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425"/>
  <workbookPr codeName="EstaPasta_de_trabalho"/>
  <mc:AlternateContent xmlns:mc="http://schemas.openxmlformats.org/markup-compatibility/2006">
    <mc:Choice Requires="x15">
      <x15ac:absPath xmlns:x15ac="http://schemas.microsoft.com/office/spreadsheetml/2010/11/ac" url="C:\Users\Lucas Portela\Desktop\portal\"/>
    </mc:Choice>
  </mc:AlternateContent>
  <xr:revisionPtr revIDLastSave="0" documentId="13_ncr:1_{06C4E93E-A362-4E19-A34B-3802AFF216A7}" xr6:coauthVersionLast="47" xr6:coauthVersionMax="47" xr10:uidLastSave="{00000000-0000-0000-0000-000000000000}"/>
  <bookViews>
    <workbookView xWindow="-120" yWindow="-120" windowWidth="20730" windowHeight="11160" tabRatio="818" activeTab="6" xr2:uid="{00000000-000D-0000-FFFF-FFFF00000000}"/>
  </bookViews>
  <sheets>
    <sheet name="Resumo" sheetId="206" r:id="rId1"/>
    <sheet name="Orç Portal" sheetId="251" r:id="rId2"/>
    <sheet name="Mem. Portal" sheetId="252" r:id="rId3"/>
    <sheet name="F-Fin-G" sheetId="239" r:id="rId4"/>
    <sheet name="Composições" sheetId="227" r:id="rId5"/>
    <sheet name="LSO" sheetId="139" r:id="rId6"/>
    <sheet name="BDI" sheetId="7" r:id="rId7"/>
    <sheet name="Orç_Pav4" sheetId="125" state="hidden" r:id="rId8"/>
  </sheets>
  <definedNames>
    <definedName name="__xlfn_COUNTIFS">NA()</definedName>
    <definedName name="__xlfn_CUBESETCOUNT">NA()</definedName>
    <definedName name="AccessDatabase" hidden="1">"D:\Arquivos do excel\Planilha modelo1.mdb"</definedName>
    <definedName name="_xlnm.Print_Area" localSheetId="6">BDI!$A$1:$G$65</definedName>
    <definedName name="_xlnm.Print_Area" localSheetId="4">Composições!$A$1:$I$294</definedName>
    <definedName name="_xlnm.Print_Area" localSheetId="3">'F-Fin-G'!$A$1:$H$29</definedName>
    <definedName name="_xlnm.Print_Area" localSheetId="5">LSO!$A$1:$F$55</definedName>
    <definedName name="_xlnm.Print_Area" localSheetId="2">'Mem. Portal'!$A$1:$Q$113</definedName>
    <definedName name="_xlnm.Print_Area" localSheetId="1">'Orç Portal'!$A$1:$I$106</definedName>
    <definedName name="_xlnm.Print_Area" localSheetId="7">Orç_Pav4!$A$1:$H$58</definedName>
    <definedName name="_xlnm.Print_Area" localSheetId="0">Resumo!$A$1:$I$25</definedName>
    <definedName name="BDI">Resumo!$K$7</definedName>
    <definedName name="CPA">Resumo!$K$9</definedName>
    <definedName name="LSO">Resumo!$K$8</definedName>
    <definedName name="OGU">Resumo!$K$10</definedName>
    <definedName name="_xlnm.Print_Titles" localSheetId="4">Composições!$1:$14</definedName>
    <definedName name="_xlnm.Print_Titles" localSheetId="2">'Mem. Portal'!$1:$14</definedName>
    <definedName name="_xlnm.Print_Titles" localSheetId="1">'Orç Portal'!$1:$16</definedName>
    <definedName name="_xlnm.Print_Titles" localSheetId="7">Orç_Pav4!$1:$12</definedName>
    <definedName name="TOTAL">Resumo!$K$11</definedName>
    <definedName name="TotalEventos">SUM(TotalPorEvento)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82" i="251" l="1"/>
  <c r="G83" i="251" s="1"/>
  <c r="H20" i="239"/>
  <c r="G20" i="239"/>
  <c r="F20" i="239"/>
  <c r="F19" i="239"/>
  <c r="E19" i="239"/>
  <c r="E20" i="239"/>
  <c r="I183" i="227"/>
  <c r="I182" i="227"/>
  <c r="I181" i="227"/>
  <c r="I186" i="227" s="1"/>
  <c r="I188" i="227" s="1"/>
  <c r="I167" i="227"/>
  <c r="I168" i="227" s="1"/>
  <c r="I165" i="227"/>
  <c r="I164" i="227"/>
  <c r="I163" i="227"/>
  <c r="I162" i="227"/>
  <c r="I161" i="227"/>
  <c r="I157" i="227"/>
  <c r="I156" i="227"/>
  <c r="F18" i="251"/>
  <c r="I67" i="227"/>
  <c r="I66" i="227"/>
  <c r="I65" i="227"/>
  <c r="I63" i="227"/>
  <c r="I61" i="227"/>
  <c r="F19" i="206"/>
  <c r="G19" i="206" s="1"/>
  <c r="I49" i="227"/>
  <c r="I48" i="227"/>
  <c r="I47" i="227"/>
  <c r="I41" i="227"/>
  <c r="I40" i="227"/>
  <c r="I39" i="227"/>
  <c r="I38" i="227"/>
  <c r="I37" i="227"/>
  <c r="O51" i="252"/>
  <c r="P51" i="252"/>
  <c r="E51" i="251" s="1"/>
  <c r="G51" i="251" s="1"/>
  <c r="E104" i="251"/>
  <c r="G104" i="251" s="1"/>
  <c r="E103" i="251"/>
  <c r="E88" i="251"/>
  <c r="G88" i="251" s="1"/>
  <c r="E87" i="251"/>
  <c r="E86" i="251"/>
  <c r="G86" i="251" s="1"/>
  <c r="E85" i="251"/>
  <c r="P112" i="252"/>
  <c r="P111" i="252"/>
  <c r="O111" i="252"/>
  <c r="O112" i="252"/>
  <c r="M112" i="252"/>
  <c r="L112" i="252"/>
  <c r="L111" i="252"/>
  <c r="P89" i="252"/>
  <c r="P88" i="252"/>
  <c r="P86" i="252"/>
  <c r="P85" i="252"/>
  <c r="O89" i="252"/>
  <c r="O88" i="252"/>
  <c r="O86" i="252"/>
  <c r="O85" i="252"/>
  <c r="L89" i="252"/>
  <c r="L88" i="252"/>
  <c r="L86" i="252"/>
  <c r="L85" i="252"/>
  <c r="E77" i="251"/>
  <c r="G77" i="251" s="1"/>
  <c r="E75" i="251"/>
  <c r="G75" i="251" s="1"/>
  <c r="E74" i="251"/>
  <c r="G74" i="251" s="1"/>
  <c r="L79" i="252"/>
  <c r="M79" i="252" s="1"/>
  <c r="O79" i="252" s="1"/>
  <c r="P79" i="252" s="1"/>
  <c r="E79" i="251" s="1"/>
  <c r="G79" i="251" s="1"/>
  <c r="M78" i="252"/>
  <c r="O78" i="252" s="1"/>
  <c r="P78" i="252" s="1"/>
  <c r="E78" i="251" s="1"/>
  <c r="G78" i="251" s="1"/>
  <c r="L78" i="252"/>
  <c r="P77" i="252"/>
  <c r="O77" i="252"/>
  <c r="M77" i="252"/>
  <c r="L77" i="252"/>
  <c r="L76" i="252"/>
  <c r="M76" i="252" s="1"/>
  <c r="O76" i="252" s="1"/>
  <c r="P76" i="252" s="1"/>
  <c r="E76" i="251" s="1"/>
  <c r="G76" i="251" s="1"/>
  <c r="P75" i="252"/>
  <c r="O75" i="252"/>
  <c r="M75" i="252"/>
  <c r="P74" i="252"/>
  <c r="O74" i="252"/>
  <c r="L74" i="252"/>
  <c r="E73" i="251"/>
  <c r="P73" i="252"/>
  <c r="O73" i="252"/>
  <c r="E72" i="251"/>
  <c r="P72" i="252"/>
  <c r="O72" i="252"/>
  <c r="E58" i="251"/>
  <c r="G58" i="251" s="1"/>
  <c r="E57" i="251"/>
  <c r="G57" i="251" s="1"/>
  <c r="P56" i="252"/>
  <c r="O56" i="252"/>
  <c r="M56" i="252"/>
  <c r="L56" i="252"/>
  <c r="P57" i="252"/>
  <c r="O57" i="252"/>
  <c r="L57" i="252"/>
  <c r="E53" i="251"/>
  <c r="G53" i="251" s="1"/>
  <c r="E52" i="251"/>
  <c r="G52" i="251" s="1"/>
  <c r="P53" i="252"/>
  <c r="P52" i="252"/>
  <c r="O53" i="252"/>
  <c r="O52" i="252"/>
  <c r="P50" i="252"/>
  <c r="E50" i="251" s="1"/>
  <c r="G50" i="251" s="1"/>
  <c r="O50" i="252"/>
  <c r="O49" i="252"/>
  <c r="P49" i="252" s="1"/>
  <c r="E49" i="251" s="1"/>
  <c r="G49" i="251" s="1"/>
  <c r="O48" i="252"/>
  <c r="P48" i="252" s="1"/>
  <c r="E48" i="251" s="1"/>
  <c r="G48" i="251" s="1"/>
  <c r="O46" i="252"/>
  <c r="P46" i="252" s="1"/>
  <c r="E47" i="251" s="1"/>
  <c r="G47" i="251" s="1"/>
  <c r="E46" i="251"/>
  <c r="G46" i="251" s="1"/>
  <c r="E45" i="251"/>
  <c r="G45" i="251" s="1"/>
  <c r="E44" i="251"/>
  <c r="G44" i="251" s="1"/>
  <c r="E43" i="251"/>
  <c r="G43" i="251" s="1"/>
  <c r="P45" i="252"/>
  <c r="O45" i="252"/>
  <c r="P44" i="252"/>
  <c r="O44" i="252"/>
  <c r="L44" i="252"/>
  <c r="P43" i="252"/>
  <c r="O43" i="252"/>
  <c r="M43" i="252"/>
  <c r="L43" i="252"/>
  <c r="P42" i="252"/>
  <c r="O42" i="252"/>
  <c r="M42" i="252"/>
  <c r="L42" i="252"/>
  <c r="E40" i="251"/>
  <c r="G40" i="251" s="1"/>
  <c r="E37" i="251"/>
  <c r="G37" i="251" s="1"/>
  <c r="E36" i="251"/>
  <c r="P39" i="252"/>
  <c r="O39" i="252"/>
  <c r="L39" i="252"/>
  <c r="P36" i="252"/>
  <c r="O36" i="252"/>
  <c r="M36" i="252"/>
  <c r="L36" i="252"/>
  <c r="P35" i="252"/>
  <c r="O35" i="252"/>
  <c r="M35" i="252"/>
  <c r="L35" i="252"/>
  <c r="E34" i="251"/>
  <c r="P33" i="252"/>
  <c r="O33" i="252"/>
  <c r="M33" i="252"/>
  <c r="L33" i="252"/>
  <c r="E29" i="251"/>
  <c r="G29" i="251" s="1"/>
  <c r="E28" i="251"/>
  <c r="G28" i="251" s="1"/>
  <c r="P28" i="252"/>
  <c r="O28" i="252"/>
  <c r="M28" i="252"/>
  <c r="L28" i="252"/>
  <c r="P27" i="252"/>
  <c r="O27" i="252"/>
  <c r="M27" i="252"/>
  <c r="L27" i="252"/>
  <c r="E27" i="251"/>
  <c r="P26" i="252"/>
  <c r="O26" i="252"/>
  <c r="M26" i="252"/>
  <c r="L26" i="252"/>
  <c r="E26" i="251"/>
  <c r="G26" i="251" s="1"/>
  <c r="P25" i="252"/>
  <c r="O25" i="252"/>
  <c r="M25" i="252"/>
  <c r="L25" i="252"/>
  <c r="E25" i="251"/>
  <c r="P24" i="252"/>
  <c r="O24" i="252"/>
  <c r="L24" i="252"/>
  <c r="E24" i="251"/>
  <c r="G24" i="251" s="1"/>
  <c r="P22" i="252"/>
  <c r="O22" i="252"/>
  <c r="M22" i="252"/>
  <c r="L22" i="252"/>
  <c r="E20" i="251"/>
  <c r="G20" i="251" s="1"/>
  <c r="P18" i="252"/>
  <c r="O18" i="252"/>
  <c r="L18" i="252"/>
  <c r="E19" i="251"/>
  <c r="G19" i="251" s="1"/>
  <c r="P17" i="252"/>
  <c r="O17" i="252"/>
  <c r="L17" i="252"/>
  <c r="E18" i="251"/>
  <c r="P16" i="252"/>
  <c r="O16" i="252"/>
  <c r="L16" i="252"/>
  <c r="G18" i="206"/>
  <c r="G103" i="251"/>
  <c r="G87" i="251"/>
  <c r="G85" i="251"/>
  <c r="G36" i="251"/>
  <c r="G34" i="251"/>
  <c r="G27" i="251"/>
  <c r="G25" i="251"/>
  <c r="I169" i="227" l="1"/>
  <c r="F72" i="251" s="1"/>
  <c r="G72" i="251" s="1"/>
  <c r="I189" i="227"/>
  <c r="I190" i="227" s="1"/>
  <c r="F73" i="251" s="1"/>
  <c r="G73" i="251" s="1"/>
  <c r="G80" i="251" s="1"/>
  <c r="G18" i="251"/>
  <c r="G21" i="251" s="1"/>
  <c r="G105" i="251"/>
  <c r="G89" i="251"/>
  <c r="G67" i="251"/>
  <c r="G54" i="251"/>
  <c r="G41" i="251"/>
  <c r="G30" i="251"/>
  <c r="G106" i="251" l="1"/>
  <c r="F21" i="206" s="1"/>
  <c r="G21" i="206" s="1"/>
  <c r="G23" i="206" s="1"/>
  <c r="E27" i="239" s="1"/>
  <c r="D20" i="239" l="1"/>
  <c r="D19" i="239"/>
  <c r="E22" i="239"/>
  <c r="D22" i="239" l="1"/>
  <c r="H22" i="239"/>
  <c r="F22" i="239"/>
  <c r="G22" i="239"/>
  <c r="B45" i="125"/>
  <c r="K8" i="125"/>
  <c r="G15" i="125" s="1"/>
  <c r="J8" i="125"/>
  <c r="K7" i="125"/>
  <c r="G28" i="125" s="1"/>
  <c r="J7" i="125"/>
  <c r="M1" i="125"/>
  <c r="J16" i="125"/>
  <c r="J1" i="125"/>
  <c r="M2" i="125"/>
  <c r="N2" i="125"/>
  <c r="N3" i="125"/>
  <c r="J6" i="125"/>
  <c r="A10" i="125"/>
  <c r="A15" i="125"/>
  <c r="B15" i="125"/>
  <c r="C15" i="125"/>
  <c r="A16" i="125"/>
  <c r="B16" i="125"/>
  <c r="C16" i="125"/>
  <c r="A17" i="125"/>
  <c r="B17" i="125"/>
  <c r="C17" i="125"/>
  <c r="D17" i="125"/>
  <c r="E17" i="125"/>
  <c r="A18" i="125"/>
  <c r="B18" i="125"/>
  <c r="C18" i="125"/>
  <c r="A19" i="125"/>
  <c r="B19" i="125"/>
  <c r="C19" i="125"/>
  <c r="D19" i="125"/>
  <c r="A20" i="125"/>
  <c r="B20" i="125"/>
  <c r="C20" i="125"/>
  <c r="A21" i="125"/>
  <c r="B21" i="125"/>
  <c r="C21" i="125"/>
  <c r="A23" i="125"/>
  <c r="B23" i="125"/>
  <c r="A24" i="125"/>
  <c r="B24" i="125"/>
  <c r="C24" i="125"/>
  <c r="A25" i="125"/>
  <c r="B25" i="125"/>
  <c r="C25" i="125"/>
  <c r="A27" i="125"/>
  <c r="B27" i="125"/>
  <c r="A28" i="125"/>
  <c r="B28" i="125"/>
  <c r="C28" i="125"/>
  <c r="A29" i="125"/>
  <c r="B29" i="125"/>
  <c r="C29" i="125"/>
  <c r="A30" i="125"/>
  <c r="B30" i="125"/>
  <c r="C30" i="125"/>
  <c r="A31" i="125"/>
  <c r="B31" i="125"/>
  <c r="C31" i="125"/>
  <c r="A32" i="125"/>
  <c r="B32" i="125"/>
  <c r="C32" i="125"/>
  <c r="A34" i="125"/>
  <c r="B34" i="125"/>
  <c r="A35" i="125"/>
  <c r="B35" i="125"/>
  <c r="C35" i="125"/>
  <c r="A36" i="125"/>
  <c r="B36" i="125"/>
  <c r="C36" i="125"/>
  <c r="A37" i="125"/>
  <c r="B37" i="125"/>
  <c r="C37" i="125"/>
  <c r="A39" i="125"/>
  <c r="B39" i="125"/>
  <c r="A40" i="125"/>
  <c r="B40" i="125"/>
  <c r="C40" i="125"/>
  <c r="D15" i="125"/>
  <c r="D36" i="125"/>
  <c r="E36" i="125"/>
  <c r="D40" i="125"/>
  <c r="A14" i="125"/>
  <c r="B14" i="125"/>
  <c r="A1" i="125"/>
  <c r="F4" i="125"/>
  <c r="L6" i="125"/>
  <c r="A4" i="125"/>
  <c r="D21" i="125"/>
  <c r="D24" i="125"/>
  <c r="E24" i="125"/>
  <c r="D35" i="125"/>
  <c r="D32" i="125"/>
  <c r="D28" i="125"/>
  <c r="D31" i="125"/>
  <c r="D18" i="125"/>
  <c r="E18" i="125"/>
  <c r="D37" i="125"/>
  <c r="E37" i="125"/>
  <c r="D30" i="125"/>
  <c r="D20" i="125"/>
  <c r="E20" i="125"/>
  <c r="D16" i="125"/>
  <c r="D29" i="125"/>
  <c r="E29" i="125"/>
  <c r="D25" i="125"/>
  <c r="F5" i="125"/>
  <c r="A5" i="125"/>
  <c r="J2" i="125"/>
  <c r="A6" i="125"/>
  <c r="A2" i="125"/>
  <c r="L5" i="125"/>
  <c r="F6" i="125"/>
  <c r="E28" i="125"/>
  <c r="E19" i="125"/>
  <c r="E25" i="125"/>
  <c r="E30" i="125"/>
  <c r="E21" i="125"/>
  <c r="F21" i="125" s="1"/>
  <c r="E40" i="125"/>
  <c r="E15" i="125"/>
  <c r="E16" i="125"/>
  <c r="E32" i="125"/>
  <c r="E35" i="125"/>
  <c r="E31" i="125"/>
  <c r="F31" i="125" s="1"/>
  <c r="J5" i="125"/>
  <c r="J4" i="125"/>
  <c r="L2" i="125"/>
  <c r="J3" i="125"/>
  <c r="L1" i="125"/>
  <c r="L3" i="125"/>
  <c r="G31" i="125"/>
  <c r="G24" i="125"/>
  <c r="G37" i="125"/>
  <c r="G27" i="239" l="1"/>
  <c r="G24" i="239"/>
  <c r="G25" i="239" s="1"/>
  <c r="H27" i="239"/>
  <c r="H24" i="239"/>
  <c r="H25" i="239" s="1"/>
  <c r="F24" i="239"/>
  <c r="F25" i="239" s="1"/>
  <c r="F27" i="239"/>
  <c r="G35" i="125"/>
  <c r="F16" i="125"/>
  <c r="G20" i="125"/>
  <c r="G19" i="125"/>
  <c r="F32" i="125"/>
  <c r="F29" i="125"/>
  <c r="F37" i="125"/>
  <c r="F36" i="125"/>
  <c r="G17" i="125"/>
  <c r="F17" i="125"/>
  <c r="G32" i="125"/>
  <c r="F24" i="125"/>
  <c r="F26" i="125" s="1"/>
  <c r="G36" i="125"/>
  <c r="F20" i="125"/>
  <c r="G29" i="125"/>
  <c r="F25" i="125"/>
  <c r="F30" i="125"/>
  <c r="F28" i="125"/>
  <c r="F33" i="125" s="1"/>
  <c r="F40" i="125"/>
  <c r="F41" i="125" s="1"/>
  <c r="M4" i="125"/>
  <c r="A8" i="125" s="1"/>
  <c r="G40" i="125"/>
  <c r="F18" i="125"/>
  <c r="G16" i="125"/>
  <c r="F15" i="125"/>
  <c r="F43" i="125" s="1"/>
  <c r="F19" i="125"/>
  <c r="F35" i="125"/>
  <c r="F38" i="125" s="1"/>
  <c r="G30" i="125"/>
  <c r="G18" i="125"/>
  <c r="G25" i="125"/>
  <c r="F22" i="125" l="1"/>
  <c r="I43" i="125" s="1"/>
</calcChain>
</file>

<file path=xl/sharedStrings.xml><?xml version="1.0" encoding="utf-8"?>
<sst xmlns="http://schemas.openxmlformats.org/spreadsheetml/2006/main" count="1703" uniqueCount="614">
  <si>
    <t>Peça de madeira de lei 1ª qualidade 2,5x7,5 cm</t>
  </si>
  <si>
    <t>Peça de madeira 3ª qualidade 7,5x7,5 cm</t>
  </si>
  <si>
    <t>Prego 18x30</t>
  </si>
  <si>
    <t>4.6</t>
  </si>
  <si>
    <t>4.7</t>
  </si>
  <si>
    <t>est6</t>
  </si>
  <si>
    <t>Concreto fck=25 MPa p/pilar</t>
  </si>
  <si>
    <t>4.8</t>
  </si>
  <si>
    <t>4.9</t>
  </si>
  <si>
    <t>4.10</t>
  </si>
  <si>
    <t>4.14</t>
  </si>
  <si>
    <t>Lançamento de concreto fck=25 MPa p/pilar</t>
  </si>
  <si>
    <t>est7</t>
  </si>
  <si>
    <t>est8</t>
  </si>
  <si>
    <t>est12</t>
  </si>
  <si>
    <t>est13</t>
  </si>
  <si>
    <t>est14</t>
  </si>
  <si>
    <t>est15</t>
  </si>
  <si>
    <t>est16</t>
  </si>
  <si>
    <t>Armação de estrutura de concreto armado aço CA-50 de 6,3 mm - montagem</t>
  </si>
  <si>
    <t>Armação de estrutura de concreto armado aço CA-50 de 8,0 mm - montagem</t>
  </si>
  <si>
    <t>Armação de estrutura de concreto armado aço CA-50 de 10,0 mm - montagem</t>
  </si>
  <si>
    <t>Armação de estrutura de concreto armado aço CA-60 de 5,0 mm - montagem</t>
  </si>
  <si>
    <t>est17</t>
  </si>
  <si>
    <t>COMPOSIÇÕES DE CUSTO UNITÁRIO ELABORADAS</t>
  </si>
  <si>
    <t>Engenheiro</t>
  </si>
  <si>
    <t>Auxiliar de Engenharia</t>
  </si>
  <si>
    <t>Custo unitário total de mão de obra</t>
  </si>
  <si>
    <t>CUSTO UNITÁRIO TOTAL</t>
  </si>
  <si>
    <t>FONTE: REVISTA GUIA DA CONSTRUÇÃO EDITORA PINI - JULHO/2009 (ADAPTADO)</t>
  </si>
  <si>
    <t>OBSERVAÇÃO</t>
  </si>
  <si>
    <t>dem1</t>
  </si>
  <si>
    <t>ÁREA</t>
  </si>
  <si>
    <t>74223/001</t>
  </si>
  <si>
    <t>HORISTA (%)</t>
  </si>
  <si>
    <t>MENSALISTA (%)</t>
  </si>
  <si>
    <t>GRUPO  A</t>
  </si>
  <si>
    <t>INSS</t>
  </si>
  <si>
    <t>SESI</t>
  </si>
  <si>
    <t>SENAI</t>
  </si>
  <si>
    <t>INCRA</t>
  </si>
  <si>
    <t>SEBRAE</t>
  </si>
  <si>
    <t>SALÁRIO EDUCAÇÃO</t>
  </si>
  <si>
    <t>SEGURO CONTRA ACIDENTES NO TRABALHO</t>
  </si>
  <si>
    <t>FGTS</t>
  </si>
  <si>
    <t>SECONCI</t>
  </si>
  <si>
    <t>TOTAL DOS ENCARGOS SOCIAIS BÁSICOS</t>
  </si>
  <si>
    <t>GRUPO B</t>
  </si>
  <si>
    <t>REPOUSO SEMANAL REMUNERADO</t>
  </si>
  <si>
    <t>FERIADOS</t>
  </si>
  <si>
    <t>AUXILIO ENFERMIDADE</t>
  </si>
  <si>
    <t>13º SALÁRIO</t>
  </si>
  <si>
    <t>LICENÇA PATERNIDADE</t>
  </si>
  <si>
    <t>FALTAS JUSTIFICADAS</t>
  </si>
  <si>
    <t>DIAS DE CHUVAS</t>
  </si>
  <si>
    <t>AUXILIO ACIDENTE DE TRABALHO</t>
  </si>
  <si>
    <t>FÉRIAS GOZADAS</t>
  </si>
  <si>
    <t>B10</t>
  </si>
  <si>
    <t>SALARIO MATERNIDADE</t>
  </si>
  <si>
    <t>TOTAL DOS ENCARGOS SOCIAIS QUE RECEBEM INCIDÊNCIAS DE A</t>
  </si>
  <si>
    <t>GRUPO C</t>
  </si>
  <si>
    <t>AVISO PREVIO IDENIZADO</t>
  </si>
  <si>
    <t>AVISO PREVIO TRABALHO</t>
  </si>
  <si>
    <t>FÉRIAS INDENIZADAS</t>
  </si>
  <si>
    <t>C4</t>
  </si>
  <si>
    <t>DEPOSITO RECISAO SEM JUSTA CAUSA</t>
  </si>
  <si>
    <t>C5</t>
  </si>
  <si>
    <t>IDENIZAÇÃO ADICIONAL</t>
  </si>
  <si>
    <t>TOTAL DOS ENCARGOS SOCIAIS QUE NÃO RECEBEM AS INCIDÊNCIAS GLOBAIS DE A</t>
  </si>
  <si>
    <t>GRUPO D</t>
  </si>
  <si>
    <t>REINCIDÊNCIA DE GRUPO A SOBRE GRUPO B</t>
  </si>
  <si>
    <t>REINCIDÊNCIA DE GRUPO A SOBRE AVISO PREVIO DE TRABALHO E REINCIDENCIAS DO FGTS SOBRE AVISO PREVIO INDENIZADO</t>
  </si>
  <si>
    <t>TOTAL DAS TAXAS DE INCIDÊNCIAS E REINCIDÊNCIAS</t>
  </si>
  <si>
    <t>GRUPO E</t>
  </si>
  <si>
    <t>TOTAL DOS ENCARGOS SOCIAIS COMPLEMENTARES</t>
  </si>
  <si>
    <t>A</t>
  </si>
  <si>
    <t>A1</t>
  </si>
  <si>
    <t>CÁLCULO DO BDI - BONIFICAÇÕES E DESPESAS INDIRETAS</t>
  </si>
  <si>
    <t>DESCRIÇÃO</t>
  </si>
  <si>
    <t>ÍNDICE (%)</t>
  </si>
  <si>
    <t>DENOMINAÇÃO</t>
  </si>
  <si>
    <t>D</t>
  </si>
  <si>
    <t>D1</t>
  </si>
  <si>
    <t>D2</t>
  </si>
  <si>
    <t>SERVIÇOS</t>
  </si>
  <si>
    <t>TRECHO</t>
  </si>
  <si>
    <t>A2</t>
  </si>
  <si>
    <t>Taxa de margem de contribuição (benefício, lucro ou remuneração )</t>
  </si>
  <si>
    <t>Custo unitário total dos materiais e/ou serviços</t>
  </si>
  <si>
    <t>TOTAL ÍTEM</t>
  </si>
  <si>
    <t>4.3</t>
  </si>
  <si>
    <t>ins3</t>
  </si>
  <si>
    <t>PREÇO UNITÁRIO TOTAL</t>
  </si>
  <si>
    <t>esc2</t>
  </si>
  <si>
    <t>1.3</t>
  </si>
  <si>
    <t>api1</t>
  </si>
  <si>
    <t>ate1</t>
  </si>
  <si>
    <t>blc1</t>
  </si>
  <si>
    <t/>
  </si>
  <si>
    <t>1.0</t>
  </si>
  <si>
    <t>un</t>
  </si>
  <si>
    <t>4.0</t>
  </si>
  <si>
    <t>B9</t>
  </si>
  <si>
    <t>2) Os tributos IRPJ e CSLL não devem integrar o cálculo do BDI, nem tampouco a planilha de custo direto, por se constituírem em tributos de natureza direta e personalística, que oneram pessoalmente o contratado, não devendo o ônus tributário ser repassado à contratante.</t>
  </si>
  <si>
    <t>Materiais e/ou serviços</t>
  </si>
  <si>
    <t>Unid.</t>
  </si>
  <si>
    <t>Quant.</t>
  </si>
  <si>
    <t>A = ADAPTADO</t>
  </si>
  <si>
    <t>CC = COMPOSIÇÃO DE CUSTO</t>
  </si>
  <si>
    <t>5.0</t>
  </si>
  <si>
    <t>MÍNIMO</t>
  </si>
  <si>
    <t>MÁXIMO</t>
  </si>
  <si>
    <t>MÉDIA</t>
  </si>
  <si>
    <t>Risco</t>
  </si>
  <si>
    <t>Despesas Financeiras</t>
  </si>
  <si>
    <t>Administração Central</t>
  </si>
  <si>
    <t>Lucro</t>
  </si>
  <si>
    <t>Tributos</t>
  </si>
  <si>
    <t>COFINS</t>
  </si>
  <si>
    <t>PIS</t>
  </si>
  <si>
    <t>ISS</t>
  </si>
  <si>
    <t>2.3</t>
  </si>
  <si>
    <t>KG</t>
  </si>
  <si>
    <t>C. DE REPASSE</t>
  </si>
  <si>
    <t>B1</t>
  </si>
  <si>
    <t>B2</t>
  </si>
  <si>
    <t>B3</t>
  </si>
  <si>
    <t>12.5</t>
  </si>
  <si>
    <t>8.4</t>
  </si>
  <si>
    <t>Apiloamento manual do fundo de valas</t>
  </si>
  <si>
    <t>SINAPI</t>
  </si>
  <si>
    <t>Taxa de seguro e garantia</t>
  </si>
  <si>
    <t>Seguro e Garantia</t>
  </si>
  <si>
    <t>Administração Local</t>
  </si>
  <si>
    <t>6.3</t>
  </si>
  <si>
    <t>%</t>
  </si>
  <si>
    <t>PAREDES E PAINÉIS</t>
  </si>
  <si>
    <t>alv1</t>
  </si>
  <si>
    <t>6.0</t>
  </si>
  <si>
    <t>6.1</t>
  </si>
  <si>
    <t>6.2</t>
  </si>
  <si>
    <t>7.0</t>
  </si>
  <si>
    <t>7.1</t>
  </si>
  <si>
    <t>4.2</t>
  </si>
  <si>
    <t>C</t>
  </si>
  <si>
    <t>C1</t>
  </si>
  <si>
    <t>C2</t>
  </si>
  <si>
    <t>C3</t>
  </si>
  <si>
    <t xml:space="preserve">SINAPI </t>
  </si>
  <si>
    <t>CHP</t>
  </si>
  <si>
    <t>CHI</t>
  </si>
  <si>
    <t>R$</t>
  </si>
  <si>
    <t>Esc. Blocos</t>
  </si>
  <si>
    <t>M</t>
  </si>
  <si>
    <t>COFINS -  Contribuição para o Financiamento da Seguridade Social</t>
  </si>
  <si>
    <t>5.2</t>
  </si>
  <si>
    <t>SC = PREÇO DO INSUMO ORIGINAL É SEM CONEXÕES</t>
  </si>
  <si>
    <t>TCU = DE ACORDO COM O TRIBUNAL DE CONTAS DA UNIÃO</t>
  </si>
  <si>
    <t>SEINFRA-CE = SECRETARIA DE INFRAESTRUTURA DO CEARÁ</t>
  </si>
  <si>
    <t>mês</t>
  </si>
  <si>
    <t>Produção da equipe [1]</t>
  </si>
  <si>
    <t>m²</t>
  </si>
  <si>
    <t>Custo horário</t>
  </si>
  <si>
    <t>Mão-de-obra</t>
  </si>
  <si>
    <t>Salário hora</t>
  </si>
  <si>
    <t>Taxa de custos tributários (municipais, estaduais e federais)</t>
  </si>
  <si>
    <t>5.1</t>
  </si>
  <si>
    <t>INSTALAÇÕES</t>
  </si>
  <si>
    <t>SERVIÇOS FINAIS</t>
  </si>
  <si>
    <t>Limpeza final da obra</t>
  </si>
  <si>
    <t>3.0</t>
  </si>
  <si>
    <t>Taxa de administração central</t>
  </si>
  <si>
    <t>AC</t>
  </si>
  <si>
    <t>2.4</t>
  </si>
  <si>
    <t>Convenções:</t>
  </si>
  <si>
    <t>M. LOCAL = PREÇOS COLETADOS NO MERCADO LOCAL</t>
  </si>
  <si>
    <t>ORSE = ORÇAMENTO DE OBRAS DE SERGIPE</t>
  </si>
  <si>
    <t>SCS = SEM COMPOSIÇÃO SIMILAR NO SINAPI</t>
  </si>
  <si>
    <t>SIS = SEM INSUMO SMILAR</t>
  </si>
  <si>
    <t>JVC = JUNÇÃO DE VÁRIAS COMPOSIÇÕES</t>
  </si>
  <si>
    <t>P = PROPORCIONAL</t>
  </si>
  <si>
    <t>loc1</t>
  </si>
  <si>
    <t>3.3</t>
  </si>
  <si>
    <t>ÍTEM</t>
  </si>
  <si>
    <t>D I S C R I M I N A Ç Ã O</t>
  </si>
  <si>
    <t>UNID.</t>
  </si>
  <si>
    <t>QUANT.</t>
  </si>
  <si>
    <t>4.5</t>
  </si>
  <si>
    <t>9.2</t>
  </si>
  <si>
    <t>9.3</t>
  </si>
  <si>
    <t>M2</t>
  </si>
  <si>
    <t>H</t>
  </si>
  <si>
    <t>DNIT</t>
  </si>
  <si>
    <t>1 A 01 100 01 PI</t>
  </si>
  <si>
    <t>1 A 01 105 01 PI</t>
  </si>
  <si>
    <t>2 S 01 100 01 PI</t>
  </si>
  <si>
    <t>1 A 01 120 01 PI</t>
  </si>
  <si>
    <t>3 S 09 001 00 PI</t>
  </si>
  <si>
    <t>2 S 01 511 00 PI</t>
  </si>
  <si>
    <t>pin4</t>
  </si>
  <si>
    <t>Apontador</t>
  </si>
  <si>
    <t xml:space="preserve">UNID. </t>
  </si>
  <si>
    <t>TIPO</t>
  </si>
  <si>
    <t>COMPR.
(m)</t>
  </si>
  <si>
    <t>LARGURA
(m)</t>
  </si>
  <si>
    <t>ALTURA
(m)</t>
  </si>
  <si>
    <t>ÁREA
(m²)</t>
  </si>
  <si>
    <t>VOLUME
(m³)</t>
  </si>
  <si>
    <t>SUBTRAIR</t>
  </si>
  <si>
    <t>MOVIMENTO DE TERRA</t>
  </si>
  <si>
    <t>1.1</t>
  </si>
  <si>
    <t>1.2</t>
  </si>
  <si>
    <t>2.2</t>
  </si>
  <si>
    <t>10.1</t>
  </si>
  <si>
    <t>REFERÊNCIAS:</t>
  </si>
  <si>
    <t>Custo unitário total dos materiais e/ou serviços [6]</t>
  </si>
  <si>
    <t>CUSTO UNITÁRIO TOTAL [5+6] = [7]</t>
  </si>
  <si>
    <t>PREÇO UNITÁRIO TOTAL [7+8] = [9]</t>
  </si>
  <si>
    <t>Estrutural</t>
  </si>
  <si>
    <t>Custo horário total da mão-de-obra [3]</t>
  </si>
  <si>
    <t>FATOR DE CPA</t>
  </si>
  <si>
    <t>POPULAÇÃO</t>
  </si>
  <si>
    <t>PROGRAMA</t>
  </si>
  <si>
    <t>Taxa da margem de incerteza (risco) do empreendimento</t>
  </si>
  <si>
    <t>V. UNIT.</t>
  </si>
  <si>
    <t>V. TOTAL</t>
  </si>
  <si>
    <t>FONTE</t>
  </si>
  <si>
    <t>SCS</t>
  </si>
  <si>
    <t>PIS - Programa de Integração Social</t>
  </si>
  <si>
    <t>ISS - Imposto Sobre Serviço</t>
  </si>
  <si>
    <t>9.0</t>
  </si>
  <si>
    <t>9.1</t>
  </si>
  <si>
    <t>Área Blocos</t>
  </si>
  <si>
    <t>A3</t>
  </si>
  <si>
    <t>A4</t>
  </si>
  <si>
    <t>A5</t>
  </si>
  <si>
    <t>A6</t>
  </si>
  <si>
    <t>B</t>
  </si>
  <si>
    <t>bas1</t>
  </si>
  <si>
    <t>COTA</t>
  </si>
  <si>
    <t>3.4</t>
  </si>
  <si>
    <t>8.3</t>
  </si>
  <si>
    <t>79472</t>
  </si>
  <si>
    <t>72799</t>
  </si>
  <si>
    <t>72971</t>
  </si>
  <si>
    <t>B7</t>
  </si>
  <si>
    <t>B5</t>
  </si>
  <si>
    <t>B6</t>
  </si>
  <si>
    <t>BDI</t>
  </si>
  <si>
    <t>3.1</t>
  </si>
  <si>
    <t>3.2</t>
  </si>
  <si>
    <t>PISOS</t>
  </si>
  <si>
    <t>4.1</t>
  </si>
  <si>
    <t>4.4</t>
  </si>
  <si>
    <t xml:space="preserve">CPRB - Contribuição Previdênciária sobre a Receita Bruta </t>
  </si>
  <si>
    <t>CPRB</t>
  </si>
  <si>
    <t>Pedreiro com encargos complementares</t>
  </si>
  <si>
    <t>Servente com encargos complementares</t>
  </si>
  <si>
    <t>R</t>
  </si>
  <si>
    <t>DF</t>
  </si>
  <si>
    <t>Taxas de despesas financeiros</t>
  </si>
  <si>
    <t>S+G</t>
  </si>
  <si>
    <t>BDI = { [ (1+AC+S+G+R) * (1+DF) * (1+L) ] / (1-I) } - 1</t>
  </si>
  <si>
    <t>PLACA DA OBRA</t>
  </si>
  <si>
    <t>ADMINISTRAÇÃO LOCAL</t>
  </si>
  <si>
    <t>Planilha em Anexa</t>
  </si>
  <si>
    <t>pin7</t>
  </si>
  <si>
    <t>pin8</t>
  </si>
  <si>
    <t>L</t>
  </si>
  <si>
    <t>RESUMO DO ORÇAMENTO</t>
  </si>
  <si>
    <t>V. UNIT. (R$)</t>
  </si>
  <si>
    <t>V. TOTAL (R$)</t>
  </si>
  <si>
    <t>LOCAL</t>
  </si>
  <si>
    <t>2.1</t>
  </si>
  <si>
    <t>B8</t>
  </si>
  <si>
    <t>PINTURA</t>
  </si>
  <si>
    <t>m</t>
  </si>
  <si>
    <t>FÓRMULA DE CÁLCULO DO BDI :</t>
  </si>
  <si>
    <t>OBSERVAÇÕES:</t>
  </si>
  <si>
    <t>est18</t>
  </si>
  <si>
    <t>est19</t>
  </si>
  <si>
    <t>Montagem e desmontagem de fôrma de pilares retangulares em madeira serrada, 4 utilizações</t>
  </si>
  <si>
    <t>Montagem e desmontagem de fôrma de viga, escoramento com pontalete de madeira, em madeira serrada, 4 utilizações</t>
  </si>
  <si>
    <t>Pis7</t>
  </si>
  <si>
    <t>Reaterro de vala com compactação manual</t>
  </si>
  <si>
    <t>-</t>
  </si>
  <si>
    <t>12.2</t>
  </si>
  <si>
    <t>12.3</t>
  </si>
  <si>
    <t>12.4</t>
  </si>
  <si>
    <t>12.6</t>
  </si>
  <si>
    <t>12.7</t>
  </si>
  <si>
    <t>B4</t>
  </si>
  <si>
    <t>TOTAL GERAL (R$)</t>
  </si>
  <si>
    <t>TOTAL GERAL</t>
  </si>
  <si>
    <t xml:space="preserve">PREFEITURA MUNICIPAL DE </t>
  </si>
  <si>
    <t>RECURSO OGU</t>
  </si>
  <si>
    <t>OBRA:</t>
  </si>
  <si>
    <t>A7</t>
  </si>
  <si>
    <t>A8</t>
  </si>
  <si>
    <t>A9</t>
  </si>
  <si>
    <t>TOTAL IDEAL</t>
  </si>
  <si>
    <t xml:space="preserve">ESTADO </t>
  </si>
  <si>
    <t>TOTAL</t>
  </si>
  <si>
    <t>CONTRAPARTIDA</t>
  </si>
  <si>
    <t>REFERÊNCIA</t>
  </si>
  <si>
    <t>I</t>
  </si>
  <si>
    <t xml:space="preserve"> </t>
  </si>
  <si>
    <t>ITEM</t>
  </si>
  <si>
    <t>MESES</t>
  </si>
  <si>
    <t>2.0</t>
  </si>
  <si>
    <t>Encarregado geral</t>
  </si>
  <si>
    <t>6.4</t>
  </si>
  <si>
    <t>ORSE</t>
  </si>
  <si>
    <t>CÓDIGO</t>
  </si>
  <si>
    <t>M. LOCAL</t>
  </si>
  <si>
    <t>Valor R$</t>
  </si>
  <si>
    <t>Custo unitário</t>
  </si>
  <si>
    <t>kg</t>
  </si>
  <si>
    <t>m³</t>
  </si>
  <si>
    <t>Referência</t>
  </si>
  <si>
    <t xml:space="preserve">Valor R$        </t>
  </si>
  <si>
    <t>pin1</t>
  </si>
  <si>
    <t>8.0</t>
  </si>
  <si>
    <t>8.1</t>
  </si>
  <si>
    <t>8.2</t>
  </si>
  <si>
    <t>DIFERENÇA</t>
  </si>
  <si>
    <t>cob3</t>
  </si>
  <si>
    <t>cob5</t>
  </si>
  <si>
    <t>Área do Fundo das Valas de Fundação</t>
  </si>
  <si>
    <t>LARGURA</t>
  </si>
  <si>
    <t>COMPRIMENTO</t>
  </si>
  <si>
    <t>TUBO</t>
  </si>
  <si>
    <t>Composição 04</t>
  </si>
  <si>
    <t>Paredes Internas e uma face das externas</t>
  </si>
  <si>
    <t>pin2</t>
  </si>
  <si>
    <t>pin3</t>
  </si>
  <si>
    <t>pin5</t>
  </si>
  <si>
    <t>pin6</t>
  </si>
  <si>
    <t>Somatório da Área de uma Face da Paredes externas</t>
  </si>
  <si>
    <t>Área de Pintura para Piso Sinalização Especial</t>
  </si>
  <si>
    <t>Letreiro com o Nome da Prefeitura</t>
  </si>
  <si>
    <t>Áreas das Esquadrias de Madeira</t>
  </si>
  <si>
    <t>Aplicação manual de pintura com tinta texturizada acrílica em paredes externas, uma cor</t>
  </si>
  <si>
    <t>Aplicação manual de pintura com tinta látex pva em paredes, duas demãos</t>
  </si>
  <si>
    <t>Aplicação e lixamento de massa látex em paredes, duas demãos</t>
  </si>
  <si>
    <t>Aplicação manual de fundo selador acrílico em superfícies internas</t>
  </si>
  <si>
    <t>lim1</t>
  </si>
  <si>
    <t>FONTE: COMPOSIÇÃO ELABORADA</t>
  </si>
  <si>
    <t>Quadro Resumo do Volume de Concreto</t>
  </si>
  <si>
    <t>est20</t>
  </si>
  <si>
    <t>Armação de estrutura de concreto armado aço CA-50 de 12,5 mm - montagem</t>
  </si>
  <si>
    <t>Quadro Resumo das Formas</t>
  </si>
  <si>
    <t>SERVIÇOS PRELIMINARES</t>
  </si>
  <si>
    <t>Instalações elétricas</t>
  </si>
  <si>
    <t>3.5</t>
  </si>
  <si>
    <t>3.6</t>
  </si>
  <si>
    <t>73924/1</t>
  </si>
  <si>
    <t>73743/1</t>
  </si>
  <si>
    <t>Limpeza do terreno</t>
  </si>
  <si>
    <t>PESO</t>
  </si>
  <si>
    <t>VALOR DAS</t>
  </si>
  <si>
    <t xml:space="preserve">DISCRIMINAÇÃO DOS </t>
  </si>
  <si>
    <t xml:space="preserve">OBRAS E </t>
  </si>
  <si>
    <t>SERVIÇOS R$</t>
  </si>
  <si>
    <t>SIMPLES</t>
  </si>
  <si>
    <t>ACUMULADO</t>
  </si>
  <si>
    <t>VALOR TOTAL (R$)</t>
  </si>
  <si>
    <t>Montador de estrutura metálica com encargos complementares</t>
  </si>
  <si>
    <t>Guindaste hidráulico autopropelido, com lança telescópica 40 m, capacidade máxima 60 t, potência 260 kw - chp diurno</t>
  </si>
  <si>
    <t>Guindaste hidráulico autopropelido, com lança telescópica 40 m, capacidade máxima 60 t, potência 260 kw - chi diurno</t>
  </si>
  <si>
    <t xml:space="preserve">Madeira mista serrada (barrote) 6 x 6cm - 0,0036 m3/m (angelim, louro) </t>
  </si>
  <si>
    <t xml:space="preserve">Madeira mista serrada (sarrafo) 2,2 x 5,5cm - 0,00121 m³/m </t>
  </si>
  <si>
    <t>Carpinteiro de formas com encargos complementares</t>
  </si>
  <si>
    <t>Prego de aco polido com cabeca 18 x 27 (2 1/2 x 10)</t>
  </si>
  <si>
    <t>Tabua madeira 3a qualidade 2,5 x 23,0cm (1 x 9") nao aparelhada</t>
  </si>
  <si>
    <t>Desmoldante protetor para formas de madeira, de base oleosa emulsionada em água</t>
  </si>
  <si>
    <t>FONTE: COMPOSIÇÃO ELABORADA COM REFERÊNCIA NO SERVIÇO 07584/ORSE</t>
  </si>
  <si>
    <t>Pintura esmalte alto brilho, duas demãos, sobre superfície metálica</t>
  </si>
  <si>
    <t>Pintura esmalte fosco em madeira, duas demãos</t>
  </si>
  <si>
    <t>Pintura acrílica para sinalização horizontal em piso cimentado, símbolo deficiente</t>
  </si>
  <si>
    <t>M²</t>
  </si>
  <si>
    <t>M³</t>
  </si>
  <si>
    <t>Chumbador com rosca externa 3/8" x 30, externo 3/8" x 75 (ref. vl 1.42 valema m ou similar)</t>
  </si>
  <si>
    <t>Madeira mista serrada (barrote) 6 x 6cm - 0,0036 m³/m (angelim, louro)</t>
  </si>
  <si>
    <t>Chumbador parabolt 3/8" x 5"</t>
  </si>
  <si>
    <t>Planta - Lança de são jorge (sansevieira cylindrica)</t>
  </si>
  <si>
    <t>Adesivo em vinil para plotagem em letreiro de chapa galvanizada (c/aplicação)</t>
  </si>
  <si>
    <t>Revestimento metálico em alumínio composto (Alucobond ou similar) dobrado, e= 0,3mm, na cor cobre, 1,00 nx 1,00m,  exclusive estrutura metálica - fornecime nto e montagem</t>
  </si>
  <si>
    <t>Chapa de acrílico branco leitoso, e=10mm</t>
  </si>
  <si>
    <t>Quadro Resumo de Bloco de Concreto Ciclópico</t>
  </si>
  <si>
    <t>Remoção de entulho com transporte em caminhão basculante 6 m³</t>
  </si>
  <si>
    <t>Quadro Resumo das Ferragens</t>
  </si>
  <si>
    <t>SUPERESTRUTURA</t>
  </si>
  <si>
    <t>Composição 02</t>
  </si>
  <si>
    <t>Composição 03</t>
  </si>
  <si>
    <t>Composição 05</t>
  </si>
  <si>
    <t>Perfil aço laminado, U 152,4 x 48,80 mm (12,20 kg/m) ASTM A36</t>
  </si>
  <si>
    <t>Área da Chapa do Simbolo do Estado do Piauí</t>
  </si>
  <si>
    <t>Verniz brilhante em parede de pedra</t>
  </si>
  <si>
    <t>ELABORAÇÃO DO PROJETO</t>
  </si>
  <si>
    <t>Proposta SICONV</t>
  </si>
  <si>
    <t>Área de Piso</t>
  </si>
  <si>
    <t>Perímetro da Área de Construção</t>
  </si>
  <si>
    <t>Área de Construção</t>
  </si>
  <si>
    <t>Iluminação do Portal</t>
  </si>
  <si>
    <t>5.3</t>
  </si>
  <si>
    <t>5.4</t>
  </si>
  <si>
    <t>Composição 06</t>
  </si>
  <si>
    <t>Piso tátil direcional de concreto 25x25 cm</t>
  </si>
  <si>
    <t>Piso tátil de alerta de concreto 25x25 cm</t>
  </si>
  <si>
    <t>Quadro de Áreas</t>
  </si>
  <si>
    <t>CRONOGRAMA FÍSICO-FINANCEIRO - GLOBAL</t>
  </si>
  <si>
    <t>Planilha em anexo</t>
  </si>
  <si>
    <t>FONTE: COMPOSIÇÃO ELABORADA COM REFERÊNCIA NO DETALHAMENTO DA ESTRUTURA METÁLICA</t>
  </si>
  <si>
    <t>5.5</t>
  </si>
  <si>
    <t>11.0</t>
  </si>
  <si>
    <t>11.1</t>
  </si>
  <si>
    <t>FONTE: SINAPI - SISTEMA NACIONAL DE PESQUISA DE CUSTOS E ÍNDICES DA CONSTRUÇÃO CIVIL</t>
  </si>
  <si>
    <t>TABELAS S/ DESONERAÇÃO</t>
  </si>
  <si>
    <t>ENCARGOS SOCIAIS SOBRE A MÃO-DE-OBRA SEM DESONERAÇÃO</t>
  </si>
  <si>
    <t>* LIMITE PARA VERIFICAÇÃO DOS PERCENTUAIS MÍNIMO, MÉDIO E MÁXIMO PARA O BDI SEM A CPRB</t>
  </si>
  <si>
    <t>TOTAL DOS ENCARGOS (A+B+C+D)</t>
  </si>
  <si>
    <t>E</t>
  </si>
  <si>
    <t>Carpinteiro de formas com enc. complementares</t>
  </si>
  <si>
    <t>Auxiliar de topógrafo c/ encargos complementares</t>
  </si>
  <si>
    <t>Topógrafo c/ encargos complementares</t>
  </si>
  <si>
    <t>Prego 1.1/2"x13 (15x18)</t>
  </si>
  <si>
    <t>JARDINAGEM</t>
  </si>
  <si>
    <t>jard2</t>
  </si>
  <si>
    <t>jard3</t>
  </si>
  <si>
    <t>Servente c/ encargos complementares</t>
  </si>
  <si>
    <t>Plantio de grama em placas</t>
  </si>
  <si>
    <t>CONSTRUÇÃO DE PRAÇA PÚBLICA</t>
  </si>
  <si>
    <t>Composição 07</t>
  </si>
  <si>
    <t>Composição 08</t>
  </si>
  <si>
    <t>Composição 09</t>
  </si>
  <si>
    <t>Composição 10</t>
  </si>
  <si>
    <t>Composição 11</t>
  </si>
  <si>
    <t>Composição 12</t>
  </si>
  <si>
    <t>Composição 13</t>
  </si>
  <si>
    <t>Composição 14</t>
  </si>
  <si>
    <t>Composição 15</t>
  </si>
  <si>
    <t>Piso da Rampa</t>
  </si>
  <si>
    <t>Pis1</t>
  </si>
  <si>
    <t>Piso cimentado traço 1:3 (cimento e areia) acabamento liso pigmentado espessura 2,0cm com juntas plasticas de dilatacao e argamassa em preparo manual</t>
  </si>
  <si>
    <t>Piso do Estacionamento</t>
  </si>
  <si>
    <t>Pis2</t>
  </si>
  <si>
    <t>6.6</t>
  </si>
  <si>
    <t>6.8</t>
  </si>
  <si>
    <t xml:space="preserve">CONSTRUÇÃO DE PORTAL DE ENTRADA </t>
  </si>
  <si>
    <t>Tela de polietileno estirado p/ tapumes (malha 80x40 e 65x40 mm) h=1,20 m</t>
  </si>
  <si>
    <t>Concreto magro p/ lastro, traço 1:4,5:4,5 (cimento/areia média/brita 1) - preparo mecânico c/ betoneira 400 l</t>
  </si>
  <si>
    <t>Prego de aco polido com cabeca 18x27 (2.1/2"x10)</t>
  </si>
  <si>
    <t xml:space="preserve">FONTE: COMPOSIÇÃO ELABORADA </t>
  </si>
  <si>
    <t>caminhão basculante 6 m³, peso bruto total 16.000 kg, carga útil máxima 13.071 kg, distância entre eixos 4,80 m, potência 230 cv inclusive caçamba metálica - chi diurno</t>
  </si>
  <si>
    <t>caminhão basculante 6 m³, peso bruto total 16.000 kg, carga útil máxima 13.071 kg, distância entre eixos 4,80 m, potência 230 cv inclusive caçamba metálica - chp diurno</t>
  </si>
  <si>
    <t xml:space="preserve">Fundação em pedra argamassada </t>
  </si>
  <si>
    <t>Fornecimento e plantio de Lança de São Jorge</t>
  </si>
  <si>
    <t>Área de piso cimentado</t>
  </si>
  <si>
    <t>REFERÊNCIA SINAPI</t>
  </si>
  <si>
    <t xml:space="preserve">Tapume de proteção em tela de polietileno h=2,20 com bloco de concreto </t>
  </si>
  <si>
    <t>Escavação manual de valas p/ fundação de blocos em concreto ciclópico</t>
  </si>
  <si>
    <t>INFRAESTRUTURA</t>
  </si>
  <si>
    <t>Base em concreto simples p/blocos em concreto ciclópico e=5,0 cm</t>
  </si>
  <si>
    <t>Área de Projeção do Bloco de Concreto Ciclópico</t>
  </si>
  <si>
    <t>Bloco de concreto ciclópico dos pilares</t>
  </si>
  <si>
    <t>Concretagem do Bloco de Concreto Ciclopico</t>
  </si>
  <si>
    <t>Revestimento em pedra são tome assentado sobre argamassa 1:3 (cimento e areia) rejuntado com cimento branco</t>
  </si>
  <si>
    <t>Assentamento de meio-fio, em concreto pré-fabricado, dimensões 100x15x13x30 cm (comp. x base inf. x base sup. x alt.), para calçada</t>
  </si>
  <si>
    <t>Assentamento de meio-fio, em concreto pré-fabricado, dimensões 100x15x7x30 cm (comp. x base inf. x base sup. x alt.), para jardim</t>
  </si>
  <si>
    <t>Plantio de grama esmeralda em rolo</t>
  </si>
  <si>
    <t>Pavimentação em bloco de concreto, intertravado, dim. 20 x 10 cm, e = 6,0 cm (cor cinza)</t>
  </si>
  <si>
    <t>Pavimentação em bloco de concreto, intertravado, dim. 20 x 10 cm, e = 6,0 cm (cor vermelha)</t>
  </si>
  <si>
    <t>Piso cimentado com concreto moldado in loco, fck = 20MPa</t>
  </si>
  <si>
    <t>ESTRUTURA METÁLICA</t>
  </si>
  <si>
    <t>Perímetro do revestimento de pedra dos pilares</t>
  </si>
  <si>
    <t>REVESTIMENTO</t>
  </si>
  <si>
    <t>Chapisco em argamassa traço 1:3 e=0,5 cm</t>
  </si>
  <si>
    <t xml:space="preserve">Reboco paulista em argamassa 1:2:8, esp.= 2cm </t>
  </si>
  <si>
    <t xml:space="preserve">PINTURA CINZA NA FACHADA </t>
  </si>
  <si>
    <t>Aplicação manual de pintura com tinta látex acrílica em paredes, duas demãos</t>
  </si>
  <si>
    <t>Área da Chapa do Letreiro</t>
  </si>
  <si>
    <t>Artística letreiro portal em esmalte sintético</t>
  </si>
  <si>
    <t>Área do Letreiro (brasão)</t>
  </si>
  <si>
    <t>Letreiro metálico do portal</t>
  </si>
  <si>
    <t>Área do Letreiro</t>
  </si>
  <si>
    <t>11.2</t>
  </si>
  <si>
    <t>11.3</t>
  </si>
  <si>
    <t xml:space="preserve"> PLANILHA ORÇAMENTÁRIA - PORTAL</t>
  </si>
  <si>
    <t>MEMÓRIA DE CÁLCULO - PORTAL</t>
  </si>
  <si>
    <t>fun1</t>
  </si>
  <si>
    <t>Volume de Escavação da Vala de Fundação</t>
  </si>
  <si>
    <t>alvenaria de vedação de blocos cerâmicos furados na horizontal de 9x14x19 cm (espessura 9 cm) e argamassa de assentamento com preparo em betoneira</t>
  </si>
  <si>
    <t>alvenaria de vedação dos pilares</t>
  </si>
  <si>
    <t>ACM</t>
  </si>
  <si>
    <t xml:space="preserve"> Plotagem de adesivo vinil em letreiro (c/aplicação) </t>
  </si>
  <si>
    <t xml:space="preserve">Imagens impressas </t>
  </si>
  <si>
    <t>.</t>
  </si>
  <si>
    <t>Arame galvanizado 14 bwg</t>
  </si>
  <si>
    <t>Chumbadores de vergalhão de Aço CA-25 Ø 1/2"</t>
  </si>
  <si>
    <t>Chumbadores de vergalhão de Aço CA-25 Ø 1"</t>
  </si>
  <si>
    <t xml:space="preserve">Chapa de aço fina a quente bitola MSG 14, e = 2,00 mm (16,0 kg/m²)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</si>
  <si>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Chapa de aço fina a quente bitola MSG 3/16 ", e = 4,75 mm (38,00 kg/m²)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</si>
  <si>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Perfil aço, cantoneira abas iguais - 1 1/2" x 1/8" (1,83 kg/m)</t>
  </si>
  <si>
    <t>Jardineiro com encargos complementares</t>
  </si>
  <si>
    <t>Fertilizante orgânico composto ,Classe A</t>
  </si>
  <si>
    <t>Terra vegetal (granel)</t>
  </si>
  <si>
    <t>Fertilizante NPK - 4: 14: 8</t>
  </si>
  <si>
    <t>FONTE: ORSE 7619 - ADAPTADO</t>
  </si>
  <si>
    <t>Aço ca-60, 5,0 mm, vergalhao</t>
  </si>
  <si>
    <t>Arame recozido 18 bwg, 1,25 mm (0,01 kg/m)</t>
  </si>
  <si>
    <t>Areia grossa</t>
  </si>
  <si>
    <t>ALTURA</t>
  </si>
  <si>
    <t>Cimento portland composto cp ii-32</t>
  </si>
  <si>
    <t>Peça de madeira aparelhada *7,5 x 7,5* cm (3 x 3 ") macaranduba, angelim ou equivalente da região</t>
  </si>
  <si>
    <t>Pedra britada N° 2 (19  38 mm)</t>
  </si>
  <si>
    <t>Prego de aço polido com cabeça 18 x 27 (2 1/2 x 10)</t>
  </si>
  <si>
    <t>Tabua de madeira não aparelhada *2,5 x 30* cm, cedrinho ou equivalente da regiao</t>
  </si>
  <si>
    <t>FONTE: COMPOSIÇÃO ELABORADA COM REFERÊNCIA NO SERVIÇO 10710/ORSE</t>
  </si>
  <si>
    <t>Instalação e fornecimento de estrutura metálica para fachada em ACM</t>
  </si>
  <si>
    <t>Revestimento acrilico</t>
  </si>
  <si>
    <t>Estrutura Metálica para ACM</t>
  </si>
  <si>
    <t>Treliça</t>
  </si>
  <si>
    <t>carga de entulho</t>
  </si>
  <si>
    <t>Revestimento acrilico transparente</t>
  </si>
  <si>
    <t>Letras 40x40</t>
  </si>
  <si>
    <t>LOCAL: ZONA URBANA - DEMERVAL LOBÃO</t>
  </si>
  <si>
    <t>Fornecimento e espalhamento de terra vegetal preparada, esp. = 5,0 cm</t>
  </si>
  <si>
    <t>Lastro de concreto magro, aplicado em pisos, lajes sobre solo ou radiers</t>
  </si>
  <si>
    <t>OK</t>
  </si>
  <si>
    <t>Letras 70x70</t>
  </si>
  <si>
    <t>Placa  em acrílico branco leitoso, e=10mm 40x40cm</t>
  </si>
  <si>
    <t>Placa  em acrílico branco leitoso, e=10mm 70x70cm</t>
  </si>
  <si>
    <t>Escavação manual de valas p/ fundação de sapatas em concreto armado fck=25 MPa</t>
  </si>
  <si>
    <t>m130</t>
  </si>
  <si>
    <t>Lastro de concreto magro, aplicado sobre solo  e=0,5cm</t>
  </si>
  <si>
    <t>Área de Projeção da sapata de Concreto Armado</t>
  </si>
  <si>
    <t>Quadro Resumo de Sapata de Concreto Armado</t>
  </si>
  <si>
    <t>Reaterro p/ vala da sapata de Conc. Armado</t>
  </si>
  <si>
    <t>Quadro Resumo de aço</t>
  </si>
  <si>
    <t>Armação de estrutura de concreto armado aço CA-50 de 6.3 mm - montagem</t>
  </si>
  <si>
    <t>Estrutura Metálica Treliçada e ACM</t>
  </si>
  <si>
    <t>Perfil tubular quadrado em aço dobrado</t>
  </si>
  <si>
    <t>Revestimento em pedra São Tomé</t>
  </si>
  <si>
    <t>Concreto fck=25 MPa p/sapata em concreto armado</t>
  </si>
  <si>
    <t>Lançamento de concreto fck=25 MPa p/sapata de concreto armado</t>
  </si>
  <si>
    <t>4.11</t>
  </si>
  <si>
    <t xml:space="preserve">Concreto fck=25 MPa p/ vigas </t>
  </si>
  <si>
    <t>Rejuntamento com cimento branco</t>
  </si>
  <si>
    <t>Argamassa ACIII</t>
  </si>
  <si>
    <t>6.5</t>
  </si>
  <si>
    <t>6.7</t>
  </si>
  <si>
    <t>Instalação e fornecimento de estrutura metálica treliçada, em aço, incluso içamento, chumbadores e ACM</t>
  </si>
  <si>
    <t>Forma plana para sapata em concreto armado, em madeira maciça, 04 usos, inclusive escoramento</t>
  </si>
  <si>
    <t>FONTE: COMPOSIÇÃO ADAPTADA COM REFERÊNCIA NO SERVIÇO 11099/ORSE</t>
  </si>
  <si>
    <t>FONTE: COMPOSIÇÃO ADAPTADA COM REFERÊNCIA NO SERVIÇO 04554/ORSE</t>
  </si>
  <si>
    <t xml:space="preserve">Madeira mista serrada (barrote) 6x6 cm </t>
  </si>
  <si>
    <t>Caminhão basculante 6m³</t>
  </si>
  <si>
    <t>FONTE: COMPOSIÇÃO ADAPTADA COM REFERÊNCIA NO SERVIÇO 00304/ORSE</t>
  </si>
  <si>
    <t>Carpinteiro com encargos complementares</t>
  </si>
  <si>
    <t>FONTE: COMPOSIÇÃO ADAPTADA COM REFERÊNCIA NO SERVIÇO 12045/ORSE</t>
  </si>
  <si>
    <t>FONTE: COMPOSIÇÃO ADAPTADA COM REFERÊNCIA NO SERVIÇO 134195/ORSE</t>
  </si>
  <si>
    <t>Chapim em concreto pre-moldado com largura de 17 cm e esp.= 2,5 cm</t>
  </si>
  <si>
    <t>Revestimento em pedra são tome assentado sobre argamassa ACIII</t>
  </si>
  <si>
    <t>Escavação e carga de material de jazida p/ aterro</t>
  </si>
  <si>
    <t>Transporte de material de jazida DMT= 4,9 km em rodovia pavimentada</t>
  </si>
  <si>
    <t>Execução e compactação de aterro com solo predominantemente argiloso</t>
  </si>
  <si>
    <t>Relátorio de volumes</t>
  </si>
  <si>
    <t>2.5</t>
  </si>
  <si>
    <t>2.6</t>
  </si>
  <si>
    <t>Placa de obra em chapa de aço 2,4 x 1,20 m</t>
  </si>
  <si>
    <t>FONTE: COMPOSIÇÃO ADAPTADA COM REFERÊNCIA NO SERVIÇO 00051/ORSE</t>
  </si>
  <si>
    <t>Lançamento de concreto fck=25 MPa p/vigas</t>
  </si>
  <si>
    <t>Revestimento dos pilares - ACM</t>
  </si>
  <si>
    <t>Revestimento dos pilaresem chapa de alumínio duplo composto (ACM) - cor cinza</t>
  </si>
  <si>
    <t>Revestimento dos pilaresem chapa de alumínio duplo composto (ACM) - cor amarela</t>
  </si>
  <si>
    <t>FONTE: COMPOSIÇÃO ADAPTADA COM REFERÊNCIA NO SERVIÇO 04818/ORSE</t>
  </si>
  <si>
    <t>Tabua *2,5 x 23* cm em pinus, mista ou equivalente da regiao - bruta</t>
  </si>
  <si>
    <t>Arame galvanizado 18 bwg, d = 1,24mm (0,009 kg/m)</t>
  </si>
  <si>
    <t>Locação da obra com gabarito de madeira</t>
  </si>
  <si>
    <t>Revestimento metálico em alumínio composto  dobrado, e= 0,3mm, 1,00mx 1,00m- fornecimento e montagem</t>
  </si>
  <si>
    <t>OBJETO: CONSTRUÇÃO DE PORTAL DE ENTRADA</t>
  </si>
  <si>
    <t>SINAPI: DEZEMBRO/2023</t>
  </si>
  <si>
    <t>ORSE: DEZEMBRO./2023</t>
  </si>
  <si>
    <t>BDI: 21,99% ; LSO: 114,54 %</t>
  </si>
  <si>
    <t>Composição 01</t>
  </si>
  <si>
    <t xml:space="preserve"> Aquisição e assentamento de placa da obra em chapa de aço galvanizado - COMPOSIÇÃO 01</t>
  </si>
  <si>
    <t>B.D.I. = 21,99%</t>
  </si>
  <si>
    <t>Administração local da obra - COMPOSIÇÃO 02</t>
  </si>
  <si>
    <t>Tapume de proteção em tela de polietileno h=1,20 com bloco de concreto- COMPOSIÇÃO 03</t>
  </si>
  <si>
    <t xml:space="preserve">B.D.I. = 21,99% </t>
  </si>
  <si>
    <t>Locação de obra com gabarito de madeira  - COMPOSIÇÃO 04</t>
  </si>
  <si>
    <t>B.D.I. = 21,99% [8]</t>
  </si>
  <si>
    <t>Remoção e transporte de entulho em caminhão  basculante - COMPOSIÇÃO 05</t>
  </si>
  <si>
    <t xml:space="preserve">Transporte de entulho c/ caminhão basculante 6 m³, rodovia pavimentada, DMT 0,5 a 1,0 km - COMPOSIÇÃO </t>
  </si>
  <si>
    <t>Forma plana para bloco em concreto armado, em madeira maciça, 04 usos, inclusive escoramento  - COMPOSIÇÃO 15</t>
  </si>
  <si>
    <t>Instalação e fornecimento de estrutura metálica treliçada, em aço, incluso içamento e chumbadores   - COMPOSIÇÃO 06</t>
  </si>
  <si>
    <t>Estrutura metalica para fachada em ACM  -  COMPOSIÇÃO 07</t>
  </si>
  <si>
    <t xml:space="preserve">tubo aco galvanizado com costura, classe leve, dn 15 mm ( 1/2"),  e = 2,25 mm,  *1,2* kg/m (nbr 5580)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</si>
  <si>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tubo aco galvanizado com costura, classe leve, dn 20 mm ( 3/4"),  e = 2,25 mm,  *1,3* kg/m (nbr 5580)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</si>
  <si>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Chapim em concreto pre-moldado com largura de 17 cm - Composição 08</t>
  </si>
  <si>
    <t>Revestimento de acrilico -  COMPOSIÇÃO 09</t>
  </si>
  <si>
    <t>chapa de acrilico</t>
  </si>
  <si>
    <t>Revestimento da estrutura metálica em chapa de alumínio duplo composto -  COMPOSIÇÃO 10</t>
  </si>
  <si>
    <t>Placa  em acrílico branco leitoso, e=10mm  - COMPOSIÇÃO 11</t>
  </si>
  <si>
    <t>Revestimento em pedra são tome assentado sobre argamassa - COMPOSIÇÃO 12</t>
  </si>
  <si>
    <t>Plotagem de adesivo vinil em letreiro (c/aplicação) -  COMPOSIÇÃO 13</t>
  </si>
  <si>
    <t>Planta - Lança de são jorge (sansevieira cylindrica), fornecimento e plantio - COMPOSIÇÃO 14</t>
  </si>
  <si>
    <t>BDI  =  21,99% (SEM DESONERAÇÃO)</t>
  </si>
  <si>
    <t>*BDI SEM O ITEM 6.4- CPRB = 21,99%</t>
  </si>
  <si>
    <t>1) A análise dos BDIs apresentados pelas empresas terá seu critério regido pelo ACÓRDÃO do TCU nº 2622/2013 - Plenário, que gerou a tabela abaixo com os limites para BDI para Construção de Edifícios:</t>
  </si>
  <si>
    <t>3) O tributo ISS para obra de engenharia deve ser considerado entre 2,0 a 5,0% conforme legislação tributária municipal. Para a Prefeitura Municipal de DEMERVAL LOBÃO, a alíquota cobrada é de 5% sobre a mão-de-obra de 40%, sendo cobrado no final 2% do valor total.</t>
  </si>
  <si>
    <t>4) Foi inserido nos tributos a Contribuição Previdênciária sobre a Receita Bruta - CPRB de 0,00% de acordo com a Lei nº 12.844/13, alterada pela Lei nº 13.161/15 e Acórdão 2293-TCU-Plenário.</t>
  </si>
  <si>
    <t>4) A Administração Local deverá ser discriminada na planilha de custos diretos com os percentuais regido pelo ACÓRDÃO nº 2622/2013 do TCU - Plenário conforme a tabela abaixo para Construção de Edifícios: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</si>
</sst>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5">
    <numFmt numFmtId="42" formatCode="_-&quot;R$&quot;* #,##0_-;\-&quot;R$&quot;* #,##0_-;_-&quot;R$&quot;* &quot;-&quot;_-;_-@_-"/>
    <numFmt numFmtId="44" formatCode="_-&quot;R$&quot;* #,##0.00_-;\-&quot;R$&quot;* #,##0.00_-;_-&quot;R$&quot;* &quot;-&quot;??_-;_-@_-"/>
    <numFmt numFmtId="43" formatCode="_-* #,##0.00_-;\-* #,##0.00_-;_-* &quot;-&quot;??_-;_-@_-"/>
    <numFmt numFmtId="164" formatCode="_-&quot;R$&quot;\ * #,##0_-;\-&quot;R$&quot;\ * #,##0_-;_-&quot;R$&quot;\ * &quot;-&quot;_-;_-@_-"/>
    <numFmt numFmtId="165" formatCode="_-&quot;R$&quot;\ * #,##0.00_-;\-&quot;R$&quot;\ * #,##0.00_-;_-&quot;R$&quot;\ * &quot;-&quot;??_-;_-@_-"/>
    <numFmt numFmtId="166" formatCode="&quot;R$ &quot;#,##0_);\(&quot;R$ &quot;#,##0\)"/>
    <numFmt numFmtId="167" formatCode="&quot;R$ &quot;#,##0_);[Red]\(&quot;R$ &quot;#,##0\)"/>
    <numFmt numFmtId="168" formatCode="_(&quot;R$ &quot;* #,##0.00_);_(&quot;R$ &quot;* \(#,##0.00\);_(&quot;R$ &quot;* &quot;-&quot;??_);_(@_)"/>
    <numFmt numFmtId="169" formatCode="_(* #,##0.00_);_(* \(#,##0.00\);_(* &quot;-&quot;??_);_(@_)"/>
    <numFmt numFmtId="170" formatCode="_(&quot;R$ &quot;* #,##0.00_);_(&quot;R$ &quot;* \(#,##0.00\);_(&quot;R$ &quot;* \-??_);_(@_)"/>
    <numFmt numFmtId="171" formatCode="_(* #,##0.00_);_(* \(#,##0.00\);_(* \-??_);_(@_)"/>
    <numFmt numFmtId="172" formatCode="#,##0.00000"/>
    <numFmt numFmtId="173" formatCode="0.0000"/>
    <numFmt numFmtId="174" formatCode="_(* #,##0.000_);_(* \(#,##0.000\);_(* &quot;-&quot;??_);_(@_)"/>
    <numFmt numFmtId="175" formatCode="_(* #,##0.0000_);_(* \(#,##0.0000\);_(* &quot;-&quot;??_);_(@_)"/>
    <numFmt numFmtId="176" formatCode="_(* #,##0.00000_);_(* \(#,##0.00000\);_(* &quot;-&quot;??_);_(@_)"/>
    <numFmt numFmtId="177" formatCode="_(* #,##0.000000_);_(* \(#,##0.000000\);_(* &quot;-&quot;??_);_(@_)"/>
    <numFmt numFmtId="178" formatCode="_(* #,##0_);_(* \(#,##0\);_(* &quot;-&quot;??_);_(@_)"/>
    <numFmt numFmtId="179" formatCode="dd/mm/yy"/>
    <numFmt numFmtId="180" formatCode="0.0%"/>
    <numFmt numFmtId="181" formatCode="#,##0.0000"/>
    <numFmt numFmtId="182" formatCode="0.000"/>
    <numFmt numFmtId="183" formatCode="0.000%"/>
    <numFmt numFmtId="184" formatCode="#,##0.000"/>
    <numFmt numFmtId="185" formatCode="0.0"/>
  </numFmts>
  <fonts count="78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8"/>
      <color indexed="62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0"/>
      <name val="Arial"/>
      <family val="2"/>
    </font>
    <font>
      <b/>
      <sz val="12"/>
      <name val="Arial"/>
      <family val="2"/>
    </font>
    <font>
      <b/>
      <u/>
      <sz val="14"/>
      <name val="Arial"/>
      <family val="2"/>
    </font>
    <font>
      <sz val="10"/>
      <color indexed="9"/>
      <name val="Arial"/>
      <family val="2"/>
    </font>
    <font>
      <b/>
      <sz val="10"/>
      <color indexed="10"/>
      <name val="Arial"/>
      <family val="2"/>
    </font>
    <font>
      <b/>
      <sz val="14"/>
      <name val="Arial"/>
      <family val="2"/>
    </font>
    <font>
      <sz val="8"/>
      <name val="Arial"/>
      <family val="2"/>
    </font>
    <font>
      <sz val="10"/>
      <color indexed="10"/>
      <name val="Arial"/>
      <family val="2"/>
    </font>
    <font>
      <sz val="12"/>
      <name val="Arial"/>
      <family val="2"/>
    </font>
    <font>
      <sz val="9"/>
      <name val="Arial"/>
      <family val="2"/>
    </font>
    <font>
      <b/>
      <i/>
      <sz val="16"/>
      <name val="Times New Roman"/>
      <family val="1"/>
    </font>
    <font>
      <sz val="6"/>
      <name val="Arial"/>
      <family val="2"/>
    </font>
    <font>
      <b/>
      <sz val="8"/>
      <name val="Arial"/>
      <family val="2"/>
    </font>
    <font>
      <b/>
      <sz val="7"/>
      <name val="Arial"/>
      <family val="2"/>
    </font>
    <font>
      <i/>
      <sz val="16"/>
      <name val="Arial Black"/>
      <family val="2"/>
    </font>
    <font>
      <sz val="10"/>
      <name val="Arial"/>
      <family val="2"/>
    </font>
    <font>
      <b/>
      <sz val="10"/>
      <color indexed="12"/>
      <name val="Arial"/>
      <family val="2"/>
    </font>
    <font>
      <b/>
      <sz val="10"/>
      <color indexed="9"/>
      <name val="Arial"/>
      <family val="2"/>
    </font>
    <font>
      <sz val="15"/>
      <name val="Arial Black"/>
      <family val="2"/>
    </font>
    <font>
      <b/>
      <sz val="9"/>
      <name val="Arial"/>
      <family val="2"/>
    </font>
    <font>
      <b/>
      <sz val="10"/>
      <color indexed="60"/>
      <name val="Arial"/>
      <family val="2"/>
    </font>
    <font>
      <b/>
      <sz val="5"/>
      <name val="Arial"/>
      <family val="2"/>
    </font>
    <font>
      <sz val="5"/>
      <name val="Arial"/>
      <family val="2"/>
    </font>
    <font>
      <b/>
      <u/>
      <sz val="5"/>
      <name val="Arial"/>
      <family val="2"/>
    </font>
    <font>
      <b/>
      <i/>
      <sz val="10"/>
      <name val="Times New Roman"/>
      <family val="1"/>
    </font>
    <font>
      <b/>
      <i/>
      <sz val="5"/>
      <name val="Times New Roman"/>
      <family val="1"/>
    </font>
    <font>
      <sz val="7"/>
      <name val="Arial"/>
      <family val="2"/>
    </font>
    <font>
      <b/>
      <sz val="20"/>
      <name val="Arial"/>
      <family val="2"/>
    </font>
    <font>
      <b/>
      <sz val="16"/>
      <name val="Arial"/>
      <family val="2"/>
    </font>
    <font>
      <b/>
      <sz val="22"/>
      <name val="Arial"/>
      <family val="2"/>
    </font>
    <font>
      <sz val="10"/>
      <color indexed="8"/>
      <name val="Arial"/>
      <family val="2"/>
    </font>
    <font>
      <sz val="10"/>
      <color indexed="61"/>
      <name val="Arial"/>
      <family val="2"/>
    </font>
    <font>
      <sz val="8"/>
      <color indexed="9"/>
      <name val="Arial"/>
      <family val="2"/>
    </font>
    <font>
      <sz val="10"/>
      <color indexed="10"/>
      <name val="Arial"/>
      <family val="2"/>
    </font>
    <font>
      <sz val="10"/>
      <color indexed="8"/>
      <name val="Arial"/>
      <family val="2"/>
    </font>
    <font>
      <sz val="10"/>
      <color indexed="8"/>
      <name val="Calibri"/>
      <family val="2"/>
    </font>
    <font>
      <u/>
      <sz val="8.5"/>
      <color theme="10"/>
      <name val="Arial"/>
      <family val="2"/>
    </font>
    <font>
      <sz val="11"/>
      <color theme="1"/>
      <name val="Calibri"/>
      <family val="2"/>
      <scheme val="minor"/>
    </font>
    <font>
      <sz val="11"/>
      <name val="Arial"/>
      <family val="2"/>
    </font>
    <font>
      <sz val="10"/>
      <color rgb="FFFF0000"/>
      <name val="Arial"/>
      <family val="2"/>
    </font>
    <font>
      <sz val="9"/>
      <color rgb="FFFF0000"/>
      <name val="Arial"/>
      <family val="2"/>
    </font>
    <font>
      <b/>
      <sz val="10"/>
      <color rgb="FFFF0000"/>
      <name val="Arial"/>
      <family val="2"/>
    </font>
    <font>
      <b/>
      <sz val="12"/>
      <color rgb="FFFFFF00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2"/>
      <color rgb="FFFF0000"/>
      <name val="Arial"/>
      <family val="2"/>
    </font>
    <font>
      <b/>
      <sz val="10"/>
      <color rgb="FFFFFF00"/>
      <name val="Arial"/>
      <family val="2"/>
    </font>
    <font>
      <sz val="9"/>
      <color theme="1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b/>
      <sz val="10"/>
      <color theme="0"/>
      <name val="Arial"/>
      <family val="2"/>
    </font>
    <font>
      <b/>
      <sz val="11"/>
      <color theme="0"/>
      <name val="Arial"/>
      <family val="2"/>
    </font>
    <font>
      <b/>
      <u/>
      <sz val="16"/>
      <color theme="0"/>
      <name val="Arial"/>
      <family val="2"/>
    </font>
    <font>
      <b/>
      <u/>
      <sz val="14"/>
      <color theme="0"/>
      <name val="Arial"/>
      <family val="2"/>
    </font>
    <font>
      <sz val="10"/>
      <color rgb="FF000000"/>
      <name val="Calibri"/>
      <family val="2"/>
    </font>
    <font>
      <sz val="10"/>
      <color rgb="FF000000"/>
      <name val="Arial"/>
      <family val="2"/>
    </font>
  </fonts>
  <fills count="5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55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43"/>
        <bgColor indexed="26"/>
      </patternFill>
    </fill>
    <fill>
      <patternFill patternType="solid">
        <fgColor indexed="43"/>
      </patternFill>
    </fill>
    <fill>
      <patternFill patternType="solid">
        <fgColor indexed="26"/>
        <bgColor indexed="9"/>
      </patternFill>
    </fill>
    <fill>
      <patternFill patternType="solid">
        <fgColor indexed="26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FFFFFF"/>
        <bgColor indexed="64"/>
      </patternFill>
    </fill>
  </fills>
  <borders count="3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</borders>
  <cellStyleXfs count="5361">
    <xf numFmtId="0" fontId="0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9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10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2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13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5" borderId="0" applyNumberFormat="0" applyBorder="0" applyAlignment="0" applyProtection="0"/>
    <xf numFmtId="0" fontId="4" fillId="14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20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1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8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21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5" fillId="2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5" borderId="0" applyNumberFormat="0" applyBorder="0" applyAlignment="0" applyProtection="0"/>
    <xf numFmtId="0" fontId="5" fillId="26" borderId="0" applyNumberFormat="0" applyBorder="0" applyAlignment="0" applyProtection="0"/>
    <xf numFmtId="0" fontId="5" fillId="22" borderId="0" applyNumberFormat="0" applyBorder="0" applyAlignment="0" applyProtection="0"/>
    <xf numFmtId="0" fontId="5" fillId="19" borderId="0" applyNumberFormat="0" applyBorder="0" applyAlignment="0" applyProtection="0"/>
    <xf numFmtId="0" fontId="5" fillId="15" borderId="0" applyNumberFormat="0" applyBorder="0" applyAlignment="0" applyProtection="0"/>
    <xf numFmtId="0" fontId="5" fillId="20" borderId="0" applyNumberFormat="0" applyBorder="0" applyAlignment="0" applyProtection="0"/>
    <xf numFmtId="0" fontId="5" fillId="16" borderId="0" applyNumberFormat="0" applyBorder="0" applyAlignment="0" applyProtection="0"/>
    <xf numFmtId="0" fontId="5" fillId="27" borderId="0" applyNumberFormat="0" applyBorder="0" applyAlignment="0" applyProtection="0"/>
    <xf numFmtId="0" fontId="5" fillId="23" borderId="0" applyNumberFormat="0" applyBorder="0" applyAlignment="0" applyProtection="0"/>
    <xf numFmtId="0" fontId="5" fillId="28" borderId="0" applyNumberFormat="0" applyBorder="0" applyAlignment="0" applyProtection="0"/>
    <xf numFmtId="0" fontId="5" fillId="24" borderId="0" applyNumberFormat="0" applyBorder="0" applyAlignment="0" applyProtection="0"/>
    <xf numFmtId="0" fontId="5" fillId="29" borderId="0" applyNumberFormat="0" applyBorder="0" applyAlignment="0" applyProtection="0"/>
    <xf numFmtId="0" fontId="5" fillId="25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33" borderId="0" applyNumberFormat="0" applyBorder="0" applyAlignment="0" applyProtection="0"/>
    <xf numFmtId="0" fontId="11" fillId="3" borderId="0" applyNumberFormat="0" applyBorder="0" applyAlignment="0" applyProtection="0"/>
    <xf numFmtId="0" fontId="6" fillId="10" borderId="0" applyNumberFormat="0" applyBorder="0" applyAlignment="0" applyProtection="0"/>
    <xf numFmtId="0" fontId="6" fillId="4" borderId="0" applyNumberFormat="0" applyBorder="0" applyAlignment="0" applyProtection="0"/>
    <xf numFmtId="0" fontId="7" fillId="34" borderId="1" applyNumberFormat="0" applyAlignment="0" applyProtection="0"/>
    <xf numFmtId="0" fontId="7" fillId="35" borderId="1" applyNumberFormat="0" applyAlignment="0" applyProtection="0"/>
    <xf numFmtId="0" fontId="7" fillId="34" borderId="1" applyNumberFormat="0" applyAlignment="0" applyProtection="0"/>
    <xf numFmtId="0" fontId="8" fillId="36" borderId="2" applyNumberFormat="0" applyAlignment="0" applyProtection="0"/>
    <xf numFmtId="0" fontId="8" fillId="37" borderId="2" applyNumberFormat="0" applyAlignment="0" applyProtection="0"/>
    <xf numFmtId="0" fontId="9" fillId="0" borderId="3" applyNumberFormat="0" applyFill="0" applyAlignment="0" applyProtection="0"/>
    <xf numFmtId="0" fontId="8" fillId="37" borderId="2" applyNumberFormat="0" applyAlignment="0" applyProtection="0"/>
    <xf numFmtId="0" fontId="5" fillId="38" borderId="0" applyNumberFormat="0" applyBorder="0" applyAlignment="0" applyProtection="0"/>
    <xf numFmtId="0" fontId="5" fillId="30" borderId="0" applyNumberFormat="0" applyBorder="0" applyAlignment="0" applyProtection="0"/>
    <xf numFmtId="0" fontId="5" fillId="39" borderId="0" applyNumberFormat="0" applyBorder="0" applyAlignment="0" applyProtection="0"/>
    <xf numFmtId="0" fontId="5" fillId="31" borderId="0" applyNumberFormat="0" applyBorder="0" applyAlignment="0" applyProtection="0"/>
    <xf numFmtId="0" fontId="5" fillId="40" borderId="0" applyNumberFormat="0" applyBorder="0" applyAlignment="0" applyProtection="0"/>
    <xf numFmtId="0" fontId="5" fillId="32" borderId="0" applyNumberFormat="0" applyBorder="0" applyAlignment="0" applyProtection="0"/>
    <xf numFmtId="0" fontId="5" fillId="27" borderId="0" applyNumberFormat="0" applyBorder="0" applyAlignment="0" applyProtection="0"/>
    <xf numFmtId="0" fontId="5" fillId="23" borderId="0" applyNumberFormat="0" applyBorder="0" applyAlignment="0" applyProtection="0"/>
    <xf numFmtId="0" fontId="5" fillId="28" borderId="0" applyNumberFormat="0" applyBorder="0" applyAlignment="0" applyProtection="0"/>
    <xf numFmtId="0" fontId="5" fillId="24" borderId="0" applyNumberFormat="0" applyBorder="0" applyAlignment="0" applyProtection="0"/>
    <xf numFmtId="0" fontId="5" fillId="41" borderId="0" applyNumberFormat="0" applyBorder="0" applyAlignment="0" applyProtection="0"/>
    <xf numFmtId="0" fontId="5" fillId="33" borderId="0" applyNumberFormat="0" applyBorder="0" applyAlignment="0" applyProtection="0"/>
    <xf numFmtId="0" fontId="10" fillId="13" borderId="1" applyNumberFormat="0" applyAlignment="0" applyProtection="0"/>
    <xf numFmtId="0" fontId="10" fillId="7" borderId="1" applyNumberFormat="0" applyAlignment="0" applyProtection="0"/>
    <xf numFmtId="0" fontId="37" fillId="0" borderId="0"/>
    <xf numFmtId="0" fontId="15" fillId="0" borderId="0" applyNumberFormat="0" applyFill="0" applyBorder="0" applyAlignment="0" applyProtection="0"/>
    <xf numFmtId="0" fontId="6" fillId="4" borderId="0" applyNumberFormat="0" applyBorder="0" applyAlignment="0" applyProtection="0"/>
    <xf numFmtId="0" fontId="18" fillId="0" borderId="4" applyNumberFormat="0" applyFill="0" applyAlignment="0" applyProtection="0"/>
    <xf numFmtId="0" fontId="19" fillId="0" borderId="5" applyNumberFormat="0" applyFill="0" applyAlignment="0" applyProtection="0"/>
    <xf numFmtId="0" fontId="20" fillId="0" borderId="6" applyNumberFormat="0" applyFill="0" applyAlignment="0" applyProtection="0"/>
    <xf numFmtId="0" fontId="20" fillId="0" borderId="0" applyNumberFormat="0" applyFill="0" applyBorder="0" applyAlignment="0" applyProtection="0"/>
    <xf numFmtId="0" fontId="58" fillId="0" borderId="0" applyNumberFormat="0" applyFill="0" applyBorder="0" applyAlignment="0" applyProtection="0">
      <alignment vertical="top"/>
      <protection locked="0"/>
    </xf>
    <xf numFmtId="0" fontId="11" fillId="9" borderId="0" applyNumberFormat="0" applyBorder="0" applyAlignment="0" applyProtection="0"/>
    <xf numFmtId="0" fontId="11" fillId="3" borderId="0" applyNumberFormat="0" applyBorder="0" applyAlignment="0" applyProtection="0"/>
    <xf numFmtId="0" fontId="10" fillId="7" borderId="1" applyNumberFormat="0" applyAlignment="0" applyProtection="0"/>
    <xf numFmtId="0" fontId="9" fillId="0" borderId="3" applyNumberFormat="0" applyFill="0" applyAlignment="0" applyProtection="0"/>
    <xf numFmtId="170" fontId="37" fillId="0" borderId="0" applyFill="0" applyBorder="0" applyAlignment="0" applyProtection="0"/>
    <xf numFmtId="168" fontId="37" fillId="0" borderId="0" applyFont="0" applyFill="0" applyBorder="0" applyAlignment="0" applyProtection="0"/>
    <xf numFmtId="168" fontId="37" fillId="0" borderId="0" applyFont="0" applyFill="0" applyBorder="0" applyAlignment="0" applyProtection="0"/>
    <xf numFmtId="168" fontId="37" fillId="0" borderId="0" applyFont="0" applyFill="0" applyBorder="0" applyAlignment="0" applyProtection="0"/>
    <xf numFmtId="168" fontId="37" fillId="0" borderId="0" applyFont="0" applyFill="0" applyBorder="0" applyAlignment="0" applyProtection="0"/>
    <xf numFmtId="168" fontId="37" fillId="0" borderId="0" applyFont="0" applyFill="0" applyBorder="0" applyAlignment="0" applyProtection="0"/>
    <xf numFmtId="168" fontId="37" fillId="0" borderId="0" applyFont="0" applyFill="0" applyBorder="0" applyAlignment="0" applyProtection="0"/>
    <xf numFmtId="168" fontId="37" fillId="0" borderId="0" applyFont="0" applyFill="0" applyBorder="0" applyAlignment="0" applyProtection="0"/>
    <xf numFmtId="168" fontId="37" fillId="0" borderId="0" applyFont="0" applyFill="0" applyBorder="0" applyAlignment="0" applyProtection="0"/>
    <xf numFmtId="168" fontId="37" fillId="0" borderId="0" applyFont="0" applyFill="0" applyBorder="0" applyAlignment="0" applyProtection="0"/>
    <xf numFmtId="168" fontId="37" fillId="0" borderId="0" applyFont="0" applyFill="0" applyBorder="0" applyAlignment="0" applyProtection="0"/>
    <xf numFmtId="168" fontId="37" fillId="0" borderId="0" applyFont="0" applyFill="0" applyBorder="0" applyAlignment="0" applyProtection="0"/>
    <xf numFmtId="165" fontId="37" fillId="0" borderId="0" applyFont="0" applyFill="0" applyBorder="0" applyAlignment="0" applyProtection="0"/>
    <xf numFmtId="168" fontId="37" fillId="0" borderId="0" applyFont="0" applyFill="0" applyBorder="0" applyAlignment="0" applyProtection="0"/>
    <xf numFmtId="168" fontId="37" fillId="0" borderId="0" applyFont="0" applyFill="0" applyBorder="0" applyAlignment="0" applyProtection="0"/>
    <xf numFmtId="168" fontId="37" fillId="0" borderId="0" applyFont="0" applyFill="0" applyBorder="0" applyAlignment="0" applyProtection="0"/>
    <xf numFmtId="168" fontId="37" fillId="0" borderId="0" applyFont="0" applyFill="0" applyBorder="0" applyAlignment="0" applyProtection="0"/>
    <xf numFmtId="168" fontId="37" fillId="0" borderId="0" applyFont="0" applyFill="0" applyBorder="0" applyAlignment="0" applyProtection="0"/>
    <xf numFmtId="168" fontId="37" fillId="0" borderId="0" applyFont="0" applyFill="0" applyBorder="0" applyAlignment="0" applyProtection="0"/>
    <xf numFmtId="168" fontId="37" fillId="0" borderId="0" applyFont="0" applyFill="0" applyBorder="0" applyAlignment="0" applyProtection="0"/>
    <xf numFmtId="168" fontId="37" fillId="0" borderId="0" applyFont="0" applyFill="0" applyBorder="0" applyAlignment="0" applyProtection="0"/>
    <xf numFmtId="168" fontId="37" fillId="0" borderId="0" applyFont="0" applyFill="0" applyBorder="0" applyAlignment="0" applyProtection="0"/>
    <xf numFmtId="168" fontId="37" fillId="0" borderId="0" applyFont="0" applyFill="0" applyBorder="0" applyAlignment="0" applyProtection="0"/>
    <xf numFmtId="168" fontId="37" fillId="0" borderId="0" applyFont="0" applyFill="0" applyBorder="0" applyAlignment="0" applyProtection="0"/>
    <xf numFmtId="168" fontId="37" fillId="0" borderId="0" applyFont="0" applyFill="0" applyBorder="0" applyAlignment="0" applyProtection="0"/>
    <xf numFmtId="168" fontId="37" fillId="0" borderId="0" applyFont="0" applyFill="0" applyBorder="0" applyAlignment="0" applyProtection="0"/>
    <xf numFmtId="168" fontId="37" fillId="0" borderId="0" applyFont="0" applyFill="0" applyBorder="0" applyAlignment="0" applyProtection="0"/>
    <xf numFmtId="168" fontId="37" fillId="0" borderId="0" applyFont="0" applyFill="0" applyBorder="0" applyAlignment="0" applyProtection="0"/>
    <xf numFmtId="168" fontId="37" fillId="0" borderId="0" applyFont="0" applyFill="0" applyBorder="0" applyAlignment="0" applyProtection="0"/>
    <xf numFmtId="168" fontId="37" fillId="0" borderId="0" applyFont="0" applyFill="0" applyBorder="0" applyAlignment="0" applyProtection="0"/>
    <xf numFmtId="168" fontId="37" fillId="0" borderId="0" applyFont="0" applyFill="0" applyBorder="0" applyAlignment="0" applyProtection="0"/>
    <xf numFmtId="168" fontId="37" fillId="0" borderId="0" applyFont="0" applyFill="0" applyBorder="0" applyAlignment="0" applyProtection="0"/>
    <xf numFmtId="168" fontId="37" fillId="0" borderId="0" applyFont="0" applyFill="0" applyBorder="0" applyAlignment="0" applyProtection="0"/>
    <xf numFmtId="168" fontId="37" fillId="0" borderId="0" applyFont="0" applyFill="0" applyBorder="0" applyAlignment="0" applyProtection="0"/>
    <xf numFmtId="168" fontId="37" fillId="0" borderId="0" applyFont="0" applyFill="0" applyBorder="0" applyAlignment="0" applyProtection="0"/>
    <xf numFmtId="168" fontId="37" fillId="0" borderId="0" applyFont="0" applyFill="0" applyBorder="0" applyAlignment="0" applyProtection="0"/>
    <xf numFmtId="168" fontId="37" fillId="0" borderId="0" applyFont="0" applyFill="0" applyBorder="0" applyAlignment="0" applyProtection="0"/>
    <xf numFmtId="168" fontId="37" fillId="0" borderId="0" applyFont="0" applyFill="0" applyBorder="0" applyAlignment="0" applyProtection="0"/>
    <xf numFmtId="168" fontId="37" fillId="0" borderId="0" applyFont="0" applyFill="0" applyBorder="0" applyAlignment="0" applyProtection="0"/>
    <xf numFmtId="168" fontId="37" fillId="0" borderId="0" applyFont="0" applyFill="0" applyBorder="0" applyAlignment="0" applyProtection="0"/>
    <xf numFmtId="168" fontId="37" fillId="0" borderId="0" applyFont="0" applyFill="0" applyBorder="0" applyAlignment="0" applyProtection="0"/>
    <xf numFmtId="168" fontId="37" fillId="0" borderId="0" applyFont="0" applyFill="0" applyBorder="0" applyAlignment="0" applyProtection="0"/>
    <xf numFmtId="168" fontId="37" fillId="0" borderId="0" applyFont="0" applyFill="0" applyBorder="0" applyAlignment="0" applyProtection="0"/>
    <xf numFmtId="168" fontId="37" fillId="0" borderId="0" applyFont="0" applyFill="0" applyBorder="0" applyAlignment="0" applyProtection="0"/>
    <xf numFmtId="168" fontId="37" fillId="0" borderId="0" applyFont="0" applyFill="0" applyBorder="0" applyAlignment="0" applyProtection="0"/>
    <xf numFmtId="168" fontId="37" fillId="0" borderId="0" applyFont="0" applyFill="0" applyBorder="0" applyAlignment="0" applyProtection="0"/>
    <xf numFmtId="168" fontId="37" fillId="0" borderId="0" applyFont="0" applyFill="0" applyBorder="0" applyAlignment="0" applyProtection="0"/>
    <xf numFmtId="168" fontId="37" fillId="0" borderId="0" applyFont="0" applyFill="0" applyBorder="0" applyAlignment="0" applyProtection="0"/>
    <xf numFmtId="168" fontId="37" fillId="0" borderId="0" applyFont="0" applyFill="0" applyBorder="0" applyAlignment="0" applyProtection="0"/>
    <xf numFmtId="168" fontId="37" fillId="0" borderId="0" applyFont="0" applyFill="0" applyBorder="0" applyAlignment="0" applyProtection="0"/>
    <xf numFmtId="168" fontId="37" fillId="0" borderId="0" applyFont="0" applyFill="0" applyBorder="0" applyAlignment="0" applyProtection="0"/>
    <xf numFmtId="168" fontId="37" fillId="0" borderId="0" applyFont="0" applyFill="0" applyBorder="0" applyAlignment="0" applyProtection="0"/>
    <xf numFmtId="168" fontId="37" fillId="0" borderId="0" applyFont="0" applyFill="0" applyBorder="0" applyAlignment="0" applyProtection="0"/>
    <xf numFmtId="168" fontId="37" fillId="0" borderId="0" applyFont="0" applyFill="0" applyBorder="0" applyAlignment="0" applyProtection="0"/>
    <xf numFmtId="168" fontId="37" fillId="0" borderId="0" applyFont="0" applyFill="0" applyBorder="0" applyAlignment="0" applyProtection="0"/>
    <xf numFmtId="168" fontId="37" fillId="0" borderId="0" applyFont="0" applyFill="0" applyBorder="0" applyAlignment="0" applyProtection="0"/>
    <xf numFmtId="168" fontId="37" fillId="0" borderId="0" applyFont="0" applyFill="0" applyBorder="0" applyAlignment="0" applyProtection="0"/>
    <xf numFmtId="168" fontId="37" fillId="0" borderId="0" applyFont="0" applyFill="0" applyBorder="0" applyAlignment="0" applyProtection="0"/>
    <xf numFmtId="168" fontId="37" fillId="0" borderId="0" applyFont="0" applyFill="0" applyBorder="0" applyAlignment="0" applyProtection="0"/>
    <xf numFmtId="168" fontId="37" fillId="0" borderId="0" applyFont="0" applyFill="0" applyBorder="0" applyAlignment="0" applyProtection="0"/>
    <xf numFmtId="165" fontId="37" fillId="0" borderId="0" applyFont="0" applyFill="0" applyBorder="0" applyAlignment="0" applyProtection="0"/>
    <xf numFmtId="168" fontId="37" fillId="0" borderId="0" applyFill="0" applyBorder="0" applyAlignment="0" applyProtection="0"/>
    <xf numFmtId="165" fontId="37" fillId="0" borderId="0" applyFont="0" applyFill="0" applyBorder="0" applyAlignment="0" applyProtection="0"/>
    <xf numFmtId="165" fontId="37" fillId="0" borderId="0" applyFont="0" applyFill="0" applyBorder="0" applyAlignment="0" applyProtection="0"/>
    <xf numFmtId="0" fontId="12" fillId="42" borderId="0" applyNumberFormat="0" applyBorder="0" applyAlignment="0" applyProtection="0"/>
    <xf numFmtId="0" fontId="12" fillId="43" borderId="0" applyNumberFormat="0" applyBorder="0" applyAlignment="0" applyProtection="0"/>
    <xf numFmtId="0" fontId="12" fillId="43" borderId="0" applyNumberFormat="0" applyBorder="0" applyAlignment="0" applyProtection="0"/>
    <xf numFmtId="0" fontId="37" fillId="0" borderId="0"/>
    <xf numFmtId="0" fontId="37" fillId="0" borderId="0"/>
    <xf numFmtId="0" fontId="59" fillId="0" borderId="0"/>
    <xf numFmtId="0" fontId="37" fillId="0" borderId="0"/>
    <xf numFmtId="0" fontId="3" fillId="0" borderId="0"/>
    <xf numFmtId="0" fontId="4" fillId="0" borderId="0">
      <alignment vertical="top"/>
    </xf>
    <xf numFmtId="0" fontId="37" fillId="0" borderId="0"/>
    <xf numFmtId="0" fontId="37" fillId="0" borderId="0"/>
    <xf numFmtId="0" fontId="59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52" fillId="0" borderId="0" applyNumberFormat="0" applyFill="0" applyBorder="0" applyAlignment="0" applyProtection="0"/>
    <xf numFmtId="0" fontId="4" fillId="0" borderId="0">
      <alignment vertical="top"/>
    </xf>
    <xf numFmtId="0" fontId="37" fillId="0" borderId="0"/>
    <xf numFmtId="0" fontId="37" fillId="0" borderId="0"/>
    <xf numFmtId="0" fontId="59" fillId="0" borderId="0"/>
    <xf numFmtId="0" fontId="59" fillId="0" borderId="0"/>
    <xf numFmtId="0" fontId="28" fillId="0" borderId="0"/>
    <xf numFmtId="0" fontId="3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59" fillId="0" borderId="0"/>
    <xf numFmtId="0" fontId="37" fillId="0" borderId="0"/>
    <xf numFmtId="0" fontId="37" fillId="0" borderId="0"/>
    <xf numFmtId="0" fontId="3" fillId="0" borderId="0"/>
    <xf numFmtId="0" fontId="3" fillId="0" borderId="0"/>
    <xf numFmtId="0" fontId="37" fillId="0" borderId="0"/>
    <xf numFmtId="0" fontId="3" fillId="0" borderId="0"/>
    <xf numFmtId="0" fontId="37" fillId="0" borderId="0"/>
    <xf numFmtId="0" fontId="4" fillId="0" borderId="0"/>
    <xf numFmtId="0" fontId="37" fillId="0" borderId="0"/>
    <xf numFmtId="0" fontId="37" fillId="44" borderId="7" applyNumberFormat="0" applyAlignment="0" applyProtection="0"/>
    <xf numFmtId="0" fontId="37" fillId="45" borderId="7" applyNumberFormat="0" applyFont="0" applyAlignment="0" applyProtection="0"/>
    <xf numFmtId="0" fontId="37" fillId="45" borderId="7" applyNumberFormat="0" applyFont="0" applyAlignment="0" applyProtection="0"/>
    <xf numFmtId="0" fontId="37" fillId="45" borderId="7" applyNumberFormat="0" applyFont="0" applyAlignment="0" applyProtection="0"/>
    <xf numFmtId="0" fontId="37" fillId="45" borderId="7" applyNumberFormat="0" applyFont="0" applyAlignment="0" applyProtection="0"/>
    <xf numFmtId="0" fontId="37" fillId="45" borderId="7" applyNumberFormat="0" applyFont="0" applyAlignment="0" applyProtection="0"/>
    <xf numFmtId="0" fontId="37" fillId="45" borderId="7" applyNumberFormat="0" applyFont="0" applyAlignment="0" applyProtection="0"/>
    <xf numFmtId="0" fontId="37" fillId="45" borderId="7" applyNumberFormat="0" applyFont="0" applyAlignment="0" applyProtection="0"/>
    <xf numFmtId="0" fontId="37" fillId="45" borderId="7" applyNumberFormat="0" applyFont="0" applyAlignment="0" applyProtection="0"/>
    <xf numFmtId="0" fontId="37" fillId="45" borderId="7" applyNumberFormat="0" applyFont="0" applyAlignment="0" applyProtection="0"/>
    <xf numFmtId="0" fontId="37" fillId="45" borderId="7" applyNumberFormat="0" applyFont="0" applyAlignment="0" applyProtection="0"/>
    <xf numFmtId="0" fontId="37" fillId="45" borderId="7" applyNumberFormat="0" applyFont="0" applyAlignment="0" applyProtection="0"/>
    <xf numFmtId="0" fontId="37" fillId="45" borderId="7" applyNumberFormat="0" applyFont="0" applyAlignment="0" applyProtection="0"/>
    <xf numFmtId="0" fontId="37" fillId="45" borderId="7" applyNumberFormat="0" applyFont="0" applyAlignment="0" applyProtection="0"/>
    <xf numFmtId="0" fontId="37" fillId="45" borderId="7" applyNumberFormat="0" applyFont="0" applyAlignment="0" applyProtection="0"/>
    <xf numFmtId="0" fontId="37" fillId="45" borderId="7" applyNumberFormat="0" applyFont="0" applyAlignment="0" applyProtection="0"/>
    <xf numFmtId="0" fontId="4" fillId="45" borderId="7" applyNumberFormat="0" applyFont="0" applyAlignment="0" applyProtection="0"/>
    <xf numFmtId="0" fontId="13" fillId="34" borderId="8" applyNumberFormat="0" applyAlignment="0" applyProtection="0"/>
    <xf numFmtId="9" fontId="37" fillId="0" borderId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ill="0" applyBorder="0" applyAlignment="0" applyProtection="0"/>
    <xf numFmtId="9" fontId="37" fillId="0" borderId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3" fillId="35" borderId="8" applyNumberFormat="0" applyAlignment="0" applyProtection="0"/>
    <xf numFmtId="0" fontId="13" fillId="34" borderId="8" applyNumberFormat="0" applyAlignment="0" applyProtection="0"/>
    <xf numFmtId="176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182" fontId="37" fillId="0" borderId="0" applyFill="0" applyBorder="0" applyAlignment="0" applyProtection="0"/>
    <xf numFmtId="175" fontId="37" fillId="0" borderId="0" applyFill="0" applyBorder="0" applyAlignment="0" applyProtection="0"/>
    <xf numFmtId="176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176" fontId="37" fillId="0" borderId="0" applyFill="0" applyBorder="0" applyAlignment="0" applyProtection="0"/>
    <xf numFmtId="43" fontId="4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182" fontId="37" fillId="0" borderId="0" applyFill="0" applyBorder="0" applyAlignment="0" applyProtection="0"/>
    <xf numFmtId="167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171" fontId="37" fillId="0" borderId="0" applyFill="0" applyBorder="0" applyAlignment="0" applyProtection="0"/>
    <xf numFmtId="182" fontId="37" fillId="0" borderId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169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166" fontId="37" fillId="0" borderId="0" applyFont="0" applyFill="0" applyBorder="0" applyAlignment="0" applyProtection="0"/>
    <xf numFmtId="166" fontId="37" fillId="0" borderId="0" applyFont="0" applyFill="0" applyBorder="0" applyAlignment="0" applyProtection="0"/>
    <xf numFmtId="166" fontId="37" fillId="0" borderId="0" applyFont="0" applyFill="0" applyBorder="0" applyAlignment="0" applyProtection="0"/>
    <xf numFmtId="166" fontId="37" fillId="0" borderId="0" applyFont="0" applyFill="0" applyBorder="0" applyAlignment="0" applyProtection="0"/>
    <xf numFmtId="166" fontId="37" fillId="0" borderId="0" applyFont="0" applyFill="0" applyBorder="0" applyAlignment="0" applyProtection="0"/>
    <xf numFmtId="166" fontId="37" fillId="0" borderId="0" applyFont="0" applyFill="0" applyBorder="0" applyAlignment="0" applyProtection="0"/>
    <xf numFmtId="166" fontId="37" fillId="0" borderId="0" applyFont="0" applyFill="0" applyBorder="0" applyAlignment="0" applyProtection="0"/>
    <xf numFmtId="166" fontId="37" fillId="0" borderId="0" applyFont="0" applyFill="0" applyBorder="0" applyAlignment="0" applyProtection="0"/>
    <xf numFmtId="166" fontId="37" fillId="0" borderId="0" applyFont="0" applyFill="0" applyBorder="0" applyAlignment="0" applyProtection="0"/>
    <xf numFmtId="166" fontId="37" fillId="0" borderId="0" applyFont="0" applyFill="0" applyBorder="0" applyAlignment="0" applyProtection="0"/>
    <xf numFmtId="166" fontId="37" fillId="0" borderId="0" applyFont="0" applyFill="0" applyBorder="0" applyAlignment="0" applyProtection="0"/>
    <xf numFmtId="166" fontId="37" fillId="0" borderId="0" applyFont="0" applyFill="0" applyBorder="0" applyAlignment="0" applyProtection="0"/>
    <xf numFmtId="166" fontId="37" fillId="0" borderId="0" applyFont="0" applyFill="0" applyBorder="0" applyAlignment="0" applyProtection="0"/>
    <xf numFmtId="166" fontId="37" fillId="0" borderId="0" applyFont="0" applyFill="0" applyBorder="0" applyAlignment="0" applyProtection="0"/>
    <xf numFmtId="166" fontId="37" fillId="0" borderId="0" applyFont="0" applyFill="0" applyBorder="0" applyAlignment="0" applyProtection="0"/>
    <xf numFmtId="166" fontId="37" fillId="0" borderId="0" applyFont="0" applyFill="0" applyBorder="0" applyAlignment="0" applyProtection="0"/>
    <xf numFmtId="166" fontId="37" fillId="0" borderId="0" applyFont="0" applyFill="0" applyBorder="0" applyAlignment="0" applyProtection="0"/>
    <xf numFmtId="166" fontId="37" fillId="0" borderId="0" applyFont="0" applyFill="0" applyBorder="0" applyAlignment="0" applyProtection="0"/>
    <xf numFmtId="166" fontId="37" fillId="0" borderId="0" applyFont="0" applyFill="0" applyBorder="0" applyAlignment="0" applyProtection="0"/>
    <xf numFmtId="166" fontId="37" fillId="0" borderId="0" applyFont="0" applyFill="0" applyBorder="0" applyAlignment="0" applyProtection="0"/>
    <xf numFmtId="166" fontId="37" fillId="0" borderId="0" applyFont="0" applyFill="0" applyBorder="0" applyAlignment="0" applyProtection="0"/>
    <xf numFmtId="166" fontId="37" fillId="0" borderId="0" applyFont="0" applyFill="0" applyBorder="0" applyAlignment="0" applyProtection="0"/>
    <xf numFmtId="166" fontId="37" fillId="0" borderId="0" applyFont="0" applyFill="0" applyBorder="0" applyAlignment="0" applyProtection="0"/>
    <xf numFmtId="166" fontId="37" fillId="0" borderId="0" applyFont="0" applyFill="0" applyBorder="0" applyAlignment="0" applyProtection="0"/>
    <xf numFmtId="166" fontId="37" fillId="0" borderId="0" applyFont="0" applyFill="0" applyBorder="0" applyAlignment="0" applyProtection="0"/>
    <xf numFmtId="166" fontId="37" fillId="0" borderId="0" applyFont="0" applyFill="0" applyBorder="0" applyAlignment="0" applyProtection="0"/>
    <xf numFmtId="166" fontId="37" fillId="0" borderId="0" applyFont="0" applyFill="0" applyBorder="0" applyAlignment="0" applyProtection="0"/>
    <xf numFmtId="166" fontId="37" fillId="0" borderId="0" applyFont="0" applyFill="0" applyBorder="0" applyAlignment="0" applyProtection="0"/>
    <xf numFmtId="166" fontId="37" fillId="0" borderId="0" applyFont="0" applyFill="0" applyBorder="0" applyAlignment="0" applyProtection="0"/>
    <xf numFmtId="166" fontId="37" fillId="0" borderId="0" applyFont="0" applyFill="0" applyBorder="0" applyAlignment="0" applyProtection="0"/>
    <xf numFmtId="166" fontId="37" fillId="0" borderId="0" applyFont="0" applyFill="0" applyBorder="0" applyAlignment="0" applyProtection="0"/>
    <xf numFmtId="166" fontId="37" fillId="0" borderId="0" applyFont="0" applyFill="0" applyBorder="0" applyAlignment="0" applyProtection="0"/>
    <xf numFmtId="166" fontId="37" fillId="0" borderId="0" applyFont="0" applyFill="0" applyBorder="0" applyAlignment="0" applyProtection="0"/>
    <xf numFmtId="166" fontId="37" fillId="0" borderId="0" applyFont="0" applyFill="0" applyBorder="0" applyAlignment="0" applyProtection="0"/>
    <xf numFmtId="166" fontId="37" fillId="0" borderId="0" applyFont="0" applyFill="0" applyBorder="0" applyAlignment="0" applyProtection="0"/>
    <xf numFmtId="166" fontId="37" fillId="0" borderId="0" applyFont="0" applyFill="0" applyBorder="0" applyAlignment="0" applyProtection="0"/>
    <xf numFmtId="166" fontId="37" fillId="0" borderId="0" applyFont="0" applyFill="0" applyBorder="0" applyAlignment="0" applyProtection="0"/>
    <xf numFmtId="166" fontId="37" fillId="0" borderId="0" applyFont="0" applyFill="0" applyBorder="0" applyAlignment="0" applyProtection="0"/>
    <xf numFmtId="166" fontId="37" fillId="0" borderId="0" applyFont="0" applyFill="0" applyBorder="0" applyAlignment="0" applyProtection="0"/>
    <xf numFmtId="166" fontId="37" fillId="0" borderId="0" applyFont="0" applyFill="0" applyBorder="0" applyAlignment="0" applyProtection="0"/>
    <xf numFmtId="166" fontId="37" fillId="0" borderId="0" applyFont="0" applyFill="0" applyBorder="0" applyAlignment="0" applyProtection="0"/>
    <xf numFmtId="166" fontId="37" fillId="0" borderId="0" applyFont="0" applyFill="0" applyBorder="0" applyAlignment="0" applyProtection="0"/>
    <xf numFmtId="166" fontId="37" fillId="0" borderId="0" applyFont="0" applyFill="0" applyBorder="0" applyAlignment="0" applyProtection="0"/>
    <xf numFmtId="166" fontId="37" fillId="0" borderId="0" applyFont="0" applyFill="0" applyBorder="0" applyAlignment="0" applyProtection="0"/>
    <xf numFmtId="166" fontId="37" fillId="0" borderId="0" applyFont="0" applyFill="0" applyBorder="0" applyAlignment="0" applyProtection="0"/>
    <xf numFmtId="166" fontId="37" fillId="0" borderId="0" applyFont="0" applyFill="0" applyBorder="0" applyAlignment="0" applyProtection="0"/>
    <xf numFmtId="166" fontId="37" fillId="0" borderId="0" applyFont="0" applyFill="0" applyBorder="0" applyAlignment="0" applyProtection="0"/>
    <xf numFmtId="166" fontId="37" fillId="0" borderId="0" applyFont="0" applyFill="0" applyBorder="0" applyAlignment="0" applyProtection="0"/>
    <xf numFmtId="166" fontId="37" fillId="0" borderId="0" applyFont="0" applyFill="0" applyBorder="0" applyAlignment="0" applyProtection="0"/>
    <xf numFmtId="166" fontId="37" fillId="0" borderId="0" applyFont="0" applyFill="0" applyBorder="0" applyAlignment="0" applyProtection="0"/>
    <xf numFmtId="166" fontId="37" fillId="0" borderId="0" applyFont="0" applyFill="0" applyBorder="0" applyAlignment="0" applyProtection="0"/>
    <xf numFmtId="166" fontId="37" fillId="0" borderId="0" applyFont="0" applyFill="0" applyBorder="0" applyAlignment="0" applyProtection="0"/>
    <xf numFmtId="166" fontId="37" fillId="0" borderId="0" applyFont="0" applyFill="0" applyBorder="0" applyAlignment="0" applyProtection="0"/>
    <xf numFmtId="166" fontId="37" fillId="0" borderId="0" applyFont="0" applyFill="0" applyBorder="0" applyAlignment="0" applyProtection="0"/>
    <xf numFmtId="166" fontId="37" fillId="0" borderId="0" applyFont="0" applyFill="0" applyBorder="0" applyAlignment="0" applyProtection="0"/>
    <xf numFmtId="166" fontId="37" fillId="0" borderId="0" applyFont="0" applyFill="0" applyBorder="0" applyAlignment="0" applyProtection="0"/>
    <xf numFmtId="166" fontId="37" fillId="0" borderId="0" applyFont="0" applyFill="0" applyBorder="0" applyAlignment="0" applyProtection="0"/>
    <xf numFmtId="166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169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172" fontId="37" fillId="0" borderId="0" applyFont="0" applyFill="0" applyBorder="0" applyAlignment="0" applyProtection="0"/>
    <xf numFmtId="172" fontId="37" fillId="0" borderId="0" applyFont="0" applyFill="0" applyBorder="0" applyAlignment="0" applyProtection="0"/>
    <xf numFmtId="172" fontId="37" fillId="0" borderId="0" applyFont="0" applyFill="0" applyBorder="0" applyAlignment="0" applyProtection="0"/>
    <xf numFmtId="172" fontId="37" fillId="0" borderId="0" applyFont="0" applyFill="0" applyBorder="0" applyAlignment="0" applyProtection="0"/>
    <xf numFmtId="172" fontId="37" fillId="0" borderId="0" applyFont="0" applyFill="0" applyBorder="0" applyAlignment="0" applyProtection="0"/>
    <xf numFmtId="172" fontId="37" fillId="0" borderId="0" applyFont="0" applyFill="0" applyBorder="0" applyAlignment="0" applyProtection="0"/>
    <xf numFmtId="169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169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169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169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169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172" fontId="37" fillId="0" borderId="0" applyFont="0" applyFill="0" applyBorder="0" applyAlignment="0" applyProtection="0"/>
    <xf numFmtId="172" fontId="37" fillId="0" borderId="0" applyFont="0" applyFill="0" applyBorder="0" applyAlignment="0" applyProtection="0"/>
    <xf numFmtId="172" fontId="37" fillId="0" borderId="0" applyFont="0" applyFill="0" applyBorder="0" applyAlignment="0" applyProtection="0"/>
    <xf numFmtId="172" fontId="37" fillId="0" borderId="0" applyFont="0" applyFill="0" applyBorder="0" applyAlignment="0" applyProtection="0"/>
    <xf numFmtId="172" fontId="37" fillId="0" borderId="0" applyFont="0" applyFill="0" applyBorder="0" applyAlignment="0" applyProtection="0"/>
    <xf numFmtId="172" fontId="37" fillId="0" borderId="0" applyFont="0" applyFill="0" applyBorder="0" applyAlignment="0" applyProtection="0"/>
    <xf numFmtId="172" fontId="37" fillId="0" borderId="0" applyFont="0" applyFill="0" applyBorder="0" applyAlignment="0" applyProtection="0"/>
    <xf numFmtId="172" fontId="37" fillId="0" borderId="0" applyFont="0" applyFill="0" applyBorder="0" applyAlignment="0" applyProtection="0"/>
    <xf numFmtId="172" fontId="37" fillId="0" borderId="0" applyFont="0" applyFill="0" applyBorder="0" applyAlignment="0" applyProtection="0"/>
    <xf numFmtId="172" fontId="37" fillId="0" borderId="0" applyFont="0" applyFill="0" applyBorder="0" applyAlignment="0" applyProtection="0"/>
    <xf numFmtId="172" fontId="37" fillId="0" borderId="0" applyFont="0" applyFill="0" applyBorder="0" applyAlignment="0" applyProtection="0"/>
    <xf numFmtId="172" fontId="37" fillId="0" borderId="0" applyFont="0" applyFill="0" applyBorder="0" applyAlignment="0" applyProtection="0"/>
    <xf numFmtId="172" fontId="37" fillId="0" borderId="0" applyFont="0" applyFill="0" applyBorder="0" applyAlignment="0" applyProtection="0"/>
    <xf numFmtId="172" fontId="37" fillId="0" borderId="0" applyFont="0" applyFill="0" applyBorder="0" applyAlignment="0" applyProtection="0"/>
    <xf numFmtId="172" fontId="37" fillId="0" borderId="0" applyFont="0" applyFill="0" applyBorder="0" applyAlignment="0" applyProtection="0"/>
    <xf numFmtId="172" fontId="37" fillId="0" borderId="0" applyFont="0" applyFill="0" applyBorder="0" applyAlignment="0" applyProtection="0"/>
    <xf numFmtId="172" fontId="37" fillId="0" borderId="0" applyFont="0" applyFill="0" applyBorder="0" applyAlignment="0" applyProtection="0"/>
    <xf numFmtId="172" fontId="37" fillId="0" borderId="0" applyFont="0" applyFill="0" applyBorder="0" applyAlignment="0" applyProtection="0"/>
    <xf numFmtId="172" fontId="37" fillId="0" borderId="0" applyFont="0" applyFill="0" applyBorder="0" applyAlignment="0" applyProtection="0"/>
    <xf numFmtId="172" fontId="37" fillId="0" borderId="0" applyFont="0" applyFill="0" applyBorder="0" applyAlignment="0" applyProtection="0"/>
    <xf numFmtId="172" fontId="37" fillId="0" borderId="0" applyFont="0" applyFill="0" applyBorder="0" applyAlignment="0" applyProtection="0"/>
    <xf numFmtId="172" fontId="37" fillId="0" borderId="0" applyFont="0" applyFill="0" applyBorder="0" applyAlignment="0" applyProtection="0"/>
    <xf numFmtId="172" fontId="37" fillId="0" borderId="0" applyFont="0" applyFill="0" applyBorder="0" applyAlignment="0" applyProtection="0"/>
    <xf numFmtId="172" fontId="37" fillId="0" borderId="0" applyFont="0" applyFill="0" applyBorder="0" applyAlignment="0" applyProtection="0"/>
    <xf numFmtId="172" fontId="37" fillId="0" borderId="0" applyFont="0" applyFill="0" applyBorder="0" applyAlignment="0" applyProtection="0"/>
    <xf numFmtId="172" fontId="37" fillId="0" borderId="0" applyFont="0" applyFill="0" applyBorder="0" applyAlignment="0" applyProtection="0"/>
    <xf numFmtId="172" fontId="37" fillId="0" borderId="0" applyFont="0" applyFill="0" applyBorder="0" applyAlignment="0" applyProtection="0"/>
    <xf numFmtId="172" fontId="37" fillId="0" borderId="0" applyFont="0" applyFill="0" applyBorder="0" applyAlignment="0" applyProtection="0"/>
    <xf numFmtId="172" fontId="37" fillId="0" borderId="0" applyFont="0" applyFill="0" applyBorder="0" applyAlignment="0" applyProtection="0"/>
    <xf numFmtId="172" fontId="37" fillId="0" borderId="0" applyFont="0" applyFill="0" applyBorder="0" applyAlignment="0" applyProtection="0"/>
    <xf numFmtId="172" fontId="37" fillId="0" borderId="0" applyFont="0" applyFill="0" applyBorder="0" applyAlignment="0" applyProtection="0"/>
    <xf numFmtId="172" fontId="37" fillId="0" borderId="0" applyFont="0" applyFill="0" applyBorder="0" applyAlignment="0" applyProtection="0"/>
    <xf numFmtId="172" fontId="37" fillId="0" borderId="0" applyFont="0" applyFill="0" applyBorder="0" applyAlignment="0" applyProtection="0"/>
    <xf numFmtId="172" fontId="37" fillId="0" borderId="0" applyFont="0" applyFill="0" applyBorder="0" applyAlignment="0" applyProtection="0"/>
    <xf numFmtId="172" fontId="37" fillId="0" borderId="0" applyFont="0" applyFill="0" applyBorder="0" applyAlignment="0" applyProtection="0"/>
    <xf numFmtId="172" fontId="37" fillId="0" borderId="0" applyFont="0" applyFill="0" applyBorder="0" applyAlignment="0" applyProtection="0"/>
    <xf numFmtId="172" fontId="37" fillId="0" borderId="0" applyFont="0" applyFill="0" applyBorder="0" applyAlignment="0" applyProtection="0"/>
    <xf numFmtId="172" fontId="37" fillId="0" borderId="0" applyFont="0" applyFill="0" applyBorder="0" applyAlignment="0" applyProtection="0"/>
    <xf numFmtId="172" fontId="37" fillId="0" borderId="0" applyFont="0" applyFill="0" applyBorder="0" applyAlignment="0" applyProtection="0"/>
    <xf numFmtId="172" fontId="37" fillId="0" borderId="0" applyFont="0" applyFill="0" applyBorder="0" applyAlignment="0" applyProtection="0"/>
    <xf numFmtId="172" fontId="37" fillId="0" borderId="0" applyFont="0" applyFill="0" applyBorder="0" applyAlignment="0" applyProtection="0"/>
    <xf numFmtId="172" fontId="37" fillId="0" borderId="0" applyFont="0" applyFill="0" applyBorder="0" applyAlignment="0" applyProtection="0"/>
    <xf numFmtId="172" fontId="37" fillId="0" borderId="0" applyFont="0" applyFill="0" applyBorder="0" applyAlignment="0" applyProtection="0"/>
    <xf numFmtId="172" fontId="37" fillId="0" borderId="0" applyFont="0" applyFill="0" applyBorder="0" applyAlignment="0" applyProtection="0"/>
    <xf numFmtId="172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172" fontId="37" fillId="0" borderId="0" applyFont="0" applyFill="0" applyBorder="0" applyAlignment="0" applyProtection="0"/>
    <xf numFmtId="172" fontId="37" fillId="0" borderId="0" applyFont="0" applyFill="0" applyBorder="0" applyAlignment="0" applyProtection="0"/>
    <xf numFmtId="172" fontId="37" fillId="0" borderId="0" applyFont="0" applyFill="0" applyBorder="0" applyAlignment="0" applyProtection="0"/>
    <xf numFmtId="172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169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169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169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169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169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165" fontId="37" fillId="0" borderId="0" applyFill="0" applyBorder="0" applyAlignment="0" applyProtection="0"/>
    <xf numFmtId="172" fontId="37" fillId="0" borderId="0" applyFont="0" applyFill="0" applyBorder="0" applyAlignment="0" applyProtection="0"/>
    <xf numFmtId="165" fontId="37" fillId="0" borderId="0" applyFill="0" applyBorder="0" applyAlignment="0" applyProtection="0"/>
    <xf numFmtId="172" fontId="37" fillId="0" borderId="0" applyFont="0" applyFill="0" applyBorder="0" applyAlignment="0" applyProtection="0"/>
    <xf numFmtId="172" fontId="37" fillId="0" borderId="0" applyFont="0" applyFill="0" applyBorder="0" applyAlignment="0" applyProtection="0"/>
    <xf numFmtId="172" fontId="37" fillId="0" borderId="0" applyFont="0" applyFill="0" applyBorder="0" applyAlignment="0" applyProtection="0"/>
    <xf numFmtId="172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42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174" fontId="37" fillId="0" borderId="0" applyFill="0" applyBorder="0" applyAlignment="0" applyProtection="0"/>
    <xf numFmtId="169" fontId="37" fillId="0" borderId="0" applyFont="0" applyFill="0" applyBorder="0" applyAlignment="0" applyProtection="0"/>
    <xf numFmtId="169" fontId="37" fillId="0" borderId="0" applyFont="0" applyFill="0" applyBorder="0" applyAlignment="0" applyProtection="0"/>
    <xf numFmtId="171" fontId="37" fillId="0" borderId="0" applyFill="0" applyBorder="0" applyAlignment="0" applyProtection="0"/>
    <xf numFmtId="169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169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169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169" fontId="37" fillId="0" borderId="0" applyFont="0" applyFill="0" applyBorder="0" applyAlignment="0" applyProtection="0"/>
    <xf numFmtId="182" fontId="37" fillId="0" borderId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169" fontId="37" fillId="0" borderId="0" applyFont="0" applyFill="0" applyBorder="0" applyAlignment="0" applyProtection="0"/>
    <xf numFmtId="182" fontId="37" fillId="0" borderId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169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169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169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169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169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169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169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169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169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169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169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169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169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169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169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169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169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169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169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169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169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169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169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169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169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169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169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169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165" fontId="37" fillId="0" borderId="0" applyFill="0" applyBorder="0" applyAlignment="0" applyProtection="0"/>
    <xf numFmtId="169" fontId="37" fillId="0" borderId="0" applyFont="0" applyFill="0" applyBorder="0" applyAlignment="0" applyProtection="0"/>
    <xf numFmtId="165" fontId="37" fillId="0" borderId="0" applyFill="0" applyBorder="0" applyAlignment="0" applyProtection="0"/>
    <xf numFmtId="43" fontId="37" fillId="0" borderId="0" applyFont="0" applyFill="0" applyBorder="0" applyAlignment="0" applyProtection="0"/>
    <xf numFmtId="169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169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169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169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169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169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169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169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169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169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169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169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169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169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169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169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169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169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169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169" fontId="37" fillId="0" borderId="0" applyFont="0" applyFill="0" applyBorder="0" applyAlignment="0" applyProtection="0"/>
    <xf numFmtId="171" fontId="37" fillId="0" borderId="0" applyFill="0" applyBorder="0" applyAlignment="0" applyProtection="0"/>
    <xf numFmtId="43" fontId="4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7" fillId="0" borderId="0" applyFont="0" applyFill="0" applyBorder="0" applyAlignment="0" applyProtection="0"/>
    <xf numFmtId="169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169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169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169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169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169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169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169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169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169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169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169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169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169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169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169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169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169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169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169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169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169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169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169" fontId="37" fillId="0" borderId="0" applyFont="0" applyFill="0" applyBorder="0" applyAlignment="0" applyProtection="0"/>
    <xf numFmtId="169" fontId="3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169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169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169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169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169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169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169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169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169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169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169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169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169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169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169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169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169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169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169" fontId="37" fillId="0" borderId="0" applyFont="0" applyFill="0" applyBorder="0" applyAlignment="0" applyProtection="0"/>
    <xf numFmtId="171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169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169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169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169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171" fontId="37" fillId="0" borderId="0" applyFill="0" applyBorder="0" applyAlignment="0" applyProtection="0"/>
    <xf numFmtId="165" fontId="37" fillId="0" borderId="0" applyFill="0" applyBorder="0" applyAlignment="0" applyProtection="0"/>
    <xf numFmtId="43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43" fontId="37" fillId="0" borderId="0" applyFont="0" applyFill="0" applyBorder="0" applyAlignment="0" applyProtection="0"/>
    <xf numFmtId="165" fontId="37" fillId="0" borderId="0" applyFill="0" applyBorder="0" applyAlignment="0" applyProtection="0"/>
    <xf numFmtId="176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164" fontId="37" fillId="0" borderId="0" applyFill="0" applyBorder="0" applyAlignment="0" applyProtection="0"/>
    <xf numFmtId="176" fontId="37" fillId="0" borderId="0" applyFont="0" applyFill="0" applyBorder="0" applyAlignment="0" applyProtection="0"/>
    <xf numFmtId="164" fontId="37" fillId="0" borderId="0" applyFill="0" applyBorder="0" applyAlignment="0" applyProtection="0"/>
    <xf numFmtId="180" fontId="37" fillId="0" borderId="0" applyFill="0" applyBorder="0" applyAlignment="0" applyProtection="0"/>
    <xf numFmtId="164" fontId="37" fillId="0" borderId="0" applyFill="0" applyBorder="0" applyAlignment="0" applyProtection="0"/>
    <xf numFmtId="164" fontId="37" fillId="0" borderId="0" applyFill="0" applyBorder="0" applyAlignment="0" applyProtection="0"/>
    <xf numFmtId="176" fontId="37" fillId="0" borderId="0" applyFont="0" applyFill="0" applyBorder="0" applyAlignment="0" applyProtection="0"/>
    <xf numFmtId="176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7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7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8" fillId="0" borderId="4" applyNumberFormat="0" applyFill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9" fillId="0" borderId="5" applyNumberFormat="0" applyFill="0" applyAlignment="0" applyProtection="0"/>
    <xf numFmtId="0" fontId="20" fillId="0" borderId="6" applyNumberFormat="0" applyFill="0" applyAlignment="0" applyProtection="0"/>
    <xf numFmtId="0" fontId="20" fillId="0" borderId="0" applyNumberFormat="0" applyFill="0" applyBorder="0" applyAlignment="0" applyProtection="0"/>
    <xf numFmtId="0" fontId="21" fillId="0" borderId="9" applyNumberFormat="0" applyFill="0" applyAlignment="0" applyProtection="0"/>
    <xf numFmtId="171" fontId="37" fillId="0" borderId="0" applyFill="0" applyBorder="0" applyAlignment="0" applyProtection="0"/>
    <xf numFmtId="169" fontId="3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169" fontId="37" fillId="0" borderId="0" applyFont="0" applyFill="0" applyBorder="0" applyAlignment="0" applyProtection="0"/>
    <xf numFmtId="171" fontId="37" fillId="0" borderId="0" applyFill="0" applyBorder="0" applyAlignment="0" applyProtection="0"/>
    <xf numFmtId="43" fontId="37" fillId="0" borderId="0" applyFont="0" applyFill="0" applyBorder="0" applyAlignment="0" applyProtection="0"/>
    <xf numFmtId="43" fontId="57" fillId="0" borderId="0" applyFont="0" applyFill="0" applyBorder="0" applyAlignment="0" applyProtection="0"/>
    <xf numFmtId="0" fontId="14" fillId="0" borderId="0" applyNumberForma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171" fontId="3" fillId="0" borderId="0" applyFill="0" applyBorder="0" applyAlignment="0" applyProtection="0"/>
    <xf numFmtId="16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9" fontId="3" fillId="0" borderId="0" applyFill="0" applyBorder="0" applyAlignment="0" applyProtection="0"/>
    <xf numFmtId="0" fontId="65" fillId="0" borderId="0"/>
    <xf numFmtId="0" fontId="3" fillId="0" borderId="0"/>
    <xf numFmtId="169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3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3" fillId="45" borderId="7" applyNumberFormat="0" applyFont="0" applyAlignment="0" applyProtection="0"/>
    <xf numFmtId="0" fontId="3" fillId="45" borderId="7" applyNumberFormat="0" applyFont="0" applyAlignment="0" applyProtection="0"/>
    <xf numFmtId="0" fontId="3" fillId="45" borderId="7" applyNumberFormat="0" applyFont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82" fontId="3" fillId="0" borderId="0" applyFill="0" applyBorder="0" applyAlignment="0" applyProtection="0"/>
    <xf numFmtId="182" fontId="3" fillId="0" borderId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82" fontId="3" fillId="0" borderId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ill="0" applyBorder="0" applyAlignment="0" applyProtection="0"/>
    <xf numFmtId="165" fontId="3" fillId="0" borderId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82" fontId="3" fillId="0" borderId="0" applyFill="0" applyBorder="0" applyAlignment="0" applyProtection="0"/>
    <xf numFmtId="182" fontId="3" fillId="0" borderId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ill="0" applyBorder="0" applyAlignment="0" applyProtection="0"/>
    <xf numFmtId="165" fontId="3" fillId="0" borderId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ill="0" applyBorder="0" applyAlignment="0" applyProtection="0"/>
    <xf numFmtId="165" fontId="3" fillId="0" borderId="0" applyFill="0" applyBorder="0" applyAlignment="0" applyProtection="0"/>
    <xf numFmtId="164" fontId="3" fillId="0" borderId="0" applyFill="0" applyBorder="0" applyAlignment="0" applyProtection="0"/>
    <xf numFmtId="164" fontId="3" fillId="0" borderId="0" applyFill="0" applyBorder="0" applyAlignment="0" applyProtection="0"/>
    <xf numFmtId="164" fontId="3" fillId="0" borderId="0" applyFill="0" applyBorder="0" applyAlignment="0" applyProtection="0"/>
    <xf numFmtId="180" fontId="3" fillId="0" borderId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1" fontId="3" fillId="0" borderId="0" applyFill="0" applyBorder="0" applyAlignment="0" applyProtection="0"/>
    <xf numFmtId="171" fontId="3" fillId="0" borderId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12" fillId="43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3" fillId="0" borderId="0"/>
    <xf numFmtId="0" fontId="3" fillId="0" borderId="0"/>
    <xf numFmtId="0" fontId="3" fillId="45" borderId="7" applyNumberFormat="0" applyFont="0" applyAlignment="0" applyProtection="0"/>
    <xf numFmtId="0" fontId="3" fillId="45" borderId="7" applyNumberFormat="0" applyFont="0" applyAlignment="0" applyProtection="0"/>
    <xf numFmtId="0" fontId="3" fillId="45" borderId="7" applyNumberFormat="0" applyFont="0" applyAlignment="0" applyProtection="0"/>
    <xf numFmtId="0" fontId="3" fillId="45" borderId="7" applyNumberFormat="0" applyFont="0" applyAlignment="0" applyProtection="0"/>
    <xf numFmtId="0" fontId="3" fillId="45" borderId="7" applyNumberFormat="0" applyFont="0" applyAlignment="0" applyProtection="0"/>
    <xf numFmtId="0" fontId="3" fillId="45" borderId="7" applyNumberFormat="0" applyFont="0" applyAlignment="0" applyProtection="0"/>
    <xf numFmtId="0" fontId="3" fillId="45" borderId="7" applyNumberFormat="0" applyFont="0" applyAlignment="0" applyProtection="0"/>
    <xf numFmtId="0" fontId="3" fillId="45" borderId="7" applyNumberFormat="0" applyFont="0" applyAlignment="0" applyProtection="0"/>
    <xf numFmtId="0" fontId="3" fillId="45" borderId="7" applyNumberFormat="0" applyFont="0" applyAlignment="0" applyProtection="0"/>
    <xf numFmtId="0" fontId="3" fillId="45" borderId="7" applyNumberFormat="0" applyFont="0" applyAlignment="0" applyProtection="0"/>
    <xf numFmtId="9" fontId="3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0" fontId="11" fillId="3" borderId="0" applyNumberFormat="0" applyBorder="0" applyAlignment="0" applyProtection="0"/>
    <xf numFmtId="43" fontId="3" fillId="0" borderId="0" applyFont="0" applyFill="0" applyBorder="0" applyAlignment="0" applyProtection="0"/>
    <xf numFmtId="175" fontId="3" fillId="0" borderId="0" applyFill="0" applyBorder="0" applyAlignment="0" applyProtection="0"/>
    <xf numFmtId="43" fontId="4" fillId="0" borderId="0" applyFont="0" applyFill="0" applyBorder="0" applyAlignment="0" applyProtection="0"/>
    <xf numFmtId="176" fontId="3" fillId="0" borderId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ill="0" applyBorder="0" applyAlignment="0" applyProtection="0"/>
    <xf numFmtId="165" fontId="3" fillId="0" borderId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4" fontId="3" fillId="0" borderId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82" fontId="3" fillId="0" borderId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82" fontId="3" fillId="0" borderId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ill="0" applyBorder="0" applyAlignment="0" applyProtection="0"/>
    <xf numFmtId="165" fontId="3" fillId="0" borderId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3" fillId="0" borderId="0" applyFill="0" applyBorder="0" applyAlignment="0" applyProtection="0"/>
    <xf numFmtId="176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4" fontId="3" fillId="0" borderId="0" applyFill="0" applyBorder="0" applyAlignment="0" applyProtection="0"/>
    <xf numFmtId="164" fontId="3" fillId="0" borderId="0" applyFill="0" applyBorder="0" applyAlignment="0" applyProtection="0"/>
    <xf numFmtId="164" fontId="3" fillId="0" borderId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1" fontId="3" fillId="0" borderId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7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ill="0" applyBorder="0" applyAlignment="0" applyProtection="0"/>
    <xf numFmtId="44" fontId="3" fillId="0" borderId="0" applyFont="0" applyFill="0" applyBorder="0" applyAlignment="0" applyProtection="0"/>
    <xf numFmtId="0" fontId="3" fillId="44" borderId="7" applyNumberFormat="0" applyAlignment="0" applyProtection="0"/>
    <xf numFmtId="0" fontId="3" fillId="44" borderId="7" applyNumberFormat="0" applyAlignment="0" applyProtection="0"/>
    <xf numFmtId="9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3" fillId="0" borderId="0" applyFill="0" applyBorder="0" applyAlignment="0" applyProtection="0"/>
    <xf numFmtId="171" fontId="3" fillId="0" borderId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2" fontId="3" fillId="0" borderId="0" applyFill="0" applyBorder="0" applyAlignment="0" applyProtection="0"/>
    <xf numFmtId="42" fontId="3" fillId="0" borderId="0" applyFill="0" applyBorder="0" applyAlignment="0" applyProtection="0"/>
    <xf numFmtId="176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43" fontId="76" fillId="0" borderId="0" applyFont="0" applyFill="0" applyBorder="0" applyAlignment="0" applyProtection="0"/>
    <xf numFmtId="44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65" fillId="0" borderId="0"/>
    <xf numFmtId="165" fontId="65" fillId="0" borderId="0" applyFont="0" applyFill="0" applyBorder="0" applyAlignment="0" applyProtection="0"/>
    <xf numFmtId="0" fontId="1" fillId="0" borderId="0"/>
    <xf numFmtId="0" fontId="65" fillId="0" borderId="0"/>
    <xf numFmtId="0" fontId="1" fillId="0" borderId="0"/>
    <xf numFmtId="9" fontId="65" fillId="0" borderId="0" applyFont="0" applyFill="0" applyBorder="0" applyAlignment="0" applyProtection="0"/>
    <xf numFmtId="9" fontId="65" fillId="0" borderId="0" applyFont="0" applyFill="0" applyBorder="0" applyAlignment="0" applyProtection="0"/>
    <xf numFmtId="43" fontId="65" fillId="0" borderId="0" applyFont="0" applyFill="0" applyBorder="0" applyAlignment="0" applyProtection="0"/>
    <xf numFmtId="43" fontId="65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1" fillId="0" borderId="0"/>
    <xf numFmtId="0" fontId="1" fillId="0" borderId="0"/>
    <xf numFmtId="0" fontId="65" fillId="0" borderId="0"/>
    <xf numFmtId="0" fontId="1" fillId="0" borderId="0"/>
    <xf numFmtId="9" fontId="65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ill="0" applyBorder="0" applyAlignment="0" applyProtection="0"/>
    <xf numFmtId="165" fontId="3" fillId="0" borderId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ill="0" applyBorder="0" applyAlignment="0" applyProtection="0"/>
    <xf numFmtId="165" fontId="3" fillId="0" borderId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3" fillId="0" borderId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4" fontId="3" fillId="0" borderId="0" applyFill="0" applyBorder="0" applyAlignment="0" applyProtection="0"/>
    <xf numFmtId="164" fontId="3" fillId="0" borderId="0" applyFill="0" applyBorder="0" applyAlignment="0" applyProtection="0"/>
    <xf numFmtId="164" fontId="3" fillId="0" borderId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7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65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76" fillId="0" borderId="0" applyFont="0" applyFill="0" applyBorder="0" applyAlignment="0" applyProtection="0"/>
  </cellStyleXfs>
  <cellXfs count="960">
    <xf numFmtId="0" fontId="0" fillId="0" borderId="0" xfId="0"/>
    <xf numFmtId="171" fontId="0" fillId="0" borderId="0" xfId="0" applyNumberFormat="1"/>
    <xf numFmtId="171" fontId="22" fillId="0" borderId="10" xfId="0" applyNumberFormat="1" applyFont="1" applyBorder="1" applyAlignment="1">
      <alignment horizontal="center"/>
    </xf>
    <xf numFmtId="171" fontId="22" fillId="0" borderId="0" xfId="0" applyNumberFormat="1" applyFont="1"/>
    <xf numFmtId="2" fontId="0" fillId="0" borderId="10" xfId="0" applyNumberFormat="1" applyBorder="1" applyAlignment="1">
      <alignment horizontal="center" vertical="center" wrapText="1"/>
    </xf>
    <xf numFmtId="49" fontId="0" fillId="0" borderId="0" xfId="0" applyNumberFormat="1"/>
    <xf numFmtId="2" fontId="0" fillId="0" borderId="0" xfId="0" applyNumberFormat="1"/>
    <xf numFmtId="171" fontId="0" fillId="0" borderId="0" xfId="0" applyNumberFormat="1" applyAlignment="1">
      <alignment horizontal="center"/>
    </xf>
    <xf numFmtId="171" fontId="23" fillId="0" borderId="0" xfId="0" applyNumberFormat="1" applyFont="1"/>
    <xf numFmtId="0" fontId="36" fillId="0" borderId="0" xfId="3041" applyNumberFormat="1" applyFont="1" applyFill="1" applyBorder="1" applyAlignment="1" applyProtection="1"/>
    <xf numFmtId="169" fontId="22" fillId="46" borderId="0" xfId="1737" applyNumberFormat="1" applyFont="1" applyFill="1"/>
    <xf numFmtId="169" fontId="3" fillId="0" borderId="0" xfId="1737" applyNumberFormat="1"/>
    <xf numFmtId="169" fontId="22" fillId="46" borderId="0" xfId="1737" applyNumberFormat="1" applyFont="1" applyFill="1" applyAlignment="1">
      <alignment horizontal="left"/>
    </xf>
    <xf numFmtId="169" fontId="22" fillId="0" borderId="0" xfId="1737" applyNumberFormat="1" applyFont="1"/>
    <xf numFmtId="169" fontId="37" fillId="0" borderId="0" xfId="1737" applyNumberFormat="1" applyFont="1"/>
    <xf numFmtId="169" fontId="22" fillId="0" borderId="0" xfId="1737" applyNumberFormat="1" applyFont="1" applyAlignment="1">
      <alignment horizontal="right"/>
    </xf>
    <xf numFmtId="169" fontId="22" fillId="46" borderId="0" xfId="1737" applyNumberFormat="1" applyFont="1" applyFill="1" applyAlignment="1">
      <alignment horizontal="right"/>
    </xf>
    <xf numFmtId="178" fontId="22" fillId="0" borderId="0" xfId="1737" applyNumberFormat="1" applyFont="1"/>
    <xf numFmtId="169" fontId="22" fillId="0" borderId="0" xfId="1737" applyNumberFormat="1" applyFont="1" applyAlignment="1">
      <alignment horizontal="center"/>
    </xf>
    <xf numFmtId="169" fontId="23" fillId="0" borderId="0" xfId="1739" applyNumberFormat="1" applyFont="1" applyAlignment="1">
      <alignment horizontal="left"/>
    </xf>
    <xf numFmtId="169" fontId="3" fillId="0" borderId="0" xfId="1739" applyNumberFormat="1"/>
    <xf numFmtId="0" fontId="40" fillId="0" borderId="0" xfId="3010" applyNumberFormat="1" applyFont="1"/>
    <xf numFmtId="169" fontId="37" fillId="0" borderId="0" xfId="1739" applyNumberFormat="1" applyFont="1"/>
    <xf numFmtId="0" fontId="22" fillId="0" borderId="0" xfId="3010" applyNumberFormat="1" applyFont="1"/>
    <xf numFmtId="169" fontId="22" fillId="0" borderId="0" xfId="3010" applyFont="1"/>
    <xf numFmtId="10" fontId="22" fillId="0" borderId="0" xfId="2118" applyNumberFormat="1" applyFont="1" applyAlignment="1">
      <alignment horizontal="left"/>
    </xf>
    <xf numFmtId="49" fontId="22" fillId="0" borderId="11" xfId="1739" applyNumberFormat="1" applyFont="1" applyBorder="1" applyAlignment="1">
      <alignment horizontal="center" vertical="top"/>
    </xf>
    <xf numFmtId="169" fontId="22" fillId="0" borderId="11" xfId="1739" applyNumberFormat="1" applyFont="1" applyBorder="1" applyAlignment="1">
      <alignment horizontal="center"/>
    </xf>
    <xf numFmtId="169" fontId="37" fillId="0" borderId="11" xfId="1739" applyNumberFormat="1" applyFont="1" applyBorder="1"/>
    <xf numFmtId="169" fontId="22" fillId="0" borderId="11" xfId="1739" applyNumberFormat="1" applyFont="1" applyBorder="1"/>
    <xf numFmtId="169" fontId="22" fillId="0" borderId="11" xfId="1739" applyNumberFormat="1" applyFont="1" applyBorder="1" applyAlignment="1">
      <alignment horizontal="center" vertical="top"/>
    </xf>
    <xf numFmtId="169" fontId="37" fillId="0" borderId="11" xfId="1739" applyNumberFormat="1" applyFont="1" applyBorder="1" applyAlignment="1">
      <alignment vertical="top"/>
    </xf>
    <xf numFmtId="169" fontId="37" fillId="0" borderId="11" xfId="3010" applyFont="1" applyBorder="1"/>
    <xf numFmtId="169" fontId="22" fillId="0" borderId="11" xfId="3010" applyFont="1" applyBorder="1" applyAlignment="1"/>
    <xf numFmtId="169" fontId="37" fillId="0" borderId="11" xfId="1739" applyNumberFormat="1" applyFont="1" applyBorder="1" applyAlignment="1">
      <alignment horizontal="center" vertical="top"/>
    </xf>
    <xf numFmtId="169" fontId="37" fillId="0" borderId="11" xfId="3010" applyFont="1" applyBorder="1" applyAlignment="1"/>
    <xf numFmtId="49" fontId="3" fillId="0" borderId="0" xfId="1739" applyNumberFormat="1" applyAlignment="1">
      <alignment vertical="top"/>
    </xf>
    <xf numFmtId="49" fontId="3" fillId="0" borderId="0" xfId="1739" applyNumberFormat="1"/>
    <xf numFmtId="169" fontId="37" fillId="0" borderId="11" xfId="1739" applyNumberFormat="1" applyFont="1" applyBorder="1" applyAlignment="1">
      <alignment horizontal="center"/>
    </xf>
    <xf numFmtId="169" fontId="0" fillId="0" borderId="11" xfId="1739" applyNumberFormat="1" applyFont="1" applyBorder="1" applyAlignment="1">
      <alignment horizontal="center"/>
    </xf>
    <xf numFmtId="169" fontId="22" fillId="0" borderId="0" xfId="1739" applyNumberFormat="1" applyFont="1"/>
    <xf numFmtId="49" fontId="22" fillId="0" borderId="10" xfId="0" applyNumberFormat="1" applyFont="1" applyBorder="1" applyAlignment="1">
      <alignment horizontal="center" vertical="top"/>
    </xf>
    <xf numFmtId="49" fontId="22" fillId="0" borderId="10" xfId="0" applyNumberFormat="1" applyFont="1" applyBorder="1" applyAlignment="1">
      <alignment horizontal="center"/>
    </xf>
    <xf numFmtId="177" fontId="22" fillId="46" borderId="0" xfId="1737" applyNumberFormat="1" applyFont="1" applyFill="1" applyAlignment="1">
      <alignment horizontal="left"/>
    </xf>
    <xf numFmtId="171" fontId="0" fillId="0" borderId="0" xfId="0" applyNumberFormat="1" applyAlignment="1">
      <alignment horizontal="justify" vertical="top" wrapText="1"/>
    </xf>
    <xf numFmtId="171" fontId="0" fillId="0" borderId="0" xfId="0" applyNumberFormat="1" applyAlignment="1">
      <alignment vertical="top" wrapText="1"/>
    </xf>
    <xf numFmtId="169" fontId="22" fillId="0" borderId="12" xfId="1739" applyNumberFormat="1" applyFont="1" applyBorder="1" applyAlignment="1">
      <alignment vertical="top"/>
    </xf>
    <xf numFmtId="169" fontId="22" fillId="0" borderId="13" xfId="1739" applyNumberFormat="1" applyFont="1" applyBorder="1" applyAlignment="1">
      <alignment vertical="top"/>
    </xf>
    <xf numFmtId="169" fontId="37" fillId="0" borderId="13" xfId="1739" applyNumberFormat="1" applyFont="1" applyBorder="1" applyAlignment="1">
      <alignment horizontal="center"/>
    </xf>
    <xf numFmtId="169" fontId="37" fillId="0" borderId="11" xfId="1739" quotePrefix="1" applyNumberFormat="1" applyFont="1" applyBorder="1" applyAlignment="1">
      <alignment horizontal="center"/>
    </xf>
    <xf numFmtId="171" fontId="22" fillId="0" borderId="0" xfId="0" applyNumberFormat="1" applyFont="1" applyAlignment="1">
      <alignment horizontal="center" wrapText="1"/>
    </xf>
    <xf numFmtId="171" fontId="0" fillId="0" borderId="0" xfId="0" applyNumberFormat="1" applyAlignment="1">
      <alignment horizontal="center" wrapText="1"/>
    </xf>
    <xf numFmtId="171" fontId="0" fillId="0" borderId="0" xfId="0" applyNumberFormat="1" applyAlignment="1">
      <alignment horizontal="center" vertical="top" wrapText="1"/>
    </xf>
    <xf numFmtId="2" fontId="3" fillId="0" borderId="0" xfId="1681" applyNumberFormat="1"/>
    <xf numFmtId="49" fontId="0" fillId="0" borderId="0" xfId="0" applyNumberFormat="1" applyAlignment="1">
      <alignment vertical="top"/>
    </xf>
    <xf numFmtId="49" fontId="22" fillId="0" borderId="11" xfId="1739" quotePrefix="1" applyNumberFormat="1" applyFont="1" applyBorder="1" applyAlignment="1">
      <alignment wrapText="1"/>
    </xf>
    <xf numFmtId="2" fontId="37" fillId="0" borderId="11" xfId="1739" applyNumberFormat="1" applyFont="1" applyBorder="1" applyAlignment="1">
      <alignment horizontal="justify" vertical="top" wrapText="1"/>
    </xf>
    <xf numFmtId="2" fontId="22" fillId="0" borderId="11" xfId="1739" applyNumberFormat="1" applyFont="1" applyBorder="1" applyAlignment="1">
      <alignment horizontal="justify" vertical="top" wrapText="1"/>
    </xf>
    <xf numFmtId="169" fontId="34" fillId="0" borderId="0" xfId="1739" applyNumberFormat="1" applyFont="1" applyAlignment="1">
      <alignment horizontal="center"/>
    </xf>
    <xf numFmtId="169" fontId="28" fillId="0" borderId="0" xfId="1739" applyNumberFormat="1" applyFont="1"/>
    <xf numFmtId="169" fontId="28" fillId="0" borderId="0" xfId="1739" applyNumberFormat="1" applyFont="1" applyAlignment="1">
      <alignment vertical="top"/>
    </xf>
    <xf numFmtId="0" fontId="22" fillId="0" borderId="0" xfId="1604" applyFont="1" applyAlignment="1">
      <alignment vertical="center"/>
    </xf>
    <xf numFmtId="0" fontId="34" fillId="0" borderId="0" xfId="1739" applyFont="1"/>
    <xf numFmtId="169" fontId="22" fillId="0" borderId="0" xfId="1739" quotePrefix="1" applyNumberFormat="1" applyFont="1" applyAlignment="1">
      <alignment horizontal="right"/>
    </xf>
    <xf numFmtId="0" fontId="34" fillId="0" borderId="0" xfId="3010" applyNumberFormat="1" applyFont="1"/>
    <xf numFmtId="169" fontId="34" fillId="0" borderId="0" xfId="1739" applyNumberFormat="1" applyFont="1" applyAlignment="1">
      <alignment vertical="center"/>
    </xf>
    <xf numFmtId="0" fontId="44" fillId="0" borderId="0" xfId="0" applyFont="1" applyAlignment="1">
      <alignment horizontal="justify" vertical="center" wrapText="1"/>
    </xf>
    <xf numFmtId="169" fontId="37" fillId="47" borderId="11" xfId="1738" applyNumberFormat="1" applyFill="1" applyBorder="1" applyAlignment="1">
      <alignment vertical="center"/>
    </xf>
    <xf numFmtId="0" fontId="37" fillId="0" borderId="0" xfId="1738" applyAlignment="1">
      <alignment vertical="center"/>
    </xf>
    <xf numFmtId="2" fontId="37" fillId="0" borderId="14" xfId="1604" applyNumberFormat="1" applyBorder="1" applyAlignment="1">
      <alignment horizontal="center" vertical="center" wrapText="1"/>
    </xf>
    <xf numFmtId="0" fontId="37" fillId="0" borderId="0" xfId="1604" applyAlignment="1">
      <alignment vertical="center" wrapText="1"/>
    </xf>
    <xf numFmtId="0" fontId="37" fillId="0" borderId="0" xfId="1604" applyAlignment="1">
      <alignment vertical="center"/>
    </xf>
    <xf numFmtId="0" fontId="22" fillId="0" borderId="0" xfId="0" applyFont="1" applyAlignment="1">
      <alignment vertical="center"/>
    </xf>
    <xf numFmtId="169" fontId="23" fillId="47" borderId="0" xfId="1738" applyNumberFormat="1" applyFont="1" applyFill="1" applyAlignment="1">
      <alignment vertical="center"/>
    </xf>
    <xf numFmtId="169" fontId="37" fillId="47" borderId="0" xfId="3009" applyFill="1" applyAlignment="1">
      <alignment vertical="center"/>
    </xf>
    <xf numFmtId="0" fontId="31" fillId="47" borderId="0" xfId="1738" applyFont="1" applyFill="1" applyAlignment="1">
      <alignment vertical="center"/>
    </xf>
    <xf numFmtId="169" fontId="23" fillId="47" borderId="0" xfId="3009" applyFont="1" applyFill="1" applyBorder="1" applyAlignment="1">
      <alignment horizontal="left" vertical="center"/>
    </xf>
    <xf numFmtId="0" fontId="37" fillId="47" borderId="0" xfId="1738" applyFill="1" applyAlignment="1">
      <alignment vertical="center"/>
    </xf>
    <xf numFmtId="0" fontId="34" fillId="47" borderId="0" xfId="1738" applyFont="1" applyFill="1" applyAlignment="1">
      <alignment vertical="center"/>
    </xf>
    <xf numFmtId="0" fontId="22" fillId="47" borderId="0" xfId="1738" applyFont="1" applyFill="1" applyAlignment="1">
      <alignment vertical="center"/>
    </xf>
    <xf numFmtId="0" fontId="23" fillId="47" borderId="0" xfId="1738" applyFont="1" applyFill="1" applyAlignment="1">
      <alignment horizontal="center" vertical="center"/>
    </xf>
    <xf numFmtId="171" fontId="22" fillId="0" borderId="0" xfId="0" applyNumberFormat="1" applyFont="1" applyAlignment="1">
      <alignment vertical="center"/>
    </xf>
    <xf numFmtId="0" fontId="22" fillId="47" borderId="16" xfId="1738" applyFont="1" applyFill="1" applyBorder="1" applyAlignment="1">
      <alignment horizontal="center" vertical="center"/>
    </xf>
    <xf numFmtId="171" fontId="0" fillId="0" borderId="0" xfId="0" applyNumberFormat="1" applyAlignment="1">
      <alignment vertical="center"/>
    </xf>
    <xf numFmtId="169" fontId="37" fillId="47" borderId="0" xfId="3009" applyFont="1" applyFill="1" applyAlignment="1">
      <alignment vertical="center"/>
    </xf>
    <xf numFmtId="169" fontId="37" fillId="47" borderId="0" xfId="1738" applyNumberFormat="1" applyFill="1" applyAlignment="1">
      <alignment vertical="center"/>
    </xf>
    <xf numFmtId="49" fontId="0" fillId="0" borderId="0" xfId="0" applyNumberFormat="1" applyAlignment="1">
      <alignment horizontal="left" vertical="center"/>
    </xf>
    <xf numFmtId="2" fontId="0" fillId="0" borderId="0" xfId="0" applyNumberFormat="1" applyAlignment="1">
      <alignment vertical="center"/>
    </xf>
    <xf numFmtId="171" fontId="0" fillId="0" borderId="0" xfId="0" applyNumberFormat="1" applyAlignment="1">
      <alignment horizontal="justify" vertical="center" wrapText="1"/>
    </xf>
    <xf numFmtId="171" fontId="0" fillId="0" borderId="0" xfId="0" applyNumberFormat="1" applyAlignment="1">
      <alignment vertical="center" wrapText="1"/>
    </xf>
    <xf numFmtId="14" fontId="37" fillId="0" borderId="0" xfId="1738" applyNumberFormat="1" applyAlignment="1">
      <alignment vertical="center"/>
    </xf>
    <xf numFmtId="169" fontId="26" fillId="0" borderId="0" xfId="3009" applyFont="1" applyFill="1" applyAlignment="1">
      <alignment vertical="center"/>
    </xf>
    <xf numFmtId="49" fontId="22" fillId="0" borderId="0" xfId="3009" applyNumberFormat="1" applyFont="1" applyFill="1" applyAlignment="1">
      <alignment vertical="center"/>
    </xf>
    <xf numFmtId="49" fontId="22" fillId="0" borderId="0" xfId="1738" applyNumberFormat="1" applyFont="1" applyAlignment="1">
      <alignment vertical="center"/>
    </xf>
    <xf numFmtId="171" fontId="26" fillId="0" borderId="0" xfId="3041" applyFont="1" applyFill="1" applyAlignment="1">
      <alignment vertical="center"/>
    </xf>
    <xf numFmtId="0" fontId="22" fillId="47" borderId="11" xfId="1738" applyFont="1" applyFill="1" applyBorder="1" applyAlignment="1">
      <alignment horizontal="center" vertical="center"/>
    </xf>
    <xf numFmtId="0" fontId="23" fillId="47" borderId="0" xfId="1738" applyFont="1" applyFill="1" applyAlignment="1">
      <alignment vertical="center"/>
    </xf>
    <xf numFmtId="0" fontId="41" fillId="47" borderId="0" xfId="1738" applyFont="1" applyFill="1" applyAlignment="1">
      <alignment vertical="center"/>
    </xf>
    <xf numFmtId="0" fontId="22" fillId="0" borderId="0" xfId="1738" applyFont="1" applyAlignment="1">
      <alignment vertical="center"/>
    </xf>
    <xf numFmtId="0" fontId="26" fillId="0" borderId="0" xfId="1737" applyFont="1" applyAlignment="1">
      <alignment vertical="center"/>
    </xf>
    <xf numFmtId="4" fontId="37" fillId="47" borderId="11" xfId="3009" applyNumberFormat="1" applyFill="1" applyBorder="1" applyAlignment="1">
      <alignment horizontal="center" vertical="center"/>
    </xf>
    <xf numFmtId="4" fontId="37" fillId="47" borderId="11" xfId="1738" applyNumberFormat="1" applyFill="1" applyBorder="1" applyAlignment="1">
      <alignment horizontal="center" vertical="center"/>
    </xf>
    <xf numFmtId="49" fontId="37" fillId="47" borderId="11" xfId="1738" applyNumberFormat="1" applyFill="1" applyBorder="1" applyAlignment="1">
      <alignment horizontal="center" vertical="center"/>
    </xf>
    <xf numFmtId="171" fontId="23" fillId="0" borderId="0" xfId="0" applyNumberFormat="1" applyFont="1" applyAlignment="1">
      <alignment vertical="center"/>
    </xf>
    <xf numFmtId="0" fontId="36" fillId="0" borderId="0" xfId="3041" applyNumberFormat="1" applyFont="1" applyFill="1" applyBorder="1" applyAlignment="1" applyProtection="1">
      <alignment vertical="center"/>
    </xf>
    <xf numFmtId="169" fontId="3" fillId="0" borderId="0" xfId="1739" applyNumberFormat="1" applyAlignment="1">
      <alignment vertical="center"/>
    </xf>
    <xf numFmtId="0" fontId="0" fillId="0" borderId="11" xfId="1739" applyFont="1" applyBorder="1" applyAlignment="1">
      <alignment horizontal="center" vertical="center"/>
    </xf>
    <xf numFmtId="169" fontId="37" fillId="0" borderId="0" xfId="1739" applyNumberFormat="1" applyFont="1" applyAlignment="1">
      <alignment vertical="center"/>
    </xf>
    <xf numFmtId="171" fontId="22" fillId="0" borderId="0" xfId="0" applyNumberFormat="1" applyFont="1" applyAlignment="1">
      <alignment horizontal="center" vertical="center" wrapText="1"/>
    </xf>
    <xf numFmtId="171" fontId="0" fillId="0" borderId="0" xfId="0" applyNumberFormat="1" applyAlignment="1">
      <alignment horizontal="center" vertical="center" wrapText="1"/>
    </xf>
    <xf numFmtId="49" fontId="0" fillId="0" borderId="0" xfId="0" applyNumberFormat="1" applyAlignment="1">
      <alignment vertical="center"/>
    </xf>
    <xf numFmtId="171" fontId="0" fillId="0" borderId="0" xfId="0" applyNumberFormat="1" applyAlignment="1">
      <alignment horizontal="center" vertical="center"/>
    </xf>
    <xf numFmtId="171" fontId="24" fillId="0" borderId="0" xfId="0" applyNumberFormat="1" applyFont="1" applyAlignment="1">
      <alignment horizontal="center" vertical="center"/>
    </xf>
    <xf numFmtId="171" fontId="22" fillId="0" borderId="0" xfId="0" applyNumberFormat="1" applyFont="1" applyAlignment="1">
      <alignment horizontal="center" vertical="center"/>
    </xf>
    <xf numFmtId="169" fontId="37" fillId="0" borderId="0" xfId="1740" applyNumberFormat="1" applyAlignment="1">
      <alignment horizontal="center" vertical="center"/>
    </xf>
    <xf numFmtId="0" fontId="0" fillId="0" borderId="0" xfId="1739" applyFont="1" applyAlignment="1">
      <alignment horizontal="center" vertical="center"/>
    </xf>
    <xf numFmtId="0" fontId="0" fillId="0" borderId="0" xfId="1739" quotePrefix="1" applyFont="1" applyAlignment="1">
      <alignment horizontal="center" vertical="center" wrapText="1"/>
    </xf>
    <xf numFmtId="171" fontId="0" fillId="0" borderId="0" xfId="3041" applyFont="1" applyFill="1" applyBorder="1" applyAlignment="1" applyProtection="1">
      <alignment vertical="center"/>
    </xf>
    <xf numFmtId="171" fontId="22" fillId="0" borderId="0" xfId="0" applyNumberFormat="1" applyFont="1" applyAlignment="1">
      <alignment horizontal="justify" vertical="center" wrapText="1"/>
    </xf>
    <xf numFmtId="171" fontId="22" fillId="0" borderId="0" xfId="0" applyNumberFormat="1" applyFont="1" applyAlignment="1">
      <alignment vertical="center" wrapText="1"/>
    </xf>
    <xf numFmtId="4" fontId="37" fillId="0" borderId="11" xfId="1740" applyNumberFormat="1" applyBorder="1" applyAlignment="1">
      <alignment horizontal="center" vertical="center"/>
    </xf>
    <xf numFmtId="49" fontId="51" fillId="0" borderId="0" xfId="0" applyNumberFormat="1" applyFont="1" applyAlignment="1">
      <alignment vertical="center"/>
    </xf>
    <xf numFmtId="49" fontId="50" fillId="0" borderId="0" xfId="0" applyNumberFormat="1" applyFont="1" applyAlignment="1">
      <alignment vertical="center"/>
    </xf>
    <xf numFmtId="49" fontId="3" fillId="0" borderId="11" xfId="1739" applyNumberFormat="1" applyBorder="1" applyAlignment="1">
      <alignment horizontal="justify" vertical="center" wrapText="1"/>
    </xf>
    <xf numFmtId="49" fontId="27" fillId="0" borderId="0" xfId="0" applyNumberFormat="1" applyFont="1" applyAlignment="1">
      <alignment vertical="center"/>
    </xf>
    <xf numFmtId="49" fontId="49" fillId="0" borderId="0" xfId="0" applyNumberFormat="1" applyFont="1" applyAlignment="1">
      <alignment vertical="center"/>
    </xf>
    <xf numFmtId="0" fontId="34" fillId="0" borderId="0" xfId="1739" applyFont="1" applyAlignment="1">
      <alignment vertical="center"/>
    </xf>
    <xf numFmtId="0" fontId="41" fillId="0" borderId="0" xfId="1739" applyFont="1" applyAlignment="1">
      <alignment vertical="center"/>
    </xf>
    <xf numFmtId="171" fontId="41" fillId="0" borderId="0" xfId="0" applyNumberFormat="1" applyFont="1" applyAlignment="1">
      <alignment vertical="center"/>
    </xf>
    <xf numFmtId="2" fontId="0" fillId="0" borderId="19" xfId="0" applyNumberFormat="1" applyBorder="1" applyAlignment="1">
      <alignment horizontal="center" vertical="center" wrapText="1"/>
    </xf>
    <xf numFmtId="2" fontId="37" fillId="0" borderId="20" xfId="1604" applyNumberFormat="1" applyBorder="1" applyAlignment="1">
      <alignment horizontal="center" vertical="center" wrapText="1"/>
    </xf>
    <xf numFmtId="0" fontId="23" fillId="0" borderId="0" xfId="1604" applyFont="1" applyAlignment="1">
      <alignment vertical="center"/>
    </xf>
    <xf numFmtId="0" fontId="38" fillId="0" borderId="0" xfId="1604" applyFont="1" applyAlignment="1">
      <alignment vertical="center"/>
    </xf>
    <xf numFmtId="169" fontId="37" fillId="0" borderId="0" xfId="2455" applyAlignment="1">
      <alignment vertical="center"/>
    </xf>
    <xf numFmtId="169" fontId="30" fillId="0" borderId="0" xfId="2455" applyFont="1" applyBorder="1" applyAlignment="1">
      <alignment vertical="center"/>
    </xf>
    <xf numFmtId="0" fontId="34" fillId="0" borderId="0" xfId="1604" applyFont="1" applyAlignment="1">
      <alignment vertical="center"/>
    </xf>
    <xf numFmtId="169" fontId="22" fillId="0" borderId="0" xfId="2455" applyFont="1" applyFill="1" applyBorder="1" applyAlignment="1">
      <alignment vertical="center"/>
    </xf>
    <xf numFmtId="0" fontId="23" fillId="0" borderId="0" xfId="1604" applyFont="1" applyAlignment="1">
      <alignment horizontal="center" vertical="center"/>
    </xf>
    <xf numFmtId="10" fontId="22" fillId="0" borderId="0" xfId="1883" applyNumberFormat="1" applyFont="1" applyFill="1" applyAlignment="1">
      <alignment vertical="center"/>
    </xf>
    <xf numFmtId="169" fontId="22" fillId="0" borderId="0" xfId="2455" applyFont="1" applyFill="1" applyAlignment="1">
      <alignment horizontal="center" vertical="center"/>
    </xf>
    <xf numFmtId="10" fontId="42" fillId="0" borderId="0" xfId="1604" applyNumberFormat="1" applyFont="1" applyAlignment="1">
      <alignment vertical="center"/>
    </xf>
    <xf numFmtId="169" fontId="37" fillId="0" borderId="0" xfId="2455" applyFont="1" applyFill="1" applyAlignment="1">
      <alignment vertical="center"/>
    </xf>
    <xf numFmtId="169" fontId="3" fillId="0" borderId="0" xfId="2455" applyFont="1" applyAlignment="1">
      <alignment vertical="center"/>
    </xf>
    <xf numFmtId="169" fontId="3" fillId="0" borderId="0" xfId="2455" applyFont="1" applyFill="1" applyAlignment="1">
      <alignment vertical="center"/>
    </xf>
    <xf numFmtId="0" fontId="22" fillId="0" borderId="11" xfId="1742" applyFont="1" applyBorder="1" applyAlignment="1">
      <alignment horizontal="center" vertical="center"/>
    </xf>
    <xf numFmtId="10" fontId="22" fillId="0" borderId="11" xfId="1777" applyNumberFormat="1" applyFont="1" applyBorder="1" applyAlignment="1">
      <alignment vertical="center"/>
    </xf>
    <xf numFmtId="0" fontId="37" fillId="0" borderId="11" xfId="1742" applyBorder="1" applyAlignment="1">
      <alignment horizontal="center" vertical="center"/>
    </xf>
    <xf numFmtId="10" fontId="37" fillId="0" borderId="11" xfId="1777" applyNumberFormat="1" applyFont="1" applyBorder="1" applyAlignment="1">
      <alignment vertical="center"/>
    </xf>
    <xf numFmtId="0" fontId="37" fillId="0" borderId="11" xfId="1742" applyBorder="1" applyAlignment="1">
      <alignment vertical="center"/>
    </xf>
    <xf numFmtId="10" fontId="22" fillId="0" borderId="11" xfId="1742" applyNumberFormat="1" applyFont="1" applyBorder="1" applyAlignment="1">
      <alignment vertical="center"/>
    </xf>
    <xf numFmtId="49" fontId="37" fillId="0" borderId="0" xfId="1604" applyNumberFormat="1" applyAlignment="1">
      <alignment vertical="center"/>
    </xf>
    <xf numFmtId="169" fontId="37" fillId="0" borderId="0" xfId="1604" applyNumberFormat="1" applyAlignment="1">
      <alignment vertical="center"/>
    </xf>
    <xf numFmtId="171" fontId="31" fillId="0" borderId="0" xfId="0" applyNumberFormat="1" applyFont="1" applyAlignment="1">
      <alignment vertical="center"/>
    </xf>
    <xf numFmtId="0" fontId="31" fillId="0" borderId="0" xfId="0" applyFont="1" applyAlignment="1">
      <alignment vertical="center"/>
    </xf>
    <xf numFmtId="0" fontId="41" fillId="0" borderId="0" xfId="0" applyFont="1" applyAlignment="1">
      <alignment vertical="center"/>
    </xf>
    <xf numFmtId="0" fontId="44" fillId="0" borderId="0" xfId="0" applyFont="1" applyAlignment="1">
      <alignment vertical="center"/>
    </xf>
    <xf numFmtId="171" fontId="44" fillId="0" borderId="0" xfId="0" applyNumberFormat="1" applyFont="1" applyAlignment="1">
      <alignment vertical="center"/>
    </xf>
    <xf numFmtId="0" fontId="34" fillId="0" borderId="0" xfId="0" applyFont="1" applyAlignment="1">
      <alignment vertical="center"/>
    </xf>
    <xf numFmtId="171" fontId="34" fillId="0" borderId="0" xfId="0" applyNumberFormat="1" applyFont="1" applyAlignment="1">
      <alignment vertical="center"/>
    </xf>
    <xf numFmtId="171" fontId="23" fillId="0" borderId="0" xfId="0" applyNumberFormat="1" applyFont="1" applyAlignment="1">
      <alignment vertical="center" wrapText="1"/>
    </xf>
    <xf numFmtId="0" fontId="30" fillId="0" borderId="0" xfId="0" applyFont="1" applyAlignment="1">
      <alignment vertical="center"/>
    </xf>
    <xf numFmtId="171" fontId="43" fillId="0" borderId="0" xfId="0" applyNumberFormat="1" applyFont="1" applyAlignment="1">
      <alignment vertical="center"/>
    </xf>
    <xf numFmtId="0" fontId="0" fillId="0" borderId="0" xfId="0" applyAlignment="1">
      <alignment vertical="center"/>
    </xf>
    <xf numFmtId="171" fontId="45" fillId="0" borderId="0" xfId="0" applyNumberFormat="1" applyFont="1" applyAlignment="1">
      <alignment horizontal="center" vertical="center"/>
    </xf>
    <xf numFmtId="171" fontId="22" fillId="0" borderId="0" xfId="3041" applyFont="1" applyAlignment="1">
      <alignment vertical="center"/>
    </xf>
    <xf numFmtId="177" fontId="0" fillId="0" borderId="0" xfId="0" applyNumberFormat="1" applyAlignment="1">
      <alignment vertical="center"/>
    </xf>
    <xf numFmtId="0" fontId="43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171" fontId="30" fillId="0" borderId="0" xfId="0" applyNumberFormat="1" applyFont="1" applyAlignment="1">
      <alignment vertical="center"/>
    </xf>
    <xf numFmtId="171" fontId="47" fillId="0" borderId="0" xfId="0" applyNumberFormat="1" applyFont="1" applyAlignment="1">
      <alignment vertical="center"/>
    </xf>
    <xf numFmtId="171" fontId="32" fillId="0" borderId="0" xfId="0" applyNumberFormat="1" applyFont="1" applyAlignment="1">
      <alignment vertical="center"/>
    </xf>
    <xf numFmtId="0" fontId="33" fillId="0" borderId="0" xfId="0" applyFont="1" applyAlignment="1">
      <alignment vertical="center"/>
    </xf>
    <xf numFmtId="169" fontId="0" fillId="0" borderId="0" xfId="0" applyNumberFormat="1" applyAlignment="1">
      <alignment vertical="center"/>
    </xf>
    <xf numFmtId="0" fontId="0" fillId="0" borderId="0" xfId="1604" applyFont="1" applyAlignment="1">
      <alignment horizontal="right" vertical="center"/>
    </xf>
    <xf numFmtId="0" fontId="44" fillId="0" borderId="0" xfId="1604" applyFont="1" applyAlignment="1">
      <alignment vertical="center"/>
    </xf>
    <xf numFmtId="49" fontId="49" fillId="0" borderId="0" xfId="3041" applyNumberFormat="1" applyFont="1" applyFill="1" applyBorder="1" applyAlignment="1" applyProtection="1">
      <alignment vertical="center"/>
    </xf>
    <xf numFmtId="0" fontId="27" fillId="0" borderId="0" xfId="1736" applyFont="1" applyAlignment="1">
      <alignment horizontal="left" vertical="center"/>
    </xf>
    <xf numFmtId="0" fontId="49" fillId="0" borderId="0" xfId="1736" applyFont="1" applyAlignment="1">
      <alignment horizontal="left" vertical="center"/>
    </xf>
    <xf numFmtId="0" fontId="3" fillId="0" borderId="0" xfId="1736" applyAlignment="1">
      <alignment vertical="center"/>
    </xf>
    <xf numFmtId="0" fontId="22" fillId="0" borderId="0" xfId="1736" applyFont="1" applyAlignment="1">
      <alignment vertical="center"/>
    </xf>
    <xf numFmtId="0" fontId="22" fillId="0" borderId="0" xfId="1736" applyFont="1" applyAlignment="1">
      <alignment horizontal="center" vertical="center"/>
    </xf>
    <xf numFmtId="0" fontId="37" fillId="0" borderId="0" xfId="1736" applyFont="1" applyAlignment="1">
      <alignment horizontal="center" vertical="center"/>
    </xf>
    <xf numFmtId="4" fontId="22" fillId="48" borderId="12" xfId="1741" applyNumberFormat="1" applyFont="1" applyFill="1" applyBorder="1" applyAlignment="1">
      <alignment horizontal="right" vertical="center" wrapText="1"/>
    </xf>
    <xf numFmtId="0" fontId="22" fillId="48" borderId="18" xfId="1741" applyFont="1" applyFill="1" applyBorder="1" applyAlignment="1">
      <alignment horizontal="left" vertical="center" wrapText="1"/>
    </xf>
    <xf numFmtId="0" fontId="28" fillId="0" borderId="0" xfId="1736" applyFont="1" applyAlignment="1">
      <alignment horizontal="center" vertical="center"/>
    </xf>
    <xf numFmtId="175" fontId="37" fillId="0" borderId="11" xfId="3007" applyNumberFormat="1" applyFont="1" applyBorder="1" applyAlignment="1">
      <alignment vertical="center"/>
    </xf>
    <xf numFmtId="169" fontId="3" fillId="0" borderId="11" xfId="3007" applyFont="1" applyBorder="1" applyAlignment="1">
      <alignment horizontal="center" vertical="center"/>
    </xf>
    <xf numFmtId="169" fontId="3" fillId="0" borderId="12" xfId="3007" applyFont="1" applyBorder="1" applyAlignment="1">
      <alignment horizontal="center" vertical="center"/>
    </xf>
    <xf numFmtId="49" fontId="37" fillId="0" borderId="18" xfId="3007" applyNumberFormat="1" applyFont="1" applyBorder="1" applyAlignment="1">
      <alignment horizontal="center" vertical="center"/>
    </xf>
    <xf numFmtId="169" fontId="3" fillId="0" borderId="18" xfId="3007" applyFont="1" applyBorder="1" applyAlignment="1">
      <alignment vertical="center"/>
    </xf>
    <xf numFmtId="169" fontId="3" fillId="0" borderId="11" xfId="3007" applyFont="1" applyBorder="1" applyAlignment="1">
      <alignment vertical="center"/>
    </xf>
    <xf numFmtId="169" fontId="3" fillId="0" borderId="0" xfId="3007" applyFont="1" applyBorder="1" applyAlignment="1">
      <alignment vertical="center"/>
    </xf>
    <xf numFmtId="169" fontId="3" fillId="0" borderId="0" xfId="3007" applyFont="1" applyAlignment="1">
      <alignment vertical="center"/>
    </xf>
    <xf numFmtId="169" fontId="37" fillId="0" borderId="0" xfId="3007" applyFont="1" applyAlignment="1">
      <alignment vertical="center"/>
    </xf>
    <xf numFmtId="4" fontId="3" fillId="0" borderId="13" xfId="3007" applyNumberFormat="1" applyFont="1" applyBorder="1" applyAlignment="1">
      <alignment vertical="center"/>
    </xf>
    <xf numFmtId="169" fontId="3" fillId="0" borderId="13" xfId="3007" applyFont="1" applyBorder="1" applyAlignment="1">
      <alignment vertical="center"/>
    </xf>
    <xf numFmtId="169" fontId="3" fillId="0" borderId="13" xfId="3007" applyFont="1" applyBorder="1" applyAlignment="1">
      <alignment horizontal="left" vertical="center"/>
    </xf>
    <xf numFmtId="0" fontId="28" fillId="0" borderId="12" xfId="1736" applyFont="1" applyBorder="1" applyAlignment="1">
      <alignment horizontal="center" vertical="center" wrapText="1"/>
    </xf>
    <xf numFmtId="4" fontId="28" fillId="0" borderId="11" xfId="1736" applyNumberFormat="1" applyFont="1" applyBorder="1" applyAlignment="1">
      <alignment horizontal="center" vertical="center" wrapText="1"/>
    </xf>
    <xf numFmtId="0" fontId="28" fillId="0" borderId="18" xfId="1736" applyFont="1" applyBorder="1" applyAlignment="1">
      <alignment horizontal="center" vertical="center" wrapText="1"/>
    </xf>
    <xf numFmtId="0" fontId="28" fillId="0" borderId="13" xfId="1736" applyFont="1" applyBorder="1" applyAlignment="1">
      <alignment horizontal="center" vertical="center" wrapText="1"/>
    </xf>
    <xf numFmtId="169" fontId="28" fillId="0" borderId="11" xfId="3007" applyFont="1" applyBorder="1" applyAlignment="1">
      <alignment horizontal="center" vertical="center"/>
    </xf>
    <xf numFmtId="169" fontId="28" fillId="0" borderId="0" xfId="3007" applyFont="1" applyBorder="1" applyAlignment="1">
      <alignment horizontal="center" vertical="center"/>
    </xf>
    <xf numFmtId="0" fontId="37" fillId="0" borderId="11" xfId="1736" applyFont="1" applyBorder="1" applyAlignment="1">
      <alignment horizontal="justify" vertical="center" wrapText="1"/>
    </xf>
    <xf numFmtId="169" fontId="37" fillId="0" borderId="11" xfId="3007" applyFont="1" applyBorder="1" applyAlignment="1">
      <alignment vertical="center"/>
    </xf>
    <xf numFmtId="0" fontId="37" fillId="0" borderId="11" xfId="1736" applyFont="1" applyBorder="1" applyAlignment="1">
      <alignment horizontal="center" vertical="center"/>
    </xf>
    <xf numFmtId="169" fontId="37" fillId="0" borderId="12" xfId="3007" applyFont="1" applyBorder="1" applyAlignment="1">
      <alignment vertical="center"/>
    </xf>
    <xf numFmtId="169" fontId="37" fillId="0" borderId="13" xfId="3007" applyFont="1" applyBorder="1" applyAlignment="1">
      <alignment vertical="center"/>
    </xf>
    <xf numFmtId="169" fontId="37" fillId="0" borderId="18" xfId="3007" applyFont="1" applyBorder="1" applyAlignment="1">
      <alignment vertical="center"/>
    </xf>
    <xf numFmtId="169" fontId="37" fillId="0" borderId="0" xfId="3007" applyFont="1" applyBorder="1" applyAlignment="1">
      <alignment vertical="center"/>
    </xf>
    <xf numFmtId="4" fontId="37" fillId="0" borderId="13" xfId="1736" applyNumberFormat="1" applyFont="1" applyBorder="1" applyAlignment="1">
      <alignment vertical="center"/>
    </xf>
    <xf numFmtId="4" fontId="37" fillId="0" borderId="18" xfId="1736" applyNumberFormat="1" applyFont="1" applyBorder="1" applyAlignment="1">
      <alignment vertical="center"/>
    </xf>
    <xf numFmtId="169" fontId="37" fillId="0" borderId="11" xfId="1736" applyNumberFormat="1" applyFont="1" applyBorder="1" applyAlignment="1">
      <alignment vertical="center"/>
    </xf>
    <xf numFmtId="169" fontId="37" fillId="0" borderId="0" xfId="1736" applyNumberFormat="1" applyFont="1" applyAlignment="1">
      <alignment vertical="center"/>
    </xf>
    <xf numFmtId="4" fontId="37" fillId="0" borderId="13" xfId="3007" applyNumberFormat="1" applyFont="1" applyBorder="1" applyAlignment="1">
      <alignment vertical="center"/>
    </xf>
    <xf numFmtId="169" fontId="37" fillId="0" borderId="18" xfId="1736" applyNumberFormat="1" applyFont="1" applyBorder="1" applyAlignment="1">
      <alignment vertical="center"/>
    </xf>
    <xf numFmtId="169" fontId="22" fillId="0" borderId="11" xfId="3007" applyFont="1" applyBorder="1" applyAlignment="1">
      <alignment vertical="center"/>
    </xf>
    <xf numFmtId="169" fontId="22" fillId="0" borderId="0" xfId="3007" applyFont="1" applyBorder="1" applyAlignment="1">
      <alignment vertical="center"/>
    </xf>
    <xf numFmtId="0" fontId="37" fillId="0" borderId="23" xfId="3007" applyNumberFormat="1" applyFont="1" applyBorder="1" applyAlignment="1">
      <alignment vertical="center"/>
    </xf>
    <xf numFmtId="169" fontId="37" fillId="0" borderId="23" xfId="3007" applyFont="1" applyBorder="1" applyAlignment="1">
      <alignment vertical="center"/>
    </xf>
    <xf numFmtId="169" fontId="37" fillId="0" borderId="24" xfId="3007" applyFont="1" applyBorder="1" applyAlignment="1">
      <alignment vertical="center"/>
    </xf>
    <xf numFmtId="169" fontId="22" fillId="0" borderId="15" xfId="1736" applyNumberFormat="1" applyFont="1" applyBorder="1" applyAlignment="1">
      <alignment vertical="center"/>
    </xf>
    <xf numFmtId="169" fontId="22" fillId="0" borderId="0" xfId="1736" applyNumberFormat="1" applyFont="1" applyAlignment="1">
      <alignment vertical="center"/>
    </xf>
    <xf numFmtId="0" fontId="37" fillId="0" borderId="13" xfId="3007" applyNumberFormat="1" applyFont="1" applyBorder="1" applyAlignment="1">
      <alignment vertical="center"/>
    </xf>
    <xf numFmtId="169" fontId="22" fillId="0" borderId="11" xfId="1736" applyNumberFormat="1" applyFont="1" applyBorder="1" applyAlignment="1">
      <alignment vertical="center"/>
    </xf>
    <xf numFmtId="0" fontId="22" fillId="0" borderId="13" xfId="3007" applyNumberFormat="1" applyFont="1" applyBorder="1" applyAlignment="1">
      <alignment horizontal="left" vertical="center"/>
    </xf>
    <xf numFmtId="0" fontId="28" fillId="0" borderId="11" xfId="1736" applyFont="1" applyBorder="1" applyAlignment="1">
      <alignment horizontal="center" vertical="center" wrapText="1"/>
    </xf>
    <xf numFmtId="169" fontId="28" fillId="0" borderId="13" xfId="3007" applyFont="1" applyBorder="1" applyAlignment="1">
      <alignment horizontal="center" vertical="center"/>
    </xf>
    <xf numFmtId="169" fontId="37" fillId="0" borderId="18" xfId="3007" applyFont="1" applyBorder="1" applyAlignment="1">
      <alignment horizontal="center" vertical="center"/>
    </xf>
    <xf numFmtId="169" fontId="23" fillId="0" borderId="0" xfId="1736" applyNumberFormat="1" applyFont="1" applyAlignment="1">
      <alignment vertical="center"/>
    </xf>
    <xf numFmtId="169" fontId="30" fillId="0" borderId="0" xfId="1736" applyNumberFormat="1" applyFont="1" applyAlignment="1">
      <alignment vertical="center"/>
    </xf>
    <xf numFmtId="169" fontId="3" fillId="0" borderId="0" xfId="3007" applyAlignment="1">
      <alignment vertical="center"/>
    </xf>
    <xf numFmtId="169" fontId="3" fillId="0" borderId="0" xfId="3007" applyFill="1" applyAlignment="1">
      <alignment vertical="center"/>
    </xf>
    <xf numFmtId="169" fontId="37" fillId="0" borderId="0" xfId="2116" applyNumberFormat="1" applyFont="1" applyFill="1" applyAlignment="1">
      <alignment vertical="center"/>
    </xf>
    <xf numFmtId="169" fontId="3" fillId="0" borderId="0" xfId="3007" applyFont="1" applyFill="1" applyAlignment="1">
      <alignment vertical="center"/>
    </xf>
    <xf numFmtId="169" fontId="3" fillId="0" borderId="0" xfId="2116" applyNumberFormat="1" applyFont="1" applyFill="1" applyAlignment="1">
      <alignment vertical="center"/>
    </xf>
    <xf numFmtId="0" fontId="28" fillId="0" borderId="0" xfId="1736" applyFont="1" applyAlignment="1">
      <alignment vertical="center"/>
    </xf>
    <xf numFmtId="0" fontId="37" fillId="0" borderId="0" xfId="1736" applyFont="1" applyAlignment="1">
      <alignment vertical="center"/>
    </xf>
    <xf numFmtId="0" fontId="37" fillId="0" borderId="0" xfId="1736" applyFont="1" applyAlignment="1">
      <alignment horizontal="centerContinuous" vertical="center"/>
    </xf>
    <xf numFmtId="173" fontId="3" fillId="0" borderId="0" xfId="1736" applyNumberFormat="1" applyAlignment="1">
      <alignment vertical="center"/>
    </xf>
    <xf numFmtId="0" fontId="22" fillId="0" borderId="0" xfId="3007" applyNumberFormat="1" applyFont="1" applyBorder="1" applyAlignment="1">
      <alignment horizontal="left" vertical="center"/>
    </xf>
    <xf numFmtId="0" fontId="3" fillId="0" borderId="0" xfId="1736" applyAlignment="1">
      <alignment horizontal="center" vertical="center"/>
    </xf>
    <xf numFmtId="0" fontId="37" fillId="0" borderId="13" xfId="3007" applyNumberFormat="1" applyFont="1" applyBorder="1" applyAlignment="1">
      <alignment horizontal="left" vertical="center"/>
    </xf>
    <xf numFmtId="169" fontId="37" fillId="0" borderId="13" xfId="3007" applyFont="1" applyBorder="1" applyAlignment="1">
      <alignment horizontal="left" vertical="center"/>
    </xf>
    <xf numFmtId="4" fontId="22" fillId="0" borderId="13" xfId="3007" applyNumberFormat="1" applyFont="1" applyBorder="1" applyAlignment="1">
      <alignment horizontal="left" vertical="center"/>
    </xf>
    <xf numFmtId="0" fontId="22" fillId="0" borderId="23" xfId="3007" applyNumberFormat="1" applyFont="1" applyBorder="1" applyAlignment="1">
      <alignment horizontal="left" vertical="center"/>
    </xf>
    <xf numFmtId="169" fontId="3" fillId="0" borderId="0" xfId="1736" applyNumberFormat="1" applyAlignment="1">
      <alignment vertical="center"/>
    </xf>
    <xf numFmtId="0" fontId="37" fillId="0" borderId="13" xfId="1736" applyFont="1" applyBorder="1" applyAlignment="1">
      <alignment horizontal="left" vertical="center"/>
    </xf>
    <xf numFmtId="0" fontId="34" fillId="0" borderId="0" xfId="1736" applyFont="1" applyAlignment="1">
      <alignment vertical="center"/>
    </xf>
    <xf numFmtId="0" fontId="41" fillId="0" borderId="0" xfId="1736" applyFont="1" applyAlignment="1">
      <alignment vertical="center"/>
    </xf>
    <xf numFmtId="4" fontId="22" fillId="48" borderId="11" xfId="1738" applyNumberFormat="1" applyFont="1" applyFill="1" applyBorder="1" applyAlignment="1">
      <alignment horizontal="center" vertical="center"/>
    </xf>
    <xf numFmtId="2" fontId="22" fillId="48" borderId="19" xfId="0" applyNumberFormat="1" applyFont="1" applyFill="1" applyBorder="1" applyAlignment="1">
      <alignment horizontal="center" vertical="center" wrapText="1"/>
    </xf>
    <xf numFmtId="2" fontId="22" fillId="48" borderId="10" xfId="0" applyNumberFormat="1" applyFont="1" applyFill="1" applyBorder="1" applyAlignment="1">
      <alignment horizontal="center" vertical="center" wrapText="1"/>
    </xf>
    <xf numFmtId="171" fontId="37" fillId="0" borderId="0" xfId="3041" applyFill="1" applyBorder="1" applyAlignment="1">
      <alignment horizontal="center" vertical="center" wrapText="1"/>
    </xf>
    <xf numFmtId="169" fontId="22" fillId="0" borderId="0" xfId="2455" applyFont="1" applyFill="1" applyAlignment="1">
      <alignment horizontal="right" vertical="center"/>
    </xf>
    <xf numFmtId="169" fontId="22" fillId="0" borderId="0" xfId="1604" applyNumberFormat="1" applyFont="1" applyAlignment="1">
      <alignment horizontal="right" vertical="center"/>
    </xf>
    <xf numFmtId="169" fontId="22" fillId="0" borderId="0" xfId="2455" applyFont="1" applyFill="1" applyBorder="1" applyAlignment="1">
      <alignment horizontal="right" vertical="center"/>
    </xf>
    <xf numFmtId="169" fontId="22" fillId="0" borderId="0" xfId="1604" applyNumberFormat="1" applyFont="1" applyAlignment="1">
      <alignment vertical="center"/>
    </xf>
    <xf numFmtId="169" fontId="22" fillId="0" borderId="0" xfId="2455" applyFont="1" applyFill="1" applyAlignment="1">
      <alignment vertical="center"/>
    </xf>
    <xf numFmtId="4" fontId="37" fillId="0" borderId="0" xfId="174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169" fontId="3" fillId="0" borderId="18" xfId="3007" applyFont="1" applyBorder="1" applyAlignment="1">
      <alignment horizontal="center" vertical="center"/>
    </xf>
    <xf numFmtId="49" fontId="51" fillId="0" borderId="0" xfId="1738" applyNumberFormat="1" applyFont="1" applyAlignment="1">
      <alignment vertical="center"/>
    </xf>
    <xf numFmtId="49" fontId="50" fillId="0" borderId="0" xfId="1738" applyNumberFormat="1" applyFont="1" applyAlignment="1">
      <alignment vertical="center"/>
    </xf>
    <xf numFmtId="175" fontId="37" fillId="0" borderId="11" xfId="3007" applyNumberFormat="1" applyFont="1" applyBorder="1" applyAlignment="1">
      <alignment horizontal="center" vertical="center"/>
    </xf>
    <xf numFmtId="181" fontId="37" fillId="0" borderId="11" xfId="3007" applyNumberFormat="1" applyFont="1" applyBorder="1" applyAlignment="1">
      <alignment horizontal="center" vertical="center"/>
    </xf>
    <xf numFmtId="4" fontId="3" fillId="0" borderId="18" xfId="3007" applyNumberFormat="1" applyFont="1" applyBorder="1" applyAlignment="1">
      <alignment horizontal="center" vertical="center"/>
    </xf>
    <xf numFmtId="4" fontId="3" fillId="0" borderId="11" xfId="3007" applyNumberFormat="1" applyFont="1" applyBorder="1" applyAlignment="1">
      <alignment horizontal="center" vertical="center"/>
    </xf>
    <xf numFmtId="4" fontId="22" fillId="0" borderId="11" xfId="3007" applyNumberFormat="1" applyFont="1" applyBorder="1" applyAlignment="1">
      <alignment horizontal="center" vertical="center"/>
    </xf>
    <xf numFmtId="4" fontId="22" fillId="0" borderId="15" xfId="1736" applyNumberFormat="1" applyFont="1" applyBorder="1" applyAlignment="1">
      <alignment horizontal="center" vertical="center"/>
    </xf>
    <xf numFmtId="4" fontId="22" fillId="0" borderId="11" xfId="1736" applyNumberFormat="1" applyFont="1" applyBorder="1" applyAlignment="1">
      <alignment horizontal="center" vertical="center"/>
    </xf>
    <xf numFmtId="169" fontId="3" fillId="0" borderId="13" xfId="3007" applyFont="1" applyBorder="1" applyAlignment="1">
      <alignment horizontal="center" vertical="center"/>
    </xf>
    <xf numFmtId="49" fontId="37" fillId="0" borderId="13" xfId="3007" applyNumberFormat="1" applyFont="1" applyBorder="1" applyAlignment="1">
      <alignment horizontal="center" vertical="center"/>
    </xf>
    <xf numFmtId="169" fontId="23" fillId="0" borderId="0" xfId="1736" applyNumberFormat="1" applyFont="1" applyAlignment="1">
      <alignment horizontal="center" vertical="center"/>
    </xf>
    <xf numFmtId="169" fontId="37" fillId="0" borderId="0" xfId="3007" applyFont="1" applyAlignment="1">
      <alignment horizontal="center" vertical="center"/>
    </xf>
    <xf numFmtId="169" fontId="3" fillId="0" borderId="0" xfId="3007" applyFont="1" applyAlignment="1">
      <alignment horizontal="center" vertical="center"/>
    </xf>
    <xf numFmtId="0" fontId="34" fillId="0" borderId="0" xfId="3007" applyNumberFormat="1" applyFont="1" applyAlignment="1">
      <alignment horizontal="center" vertical="center"/>
    </xf>
    <xf numFmtId="0" fontId="3" fillId="0" borderId="18" xfId="1736" applyBorder="1" applyAlignment="1">
      <alignment horizontal="center" vertical="center"/>
    </xf>
    <xf numFmtId="169" fontId="37" fillId="0" borderId="13" xfId="3007" applyFont="1" applyBorder="1" applyAlignment="1">
      <alignment horizontal="center" vertical="center"/>
    </xf>
    <xf numFmtId="4" fontId="37" fillId="0" borderId="13" xfId="1736" applyNumberFormat="1" applyFont="1" applyBorder="1" applyAlignment="1">
      <alignment horizontal="center" vertical="center"/>
    </xf>
    <xf numFmtId="169" fontId="37" fillId="0" borderId="23" xfId="3007" applyFont="1" applyBorder="1" applyAlignment="1">
      <alignment horizontal="center" vertical="center"/>
    </xf>
    <xf numFmtId="169" fontId="37" fillId="0" borderId="0" xfId="3007" applyFont="1" applyBorder="1" applyAlignment="1">
      <alignment horizontal="center" vertical="center"/>
    </xf>
    <xf numFmtId="0" fontId="37" fillId="0" borderId="13" xfId="1736" applyFont="1" applyBorder="1" applyAlignment="1">
      <alignment horizontal="center" vertical="center"/>
    </xf>
    <xf numFmtId="0" fontId="37" fillId="0" borderId="13" xfId="3007" applyNumberFormat="1" applyFont="1" applyBorder="1" applyAlignment="1">
      <alignment horizontal="center" vertical="center"/>
    </xf>
    <xf numFmtId="4" fontId="3" fillId="0" borderId="0" xfId="3007" applyNumberFormat="1" applyFont="1" applyBorder="1" applyAlignment="1">
      <alignment horizontal="left" vertical="center"/>
    </xf>
    <xf numFmtId="4" fontId="3" fillId="0" borderId="13" xfId="3007" applyNumberFormat="1" applyFont="1" applyBorder="1" applyAlignment="1">
      <alignment horizontal="center" vertical="center"/>
    </xf>
    <xf numFmtId="49" fontId="0" fillId="0" borderId="18" xfId="3007" applyNumberFormat="1" applyFont="1" applyBorder="1" applyAlignment="1">
      <alignment horizontal="center" vertical="center"/>
    </xf>
    <xf numFmtId="169" fontId="0" fillId="0" borderId="12" xfId="3007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1" xfId="1736" applyFont="1" applyBorder="1" applyAlignment="1">
      <alignment vertical="center" wrapText="1"/>
    </xf>
    <xf numFmtId="4" fontId="22" fillId="0" borderId="0" xfId="1738" applyNumberFormat="1" applyFont="1" applyAlignment="1">
      <alignment vertical="center"/>
    </xf>
    <xf numFmtId="169" fontId="55" fillId="0" borderId="0" xfId="1740" applyNumberFormat="1" applyFont="1" applyAlignment="1">
      <alignment vertical="center"/>
    </xf>
    <xf numFmtId="4" fontId="55" fillId="0" borderId="11" xfId="1740" applyNumberFormat="1" applyFont="1" applyBorder="1" applyAlignment="1">
      <alignment horizontal="center" vertical="center"/>
    </xf>
    <xf numFmtId="0" fontId="22" fillId="0" borderId="11" xfId="3041" applyNumberFormat="1" applyFont="1" applyFill="1" applyBorder="1" applyAlignment="1" applyProtection="1">
      <alignment horizontal="center" vertical="center"/>
    </xf>
    <xf numFmtId="0" fontId="46" fillId="0" borderId="11" xfId="0" applyFont="1" applyBorder="1" applyAlignment="1">
      <alignment horizontal="center" vertical="center"/>
    </xf>
    <xf numFmtId="0" fontId="0" fillId="47" borderId="16" xfId="1738" applyFont="1" applyFill="1" applyBorder="1" applyAlignment="1">
      <alignment horizontal="center" vertical="center"/>
    </xf>
    <xf numFmtId="0" fontId="55" fillId="0" borderId="0" xfId="1740" quotePrefix="1" applyFont="1" applyAlignment="1">
      <alignment horizontal="center" vertical="center"/>
    </xf>
    <xf numFmtId="169" fontId="56" fillId="0" borderId="0" xfId="1739" applyNumberFormat="1" applyFont="1" applyAlignment="1">
      <alignment vertical="center"/>
    </xf>
    <xf numFmtId="169" fontId="3" fillId="0" borderId="0" xfId="3007" applyFill="1" applyAlignment="1">
      <alignment horizontal="center" vertical="center"/>
    </xf>
    <xf numFmtId="169" fontId="3" fillId="0" borderId="0" xfId="3007" applyFont="1" applyFill="1" applyAlignment="1">
      <alignment horizontal="center" vertical="center"/>
    </xf>
    <xf numFmtId="4" fontId="37" fillId="0" borderId="13" xfId="3007" applyNumberFormat="1" applyFont="1" applyBorder="1" applyAlignment="1">
      <alignment horizontal="center" vertical="center"/>
    </xf>
    <xf numFmtId="0" fontId="37" fillId="0" borderId="23" xfId="3007" applyNumberFormat="1" applyFont="1" applyBorder="1" applyAlignment="1">
      <alignment horizontal="center" vertical="center"/>
    </xf>
    <xf numFmtId="0" fontId="22" fillId="0" borderId="0" xfId="3007" applyNumberFormat="1" applyFont="1" applyBorder="1" applyAlignment="1">
      <alignment horizontal="center" vertical="center"/>
    </xf>
    <xf numFmtId="4" fontId="22" fillId="0" borderId="13" xfId="3007" applyNumberFormat="1" applyFont="1" applyBorder="1" applyAlignment="1">
      <alignment horizontal="center" vertical="center"/>
    </xf>
    <xf numFmtId="0" fontId="22" fillId="0" borderId="23" xfId="3007" applyNumberFormat="1" applyFont="1" applyBorder="1" applyAlignment="1">
      <alignment horizontal="center" vertical="center"/>
    </xf>
    <xf numFmtId="0" fontId="22" fillId="0" borderId="13" xfId="3007" applyNumberFormat="1" applyFont="1" applyBorder="1" applyAlignment="1">
      <alignment horizontal="center" vertical="center"/>
    </xf>
    <xf numFmtId="4" fontId="3" fillId="0" borderId="18" xfId="3007" applyNumberFormat="1" applyFont="1" applyBorder="1" applyAlignment="1">
      <alignment horizontal="center" vertical="center" wrapText="1"/>
    </xf>
    <xf numFmtId="4" fontId="0" fillId="0" borderId="13" xfId="3007" applyNumberFormat="1" applyFont="1" applyBorder="1" applyAlignment="1">
      <alignment horizontal="center" vertical="center" wrapText="1"/>
    </xf>
    <xf numFmtId="4" fontId="3" fillId="0" borderId="13" xfId="3007" applyNumberFormat="1" applyFont="1" applyBorder="1" applyAlignment="1">
      <alignment horizontal="center" vertical="center" wrapText="1"/>
    </xf>
    <xf numFmtId="10" fontId="22" fillId="0" borderId="0" xfId="1761" applyNumberFormat="1" applyFont="1" applyAlignment="1">
      <alignment vertical="center"/>
    </xf>
    <xf numFmtId="4" fontId="37" fillId="0" borderId="11" xfId="3007" applyNumberFormat="1" applyFont="1" applyBorder="1" applyAlignment="1">
      <alignment horizontal="center" vertical="center"/>
    </xf>
    <xf numFmtId="171" fontId="37" fillId="0" borderId="0" xfId="3041" applyFill="1" applyBorder="1" applyAlignment="1" applyProtection="1">
      <alignment vertical="center"/>
    </xf>
    <xf numFmtId="0" fontId="0" fillId="47" borderId="16" xfId="1738" applyFont="1" applyFill="1" applyBorder="1" applyAlignment="1">
      <alignment horizontal="left" vertical="center" wrapText="1" readingOrder="1"/>
    </xf>
    <xf numFmtId="0" fontId="0" fillId="0" borderId="11" xfId="1736" applyFont="1" applyBorder="1" applyAlignment="1">
      <alignment horizontal="justify" vertical="center" wrapText="1"/>
    </xf>
    <xf numFmtId="0" fontId="22" fillId="0" borderId="0" xfId="1737" applyFont="1" applyAlignment="1">
      <alignment vertical="center"/>
    </xf>
    <xf numFmtId="169" fontId="56" fillId="0" borderId="11" xfId="1740" applyNumberFormat="1" applyFont="1" applyBorder="1" applyAlignment="1">
      <alignment horizontal="center" vertical="center"/>
    </xf>
    <xf numFmtId="4" fontId="56" fillId="0" borderId="11" xfId="1740" applyNumberFormat="1" applyFont="1" applyBorder="1" applyAlignment="1">
      <alignment horizontal="center" vertical="center"/>
    </xf>
    <xf numFmtId="4" fontId="56" fillId="0" borderId="11" xfId="3011" applyNumberFormat="1" applyFont="1" applyFill="1" applyBorder="1" applyAlignment="1">
      <alignment horizontal="center" vertical="center"/>
    </xf>
    <xf numFmtId="0" fontId="56" fillId="0" borderId="11" xfId="1740" quotePrefix="1" applyFont="1" applyBorder="1" applyAlignment="1">
      <alignment horizontal="center" vertical="center"/>
    </xf>
    <xf numFmtId="4" fontId="56" fillId="0" borderId="0" xfId="1740" applyNumberFormat="1" applyFont="1" applyAlignment="1">
      <alignment horizontal="center" vertical="center"/>
    </xf>
    <xf numFmtId="169" fontId="56" fillId="0" borderId="0" xfId="1740" applyNumberFormat="1" applyFont="1" applyAlignment="1">
      <alignment horizontal="center" vertical="center"/>
    </xf>
    <xf numFmtId="0" fontId="0" fillId="47" borderId="0" xfId="0" applyFill="1" applyAlignment="1">
      <alignment vertical="center"/>
    </xf>
    <xf numFmtId="0" fontId="22" fillId="47" borderId="0" xfId="1604" applyFont="1" applyFill="1" applyAlignment="1">
      <alignment horizontal="left" vertical="center"/>
    </xf>
    <xf numFmtId="0" fontId="22" fillId="47" borderId="0" xfId="1604" applyFont="1" applyFill="1" applyAlignment="1">
      <alignment horizontal="center" vertical="center" wrapText="1"/>
    </xf>
    <xf numFmtId="2" fontId="22" fillId="47" borderId="0" xfId="0" applyNumberFormat="1" applyFont="1" applyFill="1" applyAlignment="1">
      <alignment horizontal="center" vertical="center" wrapText="1"/>
    </xf>
    <xf numFmtId="169" fontId="0" fillId="47" borderId="0" xfId="0" applyNumberFormat="1" applyFill="1" applyAlignment="1">
      <alignment vertical="center"/>
    </xf>
    <xf numFmtId="183" fontId="37" fillId="0" borderId="0" xfId="1761" applyNumberFormat="1" applyAlignment="1">
      <alignment vertical="center"/>
    </xf>
    <xf numFmtId="4" fontId="3" fillId="0" borderId="0" xfId="1736" applyNumberFormat="1" applyAlignment="1">
      <alignment horizontal="center" vertical="center"/>
    </xf>
    <xf numFmtId="0" fontId="3" fillId="0" borderId="0" xfId="1737" applyAlignment="1">
      <alignment vertical="center"/>
    </xf>
    <xf numFmtId="0" fontId="29" fillId="0" borderId="0" xfId="1737" applyFont="1" applyAlignment="1">
      <alignment vertical="center"/>
    </xf>
    <xf numFmtId="0" fontId="25" fillId="0" borderId="0" xfId="1737" applyFont="1" applyAlignment="1">
      <alignment vertical="center"/>
    </xf>
    <xf numFmtId="0" fontId="25" fillId="0" borderId="0" xfId="1737" applyFont="1" applyAlignment="1">
      <alignment horizontal="center" vertical="center"/>
    </xf>
    <xf numFmtId="169" fontId="25" fillId="0" borderId="0" xfId="1737" applyNumberFormat="1" applyFont="1" applyAlignment="1">
      <alignment vertical="center"/>
    </xf>
    <xf numFmtId="0" fontId="37" fillId="0" borderId="11" xfId="1737" applyFont="1" applyBorder="1" applyAlignment="1">
      <alignment horizontal="center" vertical="center"/>
    </xf>
    <xf numFmtId="0" fontId="37" fillId="0" borderId="11" xfId="1737" applyFont="1" applyBorder="1" applyAlignment="1">
      <alignment vertical="center" wrapText="1"/>
    </xf>
    <xf numFmtId="169" fontId="25" fillId="0" borderId="0" xfId="1737" applyNumberFormat="1" applyFont="1" applyAlignment="1">
      <alignment horizontal="center" vertical="center"/>
    </xf>
    <xf numFmtId="0" fontId="3" fillId="0" borderId="11" xfId="1737" applyBorder="1" applyAlignment="1">
      <alignment vertical="center"/>
    </xf>
    <xf numFmtId="169" fontId="52" fillId="0" borderId="0" xfId="1737" applyNumberFormat="1" applyFont="1" applyAlignment="1">
      <alignment vertical="center"/>
    </xf>
    <xf numFmtId="4" fontId="25" fillId="0" borderId="0" xfId="1737" applyNumberFormat="1" applyFont="1" applyAlignment="1">
      <alignment vertical="center"/>
    </xf>
    <xf numFmtId="4" fontId="52" fillId="0" borderId="0" xfId="1737" applyNumberFormat="1" applyFont="1" applyAlignment="1">
      <alignment vertical="center"/>
    </xf>
    <xf numFmtId="0" fontId="3" fillId="0" borderId="12" xfId="1737" applyBorder="1" applyAlignment="1">
      <alignment vertical="center"/>
    </xf>
    <xf numFmtId="0" fontId="3" fillId="0" borderId="13" xfId="1737" applyBorder="1" applyAlignment="1">
      <alignment vertical="center"/>
    </xf>
    <xf numFmtId="3" fontId="25" fillId="0" borderId="0" xfId="1737" applyNumberFormat="1" applyFont="1" applyAlignment="1">
      <alignment horizontal="center" vertical="center"/>
    </xf>
    <xf numFmtId="178" fontId="25" fillId="0" borderId="0" xfId="1737" applyNumberFormat="1" applyFont="1" applyAlignment="1">
      <alignment horizontal="center" vertical="center"/>
    </xf>
    <xf numFmtId="169" fontId="25" fillId="0" borderId="0" xfId="3008" applyFont="1" applyFill="1" applyAlignment="1">
      <alignment vertical="center"/>
    </xf>
    <xf numFmtId="4" fontId="29" fillId="0" borderId="0" xfId="1737" applyNumberFormat="1" applyFont="1" applyAlignment="1">
      <alignment vertical="center"/>
    </xf>
    <xf numFmtId="182" fontId="25" fillId="0" borderId="0" xfId="1737" applyNumberFormat="1" applyFont="1" applyAlignment="1">
      <alignment vertical="center"/>
    </xf>
    <xf numFmtId="2" fontId="29" fillId="0" borderId="0" xfId="1737" applyNumberFormat="1" applyFont="1" applyAlignment="1">
      <alignment vertical="center"/>
    </xf>
    <xf numFmtId="169" fontId="25" fillId="0" borderId="0" xfId="3008" applyFont="1" applyFill="1" applyBorder="1" applyAlignment="1">
      <alignment vertical="center"/>
    </xf>
    <xf numFmtId="169" fontId="54" fillId="0" borderId="0" xfId="3008" applyFont="1" applyFill="1" applyBorder="1" applyAlignment="1">
      <alignment vertical="center"/>
    </xf>
    <xf numFmtId="2" fontId="25" fillId="0" borderId="0" xfId="1737" applyNumberFormat="1" applyFont="1" applyAlignment="1">
      <alignment vertical="center"/>
    </xf>
    <xf numFmtId="4" fontId="3" fillId="0" borderId="0" xfId="1737" applyNumberFormat="1" applyAlignment="1">
      <alignment vertical="center"/>
    </xf>
    <xf numFmtId="169" fontId="54" fillId="0" borderId="0" xfId="1737" applyNumberFormat="1" applyFont="1" applyAlignment="1">
      <alignment vertical="center"/>
    </xf>
    <xf numFmtId="169" fontId="54" fillId="0" borderId="0" xfId="3008" applyFont="1" applyFill="1" applyAlignment="1">
      <alignment vertical="center"/>
    </xf>
    <xf numFmtId="10" fontId="29" fillId="0" borderId="0" xfId="2117" applyNumberFormat="1" applyFont="1" applyFill="1" applyAlignment="1">
      <alignment vertical="center"/>
    </xf>
    <xf numFmtId="10" fontId="25" fillId="0" borderId="0" xfId="2117" applyNumberFormat="1" applyFont="1" applyFill="1" applyAlignment="1">
      <alignment vertical="center"/>
    </xf>
    <xf numFmtId="0" fontId="54" fillId="0" borderId="0" xfId="1737" applyFont="1" applyAlignment="1">
      <alignment vertical="center"/>
    </xf>
    <xf numFmtId="0" fontId="54" fillId="0" borderId="0" xfId="1737" applyFont="1" applyAlignment="1">
      <alignment horizontal="center" vertical="center"/>
    </xf>
    <xf numFmtId="4" fontId="54" fillId="0" borderId="0" xfId="1737" applyNumberFormat="1" applyFont="1" applyAlignment="1">
      <alignment vertical="center"/>
    </xf>
    <xf numFmtId="4" fontId="37" fillId="0" borderId="11" xfId="3008" applyNumberFormat="1" applyFont="1" applyFill="1" applyBorder="1" applyAlignment="1">
      <alignment horizontal="center" vertical="center"/>
    </xf>
    <xf numFmtId="4" fontId="37" fillId="0" borderId="11" xfId="1737" applyNumberFormat="1" applyFont="1" applyBorder="1" applyAlignment="1">
      <alignment horizontal="center" vertical="center" wrapText="1"/>
    </xf>
    <xf numFmtId="4" fontId="37" fillId="0" borderId="11" xfId="1737" applyNumberFormat="1" applyFont="1" applyBorder="1" applyAlignment="1">
      <alignment horizontal="center" vertical="center"/>
    </xf>
    <xf numFmtId="4" fontId="53" fillId="0" borderId="11" xfId="1737" applyNumberFormat="1" applyFont="1" applyBorder="1" applyAlignment="1">
      <alignment horizontal="center" vertical="center"/>
    </xf>
    <xf numFmtId="4" fontId="25" fillId="0" borderId="11" xfId="3008" applyNumberFormat="1" applyFont="1" applyFill="1" applyBorder="1" applyAlignment="1">
      <alignment horizontal="center" vertical="center"/>
    </xf>
    <xf numFmtId="4" fontId="37" fillId="0" borderId="13" xfId="1737" applyNumberFormat="1" applyFont="1" applyBorder="1" applyAlignment="1">
      <alignment horizontal="center" vertical="center"/>
    </xf>
    <xf numFmtId="4" fontId="37" fillId="0" borderId="13" xfId="3008" applyNumberFormat="1" applyFont="1" applyFill="1" applyBorder="1" applyAlignment="1">
      <alignment horizontal="center" vertical="center"/>
    </xf>
    <xf numFmtId="4" fontId="37" fillId="0" borderId="18" xfId="3008" applyNumberFormat="1" applyFont="1" applyFill="1" applyBorder="1" applyAlignment="1">
      <alignment horizontal="center" vertical="center"/>
    </xf>
    <xf numFmtId="4" fontId="22" fillId="0" borderId="11" xfId="3008" applyNumberFormat="1" applyFont="1" applyFill="1" applyBorder="1" applyAlignment="1">
      <alignment horizontal="center" vertical="center"/>
    </xf>
    <xf numFmtId="0" fontId="60" fillId="0" borderId="0" xfId="0" applyFont="1"/>
    <xf numFmtId="0" fontId="37" fillId="0" borderId="11" xfId="1742" applyBorder="1" applyAlignment="1">
      <alignment horizontal="left" vertical="center"/>
    </xf>
    <xf numFmtId="179" fontId="37" fillId="0" borderId="11" xfId="1742" applyNumberFormat="1" applyBorder="1" applyAlignment="1">
      <alignment horizontal="center" vertical="center"/>
    </xf>
    <xf numFmtId="0" fontId="22" fillId="0" borderId="11" xfId="1742" applyFont="1" applyBorder="1" applyAlignment="1">
      <alignment vertical="center"/>
    </xf>
    <xf numFmtId="0" fontId="22" fillId="0" borderId="11" xfId="1742" applyFont="1" applyBorder="1" applyAlignment="1">
      <alignment vertical="center" wrapText="1"/>
    </xf>
    <xf numFmtId="0" fontId="37" fillId="0" borderId="11" xfId="1742" applyBorder="1" applyAlignment="1">
      <alignment horizontal="center" vertical="center" wrapText="1"/>
    </xf>
    <xf numFmtId="0" fontId="37" fillId="0" borderId="11" xfId="1742" applyBorder="1" applyAlignment="1">
      <alignment vertical="center" wrapText="1"/>
    </xf>
    <xf numFmtId="10" fontId="37" fillId="0" borderId="11" xfId="1777" applyNumberFormat="1" applyFont="1" applyBorder="1" applyAlignment="1">
      <alignment vertical="center" wrapText="1"/>
    </xf>
    <xf numFmtId="0" fontId="0" fillId="0" borderId="11" xfId="0" applyBorder="1"/>
    <xf numFmtId="0" fontId="37" fillId="0" borderId="11" xfId="1737" applyFont="1" applyBorder="1" applyAlignment="1">
      <alignment horizontal="left" vertical="center" wrapText="1"/>
    </xf>
    <xf numFmtId="0" fontId="61" fillId="0" borderId="11" xfId="1737" applyFont="1" applyBorder="1" applyAlignment="1">
      <alignment horizontal="center" vertical="center"/>
    </xf>
    <xf numFmtId="0" fontId="61" fillId="0" borderId="11" xfId="1737" applyFont="1" applyBorder="1" applyAlignment="1">
      <alignment vertical="center" wrapText="1"/>
    </xf>
    <xf numFmtId="4" fontId="61" fillId="0" borderId="11" xfId="3008" applyNumberFormat="1" applyFont="1" applyFill="1" applyBorder="1" applyAlignment="1">
      <alignment horizontal="center" vertical="center"/>
    </xf>
    <xf numFmtId="4" fontId="61" fillId="0" borderId="11" xfId="1737" applyNumberFormat="1" applyFont="1" applyBorder="1" applyAlignment="1">
      <alignment horizontal="center" vertical="center" wrapText="1"/>
    </xf>
    <xf numFmtId="0" fontId="61" fillId="0" borderId="0" xfId="1737" applyFont="1" applyAlignment="1">
      <alignment vertical="center"/>
    </xf>
    <xf numFmtId="0" fontId="61" fillId="0" borderId="0" xfId="0" applyFont="1"/>
    <xf numFmtId="169" fontId="61" fillId="0" borderId="0" xfId="1737" applyNumberFormat="1" applyFont="1" applyAlignment="1">
      <alignment vertical="center"/>
    </xf>
    <xf numFmtId="0" fontId="22" fillId="0" borderId="15" xfId="1737" applyFont="1" applyBorder="1" applyAlignment="1">
      <alignment vertical="center"/>
    </xf>
    <xf numFmtId="0" fontId="22" fillId="0" borderId="15" xfId="1737" applyFont="1" applyBorder="1" applyAlignment="1">
      <alignment horizontal="center" vertical="center"/>
    </xf>
    <xf numFmtId="0" fontId="22" fillId="0" borderId="22" xfId="1737" applyFont="1" applyBorder="1" applyAlignment="1">
      <alignment horizontal="center" vertical="center"/>
    </xf>
    <xf numFmtId="0" fontId="22" fillId="0" borderId="11" xfId="1737" applyFont="1" applyBorder="1" applyAlignment="1">
      <alignment horizontal="center" vertical="center"/>
    </xf>
    <xf numFmtId="0" fontId="22" fillId="0" borderId="16" xfId="1737" applyFont="1" applyBorder="1" applyAlignment="1">
      <alignment vertical="center"/>
    </xf>
    <xf numFmtId="0" fontId="22" fillId="0" borderId="16" xfId="1737" applyFont="1" applyBorder="1" applyAlignment="1">
      <alignment horizontal="center" vertical="center"/>
    </xf>
    <xf numFmtId="169" fontId="22" fillId="0" borderId="11" xfId="3008" applyFont="1" applyFill="1" applyBorder="1" applyAlignment="1">
      <alignment horizontal="center" vertical="center"/>
    </xf>
    <xf numFmtId="4" fontId="22" fillId="0" borderId="11" xfId="3041" applyNumberFormat="1" applyFont="1" applyFill="1" applyBorder="1" applyAlignment="1" applyProtection="1">
      <alignment horizontal="center" vertical="center"/>
    </xf>
    <xf numFmtId="169" fontId="61" fillId="0" borderId="0" xfId="1740" applyNumberFormat="1" applyFont="1" applyAlignment="1">
      <alignment horizontal="center" vertical="center"/>
    </xf>
    <xf numFmtId="169" fontId="61" fillId="0" borderId="0" xfId="1739" applyNumberFormat="1" applyFont="1" applyAlignment="1">
      <alignment vertical="center"/>
    </xf>
    <xf numFmtId="0" fontId="61" fillId="0" borderId="11" xfId="1739" applyFont="1" applyBorder="1" applyAlignment="1">
      <alignment horizontal="center" vertical="center"/>
    </xf>
    <xf numFmtId="4" fontId="61" fillId="0" borderId="0" xfId="1740" applyNumberFormat="1" applyFont="1" applyAlignment="1">
      <alignment horizontal="center" vertical="center"/>
    </xf>
    <xf numFmtId="0" fontId="61" fillId="0" borderId="0" xfId="1739" applyFont="1" applyAlignment="1">
      <alignment horizontal="center" vertical="center"/>
    </xf>
    <xf numFmtId="4" fontId="0" fillId="0" borderId="11" xfId="1736" applyNumberFormat="1" applyFont="1" applyBorder="1" applyAlignment="1">
      <alignment vertical="center" wrapText="1"/>
    </xf>
    <xf numFmtId="4" fontId="3" fillId="0" borderId="18" xfId="3007" applyNumberFormat="1" applyFont="1" applyFill="1" applyBorder="1" applyAlignment="1">
      <alignment horizontal="center" vertical="center"/>
    </xf>
    <xf numFmtId="0" fontId="61" fillId="0" borderId="11" xfId="1736" applyFont="1" applyBorder="1" applyAlignment="1">
      <alignment vertical="center" wrapText="1"/>
    </xf>
    <xf numFmtId="181" fontId="61" fillId="0" borderId="11" xfId="3007" applyNumberFormat="1" applyFont="1" applyBorder="1" applyAlignment="1">
      <alignment horizontal="center" vertical="center"/>
    </xf>
    <xf numFmtId="4" fontId="61" fillId="0" borderId="13" xfId="3007" applyNumberFormat="1" applyFont="1" applyBorder="1" applyAlignment="1">
      <alignment horizontal="center" vertical="center" wrapText="1"/>
    </xf>
    <xf numFmtId="169" fontId="61" fillId="0" borderId="12" xfId="3007" applyFont="1" applyBorder="1" applyAlignment="1">
      <alignment horizontal="center" vertical="center"/>
    </xf>
    <xf numFmtId="49" fontId="61" fillId="0" borderId="18" xfId="3007" applyNumberFormat="1" applyFont="1" applyBorder="1" applyAlignment="1">
      <alignment horizontal="center" vertical="center"/>
    </xf>
    <xf numFmtId="4" fontId="61" fillId="0" borderId="18" xfId="3007" applyNumberFormat="1" applyFont="1" applyBorder="1" applyAlignment="1">
      <alignment horizontal="center" vertical="center"/>
    </xf>
    <xf numFmtId="4" fontId="61" fillId="0" borderId="11" xfId="3007" applyNumberFormat="1" applyFont="1" applyBorder="1" applyAlignment="1">
      <alignment horizontal="center" vertical="center"/>
    </xf>
    <xf numFmtId="169" fontId="61" fillId="0" borderId="0" xfId="3007" applyFont="1" applyBorder="1" applyAlignment="1">
      <alignment vertical="center"/>
    </xf>
    <xf numFmtId="0" fontId="61" fillId="0" borderId="0" xfId="1736" applyFont="1" applyAlignment="1">
      <alignment vertical="center"/>
    </xf>
    <xf numFmtId="0" fontId="61" fillId="0" borderId="11" xfId="0" applyFont="1" applyBorder="1" applyAlignment="1">
      <alignment horizontal="center" vertical="center"/>
    </xf>
    <xf numFmtId="0" fontId="0" fillId="0" borderId="0" xfId="1738" applyFont="1" applyAlignment="1">
      <alignment vertical="center"/>
    </xf>
    <xf numFmtId="0" fontId="37" fillId="0" borderId="0" xfId="1738" applyAlignment="1">
      <alignment horizontal="left" vertical="center"/>
    </xf>
    <xf numFmtId="0" fontId="22" fillId="0" borderId="0" xfId="1738" applyFont="1" applyAlignment="1">
      <alignment horizontal="left" vertical="center"/>
    </xf>
    <xf numFmtId="4" fontId="37" fillId="0" borderId="0" xfId="1738" applyNumberFormat="1" applyAlignment="1">
      <alignment vertical="center"/>
    </xf>
    <xf numFmtId="169" fontId="23" fillId="0" borderId="0" xfId="3051" applyNumberFormat="1" applyFont="1" applyAlignment="1">
      <alignment horizontal="left" vertical="center"/>
    </xf>
    <xf numFmtId="169" fontId="22" fillId="0" borderId="0" xfId="3052" applyNumberFormat="1" applyFont="1" applyAlignment="1">
      <alignment vertical="center"/>
    </xf>
    <xf numFmtId="169" fontId="22" fillId="0" borderId="0" xfId="3052" applyNumberFormat="1" applyFont="1" applyAlignment="1">
      <alignment horizontal="center" vertical="center"/>
    </xf>
    <xf numFmtId="169" fontId="3" fillId="0" borderId="0" xfId="3052" applyNumberFormat="1" applyAlignment="1">
      <alignment vertical="center"/>
    </xf>
    <xf numFmtId="169" fontId="3" fillId="0" borderId="0" xfId="3051" applyNumberFormat="1" applyAlignment="1">
      <alignment vertical="center"/>
    </xf>
    <xf numFmtId="169" fontId="22" fillId="0" borderId="0" xfId="3052" applyNumberFormat="1" applyFont="1" applyAlignment="1">
      <alignment horizontal="right" vertical="center"/>
    </xf>
    <xf numFmtId="0" fontId="34" fillId="0" borderId="0" xfId="3051" applyFont="1" applyAlignment="1">
      <alignment vertical="center"/>
    </xf>
    <xf numFmtId="0" fontId="34" fillId="0" borderId="0" xfId="3054" applyNumberFormat="1" applyFont="1" applyFill="1" applyAlignment="1">
      <alignment vertical="center"/>
    </xf>
    <xf numFmtId="169" fontId="22" fillId="0" borderId="0" xfId="3054" applyFont="1" applyFill="1" applyAlignment="1">
      <alignment vertical="center"/>
    </xf>
    <xf numFmtId="178" fontId="22" fillId="0" borderId="0" xfId="3052" applyNumberFormat="1" applyFont="1" applyAlignment="1">
      <alignment vertical="center"/>
    </xf>
    <xf numFmtId="10" fontId="22" fillId="0" borderId="0" xfId="3055" applyNumberFormat="1" applyFont="1" applyFill="1" applyAlignment="1">
      <alignment horizontal="left" vertical="center"/>
    </xf>
    <xf numFmtId="0" fontId="22" fillId="0" borderId="0" xfId="3056" applyNumberFormat="1" applyFont="1" applyFill="1" applyBorder="1" applyAlignment="1">
      <alignment horizontal="right" vertical="center"/>
    </xf>
    <xf numFmtId="0" fontId="41" fillId="0" borderId="0" xfId="3054" applyNumberFormat="1" applyFont="1" applyFill="1" applyAlignment="1">
      <alignment vertical="center"/>
    </xf>
    <xf numFmtId="0" fontId="41" fillId="0" borderId="0" xfId="3051" applyFont="1" applyAlignment="1">
      <alignment vertical="center"/>
    </xf>
    <xf numFmtId="169" fontId="23" fillId="0" borderId="0" xfId="3051" applyNumberFormat="1" applyFont="1" applyAlignment="1">
      <alignment vertical="center"/>
    </xf>
    <xf numFmtId="169" fontId="22" fillId="0" borderId="0" xfId="3051" applyNumberFormat="1" applyFont="1" applyAlignment="1">
      <alignment horizontal="center" vertical="center"/>
    </xf>
    <xf numFmtId="169" fontId="23" fillId="0" borderId="0" xfId="3051" applyNumberFormat="1" applyFont="1" applyAlignment="1">
      <alignment horizontal="center" vertical="center"/>
    </xf>
    <xf numFmtId="13" fontId="22" fillId="0" borderId="0" xfId="3051" quotePrefix="1" applyNumberFormat="1" applyFont="1" applyAlignment="1">
      <alignment horizontal="right" vertical="center"/>
    </xf>
    <xf numFmtId="49" fontId="35" fillId="0" borderId="11" xfId="3051" applyNumberFormat="1" applyFont="1" applyBorder="1" applyAlignment="1">
      <alignment horizontal="center" vertical="center"/>
    </xf>
    <xf numFmtId="49" fontId="35" fillId="0" borderId="11" xfId="3051" quotePrefix="1" applyNumberFormat="1" applyFont="1" applyBorder="1" applyAlignment="1">
      <alignment vertical="center" wrapText="1"/>
    </xf>
    <xf numFmtId="169" fontId="35" fillId="0" borderId="11" xfId="3051" applyNumberFormat="1" applyFont="1" applyBorder="1" applyAlignment="1">
      <alignment horizontal="center" vertical="center"/>
    </xf>
    <xf numFmtId="169" fontId="48" fillId="0" borderId="11" xfId="3051" applyNumberFormat="1" applyFont="1" applyBorder="1" applyAlignment="1">
      <alignment vertical="center"/>
    </xf>
    <xf numFmtId="169" fontId="48" fillId="0" borderId="11" xfId="3051" applyNumberFormat="1" applyFont="1" applyBorder="1" applyAlignment="1">
      <alignment horizontal="center" vertical="center"/>
    </xf>
    <xf numFmtId="169" fontId="48" fillId="0" borderId="0" xfId="3051" applyNumberFormat="1" applyFont="1" applyAlignment="1">
      <alignment horizontal="center" vertical="center"/>
    </xf>
    <xf numFmtId="169" fontId="48" fillId="0" borderId="0" xfId="3051" applyNumberFormat="1" applyFont="1" applyAlignment="1">
      <alignment vertical="center"/>
    </xf>
    <xf numFmtId="169" fontId="3" fillId="0" borderId="0" xfId="3051" applyNumberFormat="1" applyAlignment="1">
      <alignment horizontal="center" vertical="center"/>
    </xf>
    <xf numFmtId="49" fontId="3" fillId="0" borderId="11" xfId="3051" applyNumberFormat="1" applyBorder="1" applyAlignment="1">
      <alignment horizontal="center" vertical="center"/>
    </xf>
    <xf numFmtId="0" fontId="3" fillId="0" borderId="11" xfId="3051" applyBorder="1" applyAlignment="1">
      <alignment horizontal="justify" vertical="center" wrapText="1"/>
    </xf>
    <xf numFmtId="169" fontId="3" fillId="0" borderId="11" xfId="3051" applyNumberFormat="1" applyBorder="1" applyAlignment="1">
      <alignment horizontal="center" vertical="center"/>
    </xf>
    <xf numFmtId="4" fontId="3" fillId="0" borderId="11" xfId="3051" applyNumberFormat="1" applyBorder="1" applyAlignment="1">
      <alignment horizontal="center" vertical="center"/>
    </xf>
    <xf numFmtId="4" fontId="3" fillId="0" borderId="11" xfId="3054" applyNumberFormat="1" applyFont="1" applyFill="1" applyBorder="1" applyAlignment="1">
      <alignment horizontal="center" vertical="center"/>
    </xf>
    <xf numFmtId="171" fontId="3" fillId="0" borderId="0" xfId="3053" applyFill="1" applyBorder="1" applyAlignment="1" applyProtection="1">
      <alignment horizontal="center" vertical="center"/>
    </xf>
    <xf numFmtId="0" fontId="3" fillId="0" borderId="11" xfId="3051" applyBorder="1" applyAlignment="1">
      <alignment horizontal="center" vertical="center"/>
    </xf>
    <xf numFmtId="2" fontId="3" fillId="0" borderId="11" xfId="3051" applyNumberFormat="1" applyBorder="1" applyAlignment="1">
      <alignment horizontal="justify" vertical="center" wrapText="1"/>
    </xf>
    <xf numFmtId="4" fontId="22" fillId="0" borderId="11" xfId="3054" applyNumberFormat="1" applyFont="1" applyFill="1" applyBorder="1" applyAlignment="1">
      <alignment horizontal="center" vertical="center"/>
    </xf>
    <xf numFmtId="169" fontId="3" fillId="0" borderId="12" xfId="3051" applyNumberFormat="1" applyBorder="1" applyAlignment="1">
      <alignment horizontal="center" vertical="center"/>
    </xf>
    <xf numFmtId="169" fontId="3" fillId="0" borderId="11" xfId="3051" applyNumberFormat="1" applyBorder="1" applyAlignment="1">
      <alignment vertical="center"/>
    </xf>
    <xf numFmtId="0" fontId="3" fillId="0" borderId="11" xfId="3058" applyFont="1" applyBorder="1" applyAlignment="1">
      <alignment horizontal="center" vertical="center"/>
    </xf>
    <xf numFmtId="169" fontId="61" fillId="0" borderId="11" xfId="3051" applyNumberFormat="1" applyFont="1" applyBorder="1" applyAlignment="1">
      <alignment horizontal="center" vertical="center"/>
    </xf>
    <xf numFmtId="49" fontId="61" fillId="0" borderId="11" xfId="3051" applyNumberFormat="1" applyFont="1" applyBorder="1" applyAlignment="1">
      <alignment horizontal="justify" vertical="center" wrapText="1"/>
    </xf>
    <xf numFmtId="4" fontId="61" fillId="0" borderId="11" xfId="3051" applyNumberFormat="1" applyFont="1" applyBorder="1" applyAlignment="1">
      <alignment horizontal="center" vertical="center"/>
    </xf>
    <xf numFmtId="4" fontId="61" fillId="0" borderId="11" xfId="3054" applyNumberFormat="1" applyFont="1" applyFill="1" applyBorder="1" applyAlignment="1">
      <alignment horizontal="center" vertical="center"/>
    </xf>
    <xf numFmtId="0" fontId="61" fillId="0" borderId="11" xfId="3051" applyFont="1" applyBorder="1" applyAlignment="1">
      <alignment horizontal="justify" vertical="center" wrapText="1"/>
    </xf>
    <xf numFmtId="0" fontId="61" fillId="0" borderId="11" xfId="3051" applyFont="1" applyBorder="1" applyAlignment="1">
      <alignment horizontal="center" vertical="center"/>
    </xf>
    <xf numFmtId="0" fontId="3" fillId="0" borderId="0" xfId="3051" quotePrefix="1" applyAlignment="1">
      <alignment horizontal="center" vertical="center"/>
    </xf>
    <xf numFmtId="0" fontId="61" fillId="0" borderId="11" xfId="3051" quotePrefix="1" applyFont="1" applyBorder="1" applyAlignment="1">
      <alignment horizontal="center" vertical="center"/>
    </xf>
    <xf numFmtId="0" fontId="61" fillId="0" borderId="0" xfId="3051" quotePrefix="1" applyFont="1" applyAlignment="1">
      <alignment horizontal="center" vertical="center"/>
    </xf>
    <xf numFmtId="169" fontId="61" fillId="0" borderId="0" xfId="3051" applyNumberFormat="1" applyFont="1" applyAlignment="1">
      <alignment vertical="center"/>
    </xf>
    <xf numFmtId="169" fontId="29" fillId="0" borderId="0" xfId="3051" applyNumberFormat="1" applyFont="1" applyAlignment="1">
      <alignment vertical="center"/>
    </xf>
    <xf numFmtId="171" fontId="3" fillId="0" borderId="0" xfId="3053" applyFill="1" applyBorder="1" applyAlignment="1" applyProtection="1">
      <alignment vertical="center"/>
    </xf>
    <xf numFmtId="2" fontId="61" fillId="0" borderId="11" xfId="3051" applyNumberFormat="1" applyFont="1" applyBorder="1" applyAlignment="1">
      <alignment horizontal="justify" vertical="center" wrapText="1"/>
    </xf>
    <xf numFmtId="169" fontId="22" fillId="0" borderId="11" xfId="3051" applyNumberFormat="1" applyFont="1" applyBorder="1" applyAlignment="1">
      <alignment vertical="center"/>
    </xf>
    <xf numFmtId="171" fontId="3" fillId="0" borderId="0" xfId="0" applyNumberFormat="1" applyFont="1" applyAlignment="1">
      <alignment vertical="center"/>
    </xf>
    <xf numFmtId="2" fontId="3" fillId="0" borderId="0" xfId="3059" applyNumberFormat="1" applyAlignment="1">
      <alignment vertical="center"/>
    </xf>
    <xf numFmtId="49" fontId="3" fillId="0" borderId="0" xfId="3051" applyNumberFormat="1" applyAlignment="1">
      <alignment vertical="center"/>
    </xf>
    <xf numFmtId="169" fontId="28" fillId="0" borderId="0" xfId="3051" applyNumberFormat="1" applyFont="1" applyAlignment="1">
      <alignment vertical="center"/>
    </xf>
    <xf numFmtId="49" fontId="50" fillId="0" borderId="0" xfId="3052" applyNumberFormat="1" applyFont="1" applyAlignment="1">
      <alignment horizontal="left" vertical="center"/>
    </xf>
    <xf numFmtId="169" fontId="3" fillId="0" borderId="0" xfId="3051" applyNumberFormat="1" applyAlignment="1">
      <alignment horizontal="justify" vertical="center"/>
    </xf>
    <xf numFmtId="169" fontId="26" fillId="0" borderId="0" xfId="3051" applyNumberFormat="1" applyFont="1" applyAlignment="1">
      <alignment horizontal="center" vertical="center"/>
    </xf>
    <xf numFmtId="169" fontId="26" fillId="0" borderId="0" xfId="3051" applyNumberFormat="1" applyFont="1" applyAlignment="1">
      <alignment horizontal="left" vertical="center"/>
    </xf>
    <xf numFmtId="0" fontId="3" fillId="0" borderId="0" xfId="3051" applyAlignment="1">
      <alignment vertical="center"/>
    </xf>
    <xf numFmtId="169" fontId="3" fillId="0" borderId="0" xfId="3051" applyNumberFormat="1" applyAlignment="1">
      <alignment vertical="center" wrapText="1"/>
    </xf>
    <xf numFmtId="175" fontId="3" fillId="0" borderId="0" xfId="3051" applyNumberFormat="1" applyAlignment="1">
      <alignment vertical="center"/>
    </xf>
    <xf numFmtId="175" fontId="3" fillId="0" borderId="0" xfId="3051" applyNumberFormat="1" applyAlignment="1">
      <alignment horizontal="center" vertical="center"/>
    </xf>
    <xf numFmtId="174" fontId="3" fillId="0" borderId="0" xfId="3051" applyNumberFormat="1" applyAlignment="1">
      <alignment vertical="center"/>
    </xf>
    <xf numFmtId="176" fontId="3" fillId="0" borderId="0" xfId="3051" applyNumberFormat="1" applyAlignment="1">
      <alignment vertical="center"/>
    </xf>
    <xf numFmtId="169" fontId="34" fillId="0" borderId="0" xfId="3051" applyNumberFormat="1" applyFont="1" applyAlignment="1">
      <alignment vertical="center"/>
    </xf>
    <xf numFmtId="169" fontId="41" fillId="0" borderId="0" xfId="3051" applyNumberFormat="1" applyFont="1" applyAlignment="1">
      <alignment vertical="center"/>
    </xf>
    <xf numFmtId="169" fontId="29" fillId="0" borderId="0" xfId="3054" applyFont="1" applyFill="1" applyBorder="1" applyAlignment="1">
      <alignment vertical="center"/>
    </xf>
    <xf numFmtId="49" fontId="3" fillId="0" borderId="11" xfId="3051" applyNumberFormat="1" applyBorder="1" applyAlignment="1">
      <alignment horizontal="justify" vertical="center" wrapText="1"/>
    </xf>
    <xf numFmtId="49" fontId="22" fillId="48" borderId="11" xfId="3051" applyNumberFormat="1" applyFont="1" applyFill="1" applyBorder="1" applyAlignment="1">
      <alignment horizontal="left" vertical="center" wrapText="1"/>
    </xf>
    <xf numFmtId="49" fontId="0" fillId="0" borderId="11" xfId="3051" applyNumberFormat="1" applyFont="1" applyBorder="1" applyAlignment="1">
      <alignment horizontal="center" vertical="center"/>
    </xf>
    <xf numFmtId="49" fontId="31" fillId="0" borderId="11" xfId="3051" applyNumberFormat="1" applyFont="1" applyBorder="1" applyAlignment="1">
      <alignment horizontal="center" vertical="center" wrapText="1"/>
    </xf>
    <xf numFmtId="169" fontId="0" fillId="0" borderId="11" xfId="3051" applyNumberFormat="1" applyFont="1" applyBorder="1" applyAlignment="1">
      <alignment horizontal="center" vertical="center"/>
    </xf>
    <xf numFmtId="49" fontId="22" fillId="0" borderId="11" xfId="3051" applyNumberFormat="1" applyFont="1" applyBorder="1" applyAlignment="1">
      <alignment horizontal="center" vertical="center"/>
    </xf>
    <xf numFmtId="4" fontId="22" fillId="0" borderId="11" xfId="3051" applyNumberFormat="1" applyFont="1" applyBorder="1" applyAlignment="1">
      <alignment horizontal="center" vertical="center"/>
    </xf>
    <xf numFmtId="169" fontId="22" fillId="0" borderId="11" xfId="3051" applyNumberFormat="1" applyFont="1" applyBorder="1" applyAlignment="1">
      <alignment horizontal="center" vertical="center"/>
    </xf>
    <xf numFmtId="0" fontId="62" fillId="0" borderId="11" xfId="3051" applyFont="1" applyBorder="1" applyAlignment="1">
      <alignment horizontal="center" vertical="center" wrapText="1"/>
    </xf>
    <xf numFmtId="169" fontId="63" fillId="0" borderId="11" xfId="3051" applyNumberFormat="1" applyFont="1" applyBorder="1" applyAlignment="1">
      <alignment horizontal="center" vertical="center"/>
    </xf>
    <xf numFmtId="4" fontId="63" fillId="0" borderId="11" xfId="3051" applyNumberFormat="1" applyFont="1" applyBorder="1" applyAlignment="1">
      <alignment horizontal="center" vertical="center"/>
    </xf>
    <xf numFmtId="49" fontId="62" fillId="0" borderId="11" xfId="3051" applyNumberFormat="1" applyFont="1" applyBorder="1" applyAlignment="1">
      <alignment horizontal="center" vertical="center" wrapText="1"/>
    </xf>
    <xf numFmtId="0" fontId="61" fillId="0" borderId="0" xfId="3051" applyFont="1" applyAlignment="1">
      <alignment vertical="center"/>
    </xf>
    <xf numFmtId="49" fontId="62" fillId="0" borderId="11" xfId="3051" applyNumberFormat="1" applyFont="1" applyBorder="1" applyAlignment="1">
      <alignment horizontal="justify" vertical="center" wrapText="1"/>
    </xf>
    <xf numFmtId="0" fontId="0" fillId="0" borderId="11" xfId="3051" applyFont="1" applyBorder="1" applyAlignment="1">
      <alignment horizontal="justify" vertical="center" wrapText="1"/>
    </xf>
    <xf numFmtId="49" fontId="63" fillId="0" borderId="11" xfId="3051" applyNumberFormat="1" applyFont="1" applyBorder="1" applyAlignment="1">
      <alignment horizontal="center" vertical="center"/>
    </xf>
    <xf numFmtId="169" fontId="3" fillId="0" borderId="17" xfId="3051" applyNumberFormat="1" applyBorder="1" applyAlignment="1">
      <alignment vertical="center"/>
    </xf>
    <xf numFmtId="0" fontId="3" fillId="0" borderId="11" xfId="3051" applyBorder="1" applyAlignment="1">
      <alignment horizontal="center" vertical="center" wrapText="1"/>
    </xf>
    <xf numFmtId="169" fontId="3" fillId="0" borderId="0" xfId="3051" applyNumberFormat="1" applyAlignment="1">
      <alignment horizontal="justify" vertical="center" wrapText="1"/>
    </xf>
    <xf numFmtId="165" fontId="37" fillId="0" borderId="0" xfId="3050" applyFont="1" applyAlignment="1">
      <alignment vertical="center"/>
    </xf>
    <xf numFmtId="169" fontId="3" fillId="0" borderId="0" xfId="1740" applyNumberFormat="1" applyFont="1" applyAlignment="1">
      <alignment horizontal="center" vertical="center"/>
    </xf>
    <xf numFmtId="0" fontId="3" fillId="0" borderId="0" xfId="1739" applyAlignment="1">
      <alignment horizontal="center" vertical="center"/>
    </xf>
    <xf numFmtId="0" fontId="64" fillId="0" borderId="0" xfId="1736" quotePrefix="1" applyFont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49" fontId="3" fillId="0" borderId="18" xfId="3007" applyNumberFormat="1" applyFont="1" applyBorder="1" applyAlignment="1">
      <alignment horizontal="center" vertical="center"/>
    </xf>
    <xf numFmtId="175" fontId="3" fillId="0" borderId="11" xfId="3007" applyNumberFormat="1" applyFont="1" applyBorder="1" applyAlignment="1">
      <alignment vertical="center"/>
    </xf>
    <xf numFmtId="169" fontId="3" fillId="0" borderId="23" xfId="3007" applyFont="1" applyBorder="1" applyAlignment="1">
      <alignment horizontal="center" vertical="center"/>
    </xf>
    <xf numFmtId="169" fontId="3" fillId="0" borderId="0" xfId="0" applyNumberFormat="1" applyFont="1" applyAlignment="1">
      <alignment vertical="center"/>
    </xf>
    <xf numFmtId="169" fontId="3" fillId="0" borderId="23" xfId="3007" applyFont="1" applyBorder="1" applyAlignment="1">
      <alignment vertical="center"/>
    </xf>
    <xf numFmtId="0" fontId="3" fillId="0" borderId="11" xfId="0" applyFont="1" applyBorder="1" applyAlignment="1">
      <alignment vertical="center" wrapText="1"/>
    </xf>
    <xf numFmtId="49" fontId="0" fillId="0" borderId="18" xfId="3007" applyNumberFormat="1" applyFont="1" applyFill="1" applyBorder="1" applyAlignment="1">
      <alignment horizontal="center" vertical="center"/>
    </xf>
    <xf numFmtId="4" fontId="3" fillId="0" borderId="11" xfId="3007" applyNumberFormat="1" applyFont="1" applyFill="1" applyBorder="1" applyAlignment="1">
      <alignment horizontal="center" vertical="center"/>
    </xf>
    <xf numFmtId="169" fontId="3" fillId="0" borderId="0" xfId="3007" applyFont="1" applyFill="1" applyBorder="1" applyAlignment="1">
      <alignment vertical="center"/>
    </xf>
    <xf numFmtId="169" fontId="3" fillId="0" borderId="18" xfId="1736" applyNumberFormat="1" applyBorder="1" applyAlignment="1">
      <alignment vertical="center"/>
    </xf>
    <xf numFmtId="0" fontId="3" fillId="0" borderId="23" xfId="3007" applyNumberFormat="1" applyFont="1" applyBorder="1" applyAlignment="1">
      <alignment vertical="center"/>
    </xf>
    <xf numFmtId="169" fontId="3" fillId="0" borderId="24" xfId="3007" applyFont="1" applyBorder="1" applyAlignment="1">
      <alignment vertical="center"/>
    </xf>
    <xf numFmtId="0" fontId="3" fillId="0" borderId="13" xfId="3007" applyNumberFormat="1" applyFont="1" applyBorder="1" applyAlignment="1">
      <alignment vertical="center"/>
    </xf>
    <xf numFmtId="169" fontId="3" fillId="0" borderId="0" xfId="3007" applyFont="1" applyBorder="1" applyAlignment="1">
      <alignment horizontal="center" vertical="center"/>
    </xf>
    <xf numFmtId="181" fontId="3" fillId="0" borderId="11" xfId="3007" applyNumberFormat="1" applyFont="1" applyBorder="1" applyAlignment="1">
      <alignment horizontal="center" vertical="center"/>
    </xf>
    <xf numFmtId="175" fontId="3" fillId="0" borderId="11" xfId="3007" applyNumberFormat="1" applyFont="1" applyBorder="1" applyAlignment="1">
      <alignment horizontal="center" vertical="center"/>
    </xf>
    <xf numFmtId="169" fontId="3" fillId="0" borderId="12" xfId="3007" applyFont="1" applyFill="1" applyBorder="1" applyAlignment="1">
      <alignment horizontal="center" vertical="center"/>
    </xf>
    <xf numFmtId="0" fontId="22" fillId="0" borderId="0" xfId="3007" applyNumberFormat="1" applyFont="1" applyFill="1" applyBorder="1" applyAlignment="1">
      <alignment horizontal="left" vertical="center"/>
    </xf>
    <xf numFmtId="169" fontId="3" fillId="0" borderId="0" xfId="3007" applyFont="1" applyFill="1" applyBorder="1" applyAlignment="1">
      <alignment horizontal="center" vertical="center"/>
    </xf>
    <xf numFmtId="181" fontId="3" fillId="0" borderId="11" xfId="3007" applyNumberFormat="1" applyFont="1" applyFill="1" applyBorder="1" applyAlignment="1">
      <alignment horizontal="center" vertical="center"/>
    </xf>
    <xf numFmtId="49" fontId="3" fillId="0" borderId="18" xfId="3007" applyNumberFormat="1" applyFont="1" applyFill="1" applyBorder="1" applyAlignment="1">
      <alignment horizontal="center" vertical="center"/>
    </xf>
    <xf numFmtId="175" fontId="3" fillId="0" borderId="11" xfId="3007" applyNumberFormat="1" applyFont="1" applyFill="1" applyBorder="1" applyAlignment="1">
      <alignment vertical="center"/>
    </xf>
    <xf numFmtId="169" fontId="3" fillId="0" borderId="11" xfId="3007" applyFont="1" applyFill="1" applyBorder="1" applyAlignment="1">
      <alignment horizontal="center" vertical="center"/>
    </xf>
    <xf numFmtId="169" fontId="3" fillId="0" borderId="13" xfId="3007" applyFont="1" applyFill="1" applyBorder="1" applyAlignment="1">
      <alignment horizontal="center" vertical="center"/>
    </xf>
    <xf numFmtId="169" fontId="3" fillId="0" borderId="18" xfId="3007" applyFont="1" applyFill="1" applyBorder="1" applyAlignment="1">
      <alignment vertical="center"/>
    </xf>
    <xf numFmtId="169" fontId="3" fillId="0" borderId="11" xfId="3007" applyFont="1" applyFill="1" applyBorder="1" applyAlignment="1">
      <alignment vertical="center"/>
    </xf>
    <xf numFmtId="175" fontId="3" fillId="0" borderId="11" xfId="3007" applyNumberFormat="1" applyFont="1" applyFill="1" applyBorder="1" applyAlignment="1">
      <alignment horizontal="center" vertical="center"/>
    </xf>
    <xf numFmtId="169" fontId="3" fillId="0" borderId="23" xfId="3007" applyFont="1" applyFill="1" applyBorder="1" applyAlignment="1">
      <alignment horizontal="center" vertical="center"/>
    </xf>
    <xf numFmtId="169" fontId="3" fillId="0" borderId="18" xfId="3007" applyFont="1" applyFill="1" applyBorder="1" applyAlignment="1">
      <alignment horizontal="center" vertical="center"/>
    </xf>
    <xf numFmtId="4" fontId="3" fillId="0" borderId="11" xfId="1736" applyNumberFormat="1" applyBorder="1" applyAlignment="1">
      <alignment vertical="center" wrapText="1"/>
    </xf>
    <xf numFmtId="4" fontId="3" fillId="0" borderId="13" xfId="3007" applyNumberFormat="1" applyFont="1" applyFill="1" applyBorder="1" applyAlignment="1">
      <alignment horizontal="center" vertical="center"/>
    </xf>
    <xf numFmtId="0" fontId="3" fillId="0" borderId="11" xfId="2229" applyNumberFormat="1" applyFont="1" applyFill="1" applyBorder="1" applyAlignment="1">
      <alignment horizontal="center" vertical="center"/>
    </xf>
    <xf numFmtId="0" fontId="3" fillId="0" borderId="11" xfId="1736" applyBorder="1" applyAlignment="1">
      <alignment vertical="center" wrapText="1"/>
    </xf>
    <xf numFmtId="0" fontId="3" fillId="0" borderId="11" xfId="2229" quotePrefix="1" applyNumberFormat="1" applyFont="1" applyFill="1" applyBorder="1" applyAlignment="1">
      <alignment horizontal="center" vertical="center"/>
    </xf>
    <xf numFmtId="0" fontId="3" fillId="0" borderId="11" xfId="3045" applyNumberFormat="1" applyFont="1" applyFill="1" applyBorder="1" applyAlignment="1">
      <alignment horizontal="center" vertical="center"/>
    </xf>
    <xf numFmtId="4" fontId="3" fillId="0" borderId="13" xfId="3007" applyNumberFormat="1" applyFont="1" applyFill="1" applyBorder="1" applyAlignment="1">
      <alignment vertical="center"/>
    </xf>
    <xf numFmtId="169" fontId="3" fillId="0" borderId="13" xfId="3007" applyFont="1" applyFill="1" applyBorder="1" applyAlignment="1">
      <alignment vertical="center"/>
    </xf>
    <xf numFmtId="4" fontId="22" fillId="0" borderId="11" xfId="3007" applyNumberFormat="1" applyFont="1" applyFill="1" applyBorder="1" applyAlignment="1">
      <alignment horizontal="center" vertical="center"/>
    </xf>
    <xf numFmtId="169" fontId="22" fillId="0" borderId="0" xfId="3007" applyFont="1" applyFill="1" applyBorder="1" applyAlignment="1">
      <alignment vertical="center"/>
    </xf>
    <xf numFmtId="0" fontId="3" fillId="0" borderId="23" xfId="3007" applyNumberFormat="1" applyFont="1" applyFill="1" applyBorder="1" applyAlignment="1">
      <alignment vertical="center"/>
    </xf>
    <xf numFmtId="169" fontId="3" fillId="0" borderId="23" xfId="3007" applyFont="1" applyFill="1" applyBorder="1" applyAlignment="1">
      <alignment vertical="center"/>
    </xf>
    <xf numFmtId="169" fontId="3" fillId="0" borderId="24" xfId="3007" applyFont="1" applyFill="1" applyBorder="1" applyAlignment="1">
      <alignment vertical="center"/>
    </xf>
    <xf numFmtId="0" fontId="3" fillId="0" borderId="13" xfId="3007" applyNumberFormat="1" applyFont="1" applyFill="1" applyBorder="1" applyAlignment="1">
      <alignment vertical="center"/>
    </xf>
    <xf numFmtId="169" fontId="61" fillId="0" borderId="0" xfId="3051" applyNumberFormat="1" applyFont="1" applyAlignment="1">
      <alignment horizontal="center" vertical="center"/>
    </xf>
    <xf numFmtId="4" fontId="63" fillId="0" borderId="11" xfId="3054" applyNumberFormat="1" applyFont="1" applyFill="1" applyBorder="1" applyAlignment="1">
      <alignment horizontal="center" vertical="center"/>
    </xf>
    <xf numFmtId="169" fontId="61" fillId="0" borderId="11" xfId="3051" applyNumberFormat="1" applyFont="1" applyBorder="1" applyAlignment="1">
      <alignment vertical="center"/>
    </xf>
    <xf numFmtId="4" fontId="0" fillId="0" borderId="11" xfId="3007" applyNumberFormat="1" applyFont="1" applyFill="1" applyBorder="1" applyAlignment="1">
      <alignment horizontal="left" vertical="center" wrapText="1"/>
    </xf>
    <xf numFmtId="4" fontId="66" fillId="0" borderId="11" xfId="2127" applyNumberFormat="1" applyFont="1" applyFill="1" applyBorder="1" applyAlignment="1">
      <alignment vertical="center"/>
    </xf>
    <xf numFmtId="0" fontId="66" fillId="0" borderId="13" xfId="2127" applyNumberFormat="1" applyFont="1" applyFill="1" applyBorder="1" applyAlignment="1">
      <alignment horizontal="left" vertical="center"/>
    </xf>
    <xf numFmtId="184" fontId="66" fillId="0" borderId="11" xfId="2127" applyNumberFormat="1" applyFont="1" applyFill="1" applyBorder="1" applyAlignment="1">
      <alignment vertical="center"/>
    </xf>
    <xf numFmtId="171" fontId="0" fillId="0" borderId="0" xfId="3053" applyFont="1" applyFill="1" applyBorder="1" applyAlignment="1" applyProtection="1">
      <alignment vertical="center"/>
    </xf>
    <xf numFmtId="0" fontId="30" fillId="0" borderId="0" xfId="1736" applyFont="1" applyAlignment="1">
      <alignment vertical="center"/>
    </xf>
    <xf numFmtId="169" fontId="30" fillId="0" borderId="0" xfId="3007" applyFont="1" applyAlignment="1">
      <alignment vertical="center"/>
    </xf>
    <xf numFmtId="0" fontId="64" fillId="0" borderId="0" xfId="0" quotePrefix="1" applyFont="1"/>
    <xf numFmtId="4" fontId="30" fillId="0" borderId="0" xfId="3007" applyNumberFormat="1" applyFont="1" applyBorder="1" applyAlignment="1">
      <alignment horizontal="left" vertical="center"/>
    </xf>
    <xf numFmtId="169" fontId="30" fillId="0" borderId="0" xfId="3007" applyFont="1" applyFill="1" applyAlignment="1">
      <alignment vertical="center"/>
    </xf>
    <xf numFmtId="169" fontId="30" fillId="0" borderId="0" xfId="3007" applyFont="1" applyFill="1" applyBorder="1" applyAlignment="1">
      <alignment vertical="center"/>
    </xf>
    <xf numFmtId="10" fontId="23" fillId="0" borderId="0" xfId="2116" applyNumberFormat="1" applyFont="1" applyFill="1" applyAlignment="1">
      <alignment vertical="center"/>
    </xf>
    <xf numFmtId="169" fontId="23" fillId="0" borderId="0" xfId="3007" applyFont="1" applyAlignment="1">
      <alignment vertical="center"/>
    </xf>
    <xf numFmtId="169" fontId="23" fillId="0" borderId="0" xfId="3007" applyFont="1" applyAlignment="1">
      <alignment horizontal="center" vertical="center"/>
    </xf>
    <xf numFmtId="10" fontId="23" fillId="0" borderId="0" xfId="3007" applyNumberFormat="1" applyFont="1" applyFill="1" applyAlignment="1">
      <alignment vertical="center"/>
    </xf>
    <xf numFmtId="4" fontId="30" fillId="0" borderId="0" xfId="3007" applyNumberFormat="1" applyFont="1" applyFill="1" applyBorder="1" applyAlignment="1">
      <alignment horizontal="left" vertical="center"/>
    </xf>
    <xf numFmtId="10" fontId="23" fillId="0" borderId="0" xfId="3007" applyNumberFormat="1" applyFont="1" applyAlignment="1">
      <alignment vertical="center"/>
    </xf>
    <xf numFmtId="0" fontId="64" fillId="0" borderId="0" xfId="1736" quotePrefix="1" applyFont="1" applyAlignment="1">
      <alignment vertical="center"/>
    </xf>
    <xf numFmtId="169" fontId="30" fillId="0" borderId="0" xfId="3007" applyFont="1" applyBorder="1" applyAlignment="1">
      <alignment vertical="center"/>
    </xf>
    <xf numFmtId="10" fontId="23" fillId="0" borderId="0" xfId="2116" applyNumberFormat="1" applyFont="1" applyAlignment="1">
      <alignment vertical="center"/>
    </xf>
    <xf numFmtId="4" fontId="67" fillId="0" borderId="0" xfId="3007" applyNumberFormat="1" applyFont="1" applyBorder="1" applyAlignment="1">
      <alignment horizontal="left" vertical="center"/>
    </xf>
    <xf numFmtId="10" fontId="22" fillId="0" borderId="0" xfId="3007" applyNumberFormat="1" applyFont="1" applyAlignment="1">
      <alignment horizontal="left" vertical="center"/>
    </xf>
    <xf numFmtId="0" fontId="68" fillId="0" borderId="0" xfId="1736" quotePrefix="1" applyFont="1" applyAlignment="1">
      <alignment horizontal="left" vertical="center"/>
    </xf>
    <xf numFmtId="0" fontId="3" fillId="0" borderId="0" xfId="1736" applyAlignment="1">
      <alignment horizontal="left" vertical="center"/>
    </xf>
    <xf numFmtId="169" fontId="3" fillId="0" borderId="0" xfId="3007" applyFont="1" applyBorder="1" applyAlignment="1">
      <alignment horizontal="left" vertical="center"/>
    </xf>
    <xf numFmtId="169" fontId="3" fillId="0" borderId="0" xfId="3007" applyFont="1" applyAlignment="1">
      <alignment horizontal="left" vertical="center"/>
    </xf>
    <xf numFmtId="10" fontId="22" fillId="0" borderId="0" xfId="2116" applyNumberFormat="1" applyFont="1" applyAlignment="1">
      <alignment horizontal="center" vertical="center"/>
    </xf>
    <xf numFmtId="49" fontId="0" fillId="0" borderId="11" xfId="3051" applyNumberFormat="1" applyFont="1" applyBorder="1" applyAlignment="1">
      <alignment horizontal="justify" vertical="center" wrapText="1"/>
    </xf>
    <xf numFmtId="0" fontId="31" fillId="0" borderId="11" xfId="3051" applyFont="1" applyBorder="1" applyAlignment="1">
      <alignment horizontal="center" vertical="center" wrapText="1"/>
    </xf>
    <xf numFmtId="0" fontId="0" fillId="0" borderId="11" xfId="3051" applyFont="1" applyBorder="1" applyAlignment="1">
      <alignment horizontal="center" vertical="center"/>
    </xf>
    <xf numFmtId="0" fontId="3" fillId="0" borderId="11" xfId="1740" applyFont="1" applyBorder="1" applyAlignment="1">
      <alignment horizontal="center" vertical="center"/>
    </xf>
    <xf numFmtId="169" fontId="22" fillId="0" borderId="0" xfId="3052" applyNumberFormat="1" applyFont="1" applyAlignment="1">
      <alignment horizontal="left" vertical="center"/>
    </xf>
    <xf numFmtId="0" fontId="36" fillId="0" borderId="0" xfId="3053" applyNumberFormat="1" applyFont="1" applyFill="1" applyBorder="1" applyAlignment="1" applyProtection="1">
      <alignment vertical="center"/>
    </xf>
    <xf numFmtId="0" fontId="40" fillId="0" borderId="0" xfId="3054" applyNumberFormat="1" applyFont="1" applyFill="1" applyAlignment="1">
      <alignment vertical="center"/>
    </xf>
    <xf numFmtId="169" fontId="22" fillId="0" borderId="0" xfId="3051" applyNumberFormat="1" applyFont="1" applyAlignment="1">
      <alignment vertical="center"/>
    </xf>
    <xf numFmtId="17" fontId="22" fillId="0" borderId="0" xfId="3051" quotePrefix="1" applyNumberFormat="1" applyFont="1" applyAlignment="1">
      <alignment horizontal="right" vertical="center"/>
    </xf>
    <xf numFmtId="13" fontId="22" fillId="0" borderId="0" xfId="3051" applyNumberFormat="1" applyFont="1" applyAlignment="1">
      <alignment horizontal="right" vertical="center"/>
    </xf>
    <xf numFmtId="169" fontId="22" fillId="48" borderId="11" xfId="3051" applyNumberFormat="1" applyFont="1" applyFill="1" applyBorder="1" applyAlignment="1">
      <alignment horizontal="center" vertical="center"/>
    </xf>
    <xf numFmtId="2" fontId="22" fillId="48" borderId="11" xfId="3051" applyNumberFormat="1" applyFont="1" applyFill="1" applyBorder="1" applyAlignment="1">
      <alignment vertical="center" wrapText="1"/>
    </xf>
    <xf numFmtId="169" fontId="3" fillId="48" borderId="11" xfId="3051" applyNumberFormat="1" applyFill="1" applyBorder="1" applyAlignment="1">
      <alignment vertical="center"/>
    </xf>
    <xf numFmtId="169" fontId="3" fillId="48" borderId="11" xfId="3054" applyFont="1" applyFill="1" applyBorder="1" applyAlignment="1">
      <alignment vertical="center"/>
    </xf>
    <xf numFmtId="169" fontId="3" fillId="48" borderId="11" xfId="3051" applyNumberFormat="1" applyFill="1" applyBorder="1" applyAlignment="1">
      <alignment horizontal="center" vertical="center"/>
    </xf>
    <xf numFmtId="4" fontId="3" fillId="0" borderId="0" xfId="3051" applyNumberFormat="1" applyAlignment="1">
      <alignment horizontal="center" vertical="center"/>
    </xf>
    <xf numFmtId="2" fontId="3" fillId="0" borderId="13" xfId="3051" applyNumberFormat="1" applyBorder="1" applyAlignment="1">
      <alignment horizontal="justify" vertical="center" wrapText="1"/>
    </xf>
    <xf numFmtId="169" fontId="3" fillId="0" borderId="13" xfId="3051" applyNumberFormat="1" applyBorder="1" applyAlignment="1">
      <alignment horizontal="center" vertical="center"/>
    </xf>
    <xf numFmtId="4" fontId="3" fillId="0" borderId="13" xfId="3051" applyNumberFormat="1" applyBorder="1" applyAlignment="1">
      <alignment horizontal="center" vertical="center"/>
    </xf>
    <xf numFmtId="4" fontId="3" fillId="0" borderId="18" xfId="3054" applyNumberFormat="1" applyFont="1" applyFill="1" applyBorder="1" applyAlignment="1">
      <alignment horizontal="center" vertical="center"/>
    </xf>
    <xf numFmtId="2" fontId="22" fillId="48" borderId="11" xfId="3051" applyNumberFormat="1" applyFont="1" applyFill="1" applyBorder="1" applyAlignment="1">
      <alignment horizontal="justify" vertical="center" wrapText="1"/>
    </xf>
    <xf numFmtId="4" fontId="3" fillId="48" borderId="11" xfId="3051" applyNumberFormat="1" applyFill="1" applyBorder="1" applyAlignment="1">
      <alignment horizontal="center" vertical="center"/>
    </xf>
    <xf numFmtId="4" fontId="3" fillId="48" borderId="11" xfId="3054" applyNumberFormat="1" applyFont="1" applyFill="1" applyBorder="1" applyAlignment="1">
      <alignment horizontal="center" vertical="center"/>
    </xf>
    <xf numFmtId="0" fontId="0" fillId="0" borderId="0" xfId="3051" quotePrefix="1" applyFont="1" applyAlignment="1">
      <alignment horizontal="center" vertical="center"/>
    </xf>
    <xf numFmtId="169" fontId="0" fillId="0" borderId="0" xfId="3051" applyNumberFormat="1" applyFont="1" applyAlignment="1">
      <alignment horizontal="center" vertical="center"/>
    </xf>
    <xf numFmtId="4" fontId="61" fillId="0" borderId="0" xfId="3051" applyNumberFormat="1" applyFont="1" applyAlignment="1">
      <alignment horizontal="center" vertical="center"/>
    </xf>
    <xf numFmtId="169" fontId="66" fillId="0" borderId="11" xfId="3051" applyNumberFormat="1" applyFont="1" applyBorder="1" applyAlignment="1">
      <alignment horizontal="center" vertical="center"/>
    </xf>
    <xf numFmtId="0" fontId="66" fillId="0" borderId="11" xfId="3051" applyFont="1" applyBorder="1" applyAlignment="1">
      <alignment horizontal="justify" vertical="center" wrapText="1"/>
    </xf>
    <xf numFmtId="4" fontId="66" fillId="0" borderId="11" xfId="3051" applyNumberFormat="1" applyFont="1" applyBorder="1" applyAlignment="1">
      <alignment horizontal="center" vertical="center"/>
    </xf>
    <xf numFmtId="4" fontId="66" fillId="0" borderId="11" xfId="3054" applyNumberFormat="1" applyFont="1" applyFill="1" applyBorder="1" applyAlignment="1">
      <alignment horizontal="center" vertical="center"/>
    </xf>
    <xf numFmtId="0" fontId="66" fillId="0" borderId="11" xfId="3051" quotePrefix="1" applyFont="1" applyBorder="1" applyAlignment="1">
      <alignment horizontal="center" vertical="center"/>
    </xf>
    <xf numFmtId="49" fontId="66" fillId="0" borderId="11" xfId="3051" applyNumberFormat="1" applyFont="1" applyBorder="1" applyAlignment="1">
      <alignment horizontal="justify" vertical="center" wrapText="1"/>
    </xf>
    <xf numFmtId="171" fontId="0" fillId="0" borderId="10" xfId="3053" applyFont="1" applyFill="1" applyBorder="1" applyAlignment="1" applyProtection="1">
      <alignment horizontal="center" vertical="center"/>
    </xf>
    <xf numFmtId="0" fontId="0" fillId="0" borderId="11" xfId="3051" quotePrefix="1" applyFont="1" applyBorder="1" applyAlignment="1">
      <alignment horizontal="center" vertical="center"/>
    </xf>
    <xf numFmtId="0" fontId="3" fillId="0" borderId="11" xfId="1739" applyBorder="1" applyAlignment="1">
      <alignment horizontal="center" vertical="center"/>
    </xf>
    <xf numFmtId="4" fontId="3" fillId="0" borderId="18" xfId="3051" applyNumberFormat="1" applyBorder="1" applyAlignment="1">
      <alignment horizontal="center" vertical="center"/>
    </xf>
    <xf numFmtId="169" fontId="3" fillId="0" borderId="21" xfId="3051" applyNumberFormat="1" applyBorder="1" applyAlignment="1">
      <alignment horizontal="center" vertical="center"/>
    </xf>
    <xf numFmtId="0" fontId="3" fillId="0" borderId="23" xfId="3051" applyBorder="1" applyAlignment="1">
      <alignment horizontal="justify" vertical="center" wrapText="1"/>
    </xf>
    <xf numFmtId="169" fontId="3" fillId="0" borderId="23" xfId="3051" applyNumberFormat="1" applyBorder="1" applyAlignment="1">
      <alignment horizontal="center" vertical="center"/>
    </xf>
    <xf numFmtId="4" fontId="3" fillId="0" borderId="23" xfId="3051" applyNumberFormat="1" applyBorder="1" applyAlignment="1">
      <alignment horizontal="center" vertical="center"/>
    </xf>
    <xf numFmtId="4" fontId="3" fillId="0" borderId="24" xfId="3054" applyNumberFormat="1" applyFont="1" applyFill="1" applyBorder="1" applyAlignment="1">
      <alignment horizontal="center" vertical="center"/>
    </xf>
    <xf numFmtId="169" fontId="3" fillId="0" borderId="15" xfId="3051" applyNumberFormat="1" applyBorder="1" applyAlignment="1">
      <alignment horizontal="center" vertical="center"/>
    </xf>
    <xf numFmtId="4" fontId="22" fillId="48" borderId="16" xfId="3051" applyNumberFormat="1" applyFont="1" applyFill="1" applyBorder="1" applyAlignment="1">
      <alignment horizontal="center" vertical="center"/>
    </xf>
    <xf numFmtId="169" fontId="3" fillId="0" borderId="16" xfId="3051" applyNumberFormat="1" applyBorder="1" applyAlignment="1">
      <alignment vertical="center"/>
    </xf>
    <xf numFmtId="2" fontId="0" fillId="0" borderId="0" xfId="3059" applyNumberFormat="1" applyFont="1" applyAlignment="1">
      <alignment vertical="center"/>
    </xf>
    <xf numFmtId="49" fontId="51" fillId="0" borderId="0" xfId="3060" applyNumberFormat="1" applyFont="1" applyAlignment="1">
      <alignment vertical="center"/>
    </xf>
    <xf numFmtId="169" fontId="3" fillId="0" borderId="11" xfId="3054" applyFont="1" applyBorder="1" applyAlignment="1">
      <alignment vertical="center"/>
    </xf>
    <xf numFmtId="169" fontId="3" fillId="0" borderId="11" xfId="3054" applyBorder="1" applyAlignment="1">
      <alignment vertical="center"/>
    </xf>
    <xf numFmtId="49" fontId="31" fillId="48" borderId="11" xfId="3051" applyNumberFormat="1" applyFont="1" applyFill="1" applyBorder="1" applyAlignment="1">
      <alignment horizontal="center" vertical="center" wrapText="1"/>
    </xf>
    <xf numFmtId="0" fontId="3" fillId="48" borderId="11" xfId="3051" applyFill="1" applyBorder="1" applyAlignment="1">
      <alignment horizontal="center" vertical="center"/>
    </xf>
    <xf numFmtId="4" fontId="3" fillId="0" borderId="11" xfId="3054" applyNumberFormat="1" applyFill="1" applyBorder="1" applyAlignment="1">
      <alignment horizontal="center" vertical="center"/>
    </xf>
    <xf numFmtId="4" fontId="3" fillId="0" borderId="11" xfId="3054" applyNumberFormat="1" applyFont="1" applyBorder="1" applyAlignment="1">
      <alignment horizontal="center" vertical="center"/>
    </xf>
    <xf numFmtId="184" fontId="3" fillId="0" borderId="11" xfId="3054" applyNumberFormat="1" applyFont="1" applyFill="1" applyBorder="1" applyAlignment="1">
      <alignment horizontal="center" vertical="center"/>
    </xf>
    <xf numFmtId="0" fontId="0" fillId="0" borderId="0" xfId="3051" applyFont="1" applyAlignment="1">
      <alignment vertical="center"/>
    </xf>
    <xf numFmtId="49" fontId="22" fillId="48" borderId="11" xfId="3051" applyNumberFormat="1" applyFont="1" applyFill="1" applyBorder="1" applyAlignment="1">
      <alignment horizontal="justify" vertical="center" wrapText="1"/>
    </xf>
    <xf numFmtId="169" fontId="0" fillId="0" borderId="0" xfId="3051" applyNumberFormat="1" applyFont="1" applyAlignment="1">
      <alignment vertical="center"/>
    </xf>
    <xf numFmtId="49" fontId="69" fillId="0" borderId="11" xfId="3051" applyNumberFormat="1" applyFont="1" applyBorder="1" applyAlignment="1">
      <alignment horizontal="justify" vertical="center" wrapText="1"/>
    </xf>
    <xf numFmtId="0" fontId="66" fillId="0" borderId="11" xfId="3051" applyFont="1" applyBorder="1" applyAlignment="1">
      <alignment horizontal="center" vertical="center"/>
    </xf>
    <xf numFmtId="169" fontId="70" fillId="0" borderId="11" xfId="3051" applyNumberFormat="1" applyFont="1" applyBorder="1" applyAlignment="1">
      <alignment horizontal="center" vertical="center"/>
    </xf>
    <xf numFmtId="4" fontId="70" fillId="0" borderId="11" xfId="3051" applyNumberFormat="1" applyFont="1" applyBorder="1" applyAlignment="1">
      <alignment horizontal="center" vertical="center"/>
    </xf>
    <xf numFmtId="49" fontId="69" fillId="0" borderId="11" xfId="3051" applyNumberFormat="1" applyFont="1" applyBorder="1" applyAlignment="1">
      <alignment horizontal="center" vertical="center" wrapText="1"/>
    </xf>
    <xf numFmtId="169" fontId="3" fillId="0" borderId="11" xfId="3052" applyNumberFormat="1" applyBorder="1" applyAlignment="1">
      <alignment horizontal="center" vertical="center"/>
    </xf>
    <xf numFmtId="49" fontId="31" fillId="0" borderId="11" xfId="3052" applyNumberFormat="1" applyFont="1" applyBorder="1" applyAlignment="1">
      <alignment horizontal="center" vertical="center" wrapText="1"/>
    </xf>
    <xf numFmtId="0" fontId="3" fillId="0" borderId="11" xfId="3052" applyBorder="1" applyAlignment="1">
      <alignment horizontal="center" vertical="center"/>
    </xf>
    <xf numFmtId="169" fontId="22" fillId="0" borderId="11" xfId="3052" applyNumberFormat="1" applyFont="1" applyBorder="1" applyAlignment="1">
      <alignment horizontal="center" vertical="center"/>
    </xf>
    <xf numFmtId="4" fontId="3" fillId="0" borderId="11" xfId="3052" applyNumberFormat="1" applyBorder="1" applyAlignment="1">
      <alignment horizontal="center" vertical="center"/>
    </xf>
    <xf numFmtId="4" fontId="3" fillId="0" borderId="11" xfId="3060" applyNumberFormat="1" applyFont="1" applyFill="1" applyBorder="1" applyAlignment="1">
      <alignment horizontal="center" vertical="center"/>
    </xf>
    <xf numFmtId="0" fontId="29" fillId="0" borderId="0" xfId="3051" applyFont="1" applyAlignment="1">
      <alignment vertical="center"/>
    </xf>
    <xf numFmtId="0" fontId="29" fillId="0" borderId="0" xfId="3052" applyFont="1" applyAlignment="1">
      <alignment vertical="center"/>
    </xf>
    <xf numFmtId="169" fontId="0" fillId="0" borderId="11" xfId="3052" applyNumberFormat="1" applyFont="1" applyBorder="1" applyAlignment="1">
      <alignment horizontal="center" vertical="center"/>
    </xf>
    <xf numFmtId="4" fontId="3" fillId="0" borderId="11" xfId="3060" applyNumberFormat="1" applyFont="1" applyBorder="1" applyAlignment="1">
      <alignment horizontal="center" vertical="center"/>
    </xf>
    <xf numFmtId="0" fontId="3" fillId="0" borderId="0" xfId="3052" applyAlignment="1">
      <alignment vertical="center"/>
    </xf>
    <xf numFmtId="4" fontId="61" fillId="0" borderId="11" xfId="3054" applyNumberFormat="1" applyFont="1" applyBorder="1" applyAlignment="1">
      <alignment horizontal="center" vertical="center"/>
    </xf>
    <xf numFmtId="184" fontId="61" fillId="0" borderId="11" xfId="3054" applyNumberFormat="1" applyFont="1" applyFill="1" applyBorder="1" applyAlignment="1">
      <alignment horizontal="center" vertical="center"/>
    </xf>
    <xf numFmtId="169" fontId="61" fillId="0" borderId="11" xfId="3052" applyNumberFormat="1" applyFont="1" applyBorder="1" applyAlignment="1">
      <alignment horizontal="center" vertical="center"/>
    </xf>
    <xf numFmtId="169" fontId="3" fillId="0" borderId="11" xfId="3051" applyNumberFormat="1" applyBorder="1" applyAlignment="1">
      <alignment horizontal="left" vertical="center" wrapText="1"/>
    </xf>
    <xf numFmtId="0" fontId="0" fillId="0" borderId="11" xfId="3052" applyFont="1" applyBorder="1" applyAlignment="1">
      <alignment horizontal="center" vertical="center"/>
    </xf>
    <xf numFmtId="10" fontId="22" fillId="0" borderId="0" xfId="3007" applyNumberFormat="1" applyFont="1" applyAlignment="1">
      <alignment vertical="center"/>
    </xf>
    <xf numFmtId="184" fontId="3" fillId="0" borderId="11" xfId="3007" applyNumberFormat="1" applyFont="1" applyBorder="1" applyAlignment="1">
      <alignment horizontal="center" vertical="center"/>
    </xf>
    <xf numFmtId="175" fontId="0" fillId="0" borderId="11" xfId="3007" applyNumberFormat="1" applyFont="1" applyBorder="1" applyAlignment="1">
      <alignment vertical="center"/>
    </xf>
    <xf numFmtId="0" fontId="3" fillId="0" borderId="13" xfId="3007" applyNumberFormat="1" applyFont="1" applyBorder="1" applyAlignment="1">
      <alignment horizontal="center" vertical="center"/>
    </xf>
    <xf numFmtId="0" fontId="3" fillId="0" borderId="23" xfId="3007" applyNumberFormat="1" applyFont="1" applyBorder="1" applyAlignment="1">
      <alignment horizontal="center" vertical="center"/>
    </xf>
    <xf numFmtId="10" fontId="22" fillId="0" borderId="0" xfId="2116" applyNumberFormat="1" applyFont="1" applyAlignment="1">
      <alignment vertical="center"/>
    </xf>
    <xf numFmtId="49" fontId="52" fillId="0" borderId="11" xfId="1740" applyNumberFormat="1" applyFont="1" applyBorder="1" applyAlignment="1">
      <alignment horizontal="justify" vertical="center" wrapText="1"/>
    </xf>
    <xf numFmtId="185" fontId="3" fillId="0" borderId="0" xfId="1736" applyNumberFormat="1" applyAlignment="1">
      <alignment vertical="center"/>
    </xf>
    <xf numFmtId="0" fontId="3" fillId="0" borderId="13" xfId="3007" applyNumberFormat="1" applyFont="1" applyFill="1" applyBorder="1" applyAlignment="1">
      <alignment horizontal="center" vertical="center"/>
    </xf>
    <xf numFmtId="0" fontId="3" fillId="0" borderId="13" xfId="0" quotePrefix="1" applyFont="1" applyBorder="1" applyAlignment="1">
      <alignment horizontal="center" vertical="center"/>
    </xf>
    <xf numFmtId="181" fontId="66" fillId="0" borderId="11" xfId="3061" applyNumberFormat="1" applyFont="1" applyBorder="1" applyAlignment="1">
      <alignment vertical="center"/>
    </xf>
    <xf numFmtId="169" fontId="65" fillId="0" borderId="12" xfId="3007" applyFont="1" applyBorder="1" applyAlignment="1">
      <alignment horizontal="center" vertical="center"/>
    </xf>
    <xf numFmtId="4" fontId="65" fillId="0" borderId="11" xfId="3007" applyNumberFormat="1" applyFont="1" applyBorder="1" applyAlignment="1">
      <alignment horizontal="center" vertical="center"/>
    </xf>
    <xf numFmtId="169" fontId="65" fillId="0" borderId="0" xfId="3007" applyFont="1" applyBorder="1" applyAlignment="1">
      <alignment vertical="center"/>
    </xf>
    <xf numFmtId="169" fontId="65" fillId="0" borderId="11" xfId="3007" applyFont="1" applyBorder="1" applyAlignment="1">
      <alignment horizontal="center" vertical="center"/>
    </xf>
    <xf numFmtId="169" fontId="65" fillId="0" borderId="13" xfId="3007" applyFont="1" applyBorder="1" applyAlignment="1">
      <alignment horizontal="center" vertical="center"/>
    </xf>
    <xf numFmtId="169" fontId="65" fillId="0" borderId="18" xfId="3007" applyFont="1" applyBorder="1" applyAlignment="1">
      <alignment vertical="center"/>
    </xf>
    <xf numFmtId="169" fontId="65" fillId="0" borderId="11" xfId="3007" applyFont="1" applyBorder="1" applyAlignment="1">
      <alignment vertical="center"/>
    </xf>
    <xf numFmtId="169" fontId="65" fillId="0" borderId="18" xfId="3007" applyFont="1" applyBorder="1" applyAlignment="1">
      <alignment horizontal="center" vertical="center"/>
    </xf>
    <xf numFmtId="0" fontId="66" fillId="0" borderId="11" xfId="1604" applyFont="1" applyBorder="1" applyAlignment="1">
      <alignment vertical="center" wrapText="1"/>
    </xf>
    <xf numFmtId="175" fontId="3" fillId="0" borderId="11" xfId="3061" applyNumberFormat="1" applyFont="1" applyBorder="1" applyAlignment="1">
      <alignment vertical="center"/>
    </xf>
    <xf numFmtId="169" fontId="3" fillId="0" borderId="12" xfId="3061" applyNumberFormat="1" applyBorder="1" applyAlignment="1">
      <alignment horizontal="right" vertical="center"/>
    </xf>
    <xf numFmtId="0" fontId="66" fillId="0" borderId="13" xfId="3061" applyNumberFormat="1" applyFont="1" applyBorder="1" applyAlignment="1">
      <alignment horizontal="left" vertical="center"/>
    </xf>
    <xf numFmtId="169" fontId="28" fillId="0" borderId="18" xfId="3007" applyFont="1" applyBorder="1" applyAlignment="1">
      <alignment horizontal="center" vertical="center"/>
    </xf>
    <xf numFmtId="0" fontId="0" fillId="0" borderId="13" xfId="0" quotePrefix="1" applyBorder="1" applyAlignment="1">
      <alignment horizontal="center" vertical="center"/>
    </xf>
    <xf numFmtId="4" fontId="66" fillId="0" borderId="11" xfId="1604" applyNumberFormat="1" applyFont="1" applyBorder="1" applyAlignment="1">
      <alignment vertical="center" wrapText="1"/>
    </xf>
    <xf numFmtId="0" fontId="61" fillId="0" borderId="0" xfId="0" applyFont="1" applyAlignment="1">
      <alignment vertical="center"/>
    </xf>
    <xf numFmtId="171" fontId="61" fillId="0" borderId="0" xfId="3041" applyFont="1" applyFill="1" applyBorder="1" applyAlignment="1" applyProtection="1">
      <alignment vertical="center"/>
    </xf>
    <xf numFmtId="0" fontId="0" fillId="0" borderId="16" xfId="1738" applyFont="1" applyBorder="1" applyAlignment="1">
      <alignment horizontal="left" vertical="center" wrapText="1" readingOrder="1"/>
    </xf>
    <xf numFmtId="181" fontId="66" fillId="0" borderId="11" xfId="3061" applyNumberFormat="1" applyFont="1" applyFill="1" applyBorder="1" applyAlignment="1">
      <alignment vertical="center"/>
    </xf>
    <xf numFmtId="4" fontId="3" fillId="0" borderId="13" xfId="3007" applyNumberFormat="1" applyFont="1" applyFill="1" applyBorder="1" applyAlignment="1">
      <alignment horizontal="center" vertical="center" wrapText="1"/>
    </xf>
    <xf numFmtId="169" fontId="65" fillId="0" borderId="12" xfId="3007" applyFont="1" applyFill="1" applyBorder="1" applyAlignment="1">
      <alignment horizontal="center" vertical="center"/>
    </xf>
    <xf numFmtId="169" fontId="65" fillId="0" borderId="11" xfId="3007" applyFont="1" applyFill="1" applyBorder="1" applyAlignment="1">
      <alignment horizontal="center" vertical="center"/>
    </xf>
    <xf numFmtId="169" fontId="65" fillId="0" borderId="13" xfId="3007" applyFont="1" applyFill="1" applyBorder="1" applyAlignment="1">
      <alignment horizontal="center" vertical="center"/>
    </xf>
    <xf numFmtId="169" fontId="65" fillId="0" borderId="18" xfId="3007" applyFont="1" applyFill="1" applyBorder="1" applyAlignment="1">
      <alignment vertical="center"/>
    </xf>
    <xf numFmtId="169" fontId="65" fillId="0" borderId="18" xfId="3007" applyFont="1" applyFill="1" applyBorder="1" applyAlignment="1">
      <alignment horizontal="center" vertical="center"/>
    </xf>
    <xf numFmtId="49" fontId="3" fillId="0" borderId="10" xfId="0" applyNumberFormat="1" applyFont="1" applyBorder="1" applyAlignment="1">
      <alignment horizontal="justify" vertical="center" wrapText="1"/>
    </xf>
    <xf numFmtId="49" fontId="0" fillId="0" borderId="11" xfId="3052" applyNumberFormat="1" applyFont="1" applyBorder="1" applyAlignment="1">
      <alignment horizontal="justify" vertical="center" wrapText="1"/>
    </xf>
    <xf numFmtId="2" fontId="0" fillId="0" borderId="11" xfId="3051" applyNumberFormat="1" applyFont="1" applyBorder="1" applyAlignment="1">
      <alignment horizontal="justify" vertical="center" wrapText="1"/>
    </xf>
    <xf numFmtId="169" fontId="71" fillId="0" borderId="0" xfId="3008" applyFont="1" applyFill="1" applyBorder="1" applyAlignment="1">
      <alignment vertical="center"/>
    </xf>
    <xf numFmtId="4" fontId="0" fillId="0" borderId="0" xfId="0" applyNumberFormat="1"/>
    <xf numFmtId="49" fontId="50" fillId="0" borderId="0" xfId="1736" applyNumberFormat="1" applyFont="1" applyAlignment="1">
      <alignment vertical="center" wrapText="1"/>
    </xf>
    <xf numFmtId="49" fontId="51" fillId="0" borderId="0" xfId="3007" applyNumberFormat="1" applyFont="1" applyAlignment="1">
      <alignment vertical="center" wrapText="1"/>
    </xf>
    <xf numFmtId="169" fontId="37" fillId="0" borderId="0" xfId="3007" applyFont="1" applyAlignment="1">
      <alignment vertical="center" wrapText="1"/>
    </xf>
    <xf numFmtId="0" fontId="34" fillId="0" borderId="0" xfId="3007" applyNumberFormat="1" applyFont="1" applyAlignment="1">
      <alignment vertical="center" wrapText="1"/>
    </xf>
    <xf numFmtId="169" fontId="41" fillId="0" borderId="0" xfId="3007" applyFont="1" applyAlignment="1">
      <alignment vertical="center" wrapText="1"/>
    </xf>
    <xf numFmtId="0" fontId="37" fillId="0" borderId="0" xfId="1736" applyFont="1" applyAlignment="1">
      <alignment horizontal="centerContinuous" vertical="center" wrapText="1"/>
    </xf>
    <xf numFmtId="0" fontId="3" fillId="0" borderId="12" xfId="1736" applyBorder="1" applyAlignment="1">
      <alignment vertical="center" wrapText="1"/>
    </xf>
    <xf numFmtId="4" fontId="37" fillId="0" borderId="12" xfId="1736" applyNumberFormat="1" applyFont="1" applyBorder="1" applyAlignment="1">
      <alignment horizontal="left" vertical="center" wrapText="1"/>
    </xf>
    <xf numFmtId="0" fontId="37" fillId="0" borderId="12" xfId="1736" applyFont="1" applyBorder="1" applyAlignment="1">
      <alignment vertical="center" wrapText="1"/>
    </xf>
    <xf numFmtId="4" fontId="22" fillId="0" borderId="12" xfId="3007" applyNumberFormat="1" applyFont="1" applyBorder="1" applyAlignment="1">
      <alignment horizontal="left" vertical="center" wrapText="1"/>
    </xf>
    <xf numFmtId="0" fontId="22" fillId="0" borderId="21" xfId="3007" applyNumberFormat="1" applyFont="1" applyBorder="1" applyAlignment="1">
      <alignment horizontal="left" vertical="center" wrapText="1"/>
    </xf>
    <xf numFmtId="0" fontId="22" fillId="0" borderId="12" xfId="3007" applyNumberFormat="1" applyFont="1" applyBorder="1" applyAlignment="1">
      <alignment horizontal="left" vertical="center" wrapText="1"/>
    </xf>
    <xf numFmtId="0" fontId="37" fillId="0" borderId="0" xfId="3007" applyNumberFormat="1" applyFont="1" applyBorder="1" applyAlignment="1">
      <alignment horizontal="left" vertical="center" wrapText="1"/>
    </xf>
    <xf numFmtId="0" fontId="3" fillId="0" borderId="0" xfId="3007" applyNumberFormat="1" applyFont="1" applyFill="1" applyBorder="1" applyAlignment="1">
      <alignment horizontal="left" vertical="center" wrapText="1"/>
    </xf>
    <xf numFmtId="4" fontId="22" fillId="0" borderId="12" xfId="3007" applyNumberFormat="1" applyFont="1" applyFill="1" applyBorder="1" applyAlignment="1">
      <alignment horizontal="left" vertical="center" wrapText="1"/>
    </xf>
    <xf numFmtId="0" fontId="22" fillId="0" borderId="21" xfId="3007" applyNumberFormat="1" applyFont="1" applyFill="1" applyBorder="1" applyAlignment="1">
      <alignment horizontal="left" vertical="center" wrapText="1"/>
    </xf>
    <xf numFmtId="0" fontId="22" fillId="0" borderId="12" xfId="3007" applyNumberFormat="1" applyFont="1" applyFill="1" applyBorder="1" applyAlignment="1">
      <alignment horizontal="left" vertical="center" wrapText="1"/>
    </xf>
    <xf numFmtId="0" fontId="22" fillId="0" borderId="0" xfId="3007" applyNumberFormat="1" applyFont="1" applyBorder="1" applyAlignment="1">
      <alignment horizontal="left" vertical="center" wrapText="1"/>
    </xf>
    <xf numFmtId="0" fontId="37" fillId="0" borderId="12" xfId="3007" applyNumberFormat="1" applyFont="1" applyBorder="1" applyAlignment="1">
      <alignment horizontal="left" vertical="center" wrapText="1"/>
    </xf>
    <xf numFmtId="0" fontId="22" fillId="0" borderId="0" xfId="3007" applyNumberFormat="1" applyFont="1" applyFill="1" applyBorder="1" applyAlignment="1">
      <alignment horizontal="left" vertical="center" wrapText="1"/>
    </xf>
    <xf numFmtId="0" fontId="0" fillId="0" borderId="0" xfId="3007" applyNumberFormat="1" applyFont="1" applyBorder="1" applyAlignment="1">
      <alignment horizontal="left" vertical="center" wrapText="1"/>
    </xf>
    <xf numFmtId="0" fontId="0" fillId="0" borderId="0" xfId="3007" applyNumberFormat="1" applyFont="1" applyFill="1" applyBorder="1" applyAlignment="1">
      <alignment horizontal="left" vertical="center" wrapText="1"/>
    </xf>
    <xf numFmtId="0" fontId="65" fillId="0" borderId="11" xfId="1736" applyFont="1" applyBorder="1" applyAlignment="1">
      <alignment vertical="center" wrapText="1"/>
    </xf>
    <xf numFmtId="0" fontId="3" fillId="0" borderId="0" xfId="1736" applyAlignment="1">
      <alignment vertical="center" wrapText="1"/>
    </xf>
    <xf numFmtId="0" fontId="39" fillId="50" borderId="11" xfId="1741" applyFont="1" applyFill="1" applyBorder="1" applyAlignment="1">
      <alignment horizontal="center" vertical="center" wrapText="1"/>
    </xf>
    <xf numFmtId="0" fontId="39" fillId="50" borderId="16" xfId="1741" applyFont="1" applyFill="1" applyBorder="1" applyAlignment="1">
      <alignment horizontal="center" vertical="center" wrapText="1"/>
    </xf>
    <xf numFmtId="0" fontId="22" fillId="0" borderId="0" xfId="1738" quotePrefix="1" applyFont="1" applyAlignment="1">
      <alignment vertical="center"/>
    </xf>
    <xf numFmtId="10" fontId="22" fillId="0" borderId="0" xfId="1738" applyNumberFormat="1" applyFont="1" applyAlignment="1">
      <alignment vertical="center"/>
    </xf>
    <xf numFmtId="10" fontId="23" fillId="0" borderId="0" xfId="3007" quotePrefix="1" applyNumberFormat="1" applyFont="1" applyAlignment="1">
      <alignment vertical="center"/>
    </xf>
    <xf numFmtId="169" fontId="63" fillId="48" borderId="11" xfId="3051" applyNumberFormat="1" applyFont="1" applyFill="1" applyBorder="1" applyAlignment="1">
      <alignment horizontal="center" vertical="center"/>
    </xf>
    <xf numFmtId="49" fontId="63" fillId="48" borderId="11" xfId="3051" applyNumberFormat="1" applyFont="1" applyFill="1" applyBorder="1" applyAlignment="1">
      <alignment horizontal="justify" vertical="center" wrapText="1"/>
    </xf>
    <xf numFmtId="49" fontId="62" fillId="48" borderId="11" xfId="3051" applyNumberFormat="1" applyFont="1" applyFill="1" applyBorder="1" applyAlignment="1">
      <alignment horizontal="center" vertical="center" wrapText="1"/>
    </xf>
    <xf numFmtId="0" fontId="61" fillId="48" borderId="11" xfId="3051" applyFont="1" applyFill="1" applyBorder="1" applyAlignment="1">
      <alignment horizontal="center" vertical="center"/>
    </xf>
    <xf numFmtId="169" fontId="61" fillId="48" borderId="11" xfId="3051" applyNumberFormat="1" applyFont="1" applyFill="1" applyBorder="1" applyAlignment="1">
      <alignment horizontal="center" vertical="center"/>
    </xf>
    <xf numFmtId="169" fontId="61" fillId="48" borderId="11" xfId="3051" applyNumberFormat="1" applyFont="1" applyFill="1" applyBorder="1" applyAlignment="1">
      <alignment vertical="center"/>
    </xf>
    <xf numFmtId="169" fontId="61" fillId="48" borderId="11" xfId="3054" applyFont="1" applyFill="1" applyBorder="1" applyAlignment="1">
      <alignment vertical="center"/>
    </xf>
    <xf numFmtId="169" fontId="63" fillId="48" borderId="11" xfId="3051" applyNumberFormat="1" applyFont="1" applyFill="1" applyBorder="1" applyAlignment="1">
      <alignment horizontal="left" vertical="center"/>
    </xf>
    <xf numFmtId="4" fontId="61" fillId="48" borderId="11" xfId="3051" applyNumberFormat="1" applyFont="1" applyFill="1" applyBorder="1" applyAlignment="1">
      <alignment horizontal="center" vertical="center"/>
    </xf>
    <xf numFmtId="4" fontId="61" fillId="48" borderId="11" xfId="3054" applyNumberFormat="1" applyFont="1" applyFill="1" applyBorder="1" applyAlignment="1">
      <alignment horizontal="center" vertical="center"/>
    </xf>
    <xf numFmtId="169" fontId="0" fillId="52" borderId="11" xfId="3051" applyNumberFormat="1" applyFont="1" applyFill="1" applyBorder="1" applyAlignment="1">
      <alignment horizontal="center" vertical="center"/>
    </xf>
    <xf numFmtId="49" fontId="3" fillId="52" borderId="11" xfId="3051" applyNumberFormat="1" applyFill="1" applyBorder="1" applyAlignment="1">
      <alignment horizontal="justify" vertical="center" wrapText="1"/>
    </xf>
    <xf numFmtId="0" fontId="0" fillId="0" borderId="11" xfId="0" applyBorder="1" applyAlignment="1">
      <alignment horizontal="center" vertical="center" wrapText="1"/>
    </xf>
    <xf numFmtId="184" fontId="66" fillId="0" borderId="0" xfId="3106" applyNumberFormat="1" applyFont="1" applyBorder="1" applyAlignment="1">
      <alignment vertical="center"/>
    </xf>
    <xf numFmtId="0" fontId="3" fillId="0" borderId="0" xfId="0" applyFont="1"/>
    <xf numFmtId="0" fontId="28" fillId="0" borderId="0" xfId="0" applyFont="1" applyAlignment="1">
      <alignment horizontal="center" vertical="center"/>
    </xf>
    <xf numFmtId="4" fontId="28" fillId="0" borderId="0" xfId="0" applyNumberFormat="1" applyFont="1" applyAlignment="1">
      <alignment horizontal="center" vertical="center" wrapText="1"/>
    </xf>
    <xf numFmtId="43" fontId="28" fillId="0" borderId="0" xfId="3110" applyFont="1" applyFill="1" applyBorder="1" applyAlignment="1">
      <alignment horizontal="center" vertical="center"/>
    </xf>
    <xf numFmtId="43" fontId="28" fillId="0" borderId="0" xfId="3110" applyFont="1" applyFill="1" applyBorder="1" applyAlignment="1">
      <alignment horizontal="left" vertical="center"/>
    </xf>
    <xf numFmtId="0" fontId="34" fillId="0" borderId="0" xfId="0" applyFont="1" applyAlignment="1">
      <alignment horizontal="center" vertical="center"/>
    </xf>
    <xf numFmtId="43" fontId="3" fillId="0" borderId="0" xfId="3110" applyFont="1" applyFill="1" applyBorder="1" applyAlignment="1">
      <alignment horizontal="center"/>
    </xf>
    <xf numFmtId="43" fontId="3" fillId="0" borderId="0" xfId="0" applyNumberFormat="1" applyFont="1"/>
    <xf numFmtId="43" fontId="22" fillId="0" borderId="0" xfId="0" applyNumberFormat="1" applyFont="1" applyAlignment="1">
      <alignment horizontal="center"/>
    </xf>
    <xf numFmtId="4" fontId="3" fillId="0" borderId="0" xfId="3110" applyNumberFormat="1" applyFont="1" applyFill="1" applyBorder="1"/>
    <xf numFmtId="43" fontId="3" fillId="0" borderId="0" xfId="3110" applyFont="1" applyFill="1" applyBorder="1" applyAlignment="1">
      <alignment horizontal="left"/>
    </xf>
    <xf numFmtId="0" fontId="28" fillId="0" borderId="0" xfId="0" applyFont="1" applyAlignment="1">
      <alignment horizontal="center" vertical="top" wrapText="1"/>
    </xf>
    <xf numFmtId="4" fontId="28" fillId="0" borderId="0" xfId="0" applyNumberFormat="1" applyFont="1" applyAlignment="1">
      <alignment horizontal="center" vertical="top" wrapText="1"/>
    </xf>
    <xf numFmtId="43" fontId="3" fillId="0" borderId="0" xfId="3110" applyFont="1" applyFill="1" applyBorder="1" applyAlignment="1">
      <alignment vertical="center"/>
    </xf>
    <xf numFmtId="0" fontId="28" fillId="0" borderId="0" xfId="0" applyFont="1" applyAlignment="1">
      <alignment horizontal="center" vertical="center" wrapText="1"/>
    </xf>
    <xf numFmtId="10" fontId="23" fillId="0" borderId="0" xfId="2116" applyNumberFormat="1" applyFont="1" applyFill="1" applyBorder="1" applyAlignment="1">
      <alignment vertical="center"/>
    </xf>
    <xf numFmtId="0" fontId="66" fillId="0" borderId="0" xfId="3225" applyFont="1" applyAlignment="1">
      <alignment vertical="center"/>
    </xf>
    <xf numFmtId="4" fontId="66" fillId="0" borderId="0" xfId="3106" applyNumberFormat="1" applyFont="1" applyBorder="1" applyAlignment="1">
      <alignment vertical="center"/>
    </xf>
    <xf numFmtId="43" fontId="66" fillId="0" borderId="0" xfId="3106" applyFont="1" applyBorder="1" applyAlignment="1">
      <alignment horizontal="center"/>
    </xf>
    <xf numFmtId="174" fontId="3" fillId="0" borderId="0" xfId="3687" applyNumberFormat="1" applyFont="1" applyFill="1" applyBorder="1" applyAlignment="1">
      <alignment horizontal="right" vertical="center"/>
    </xf>
    <xf numFmtId="2" fontId="3" fillId="0" borderId="0" xfId="0" applyNumberFormat="1" applyFont="1"/>
    <xf numFmtId="10" fontId="23" fillId="0" borderId="0" xfId="3007" applyNumberFormat="1" applyFont="1" applyFill="1" applyBorder="1" applyAlignment="1">
      <alignment vertical="center"/>
    </xf>
    <xf numFmtId="169" fontId="61" fillId="48" borderId="11" xfId="1740" applyNumberFormat="1" applyFont="1" applyFill="1" applyBorder="1" applyAlignment="1">
      <alignment vertical="center"/>
    </xf>
    <xf numFmtId="169" fontId="61" fillId="48" borderId="11" xfId="3011" applyFont="1" applyFill="1" applyBorder="1" applyAlignment="1">
      <alignment vertical="center"/>
    </xf>
    <xf numFmtId="169" fontId="61" fillId="0" borderId="11" xfId="1738" applyNumberFormat="1" applyFont="1" applyBorder="1" applyAlignment="1">
      <alignment horizontal="center" vertical="center"/>
    </xf>
    <xf numFmtId="169" fontId="63" fillId="0" borderId="11" xfId="1738" applyNumberFormat="1" applyFont="1" applyBorder="1" applyAlignment="1">
      <alignment horizontal="center" vertical="center"/>
    </xf>
    <xf numFmtId="0" fontId="66" fillId="0" borderId="11" xfId="3069" applyFont="1" applyBorder="1" applyAlignment="1">
      <alignment vertical="center" wrapText="1"/>
    </xf>
    <xf numFmtId="4" fontId="61" fillId="0" borderId="18" xfId="3051" applyNumberFormat="1" applyFont="1" applyBorder="1" applyAlignment="1">
      <alignment horizontal="center" vertical="center"/>
    </xf>
    <xf numFmtId="4" fontId="61" fillId="0" borderId="13" xfId="3051" applyNumberFormat="1" applyFont="1" applyBorder="1" applyAlignment="1">
      <alignment horizontal="center" vertical="center"/>
    </xf>
    <xf numFmtId="169" fontId="61" fillId="0" borderId="13" xfId="3051" applyNumberFormat="1" applyFont="1" applyBorder="1" applyAlignment="1">
      <alignment horizontal="center" vertical="center"/>
    </xf>
    <xf numFmtId="2" fontId="61" fillId="0" borderId="13" xfId="3051" applyNumberFormat="1" applyFont="1" applyBorder="1" applyAlignment="1">
      <alignment horizontal="justify" vertical="center" wrapText="1"/>
    </xf>
    <xf numFmtId="169" fontId="61" fillId="0" borderId="11" xfId="3051" applyNumberFormat="1" applyFont="1" applyBorder="1" applyAlignment="1">
      <alignment horizontal="left" vertical="center" wrapText="1"/>
    </xf>
    <xf numFmtId="2" fontId="63" fillId="48" borderId="11" xfId="3051" applyNumberFormat="1" applyFont="1" applyFill="1" applyBorder="1" applyAlignment="1">
      <alignment horizontal="justify" vertical="center" wrapText="1"/>
    </xf>
    <xf numFmtId="49" fontId="61" fillId="0" borderId="11" xfId="1739" applyNumberFormat="1" applyFont="1" applyBorder="1" applyAlignment="1">
      <alignment horizontal="justify" vertical="center" wrapText="1"/>
    </xf>
    <xf numFmtId="49" fontId="62" fillId="0" borderId="11" xfId="1740" applyNumberFormat="1" applyFont="1" applyBorder="1" applyAlignment="1">
      <alignment horizontal="center" vertical="center" wrapText="1"/>
    </xf>
    <xf numFmtId="4" fontId="63" fillId="0" borderId="11" xfId="1740" applyNumberFormat="1" applyFont="1" applyBorder="1" applyAlignment="1">
      <alignment horizontal="center" vertical="center"/>
    </xf>
    <xf numFmtId="4" fontId="61" fillId="0" borderId="11" xfId="3009" applyNumberFormat="1" applyFont="1" applyBorder="1" applyAlignment="1">
      <alignment horizontal="center" vertical="center"/>
    </xf>
    <xf numFmtId="4" fontId="61" fillId="0" borderId="11" xfId="1738" applyNumberFormat="1" applyFont="1" applyBorder="1" applyAlignment="1">
      <alignment horizontal="center" vertical="center"/>
    </xf>
    <xf numFmtId="0" fontId="61" fillId="0" borderId="11" xfId="1738" applyFont="1" applyBorder="1" applyAlignment="1">
      <alignment horizontal="center" vertical="center"/>
    </xf>
    <xf numFmtId="169" fontId="61" fillId="0" borderId="11" xfId="1740" applyNumberFormat="1" applyFont="1" applyBorder="1" applyAlignment="1">
      <alignment horizontal="center" vertical="center"/>
    </xf>
    <xf numFmtId="0" fontId="61" fillId="0" borderId="0" xfId="1738" applyFont="1" applyAlignment="1">
      <alignment vertical="center"/>
    </xf>
    <xf numFmtId="169" fontId="61" fillId="48" borderId="11" xfId="1740" applyNumberFormat="1" applyFont="1" applyFill="1" applyBorder="1" applyAlignment="1">
      <alignment horizontal="center" vertical="center"/>
    </xf>
    <xf numFmtId="0" fontId="61" fillId="48" borderId="11" xfId="1740" applyFont="1" applyFill="1" applyBorder="1" applyAlignment="1">
      <alignment horizontal="center" vertical="center"/>
    </xf>
    <xf numFmtId="49" fontId="63" fillId="48" borderId="11" xfId="1740" applyNumberFormat="1" applyFont="1" applyFill="1" applyBorder="1" applyAlignment="1">
      <alignment horizontal="justify" vertical="center" wrapText="1"/>
    </xf>
    <xf numFmtId="169" fontId="61" fillId="0" borderId="0" xfId="1740" applyNumberFormat="1" applyFont="1" applyAlignment="1">
      <alignment vertical="center"/>
    </xf>
    <xf numFmtId="49" fontId="22" fillId="53" borderId="11" xfId="3051" applyNumberFormat="1" applyFont="1" applyFill="1" applyBorder="1" applyAlignment="1">
      <alignment horizontal="justify" vertical="center" wrapText="1"/>
    </xf>
    <xf numFmtId="43" fontId="22" fillId="0" borderId="0" xfId="0" applyNumberFormat="1" applyFont="1"/>
    <xf numFmtId="0" fontId="3" fillId="0" borderId="0" xfId="0" applyFont="1" applyAlignment="1">
      <alignment horizontal="left" vertical="center"/>
    </xf>
    <xf numFmtId="0" fontId="22" fillId="53" borderId="0" xfId="0" quotePrefix="1" applyFont="1" applyFill="1" applyAlignment="1">
      <alignment horizontal="center"/>
    </xf>
    <xf numFmtId="0" fontId="22" fillId="53" borderId="0" xfId="0" applyFont="1" applyFill="1" applyAlignment="1">
      <alignment horizontal="center" vertical="center" wrapText="1"/>
    </xf>
    <xf numFmtId="49" fontId="62" fillId="0" borderId="11" xfId="1738" applyNumberFormat="1" applyFont="1" applyBorder="1" applyAlignment="1">
      <alignment horizontal="center" vertical="center" wrapText="1"/>
    </xf>
    <xf numFmtId="49" fontId="61" fillId="0" borderId="11" xfId="1738" applyNumberFormat="1" applyFont="1" applyBorder="1" applyAlignment="1">
      <alignment horizontal="justify" vertical="center" wrapText="1"/>
    </xf>
    <xf numFmtId="0" fontId="61" fillId="0" borderId="0" xfId="1740" applyFont="1" applyAlignment="1">
      <alignment vertical="center"/>
    </xf>
    <xf numFmtId="49" fontId="62" fillId="48" borderId="11" xfId="1740" applyNumberFormat="1" applyFont="1" applyFill="1" applyBorder="1" applyAlignment="1">
      <alignment horizontal="center" vertical="center" wrapText="1"/>
    </xf>
    <xf numFmtId="169" fontId="63" fillId="48" borderId="11" xfId="1740" applyNumberFormat="1" applyFont="1" applyFill="1" applyBorder="1" applyAlignment="1">
      <alignment horizontal="center" vertical="center"/>
    </xf>
    <xf numFmtId="169" fontId="22" fillId="53" borderId="11" xfId="3051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43" fontId="3" fillId="0" borderId="0" xfId="3110" applyFont="1" applyBorder="1" applyAlignment="1">
      <alignment vertical="center"/>
    </xf>
    <xf numFmtId="43" fontId="3" fillId="0" borderId="0" xfId="3110" applyFont="1" applyFill="1" applyBorder="1"/>
    <xf numFmtId="0" fontId="22" fillId="0" borderId="0" xfId="3110" applyNumberFormat="1" applyFont="1" applyFill="1" applyBorder="1" applyAlignment="1">
      <alignment horizontal="left"/>
    </xf>
    <xf numFmtId="43" fontId="22" fillId="0" borderId="0" xfId="3110" applyFont="1" applyFill="1" applyBorder="1" applyAlignment="1">
      <alignment horizontal="center"/>
    </xf>
    <xf numFmtId="43" fontId="34" fillId="0" borderId="0" xfId="3110" applyFont="1" applyFill="1" applyBorder="1" applyAlignment="1">
      <alignment horizontal="center" vertical="center"/>
    </xf>
    <xf numFmtId="4" fontId="22" fillId="0" borderId="0" xfId="3110" applyNumberFormat="1" applyFont="1" applyFill="1" applyBorder="1" applyAlignment="1">
      <alignment horizontal="left"/>
    </xf>
    <xf numFmtId="43" fontId="3" fillId="0" borderId="0" xfId="3110" applyFont="1" applyFill="1" applyBorder="1" applyAlignment="1"/>
    <xf numFmtId="43" fontId="22" fillId="0" borderId="0" xfId="3110" applyFont="1" applyFill="1" applyBorder="1"/>
    <xf numFmtId="0" fontId="3" fillId="0" borderId="0" xfId="0" applyFont="1" applyAlignment="1">
      <alignment wrapText="1"/>
    </xf>
    <xf numFmtId="0" fontId="3" fillId="0" borderId="11" xfId="4652" applyFont="1" applyBorder="1" applyAlignment="1">
      <alignment vertical="center"/>
    </xf>
    <xf numFmtId="0" fontId="39" fillId="54" borderId="11" xfId="1741" applyFont="1" applyFill="1" applyBorder="1" applyAlignment="1">
      <alignment horizontal="center" vertical="center" wrapText="1"/>
    </xf>
    <xf numFmtId="169" fontId="3" fillId="52" borderId="11" xfId="3051" applyNumberFormat="1" applyFill="1" applyBorder="1" applyAlignment="1">
      <alignment horizontal="center" vertical="center"/>
    </xf>
    <xf numFmtId="0" fontId="3" fillId="52" borderId="11" xfId="3051" applyFill="1" applyBorder="1" applyAlignment="1">
      <alignment horizontal="justify" vertical="center" wrapText="1"/>
    </xf>
    <xf numFmtId="4" fontId="3" fillId="52" borderId="11" xfId="3051" applyNumberFormat="1" applyFill="1" applyBorder="1" applyAlignment="1">
      <alignment horizontal="center" vertical="center"/>
    </xf>
    <xf numFmtId="4" fontId="3" fillId="52" borderId="11" xfId="3054" applyNumberFormat="1" applyFont="1" applyFill="1" applyBorder="1" applyAlignment="1">
      <alignment horizontal="center" vertical="center"/>
    </xf>
    <xf numFmtId="0" fontId="0" fillId="52" borderId="11" xfId="3051" applyFont="1" applyFill="1" applyBorder="1" applyAlignment="1">
      <alignment horizontal="center" vertical="center"/>
    </xf>
    <xf numFmtId="2" fontId="22" fillId="53" borderId="11" xfId="3051" applyNumberFormat="1" applyFont="1" applyFill="1" applyBorder="1" applyAlignment="1">
      <alignment horizontal="justify" vertical="center" wrapText="1"/>
    </xf>
    <xf numFmtId="169" fontId="3" fillId="53" borderId="11" xfId="3051" applyNumberFormat="1" applyFill="1" applyBorder="1" applyAlignment="1">
      <alignment horizontal="center" vertical="center"/>
    </xf>
    <xf numFmtId="4" fontId="3" fillId="53" borderId="11" xfId="3051" applyNumberFormat="1" applyFill="1" applyBorder="1" applyAlignment="1">
      <alignment horizontal="center" vertical="center"/>
    </xf>
    <xf numFmtId="4" fontId="3" fillId="53" borderId="11" xfId="3054" applyNumberFormat="1" applyFont="1" applyFill="1" applyBorder="1" applyAlignment="1">
      <alignment horizontal="center" vertical="center"/>
    </xf>
    <xf numFmtId="0" fontId="39" fillId="54" borderId="16" xfId="1741" applyFont="1" applyFill="1" applyBorder="1" applyAlignment="1">
      <alignment horizontal="center" vertical="center" wrapText="1"/>
    </xf>
    <xf numFmtId="0" fontId="39" fillId="54" borderId="18" xfId="1741" applyFont="1" applyFill="1" applyBorder="1" applyAlignment="1">
      <alignment horizontal="center" vertical="center" wrapText="1"/>
    </xf>
    <xf numFmtId="0" fontId="77" fillId="55" borderId="11" xfId="0" applyFont="1" applyFill="1" applyBorder="1" applyAlignment="1">
      <alignment vertical="center" wrapText="1"/>
    </xf>
    <xf numFmtId="0" fontId="77" fillId="0" borderId="11" xfId="0" applyFont="1" applyBorder="1"/>
    <xf numFmtId="4" fontId="3" fillId="0" borderId="0" xfId="1740" applyNumberFormat="1" applyFont="1" applyAlignment="1">
      <alignment horizontal="center" vertical="center"/>
    </xf>
    <xf numFmtId="0" fontId="38" fillId="0" borderId="18" xfId="3051" applyFont="1" applyBorder="1" applyAlignment="1">
      <alignment horizontal="center" vertical="center"/>
    </xf>
    <xf numFmtId="169" fontId="38" fillId="0" borderId="18" xfId="3051" applyNumberFormat="1" applyFont="1" applyBorder="1" applyAlignment="1">
      <alignment vertical="center"/>
    </xf>
    <xf numFmtId="169" fontId="38" fillId="0" borderId="0" xfId="3051" applyNumberFormat="1" applyFont="1" applyAlignment="1">
      <alignment horizontal="center" vertical="center"/>
    </xf>
    <xf numFmtId="169" fontId="38" fillId="0" borderId="0" xfId="3051" applyNumberFormat="1" applyFont="1" applyAlignment="1">
      <alignment vertical="center"/>
    </xf>
    <xf numFmtId="4" fontId="22" fillId="48" borderId="0" xfId="1741" applyNumberFormat="1" applyFont="1" applyFill="1" applyAlignment="1">
      <alignment horizontal="right" vertical="center" wrapText="1"/>
    </xf>
    <xf numFmtId="0" fontId="22" fillId="48" borderId="0" xfId="1741" applyFont="1" applyFill="1" applyAlignment="1">
      <alignment horizontal="left" vertical="center" wrapText="1"/>
    </xf>
    <xf numFmtId="0" fontId="39" fillId="49" borderId="0" xfId="1741" applyFont="1" applyFill="1" applyAlignment="1">
      <alignment horizontal="center" vertical="center" wrapText="1"/>
    </xf>
    <xf numFmtId="0" fontId="0" fillId="0" borderId="0" xfId="1736" applyFont="1" applyAlignment="1">
      <alignment vertical="center" wrapText="1"/>
    </xf>
    <xf numFmtId="181" fontId="37" fillId="0" borderId="0" xfId="3007" applyNumberFormat="1" applyFont="1" applyBorder="1" applyAlignment="1">
      <alignment horizontal="center" vertical="center"/>
    </xf>
    <xf numFmtId="4" fontId="3" fillId="0" borderId="0" xfId="3007" applyNumberFormat="1" applyFont="1" applyBorder="1" applyAlignment="1">
      <alignment horizontal="center" vertical="center" wrapText="1"/>
    </xf>
    <xf numFmtId="49" fontId="37" fillId="0" borderId="0" xfId="3007" applyNumberFormat="1" applyFont="1" applyBorder="1" applyAlignment="1">
      <alignment horizontal="center" vertical="center"/>
    </xf>
    <xf numFmtId="4" fontId="3" fillId="0" borderId="0" xfId="3007" applyNumberFormat="1" applyFont="1" applyBorder="1" applyAlignment="1">
      <alignment horizontal="center" vertical="center"/>
    </xf>
    <xf numFmtId="0" fontId="37" fillId="0" borderId="0" xfId="3007" applyNumberFormat="1" applyFont="1" applyBorder="1" applyAlignment="1">
      <alignment horizontal="center" vertical="center"/>
    </xf>
    <xf numFmtId="0" fontId="37" fillId="0" borderId="0" xfId="3007" applyNumberFormat="1" applyFont="1" applyBorder="1" applyAlignment="1">
      <alignment horizontal="left" vertical="center"/>
    </xf>
    <xf numFmtId="0" fontId="37" fillId="0" borderId="0" xfId="1736" applyFont="1" applyAlignment="1">
      <alignment horizontal="left" vertical="center"/>
    </xf>
    <xf numFmtId="0" fontId="37" fillId="0" borderId="0" xfId="1736" applyFont="1" applyAlignment="1">
      <alignment vertical="center" wrapText="1"/>
    </xf>
    <xf numFmtId="169" fontId="37" fillId="0" borderId="0" xfId="3007" applyFont="1" applyBorder="1" applyAlignment="1">
      <alignment horizontal="left" vertical="center"/>
    </xf>
    <xf numFmtId="0" fontId="28" fillId="0" borderId="0" xfId="1736" applyFont="1" applyAlignment="1">
      <alignment horizontal="center" vertical="center" wrapText="1"/>
    </xf>
    <xf numFmtId="4" fontId="3" fillId="0" borderId="0" xfId="3007" applyNumberFormat="1" applyFont="1" applyFill="1" applyBorder="1" applyAlignment="1">
      <alignment horizontal="center" vertical="center"/>
    </xf>
    <xf numFmtId="4" fontId="37" fillId="0" borderId="0" xfId="1736" applyNumberFormat="1" applyFont="1" applyAlignment="1">
      <alignment horizontal="left" vertical="center" wrapText="1"/>
    </xf>
    <xf numFmtId="4" fontId="22" fillId="0" borderId="0" xfId="3007" applyNumberFormat="1" applyFont="1" applyBorder="1" applyAlignment="1">
      <alignment horizontal="left" vertical="center" wrapText="1"/>
    </xf>
    <xf numFmtId="4" fontId="22" fillId="0" borderId="0" xfId="3007" applyNumberFormat="1" applyFont="1" applyBorder="1" applyAlignment="1">
      <alignment horizontal="left" vertical="center"/>
    </xf>
    <xf numFmtId="4" fontId="22" fillId="0" borderId="0" xfId="3007" applyNumberFormat="1" applyFont="1" applyBorder="1" applyAlignment="1">
      <alignment horizontal="center" vertical="center"/>
    </xf>
    <xf numFmtId="169" fontId="23" fillId="0" borderId="0" xfId="3007" applyFont="1" applyBorder="1" applyAlignment="1">
      <alignment vertical="center"/>
    </xf>
    <xf numFmtId="169" fontId="23" fillId="0" borderId="0" xfId="3007" applyFont="1" applyBorder="1" applyAlignment="1">
      <alignment horizontal="center" vertical="center"/>
    </xf>
    <xf numFmtId="10" fontId="23" fillId="0" borderId="0" xfId="3007" applyNumberFormat="1" applyFont="1" applyBorder="1" applyAlignment="1">
      <alignment vertical="center"/>
    </xf>
    <xf numFmtId="175" fontId="37" fillId="0" borderId="0" xfId="3007" applyNumberFormat="1" applyFont="1" applyBorder="1" applyAlignment="1">
      <alignment vertical="center"/>
    </xf>
    <xf numFmtId="175" fontId="37" fillId="0" borderId="0" xfId="3007" applyNumberFormat="1" applyFont="1" applyBorder="1" applyAlignment="1">
      <alignment horizontal="center" vertical="center"/>
    </xf>
    <xf numFmtId="0" fontId="0" fillId="0" borderId="0" xfId="1736" applyFont="1" applyAlignment="1">
      <alignment horizontal="justify" vertical="center" wrapText="1"/>
    </xf>
    <xf numFmtId="4" fontId="0" fillId="0" borderId="0" xfId="3007" applyNumberFormat="1" applyFont="1" applyBorder="1" applyAlignment="1">
      <alignment horizontal="center" vertical="center" wrapText="1"/>
    </xf>
    <xf numFmtId="4" fontId="37" fillId="0" borderId="0" xfId="3007" applyNumberFormat="1" applyFont="1" applyBorder="1" applyAlignment="1">
      <alignment vertical="center"/>
    </xf>
    <xf numFmtId="4" fontId="37" fillId="0" borderId="0" xfId="3007" applyNumberFormat="1" applyFont="1" applyBorder="1" applyAlignment="1">
      <alignment horizontal="center" vertical="center"/>
    </xf>
    <xf numFmtId="0" fontId="37" fillId="0" borderId="0" xfId="3007" applyNumberFormat="1" applyFont="1" applyBorder="1" applyAlignment="1">
      <alignment vertical="center"/>
    </xf>
    <xf numFmtId="10" fontId="23" fillId="0" borderId="0" xfId="2116" applyNumberFormat="1" applyFont="1" applyBorder="1" applyAlignment="1">
      <alignment vertical="center"/>
    </xf>
    <xf numFmtId="49" fontId="0" fillId="0" borderId="0" xfId="3007" applyNumberFormat="1" applyFont="1" applyBorder="1" applyAlignment="1">
      <alignment horizontal="center" vertical="center"/>
    </xf>
    <xf numFmtId="0" fontId="66" fillId="0" borderId="0" xfId="1604" applyFont="1" applyAlignment="1">
      <alignment vertical="center" wrapText="1"/>
    </xf>
    <xf numFmtId="181" fontId="66" fillId="0" borderId="0" xfId="3061" applyNumberFormat="1" applyFont="1" applyBorder="1" applyAlignment="1">
      <alignment vertical="center"/>
    </xf>
    <xf numFmtId="169" fontId="65" fillId="0" borderId="0" xfId="3007" applyFont="1" applyBorder="1" applyAlignment="1">
      <alignment horizontal="center" vertical="center"/>
    </xf>
    <xf numFmtId="0" fontId="65" fillId="0" borderId="0" xfId="1736" applyFont="1" applyAlignment="1">
      <alignment vertical="center" wrapText="1"/>
    </xf>
    <xf numFmtId="175" fontId="3" fillId="0" borderId="0" xfId="3007" applyNumberFormat="1" applyFont="1" applyBorder="1" applyAlignment="1">
      <alignment vertical="center"/>
    </xf>
    <xf numFmtId="49" fontId="3" fillId="0" borderId="0" xfId="3007" applyNumberFormat="1" applyFont="1" applyBorder="1" applyAlignment="1">
      <alignment horizontal="center" vertical="center"/>
    </xf>
    <xf numFmtId="4" fontId="65" fillId="0" borderId="0" xfId="3007" applyNumberFormat="1" applyFont="1" applyBorder="1" applyAlignment="1">
      <alignment horizontal="center" vertical="center"/>
    </xf>
    <xf numFmtId="175" fontId="3" fillId="0" borderId="0" xfId="3007" applyNumberFormat="1" applyFont="1" applyBorder="1" applyAlignment="1">
      <alignment horizontal="center" vertical="center"/>
    </xf>
    <xf numFmtId="175" fontId="3" fillId="0" borderId="0" xfId="3061" applyNumberFormat="1" applyFont="1" applyBorder="1" applyAlignment="1">
      <alignment vertical="center"/>
    </xf>
    <xf numFmtId="169" fontId="3" fillId="0" borderId="0" xfId="3061" applyNumberFormat="1" applyBorder="1" applyAlignment="1">
      <alignment horizontal="right" vertical="center"/>
    </xf>
    <xf numFmtId="0" fontId="66" fillId="0" borderId="0" xfId="3061" applyNumberFormat="1" applyFont="1" applyBorder="1" applyAlignment="1">
      <alignment horizontal="left" vertical="center"/>
    </xf>
    <xf numFmtId="4" fontId="3" fillId="0" borderId="0" xfId="3007" applyNumberFormat="1" applyFont="1" applyBorder="1" applyAlignment="1">
      <alignment vertical="center"/>
    </xf>
    <xf numFmtId="0" fontId="3" fillId="0" borderId="0" xfId="3007" applyNumberFormat="1" applyFont="1" applyBorder="1" applyAlignment="1">
      <alignment vertical="center"/>
    </xf>
    <xf numFmtId="0" fontId="3" fillId="0" borderId="0" xfId="3007" applyNumberFormat="1" applyFont="1" applyBorder="1" applyAlignment="1">
      <alignment horizontal="center" vertical="center"/>
    </xf>
    <xf numFmtId="10" fontId="22" fillId="0" borderId="0" xfId="2116" applyNumberFormat="1" applyFont="1" applyBorder="1" applyAlignment="1">
      <alignment vertical="center"/>
    </xf>
    <xf numFmtId="4" fontId="37" fillId="0" borderId="0" xfId="3007" applyNumberFormat="1" applyFont="1" applyBorder="1" applyAlignment="1">
      <alignment horizontal="center" vertical="center" wrapText="1"/>
    </xf>
    <xf numFmtId="0" fontId="37" fillId="0" borderId="0" xfId="0" quotePrefix="1" applyFont="1" applyAlignment="1">
      <alignment horizontal="center" vertical="center"/>
    </xf>
    <xf numFmtId="4" fontId="0" fillId="0" borderId="0" xfId="1736" applyNumberFormat="1" applyFont="1" applyAlignment="1">
      <alignment vertical="center" wrapText="1"/>
    </xf>
    <xf numFmtId="10" fontId="37" fillId="0" borderId="11" xfId="3008" applyNumberFormat="1" applyFont="1" applyFill="1" applyBorder="1" applyAlignment="1">
      <alignment horizontal="center" vertical="center"/>
    </xf>
    <xf numFmtId="4" fontId="22" fillId="48" borderId="12" xfId="1738" applyNumberFormat="1" applyFont="1" applyFill="1" applyBorder="1" applyAlignment="1">
      <alignment horizontal="right" vertical="center"/>
    </xf>
    <xf numFmtId="4" fontId="22" fillId="48" borderId="13" xfId="1738" applyNumberFormat="1" applyFont="1" applyFill="1" applyBorder="1" applyAlignment="1">
      <alignment horizontal="right" vertical="center"/>
    </xf>
    <xf numFmtId="4" fontId="22" fillId="48" borderId="18" xfId="1738" applyNumberFormat="1" applyFont="1" applyFill="1" applyBorder="1" applyAlignment="1">
      <alignment horizontal="right" vertical="center"/>
    </xf>
    <xf numFmtId="0" fontId="72" fillId="54" borderId="11" xfId="0" applyFont="1" applyFill="1" applyBorder="1" applyAlignment="1">
      <alignment horizontal="center"/>
    </xf>
    <xf numFmtId="0" fontId="0" fillId="0" borderId="0" xfId="0"/>
    <xf numFmtId="49" fontId="75" fillId="54" borderId="11" xfId="0" applyNumberFormat="1" applyFont="1" applyFill="1" applyBorder="1" applyAlignment="1">
      <alignment horizontal="center" vertical="center"/>
    </xf>
    <xf numFmtId="169" fontId="22" fillId="48" borderId="11" xfId="3051" applyNumberFormat="1" applyFont="1" applyFill="1" applyBorder="1" applyAlignment="1">
      <alignment horizontal="center" vertical="center"/>
    </xf>
    <xf numFmtId="171" fontId="74" fillId="54" borderId="11" xfId="0" applyNumberFormat="1" applyFont="1" applyFill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52" fillId="0" borderId="21" xfId="1741" applyFont="1" applyBorder="1" applyAlignment="1">
      <alignment horizontal="center" vertical="center" wrapText="1"/>
    </xf>
    <xf numFmtId="0" fontId="3" fillId="0" borderId="24" xfId="1736" applyBorder="1" applyAlignment="1">
      <alignment vertical="center"/>
    </xf>
    <xf numFmtId="0" fontId="39" fillId="54" borderId="12" xfId="1741" applyFont="1" applyFill="1" applyBorder="1" applyAlignment="1">
      <alignment horizontal="center" vertical="center" wrapText="1"/>
    </xf>
    <xf numFmtId="0" fontId="39" fillId="54" borderId="13" xfId="1741" applyFont="1" applyFill="1" applyBorder="1" applyAlignment="1">
      <alignment horizontal="center" vertical="center" wrapText="1"/>
    </xf>
    <xf numFmtId="0" fontId="39" fillId="54" borderId="18" xfId="1741" applyFont="1" applyFill="1" applyBorder="1" applyAlignment="1">
      <alignment horizontal="center" vertical="center" wrapText="1"/>
    </xf>
    <xf numFmtId="0" fontId="39" fillId="54" borderId="26" xfId="1741" applyFont="1" applyFill="1" applyBorder="1" applyAlignment="1">
      <alignment horizontal="center" vertical="center" wrapText="1"/>
    </xf>
    <xf numFmtId="0" fontId="39" fillId="54" borderId="25" xfId="1741" applyFont="1" applyFill="1" applyBorder="1" applyAlignment="1">
      <alignment horizontal="center" vertical="center" wrapText="1"/>
    </xf>
    <xf numFmtId="0" fontId="39" fillId="54" borderId="27" xfId="1741" applyFont="1" applyFill="1" applyBorder="1" applyAlignment="1">
      <alignment horizontal="center" vertical="center" wrapText="1"/>
    </xf>
    <xf numFmtId="169" fontId="0" fillId="0" borderId="0" xfId="3007" applyFont="1" applyBorder="1" applyAlignment="1">
      <alignment horizontal="center" vertical="center"/>
    </xf>
    <xf numFmtId="169" fontId="65" fillId="0" borderId="0" xfId="3007" applyFont="1" applyBorder="1" applyAlignment="1">
      <alignment horizontal="center" vertical="center"/>
    </xf>
    <xf numFmtId="0" fontId="0" fillId="0" borderId="0" xfId="0" applyAlignment="1">
      <alignment wrapText="1"/>
    </xf>
    <xf numFmtId="0" fontId="52" fillId="0" borderId="0" xfId="1741" applyFont="1" applyAlignment="1">
      <alignment horizontal="left" vertical="center" wrapText="1"/>
    </xf>
    <xf numFmtId="169" fontId="65" fillId="0" borderId="12" xfId="3007" applyFont="1" applyFill="1" applyBorder="1" applyAlignment="1">
      <alignment horizontal="center" vertical="center"/>
    </xf>
    <xf numFmtId="169" fontId="65" fillId="0" borderId="13" xfId="3007" applyFont="1" applyFill="1" applyBorder="1" applyAlignment="1">
      <alignment horizontal="center" vertical="center"/>
    </xf>
    <xf numFmtId="169" fontId="65" fillId="0" borderId="18" xfId="3007" applyFont="1" applyFill="1" applyBorder="1" applyAlignment="1">
      <alignment horizontal="center" vertical="center"/>
    </xf>
    <xf numFmtId="0" fontId="22" fillId="53" borderId="0" xfId="0" applyFont="1" applyFill="1" applyAlignment="1">
      <alignment horizontal="center" vertical="center" wrapText="1"/>
    </xf>
    <xf numFmtId="0" fontId="22" fillId="53" borderId="0" xfId="0" applyFont="1" applyFill="1" applyAlignment="1">
      <alignment horizontal="justify" vertical="center" wrapText="1"/>
    </xf>
    <xf numFmtId="0" fontId="52" fillId="0" borderId="0" xfId="1741" applyFont="1" applyAlignment="1">
      <alignment horizontal="center" vertical="center" wrapText="1"/>
    </xf>
    <xf numFmtId="0" fontId="3" fillId="0" borderId="0" xfId="1736" applyAlignment="1">
      <alignment vertical="center"/>
    </xf>
    <xf numFmtId="0" fontId="39" fillId="49" borderId="0" xfId="1741" applyFont="1" applyFill="1" applyAlignment="1">
      <alignment horizontal="center" vertical="center" wrapText="1"/>
    </xf>
    <xf numFmtId="169" fontId="3" fillId="0" borderId="21" xfId="3007" applyFont="1" applyBorder="1" applyAlignment="1">
      <alignment horizontal="center" vertical="center"/>
    </xf>
    <xf numFmtId="169" fontId="3" fillId="0" borderId="23" xfId="3007" applyFont="1" applyBorder="1" applyAlignment="1">
      <alignment horizontal="center" vertical="center"/>
    </xf>
    <xf numFmtId="169" fontId="3" fillId="0" borderId="24" xfId="3007" applyFont="1" applyBorder="1" applyAlignment="1">
      <alignment horizontal="center" vertical="center"/>
    </xf>
    <xf numFmtId="0" fontId="22" fillId="0" borderId="0" xfId="2116" applyNumberFormat="1" applyFont="1" applyAlignment="1">
      <alignment horizontal="center" vertical="center"/>
    </xf>
    <xf numFmtId="0" fontId="52" fillId="51" borderId="21" xfId="1741" applyFont="1" applyFill="1" applyBorder="1" applyAlignment="1">
      <alignment horizontal="left" vertical="center" wrapText="1"/>
    </xf>
    <xf numFmtId="0" fontId="52" fillId="51" borderId="23" xfId="1741" applyFont="1" applyFill="1" applyBorder="1" applyAlignment="1">
      <alignment horizontal="left" vertical="center" wrapText="1"/>
    </xf>
    <xf numFmtId="0" fontId="52" fillId="51" borderId="24" xfId="1741" applyFont="1" applyFill="1" applyBorder="1" applyAlignment="1">
      <alignment horizontal="left" vertical="center" wrapText="1"/>
    </xf>
    <xf numFmtId="0" fontId="52" fillId="51" borderId="26" xfId="1741" applyFont="1" applyFill="1" applyBorder="1" applyAlignment="1">
      <alignment horizontal="left" vertical="center" wrapText="1"/>
    </xf>
    <xf numFmtId="0" fontId="52" fillId="51" borderId="25" xfId="1741" applyFont="1" applyFill="1" applyBorder="1" applyAlignment="1">
      <alignment horizontal="left" vertical="center" wrapText="1"/>
    </xf>
    <xf numFmtId="0" fontId="52" fillId="51" borderId="27" xfId="1741" applyFont="1" applyFill="1" applyBorder="1" applyAlignment="1">
      <alignment horizontal="left" vertical="center" wrapText="1"/>
    </xf>
    <xf numFmtId="169" fontId="3" fillId="0" borderId="0" xfId="3007" applyFont="1" applyBorder="1" applyAlignment="1">
      <alignment horizontal="center" vertical="center"/>
    </xf>
    <xf numFmtId="169" fontId="65" fillId="0" borderId="21" xfId="3007" applyFont="1" applyBorder="1" applyAlignment="1">
      <alignment horizontal="center" vertical="center"/>
    </xf>
    <xf numFmtId="169" fontId="65" fillId="0" borderId="23" xfId="3007" applyFont="1" applyBorder="1" applyAlignment="1">
      <alignment horizontal="center" vertical="center"/>
    </xf>
    <xf numFmtId="169" fontId="65" fillId="0" borderId="24" xfId="3007" applyFont="1" applyBorder="1" applyAlignment="1">
      <alignment horizontal="center" vertical="center"/>
    </xf>
    <xf numFmtId="0" fontId="52" fillId="0" borderId="21" xfId="1741" applyFont="1" applyBorder="1" applyAlignment="1">
      <alignment horizontal="left" vertical="center" wrapText="1"/>
    </xf>
    <xf numFmtId="0" fontId="52" fillId="0" borderId="23" xfId="1741" applyFont="1" applyBorder="1" applyAlignment="1">
      <alignment horizontal="left" vertical="center" wrapText="1"/>
    </xf>
    <xf numFmtId="0" fontId="52" fillId="0" borderId="24" xfId="1741" applyFont="1" applyBorder="1" applyAlignment="1">
      <alignment horizontal="left" vertical="center" wrapText="1"/>
    </xf>
    <xf numFmtId="0" fontId="52" fillId="0" borderId="26" xfId="1741" applyFont="1" applyBorder="1" applyAlignment="1">
      <alignment horizontal="left" vertical="center" wrapText="1"/>
    </xf>
    <xf numFmtId="0" fontId="52" fillId="0" borderId="25" xfId="1741" applyFont="1" applyBorder="1" applyAlignment="1">
      <alignment horizontal="left" vertical="center" wrapText="1"/>
    </xf>
    <xf numFmtId="0" fontId="52" fillId="0" borderId="27" xfId="1741" applyFont="1" applyBorder="1" applyAlignment="1">
      <alignment horizontal="left" vertical="center" wrapText="1"/>
    </xf>
    <xf numFmtId="0" fontId="39" fillId="50" borderId="12" xfId="1741" applyFont="1" applyFill="1" applyBorder="1" applyAlignment="1">
      <alignment horizontal="center" vertical="center" wrapText="1"/>
    </xf>
    <xf numFmtId="0" fontId="39" fillId="50" borderId="13" xfId="1741" applyFont="1" applyFill="1" applyBorder="1" applyAlignment="1">
      <alignment horizontal="center" vertical="center" wrapText="1"/>
    </xf>
    <xf numFmtId="0" fontId="39" fillId="50" borderId="18" xfId="1741" applyFont="1" applyFill="1" applyBorder="1" applyAlignment="1">
      <alignment horizontal="center" vertical="center" wrapText="1"/>
    </xf>
    <xf numFmtId="169" fontId="3" fillId="0" borderId="21" xfId="3007" applyFont="1" applyFill="1" applyBorder="1" applyAlignment="1">
      <alignment horizontal="center" vertical="center"/>
    </xf>
    <xf numFmtId="169" fontId="3" fillId="0" borderId="23" xfId="3007" applyFont="1" applyFill="1" applyBorder="1" applyAlignment="1">
      <alignment horizontal="center" vertical="center"/>
    </xf>
    <xf numFmtId="169" fontId="3" fillId="0" borderId="24" xfId="3007" applyFont="1" applyFill="1" applyBorder="1" applyAlignment="1">
      <alignment horizontal="center" vertical="center"/>
    </xf>
    <xf numFmtId="0" fontId="39" fillId="50" borderId="21" xfId="1741" applyFont="1" applyFill="1" applyBorder="1" applyAlignment="1">
      <alignment horizontal="center" vertical="center" wrapText="1"/>
    </xf>
    <xf numFmtId="0" fontId="39" fillId="50" borderId="23" xfId="1741" applyFont="1" applyFill="1" applyBorder="1" applyAlignment="1">
      <alignment horizontal="center" vertical="center" wrapText="1"/>
    </xf>
    <xf numFmtId="0" fontId="39" fillId="50" borderId="24" xfId="1741" applyFont="1" applyFill="1" applyBorder="1" applyAlignment="1">
      <alignment horizontal="center" vertical="center" wrapText="1"/>
    </xf>
    <xf numFmtId="0" fontId="0" fillId="51" borderId="0" xfId="0" applyFill="1"/>
    <xf numFmtId="0" fontId="39" fillId="50" borderId="26" xfId="1741" applyFont="1" applyFill="1" applyBorder="1" applyAlignment="1">
      <alignment horizontal="center" vertical="center" wrapText="1"/>
    </xf>
    <xf numFmtId="0" fontId="39" fillId="50" borderId="25" xfId="1741" applyFont="1" applyFill="1" applyBorder="1" applyAlignment="1">
      <alignment horizontal="center" vertical="center" wrapText="1"/>
    </xf>
    <xf numFmtId="0" fontId="39" fillId="50" borderId="27" xfId="1741" applyFont="1" applyFill="1" applyBorder="1" applyAlignment="1">
      <alignment horizontal="center" vertical="center" wrapText="1"/>
    </xf>
    <xf numFmtId="4" fontId="3" fillId="0" borderId="0" xfId="3110" applyNumberFormat="1" applyFont="1" applyFill="1" applyBorder="1" applyAlignment="1">
      <alignment horizontal="left"/>
    </xf>
    <xf numFmtId="0" fontId="72" fillId="54" borderId="11" xfId="0" applyFont="1" applyFill="1" applyBorder="1" applyAlignment="1">
      <alignment horizontal="center" vertical="center"/>
    </xf>
    <xf numFmtId="0" fontId="0" fillId="0" borderId="12" xfId="0" applyBorder="1"/>
    <xf numFmtId="0" fontId="0" fillId="0" borderId="13" xfId="0" applyBorder="1"/>
    <xf numFmtId="0" fontId="0" fillId="0" borderId="11" xfId="0" applyBorder="1"/>
    <xf numFmtId="0" fontId="22" fillId="0" borderId="11" xfId="0" applyFont="1" applyBorder="1" applyAlignment="1">
      <alignment horizontal="center"/>
    </xf>
    <xf numFmtId="0" fontId="22" fillId="0" borderId="11" xfId="0" applyFont="1" applyBorder="1" applyAlignment="1">
      <alignment horizontal="center" wrapText="1"/>
    </xf>
    <xf numFmtId="2" fontId="0" fillId="0" borderId="28" xfId="0" applyNumberFormat="1" applyBorder="1" applyAlignment="1">
      <alignment horizontal="center" vertical="center" wrapText="1"/>
    </xf>
    <xf numFmtId="2" fontId="0" fillId="0" borderId="29" xfId="0" applyNumberFormat="1" applyBorder="1" applyAlignment="1">
      <alignment horizontal="center" vertical="center" wrapText="1"/>
    </xf>
    <xf numFmtId="2" fontId="0" fillId="0" borderId="30" xfId="0" applyNumberFormat="1" applyBorder="1" applyAlignment="1">
      <alignment horizontal="left" vertical="center"/>
    </xf>
    <xf numFmtId="2" fontId="0" fillId="0" borderId="31" xfId="0" applyNumberFormat="1" applyBorder="1" applyAlignment="1">
      <alignment horizontal="left" vertical="center"/>
    </xf>
    <xf numFmtId="2" fontId="22" fillId="48" borderId="32" xfId="0" applyNumberFormat="1" applyFont="1" applyFill="1" applyBorder="1" applyAlignment="1">
      <alignment horizontal="center" vertical="center" wrapText="1"/>
    </xf>
    <xf numFmtId="2" fontId="22" fillId="48" borderId="33" xfId="0" applyNumberFormat="1" applyFont="1" applyFill="1" applyBorder="1" applyAlignment="1">
      <alignment horizontal="center" vertical="center" wrapText="1"/>
    </xf>
    <xf numFmtId="0" fontId="22" fillId="0" borderId="12" xfId="3041" applyNumberFormat="1" applyFont="1" applyFill="1" applyBorder="1" applyAlignment="1" applyProtection="1">
      <alignment horizontal="left" vertical="center" wrapText="1"/>
    </xf>
    <xf numFmtId="0" fontId="22" fillId="0" borderId="18" xfId="3041" applyNumberFormat="1" applyFont="1" applyFill="1" applyBorder="1" applyAlignment="1" applyProtection="1">
      <alignment horizontal="left" vertical="center" wrapText="1"/>
    </xf>
    <xf numFmtId="0" fontId="73" fillId="54" borderId="11" xfId="0" applyFont="1" applyFill="1" applyBorder="1" applyAlignment="1">
      <alignment horizontal="center"/>
    </xf>
    <xf numFmtId="0" fontId="22" fillId="0" borderId="12" xfId="3041" applyNumberFormat="1" applyFont="1" applyFill="1" applyBorder="1" applyAlignment="1" applyProtection="1">
      <alignment horizontal="left" vertical="center"/>
    </xf>
    <xf numFmtId="0" fontId="22" fillId="0" borderId="18" xfId="3041" applyNumberFormat="1" applyFont="1" applyFill="1" applyBorder="1" applyAlignment="1" applyProtection="1">
      <alignment horizontal="left" vertical="center"/>
    </xf>
    <xf numFmtId="0" fontId="27" fillId="0" borderId="0" xfId="0" applyFont="1"/>
  </cellXfs>
  <cellStyles count="5361">
    <cellStyle name="20% - Accent1" xfId="1" xr:uid="{00000000-0005-0000-0000-000000000000}"/>
    <cellStyle name="20% - Accent2" xfId="2" xr:uid="{00000000-0005-0000-0000-000001000000}"/>
    <cellStyle name="20% - Accent3" xfId="3" xr:uid="{00000000-0005-0000-0000-000002000000}"/>
    <cellStyle name="20% - Accent4" xfId="4" xr:uid="{00000000-0005-0000-0000-000003000000}"/>
    <cellStyle name="20% - Accent5" xfId="5" xr:uid="{00000000-0005-0000-0000-000004000000}"/>
    <cellStyle name="20% - Accent6" xfId="6" xr:uid="{00000000-0005-0000-0000-000005000000}"/>
    <cellStyle name="20% - Ênfase1" xfId="7" builtinId="30" customBuiltin="1"/>
    <cellStyle name="20% - Ênfase1 10" xfId="8" xr:uid="{00000000-0005-0000-0000-000007000000}"/>
    <cellStyle name="20% - Ênfase1 11" xfId="9" xr:uid="{00000000-0005-0000-0000-000008000000}"/>
    <cellStyle name="20% - Ênfase1 12" xfId="10" xr:uid="{00000000-0005-0000-0000-000009000000}"/>
    <cellStyle name="20% - Ênfase1 13" xfId="11" xr:uid="{00000000-0005-0000-0000-00000A000000}"/>
    <cellStyle name="20% - Ênfase1 14" xfId="12" xr:uid="{00000000-0005-0000-0000-00000B000000}"/>
    <cellStyle name="20% - Ênfase1 15" xfId="13" xr:uid="{00000000-0005-0000-0000-00000C000000}"/>
    <cellStyle name="20% - Ênfase1 16" xfId="14" xr:uid="{00000000-0005-0000-0000-00000D000000}"/>
    <cellStyle name="20% - Ênfase1 17" xfId="15" xr:uid="{00000000-0005-0000-0000-00000E000000}"/>
    <cellStyle name="20% - Ênfase1 18" xfId="16" xr:uid="{00000000-0005-0000-0000-00000F000000}"/>
    <cellStyle name="20% - Ênfase1 19" xfId="17" xr:uid="{00000000-0005-0000-0000-000010000000}"/>
    <cellStyle name="20% - Ênfase1 2" xfId="18" xr:uid="{00000000-0005-0000-0000-000011000000}"/>
    <cellStyle name="20% - Ênfase1 2 10" xfId="19" xr:uid="{00000000-0005-0000-0000-000012000000}"/>
    <cellStyle name="20% - Ênfase1 2 11" xfId="20" xr:uid="{00000000-0005-0000-0000-000013000000}"/>
    <cellStyle name="20% - Ênfase1 2 12" xfId="21" xr:uid="{00000000-0005-0000-0000-000014000000}"/>
    <cellStyle name="20% - Ênfase1 2 13" xfId="22" xr:uid="{00000000-0005-0000-0000-000015000000}"/>
    <cellStyle name="20% - Ênfase1 2 14" xfId="23" xr:uid="{00000000-0005-0000-0000-000016000000}"/>
    <cellStyle name="20% - Ênfase1 2 15" xfId="24" xr:uid="{00000000-0005-0000-0000-000017000000}"/>
    <cellStyle name="20% - Ênfase1 2 16" xfId="25" xr:uid="{00000000-0005-0000-0000-000018000000}"/>
    <cellStyle name="20% - Ênfase1 2 17" xfId="26" xr:uid="{00000000-0005-0000-0000-000019000000}"/>
    <cellStyle name="20% - Ênfase1 2 18" xfId="27" xr:uid="{00000000-0005-0000-0000-00001A000000}"/>
    <cellStyle name="20% - Ênfase1 2 19" xfId="28" xr:uid="{00000000-0005-0000-0000-00001B000000}"/>
    <cellStyle name="20% - Ênfase1 2 2" xfId="29" xr:uid="{00000000-0005-0000-0000-00001C000000}"/>
    <cellStyle name="20% - Ênfase1 2 20" xfId="30" xr:uid="{00000000-0005-0000-0000-00001D000000}"/>
    <cellStyle name="20% - Ênfase1 2 21" xfId="31" xr:uid="{00000000-0005-0000-0000-00001E000000}"/>
    <cellStyle name="20% - Ênfase1 2 22" xfId="32" xr:uid="{00000000-0005-0000-0000-00001F000000}"/>
    <cellStyle name="20% - Ênfase1 2 23" xfId="33" xr:uid="{00000000-0005-0000-0000-000020000000}"/>
    <cellStyle name="20% - Ênfase1 2 24" xfId="34" xr:uid="{00000000-0005-0000-0000-000021000000}"/>
    <cellStyle name="20% - Ênfase1 2 25" xfId="35" xr:uid="{00000000-0005-0000-0000-000022000000}"/>
    <cellStyle name="20% - Ênfase1 2 26" xfId="36" xr:uid="{00000000-0005-0000-0000-000023000000}"/>
    <cellStyle name="20% - Ênfase1 2 27" xfId="37" xr:uid="{00000000-0005-0000-0000-000024000000}"/>
    <cellStyle name="20% - Ênfase1 2 28" xfId="38" xr:uid="{00000000-0005-0000-0000-000025000000}"/>
    <cellStyle name="20% - Ênfase1 2 29" xfId="39" xr:uid="{00000000-0005-0000-0000-000026000000}"/>
    <cellStyle name="20% - Ênfase1 2 3" xfId="40" xr:uid="{00000000-0005-0000-0000-000027000000}"/>
    <cellStyle name="20% - Ênfase1 2 30" xfId="41" xr:uid="{00000000-0005-0000-0000-000028000000}"/>
    <cellStyle name="20% - Ênfase1 2 31" xfId="42" xr:uid="{00000000-0005-0000-0000-000029000000}"/>
    <cellStyle name="20% - Ênfase1 2 32" xfId="43" xr:uid="{00000000-0005-0000-0000-00002A000000}"/>
    <cellStyle name="20% - Ênfase1 2 33" xfId="44" xr:uid="{00000000-0005-0000-0000-00002B000000}"/>
    <cellStyle name="20% - Ênfase1 2 34" xfId="45" xr:uid="{00000000-0005-0000-0000-00002C000000}"/>
    <cellStyle name="20% - Ênfase1 2 35" xfId="46" xr:uid="{00000000-0005-0000-0000-00002D000000}"/>
    <cellStyle name="20% - Ênfase1 2 36" xfId="47" xr:uid="{00000000-0005-0000-0000-00002E000000}"/>
    <cellStyle name="20% - Ênfase1 2 37" xfId="48" xr:uid="{00000000-0005-0000-0000-00002F000000}"/>
    <cellStyle name="20% - Ênfase1 2 38" xfId="49" xr:uid="{00000000-0005-0000-0000-000030000000}"/>
    <cellStyle name="20% - Ênfase1 2 39" xfId="50" xr:uid="{00000000-0005-0000-0000-000031000000}"/>
    <cellStyle name="20% - Ênfase1 2 4" xfId="51" xr:uid="{00000000-0005-0000-0000-000032000000}"/>
    <cellStyle name="20% - Ênfase1 2 40" xfId="52" xr:uid="{00000000-0005-0000-0000-000033000000}"/>
    <cellStyle name="20% - Ênfase1 2 41" xfId="53" xr:uid="{00000000-0005-0000-0000-000034000000}"/>
    <cellStyle name="20% - Ênfase1 2 42" xfId="54" xr:uid="{00000000-0005-0000-0000-000035000000}"/>
    <cellStyle name="20% - Ênfase1 2 43" xfId="55" xr:uid="{00000000-0005-0000-0000-000036000000}"/>
    <cellStyle name="20% - Ênfase1 2 44" xfId="56" xr:uid="{00000000-0005-0000-0000-000037000000}"/>
    <cellStyle name="20% - Ênfase1 2 45" xfId="57" xr:uid="{00000000-0005-0000-0000-000038000000}"/>
    <cellStyle name="20% - Ênfase1 2 46" xfId="58" xr:uid="{00000000-0005-0000-0000-000039000000}"/>
    <cellStyle name="20% - Ênfase1 2 47" xfId="59" xr:uid="{00000000-0005-0000-0000-00003A000000}"/>
    <cellStyle name="20% - Ênfase1 2 48" xfId="60" xr:uid="{00000000-0005-0000-0000-00003B000000}"/>
    <cellStyle name="20% - Ênfase1 2 49" xfId="61" xr:uid="{00000000-0005-0000-0000-00003C000000}"/>
    <cellStyle name="20% - Ênfase1 2 5" xfId="62" xr:uid="{00000000-0005-0000-0000-00003D000000}"/>
    <cellStyle name="20% - Ênfase1 2 50" xfId="63" xr:uid="{00000000-0005-0000-0000-00003E000000}"/>
    <cellStyle name="20% - Ênfase1 2 51" xfId="64" xr:uid="{00000000-0005-0000-0000-00003F000000}"/>
    <cellStyle name="20% - Ênfase1 2 52" xfId="65" xr:uid="{00000000-0005-0000-0000-000040000000}"/>
    <cellStyle name="20% - Ênfase1 2 53" xfId="66" xr:uid="{00000000-0005-0000-0000-000041000000}"/>
    <cellStyle name="20% - Ênfase1 2 54" xfId="67" xr:uid="{00000000-0005-0000-0000-000042000000}"/>
    <cellStyle name="20% - Ênfase1 2 55" xfId="68" xr:uid="{00000000-0005-0000-0000-000043000000}"/>
    <cellStyle name="20% - Ênfase1 2 56" xfId="69" xr:uid="{00000000-0005-0000-0000-000044000000}"/>
    <cellStyle name="20% - Ênfase1 2 57" xfId="70" xr:uid="{00000000-0005-0000-0000-000045000000}"/>
    <cellStyle name="20% - Ênfase1 2 58" xfId="71" xr:uid="{00000000-0005-0000-0000-000046000000}"/>
    <cellStyle name="20% - Ênfase1 2 6" xfId="72" xr:uid="{00000000-0005-0000-0000-000047000000}"/>
    <cellStyle name="20% - Ênfase1 2 7" xfId="73" xr:uid="{00000000-0005-0000-0000-000048000000}"/>
    <cellStyle name="20% - Ênfase1 2 8" xfId="74" xr:uid="{00000000-0005-0000-0000-000049000000}"/>
    <cellStyle name="20% - Ênfase1 2 9" xfId="75" xr:uid="{00000000-0005-0000-0000-00004A000000}"/>
    <cellStyle name="20% - Ênfase1 20" xfId="76" xr:uid="{00000000-0005-0000-0000-00004B000000}"/>
    <cellStyle name="20% - Ênfase1 21" xfId="77" xr:uid="{00000000-0005-0000-0000-00004C000000}"/>
    <cellStyle name="20% - Ênfase1 22" xfId="78" xr:uid="{00000000-0005-0000-0000-00004D000000}"/>
    <cellStyle name="20% - Ênfase1 23" xfId="79" xr:uid="{00000000-0005-0000-0000-00004E000000}"/>
    <cellStyle name="20% - Ênfase1 24" xfId="80" xr:uid="{00000000-0005-0000-0000-00004F000000}"/>
    <cellStyle name="20% - Ênfase1 25" xfId="81" xr:uid="{00000000-0005-0000-0000-000050000000}"/>
    <cellStyle name="20% - Ênfase1 26" xfId="82" xr:uid="{00000000-0005-0000-0000-000051000000}"/>
    <cellStyle name="20% - Ênfase1 27" xfId="83" xr:uid="{00000000-0005-0000-0000-000052000000}"/>
    <cellStyle name="20% - Ênfase1 28" xfId="84" xr:uid="{00000000-0005-0000-0000-000053000000}"/>
    <cellStyle name="20% - Ênfase1 29" xfId="85" xr:uid="{00000000-0005-0000-0000-000054000000}"/>
    <cellStyle name="20% - Ênfase1 3" xfId="86" xr:uid="{00000000-0005-0000-0000-000055000000}"/>
    <cellStyle name="20% - Ênfase1 3 2" xfId="87" xr:uid="{00000000-0005-0000-0000-000056000000}"/>
    <cellStyle name="20% - Ênfase1 3 3" xfId="88" xr:uid="{00000000-0005-0000-0000-000057000000}"/>
    <cellStyle name="20% - Ênfase1 3 4" xfId="89" xr:uid="{00000000-0005-0000-0000-000058000000}"/>
    <cellStyle name="20% - Ênfase1 3 5" xfId="90" xr:uid="{00000000-0005-0000-0000-000059000000}"/>
    <cellStyle name="20% - Ênfase1 3 6" xfId="91" xr:uid="{00000000-0005-0000-0000-00005A000000}"/>
    <cellStyle name="20% - Ênfase1 30" xfId="92" xr:uid="{00000000-0005-0000-0000-00005B000000}"/>
    <cellStyle name="20% - Ênfase1 31" xfId="93" xr:uid="{00000000-0005-0000-0000-00005C000000}"/>
    <cellStyle name="20% - Ênfase1 32" xfId="94" xr:uid="{00000000-0005-0000-0000-00005D000000}"/>
    <cellStyle name="20% - Ênfase1 33" xfId="95" xr:uid="{00000000-0005-0000-0000-00005E000000}"/>
    <cellStyle name="20% - Ênfase1 34" xfId="96" xr:uid="{00000000-0005-0000-0000-00005F000000}"/>
    <cellStyle name="20% - Ênfase1 35" xfId="97" xr:uid="{00000000-0005-0000-0000-000060000000}"/>
    <cellStyle name="20% - Ênfase1 36" xfId="98" xr:uid="{00000000-0005-0000-0000-000061000000}"/>
    <cellStyle name="20% - Ênfase1 37" xfId="99" xr:uid="{00000000-0005-0000-0000-000062000000}"/>
    <cellStyle name="20% - Ênfase1 38" xfId="100" xr:uid="{00000000-0005-0000-0000-000063000000}"/>
    <cellStyle name="20% - Ênfase1 39" xfId="101" xr:uid="{00000000-0005-0000-0000-000064000000}"/>
    <cellStyle name="20% - Ênfase1 4" xfId="102" xr:uid="{00000000-0005-0000-0000-000065000000}"/>
    <cellStyle name="20% - Ênfase1 40" xfId="103" xr:uid="{00000000-0005-0000-0000-000066000000}"/>
    <cellStyle name="20% - Ênfase1 41" xfId="104" xr:uid="{00000000-0005-0000-0000-000067000000}"/>
    <cellStyle name="20% - Ênfase1 42" xfId="105" xr:uid="{00000000-0005-0000-0000-000068000000}"/>
    <cellStyle name="20% - Ênfase1 43" xfId="106" xr:uid="{00000000-0005-0000-0000-000069000000}"/>
    <cellStyle name="20% - Ênfase1 44" xfId="107" xr:uid="{00000000-0005-0000-0000-00006A000000}"/>
    <cellStyle name="20% - Ênfase1 45" xfId="108" xr:uid="{00000000-0005-0000-0000-00006B000000}"/>
    <cellStyle name="20% - Ênfase1 46" xfId="109" xr:uid="{00000000-0005-0000-0000-00006C000000}"/>
    <cellStyle name="20% - Ênfase1 47" xfId="110" xr:uid="{00000000-0005-0000-0000-00006D000000}"/>
    <cellStyle name="20% - Ênfase1 48" xfId="111" xr:uid="{00000000-0005-0000-0000-00006E000000}"/>
    <cellStyle name="20% - Ênfase1 49" xfId="112" xr:uid="{00000000-0005-0000-0000-00006F000000}"/>
    <cellStyle name="20% - Ênfase1 5" xfId="113" xr:uid="{00000000-0005-0000-0000-000070000000}"/>
    <cellStyle name="20% - Ênfase1 50" xfId="114" xr:uid="{00000000-0005-0000-0000-000071000000}"/>
    <cellStyle name="20% - Ênfase1 51" xfId="115" xr:uid="{00000000-0005-0000-0000-000072000000}"/>
    <cellStyle name="20% - Ênfase1 52" xfId="116" xr:uid="{00000000-0005-0000-0000-000073000000}"/>
    <cellStyle name="20% - Ênfase1 53" xfId="117" xr:uid="{00000000-0005-0000-0000-000074000000}"/>
    <cellStyle name="20% - Ênfase1 54" xfId="118" xr:uid="{00000000-0005-0000-0000-000075000000}"/>
    <cellStyle name="20% - Ênfase1 55" xfId="119" xr:uid="{00000000-0005-0000-0000-000076000000}"/>
    <cellStyle name="20% - Ênfase1 56" xfId="120" xr:uid="{00000000-0005-0000-0000-000077000000}"/>
    <cellStyle name="20% - Ênfase1 57" xfId="121" xr:uid="{00000000-0005-0000-0000-000078000000}"/>
    <cellStyle name="20% - Ênfase1 58" xfId="122" xr:uid="{00000000-0005-0000-0000-000079000000}"/>
    <cellStyle name="20% - Ênfase1 59" xfId="123" xr:uid="{00000000-0005-0000-0000-00007A000000}"/>
    <cellStyle name="20% - Ênfase1 6" xfId="124" xr:uid="{00000000-0005-0000-0000-00007B000000}"/>
    <cellStyle name="20% - Ênfase1 7" xfId="125" xr:uid="{00000000-0005-0000-0000-00007C000000}"/>
    <cellStyle name="20% - Ênfase1 8" xfId="126" xr:uid="{00000000-0005-0000-0000-00007D000000}"/>
    <cellStyle name="20% - Ênfase1 9" xfId="127" xr:uid="{00000000-0005-0000-0000-00007E000000}"/>
    <cellStyle name="20% - Ênfase2" xfId="128" builtinId="34" customBuiltin="1"/>
    <cellStyle name="20% - Ênfase2 10" xfId="129" xr:uid="{00000000-0005-0000-0000-000080000000}"/>
    <cellStyle name="20% - Ênfase2 11" xfId="130" xr:uid="{00000000-0005-0000-0000-000081000000}"/>
    <cellStyle name="20% - Ênfase2 12" xfId="131" xr:uid="{00000000-0005-0000-0000-000082000000}"/>
    <cellStyle name="20% - Ênfase2 13" xfId="132" xr:uid="{00000000-0005-0000-0000-000083000000}"/>
    <cellStyle name="20% - Ênfase2 14" xfId="133" xr:uid="{00000000-0005-0000-0000-000084000000}"/>
    <cellStyle name="20% - Ênfase2 15" xfId="134" xr:uid="{00000000-0005-0000-0000-000085000000}"/>
    <cellStyle name="20% - Ênfase2 16" xfId="135" xr:uid="{00000000-0005-0000-0000-000086000000}"/>
    <cellStyle name="20% - Ênfase2 17" xfId="136" xr:uid="{00000000-0005-0000-0000-000087000000}"/>
    <cellStyle name="20% - Ênfase2 18" xfId="137" xr:uid="{00000000-0005-0000-0000-000088000000}"/>
    <cellStyle name="20% - Ênfase2 19" xfId="138" xr:uid="{00000000-0005-0000-0000-000089000000}"/>
    <cellStyle name="20% - Ênfase2 2" xfId="139" xr:uid="{00000000-0005-0000-0000-00008A000000}"/>
    <cellStyle name="20% - Ênfase2 2 10" xfId="140" xr:uid="{00000000-0005-0000-0000-00008B000000}"/>
    <cellStyle name="20% - Ênfase2 2 11" xfId="141" xr:uid="{00000000-0005-0000-0000-00008C000000}"/>
    <cellStyle name="20% - Ênfase2 2 12" xfId="142" xr:uid="{00000000-0005-0000-0000-00008D000000}"/>
    <cellStyle name="20% - Ênfase2 2 13" xfId="143" xr:uid="{00000000-0005-0000-0000-00008E000000}"/>
    <cellStyle name="20% - Ênfase2 2 14" xfId="144" xr:uid="{00000000-0005-0000-0000-00008F000000}"/>
    <cellStyle name="20% - Ênfase2 2 15" xfId="145" xr:uid="{00000000-0005-0000-0000-000090000000}"/>
    <cellStyle name="20% - Ênfase2 2 16" xfId="146" xr:uid="{00000000-0005-0000-0000-000091000000}"/>
    <cellStyle name="20% - Ênfase2 2 17" xfId="147" xr:uid="{00000000-0005-0000-0000-000092000000}"/>
    <cellStyle name="20% - Ênfase2 2 18" xfId="148" xr:uid="{00000000-0005-0000-0000-000093000000}"/>
    <cellStyle name="20% - Ênfase2 2 19" xfId="149" xr:uid="{00000000-0005-0000-0000-000094000000}"/>
    <cellStyle name="20% - Ênfase2 2 2" xfId="150" xr:uid="{00000000-0005-0000-0000-000095000000}"/>
    <cellStyle name="20% - Ênfase2 2 20" xfId="151" xr:uid="{00000000-0005-0000-0000-000096000000}"/>
    <cellStyle name="20% - Ênfase2 2 21" xfId="152" xr:uid="{00000000-0005-0000-0000-000097000000}"/>
    <cellStyle name="20% - Ênfase2 2 22" xfId="153" xr:uid="{00000000-0005-0000-0000-000098000000}"/>
    <cellStyle name="20% - Ênfase2 2 23" xfId="154" xr:uid="{00000000-0005-0000-0000-000099000000}"/>
    <cellStyle name="20% - Ênfase2 2 24" xfId="155" xr:uid="{00000000-0005-0000-0000-00009A000000}"/>
    <cellStyle name="20% - Ênfase2 2 25" xfId="156" xr:uid="{00000000-0005-0000-0000-00009B000000}"/>
    <cellStyle name="20% - Ênfase2 2 26" xfId="157" xr:uid="{00000000-0005-0000-0000-00009C000000}"/>
    <cellStyle name="20% - Ênfase2 2 27" xfId="158" xr:uid="{00000000-0005-0000-0000-00009D000000}"/>
    <cellStyle name="20% - Ênfase2 2 28" xfId="159" xr:uid="{00000000-0005-0000-0000-00009E000000}"/>
    <cellStyle name="20% - Ênfase2 2 29" xfId="160" xr:uid="{00000000-0005-0000-0000-00009F000000}"/>
    <cellStyle name="20% - Ênfase2 2 3" xfId="161" xr:uid="{00000000-0005-0000-0000-0000A0000000}"/>
    <cellStyle name="20% - Ênfase2 2 30" xfId="162" xr:uid="{00000000-0005-0000-0000-0000A1000000}"/>
    <cellStyle name="20% - Ênfase2 2 31" xfId="163" xr:uid="{00000000-0005-0000-0000-0000A2000000}"/>
    <cellStyle name="20% - Ênfase2 2 32" xfId="164" xr:uid="{00000000-0005-0000-0000-0000A3000000}"/>
    <cellStyle name="20% - Ênfase2 2 33" xfId="165" xr:uid="{00000000-0005-0000-0000-0000A4000000}"/>
    <cellStyle name="20% - Ênfase2 2 34" xfId="166" xr:uid="{00000000-0005-0000-0000-0000A5000000}"/>
    <cellStyle name="20% - Ênfase2 2 35" xfId="167" xr:uid="{00000000-0005-0000-0000-0000A6000000}"/>
    <cellStyle name="20% - Ênfase2 2 36" xfId="168" xr:uid="{00000000-0005-0000-0000-0000A7000000}"/>
    <cellStyle name="20% - Ênfase2 2 37" xfId="169" xr:uid="{00000000-0005-0000-0000-0000A8000000}"/>
    <cellStyle name="20% - Ênfase2 2 38" xfId="170" xr:uid="{00000000-0005-0000-0000-0000A9000000}"/>
    <cellStyle name="20% - Ênfase2 2 39" xfId="171" xr:uid="{00000000-0005-0000-0000-0000AA000000}"/>
    <cellStyle name="20% - Ênfase2 2 4" xfId="172" xr:uid="{00000000-0005-0000-0000-0000AB000000}"/>
    <cellStyle name="20% - Ênfase2 2 40" xfId="173" xr:uid="{00000000-0005-0000-0000-0000AC000000}"/>
    <cellStyle name="20% - Ênfase2 2 41" xfId="174" xr:uid="{00000000-0005-0000-0000-0000AD000000}"/>
    <cellStyle name="20% - Ênfase2 2 42" xfId="175" xr:uid="{00000000-0005-0000-0000-0000AE000000}"/>
    <cellStyle name="20% - Ênfase2 2 43" xfId="176" xr:uid="{00000000-0005-0000-0000-0000AF000000}"/>
    <cellStyle name="20% - Ênfase2 2 44" xfId="177" xr:uid="{00000000-0005-0000-0000-0000B0000000}"/>
    <cellStyle name="20% - Ênfase2 2 45" xfId="178" xr:uid="{00000000-0005-0000-0000-0000B1000000}"/>
    <cellStyle name="20% - Ênfase2 2 46" xfId="179" xr:uid="{00000000-0005-0000-0000-0000B2000000}"/>
    <cellStyle name="20% - Ênfase2 2 47" xfId="180" xr:uid="{00000000-0005-0000-0000-0000B3000000}"/>
    <cellStyle name="20% - Ênfase2 2 48" xfId="181" xr:uid="{00000000-0005-0000-0000-0000B4000000}"/>
    <cellStyle name="20% - Ênfase2 2 49" xfId="182" xr:uid="{00000000-0005-0000-0000-0000B5000000}"/>
    <cellStyle name="20% - Ênfase2 2 5" xfId="183" xr:uid="{00000000-0005-0000-0000-0000B6000000}"/>
    <cellStyle name="20% - Ênfase2 2 50" xfId="184" xr:uid="{00000000-0005-0000-0000-0000B7000000}"/>
    <cellStyle name="20% - Ênfase2 2 51" xfId="185" xr:uid="{00000000-0005-0000-0000-0000B8000000}"/>
    <cellStyle name="20% - Ênfase2 2 52" xfId="186" xr:uid="{00000000-0005-0000-0000-0000B9000000}"/>
    <cellStyle name="20% - Ênfase2 2 53" xfId="187" xr:uid="{00000000-0005-0000-0000-0000BA000000}"/>
    <cellStyle name="20% - Ênfase2 2 54" xfId="188" xr:uid="{00000000-0005-0000-0000-0000BB000000}"/>
    <cellStyle name="20% - Ênfase2 2 55" xfId="189" xr:uid="{00000000-0005-0000-0000-0000BC000000}"/>
    <cellStyle name="20% - Ênfase2 2 56" xfId="190" xr:uid="{00000000-0005-0000-0000-0000BD000000}"/>
    <cellStyle name="20% - Ênfase2 2 57" xfId="191" xr:uid="{00000000-0005-0000-0000-0000BE000000}"/>
    <cellStyle name="20% - Ênfase2 2 58" xfId="192" xr:uid="{00000000-0005-0000-0000-0000BF000000}"/>
    <cellStyle name="20% - Ênfase2 2 6" xfId="193" xr:uid="{00000000-0005-0000-0000-0000C0000000}"/>
    <cellStyle name="20% - Ênfase2 2 7" xfId="194" xr:uid="{00000000-0005-0000-0000-0000C1000000}"/>
    <cellStyle name="20% - Ênfase2 2 8" xfId="195" xr:uid="{00000000-0005-0000-0000-0000C2000000}"/>
    <cellStyle name="20% - Ênfase2 2 9" xfId="196" xr:uid="{00000000-0005-0000-0000-0000C3000000}"/>
    <cellStyle name="20% - Ênfase2 20" xfId="197" xr:uid="{00000000-0005-0000-0000-0000C4000000}"/>
    <cellStyle name="20% - Ênfase2 21" xfId="198" xr:uid="{00000000-0005-0000-0000-0000C5000000}"/>
    <cellStyle name="20% - Ênfase2 22" xfId="199" xr:uid="{00000000-0005-0000-0000-0000C6000000}"/>
    <cellStyle name="20% - Ênfase2 23" xfId="200" xr:uid="{00000000-0005-0000-0000-0000C7000000}"/>
    <cellStyle name="20% - Ênfase2 24" xfId="201" xr:uid="{00000000-0005-0000-0000-0000C8000000}"/>
    <cellStyle name="20% - Ênfase2 25" xfId="202" xr:uid="{00000000-0005-0000-0000-0000C9000000}"/>
    <cellStyle name="20% - Ênfase2 26" xfId="203" xr:uid="{00000000-0005-0000-0000-0000CA000000}"/>
    <cellStyle name="20% - Ênfase2 27" xfId="204" xr:uid="{00000000-0005-0000-0000-0000CB000000}"/>
    <cellStyle name="20% - Ênfase2 28" xfId="205" xr:uid="{00000000-0005-0000-0000-0000CC000000}"/>
    <cellStyle name="20% - Ênfase2 29" xfId="206" xr:uid="{00000000-0005-0000-0000-0000CD000000}"/>
    <cellStyle name="20% - Ênfase2 3" xfId="207" xr:uid="{00000000-0005-0000-0000-0000CE000000}"/>
    <cellStyle name="20% - Ênfase2 3 2" xfId="208" xr:uid="{00000000-0005-0000-0000-0000CF000000}"/>
    <cellStyle name="20% - Ênfase2 3 3" xfId="209" xr:uid="{00000000-0005-0000-0000-0000D0000000}"/>
    <cellStyle name="20% - Ênfase2 3 4" xfId="210" xr:uid="{00000000-0005-0000-0000-0000D1000000}"/>
    <cellStyle name="20% - Ênfase2 3 5" xfId="211" xr:uid="{00000000-0005-0000-0000-0000D2000000}"/>
    <cellStyle name="20% - Ênfase2 3 6" xfId="212" xr:uid="{00000000-0005-0000-0000-0000D3000000}"/>
    <cellStyle name="20% - Ênfase2 30" xfId="213" xr:uid="{00000000-0005-0000-0000-0000D4000000}"/>
    <cellStyle name="20% - Ênfase2 31" xfId="214" xr:uid="{00000000-0005-0000-0000-0000D5000000}"/>
    <cellStyle name="20% - Ênfase2 32" xfId="215" xr:uid="{00000000-0005-0000-0000-0000D6000000}"/>
    <cellStyle name="20% - Ênfase2 33" xfId="216" xr:uid="{00000000-0005-0000-0000-0000D7000000}"/>
    <cellStyle name="20% - Ênfase2 34" xfId="217" xr:uid="{00000000-0005-0000-0000-0000D8000000}"/>
    <cellStyle name="20% - Ênfase2 35" xfId="218" xr:uid="{00000000-0005-0000-0000-0000D9000000}"/>
    <cellStyle name="20% - Ênfase2 36" xfId="219" xr:uid="{00000000-0005-0000-0000-0000DA000000}"/>
    <cellStyle name="20% - Ênfase2 37" xfId="220" xr:uid="{00000000-0005-0000-0000-0000DB000000}"/>
    <cellStyle name="20% - Ênfase2 38" xfId="221" xr:uid="{00000000-0005-0000-0000-0000DC000000}"/>
    <cellStyle name="20% - Ênfase2 39" xfId="222" xr:uid="{00000000-0005-0000-0000-0000DD000000}"/>
    <cellStyle name="20% - Ênfase2 4" xfId="223" xr:uid="{00000000-0005-0000-0000-0000DE000000}"/>
    <cellStyle name="20% - Ênfase2 40" xfId="224" xr:uid="{00000000-0005-0000-0000-0000DF000000}"/>
    <cellStyle name="20% - Ênfase2 41" xfId="225" xr:uid="{00000000-0005-0000-0000-0000E0000000}"/>
    <cellStyle name="20% - Ênfase2 42" xfId="226" xr:uid="{00000000-0005-0000-0000-0000E1000000}"/>
    <cellStyle name="20% - Ênfase2 43" xfId="227" xr:uid="{00000000-0005-0000-0000-0000E2000000}"/>
    <cellStyle name="20% - Ênfase2 44" xfId="228" xr:uid="{00000000-0005-0000-0000-0000E3000000}"/>
    <cellStyle name="20% - Ênfase2 45" xfId="229" xr:uid="{00000000-0005-0000-0000-0000E4000000}"/>
    <cellStyle name="20% - Ênfase2 46" xfId="230" xr:uid="{00000000-0005-0000-0000-0000E5000000}"/>
    <cellStyle name="20% - Ênfase2 47" xfId="231" xr:uid="{00000000-0005-0000-0000-0000E6000000}"/>
    <cellStyle name="20% - Ênfase2 48" xfId="232" xr:uid="{00000000-0005-0000-0000-0000E7000000}"/>
    <cellStyle name="20% - Ênfase2 49" xfId="233" xr:uid="{00000000-0005-0000-0000-0000E8000000}"/>
    <cellStyle name="20% - Ênfase2 5" xfId="234" xr:uid="{00000000-0005-0000-0000-0000E9000000}"/>
    <cellStyle name="20% - Ênfase2 50" xfId="235" xr:uid="{00000000-0005-0000-0000-0000EA000000}"/>
    <cellStyle name="20% - Ênfase2 51" xfId="236" xr:uid="{00000000-0005-0000-0000-0000EB000000}"/>
    <cellStyle name="20% - Ênfase2 52" xfId="237" xr:uid="{00000000-0005-0000-0000-0000EC000000}"/>
    <cellStyle name="20% - Ênfase2 53" xfId="238" xr:uid="{00000000-0005-0000-0000-0000ED000000}"/>
    <cellStyle name="20% - Ênfase2 54" xfId="239" xr:uid="{00000000-0005-0000-0000-0000EE000000}"/>
    <cellStyle name="20% - Ênfase2 55" xfId="240" xr:uid="{00000000-0005-0000-0000-0000EF000000}"/>
    <cellStyle name="20% - Ênfase2 56" xfId="241" xr:uid="{00000000-0005-0000-0000-0000F0000000}"/>
    <cellStyle name="20% - Ênfase2 57" xfId="242" xr:uid="{00000000-0005-0000-0000-0000F1000000}"/>
    <cellStyle name="20% - Ênfase2 58" xfId="243" xr:uid="{00000000-0005-0000-0000-0000F2000000}"/>
    <cellStyle name="20% - Ênfase2 59" xfId="244" xr:uid="{00000000-0005-0000-0000-0000F3000000}"/>
    <cellStyle name="20% - Ênfase2 6" xfId="245" xr:uid="{00000000-0005-0000-0000-0000F4000000}"/>
    <cellStyle name="20% - Ênfase2 7" xfId="246" xr:uid="{00000000-0005-0000-0000-0000F5000000}"/>
    <cellStyle name="20% - Ênfase2 8" xfId="247" xr:uid="{00000000-0005-0000-0000-0000F6000000}"/>
    <cellStyle name="20% - Ênfase2 9" xfId="248" xr:uid="{00000000-0005-0000-0000-0000F7000000}"/>
    <cellStyle name="20% - Ênfase3" xfId="249" builtinId="38" customBuiltin="1"/>
    <cellStyle name="20% - Ênfase3 10" xfId="250" xr:uid="{00000000-0005-0000-0000-0000F9000000}"/>
    <cellStyle name="20% - Ênfase3 11" xfId="251" xr:uid="{00000000-0005-0000-0000-0000FA000000}"/>
    <cellStyle name="20% - Ênfase3 12" xfId="252" xr:uid="{00000000-0005-0000-0000-0000FB000000}"/>
    <cellStyle name="20% - Ênfase3 13" xfId="253" xr:uid="{00000000-0005-0000-0000-0000FC000000}"/>
    <cellStyle name="20% - Ênfase3 14" xfId="254" xr:uid="{00000000-0005-0000-0000-0000FD000000}"/>
    <cellStyle name="20% - Ênfase3 15" xfId="255" xr:uid="{00000000-0005-0000-0000-0000FE000000}"/>
    <cellStyle name="20% - Ênfase3 16" xfId="256" xr:uid="{00000000-0005-0000-0000-0000FF000000}"/>
    <cellStyle name="20% - Ênfase3 17" xfId="257" xr:uid="{00000000-0005-0000-0000-000000010000}"/>
    <cellStyle name="20% - Ênfase3 18" xfId="258" xr:uid="{00000000-0005-0000-0000-000001010000}"/>
    <cellStyle name="20% - Ênfase3 19" xfId="259" xr:uid="{00000000-0005-0000-0000-000002010000}"/>
    <cellStyle name="20% - Ênfase3 2" xfId="260" xr:uid="{00000000-0005-0000-0000-000003010000}"/>
    <cellStyle name="20% - Ênfase3 2 10" xfId="261" xr:uid="{00000000-0005-0000-0000-000004010000}"/>
    <cellStyle name="20% - Ênfase3 2 11" xfId="262" xr:uid="{00000000-0005-0000-0000-000005010000}"/>
    <cellStyle name="20% - Ênfase3 2 12" xfId="263" xr:uid="{00000000-0005-0000-0000-000006010000}"/>
    <cellStyle name="20% - Ênfase3 2 13" xfId="264" xr:uid="{00000000-0005-0000-0000-000007010000}"/>
    <cellStyle name="20% - Ênfase3 2 14" xfId="265" xr:uid="{00000000-0005-0000-0000-000008010000}"/>
    <cellStyle name="20% - Ênfase3 2 15" xfId="266" xr:uid="{00000000-0005-0000-0000-000009010000}"/>
    <cellStyle name="20% - Ênfase3 2 16" xfId="267" xr:uid="{00000000-0005-0000-0000-00000A010000}"/>
    <cellStyle name="20% - Ênfase3 2 17" xfId="268" xr:uid="{00000000-0005-0000-0000-00000B010000}"/>
    <cellStyle name="20% - Ênfase3 2 18" xfId="269" xr:uid="{00000000-0005-0000-0000-00000C010000}"/>
    <cellStyle name="20% - Ênfase3 2 19" xfId="270" xr:uid="{00000000-0005-0000-0000-00000D010000}"/>
    <cellStyle name="20% - Ênfase3 2 2" xfId="271" xr:uid="{00000000-0005-0000-0000-00000E010000}"/>
    <cellStyle name="20% - Ênfase3 2 20" xfId="272" xr:uid="{00000000-0005-0000-0000-00000F010000}"/>
    <cellStyle name="20% - Ênfase3 2 21" xfId="273" xr:uid="{00000000-0005-0000-0000-000010010000}"/>
    <cellStyle name="20% - Ênfase3 2 22" xfId="274" xr:uid="{00000000-0005-0000-0000-000011010000}"/>
    <cellStyle name="20% - Ênfase3 2 23" xfId="275" xr:uid="{00000000-0005-0000-0000-000012010000}"/>
    <cellStyle name="20% - Ênfase3 2 24" xfId="276" xr:uid="{00000000-0005-0000-0000-000013010000}"/>
    <cellStyle name="20% - Ênfase3 2 25" xfId="277" xr:uid="{00000000-0005-0000-0000-000014010000}"/>
    <cellStyle name="20% - Ênfase3 2 26" xfId="278" xr:uid="{00000000-0005-0000-0000-000015010000}"/>
    <cellStyle name="20% - Ênfase3 2 27" xfId="279" xr:uid="{00000000-0005-0000-0000-000016010000}"/>
    <cellStyle name="20% - Ênfase3 2 28" xfId="280" xr:uid="{00000000-0005-0000-0000-000017010000}"/>
    <cellStyle name="20% - Ênfase3 2 29" xfId="281" xr:uid="{00000000-0005-0000-0000-000018010000}"/>
    <cellStyle name="20% - Ênfase3 2 3" xfId="282" xr:uid="{00000000-0005-0000-0000-000019010000}"/>
    <cellStyle name="20% - Ênfase3 2 30" xfId="283" xr:uid="{00000000-0005-0000-0000-00001A010000}"/>
    <cellStyle name="20% - Ênfase3 2 31" xfId="284" xr:uid="{00000000-0005-0000-0000-00001B010000}"/>
    <cellStyle name="20% - Ênfase3 2 32" xfId="285" xr:uid="{00000000-0005-0000-0000-00001C010000}"/>
    <cellStyle name="20% - Ênfase3 2 33" xfId="286" xr:uid="{00000000-0005-0000-0000-00001D010000}"/>
    <cellStyle name="20% - Ênfase3 2 34" xfId="287" xr:uid="{00000000-0005-0000-0000-00001E010000}"/>
    <cellStyle name="20% - Ênfase3 2 35" xfId="288" xr:uid="{00000000-0005-0000-0000-00001F010000}"/>
    <cellStyle name="20% - Ênfase3 2 36" xfId="289" xr:uid="{00000000-0005-0000-0000-000020010000}"/>
    <cellStyle name="20% - Ênfase3 2 37" xfId="290" xr:uid="{00000000-0005-0000-0000-000021010000}"/>
    <cellStyle name="20% - Ênfase3 2 38" xfId="291" xr:uid="{00000000-0005-0000-0000-000022010000}"/>
    <cellStyle name="20% - Ênfase3 2 39" xfId="292" xr:uid="{00000000-0005-0000-0000-000023010000}"/>
    <cellStyle name="20% - Ênfase3 2 4" xfId="293" xr:uid="{00000000-0005-0000-0000-000024010000}"/>
    <cellStyle name="20% - Ênfase3 2 40" xfId="294" xr:uid="{00000000-0005-0000-0000-000025010000}"/>
    <cellStyle name="20% - Ênfase3 2 41" xfId="295" xr:uid="{00000000-0005-0000-0000-000026010000}"/>
    <cellStyle name="20% - Ênfase3 2 42" xfId="296" xr:uid="{00000000-0005-0000-0000-000027010000}"/>
    <cellStyle name="20% - Ênfase3 2 43" xfId="297" xr:uid="{00000000-0005-0000-0000-000028010000}"/>
    <cellStyle name="20% - Ênfase3 2 44" xfId="298" xr:uid="{00000000-0005-0000-0000-000029010000}"/>
    <cellStyle name="20% - Ênfase3 2 45" xfId="299" xr:uid="{00000000-0005-0000-0000-00002A010000}"/>
    <cellStyle name="20% - Ênfase3 2 46" xfId="300" xr:uid="{00000000-0005-0000-0000-00002B010000}"/>
    <cellStyle name="20% - Ênfase3 2 47" xfId="301" xr:uid="{00000000-0005-0000-0000-00002C010000}"/>
    <cellStyle name="20% - Ênfase3 2 48" xfId="302" xr:uid="{00000000-0005-0000-0000-00002D010000}"/>
    <cellStyle name="20% - Ênfase3 2 49" xfId="303" xr:uid="{00000000-0005-0000-0000-00002E010000}"/>
    <cellStyle name="20% - Ênfase3 2 5" xfId="304" xr:uid="{00000000-0005-0000-0000-00002F010000}"/>
    <cellStyle name="20% - Ênfase3 2 50" xfId="305" xr:uid="{00000000-0005-0000-0000-000030010000}"/>
    <cellStyle name="20% - Ênfase3 2 51" xfId="306" xr:uid="{00000000-0005-0000-0000-000031010000}"/>
    <cellStyle name="20% - Ênfase3 2 52" xfId="307" xr:uid="{00000000-0005-0000-0000-000032010000}"/>
    <cellStyle name="20% - Ênfase3 2 53" xfId="308" xr:uid="{00000000-0005-0000-0000-000033010000}"/>
    <cellStyle name="20% - Ênfase3 2 54" xfId="309" xr:uid="{00000000-0005-0000-0000-000034010000}"/>
    <cellStyle name="20% - Ênfase3 2 55" xfId="310" xr:uid="{00000000-0005-0000-0000-000035010000}"/>
    <cellStyle name="20% - Ênfase3 2 56" xfId="311" xr:uid="{00000000-0005-0000-0000-000036010000}"/>
    <cellStyle name="20% - Ênfase3 2 57" xfId="312" xr:uid="{00000000-0005-0000-0000-000037010000}"/>
    <cellStyle name="20% - Ênfase3 2 58" xfId="313" xr:uid="{00000000-0005-0000-0000-000038010000}"/>
    <cellStyle name="20% - Ênfase3 2 6" xfId="314" xr:uid="{00000000-0005-0000-0000-000039010000}"/>
    <cellStyle name="20% - Ênfase3 2 7" xfId="315" xr:uid="{00000000-0005-0000-0000-00003A010000}"/>
    <cellStyle name="20% - Ênfase3 2 8" xfId="316" xr:uid="{00000000-0005-0000-0000-00003B010000}"/>
    <cellStyle name="20% - Ênfase3 2 9" xfId="317" xr:uid="{00000000-0005-0000-0000-00003C010000}"/>
    <cellStyle name="20% - Ênfase3 20" xfId="318" xr:uid="{00000000-0005-0000-0000-00003D010000}"/>
    <cellStyle name="20% - Ênfase3 21" xfId="319" xr:uid="{00000000-0005-0000-0000-00003E010000}"/>
    <cellStyle name="20% - Ênfase3 22" xfId="320" xr:uid="{00000000-0005-0000-0000-00003F010000}"/>
    <cellStyle name="20% - Ênfase3 23" xfId="321" xr:uid="{00000000-0005-0000-0000-000040010000}"/>
    <cellStyle name="20% - Ênfase3 24" xfId="322" xr:uid="{00000000-0005-0000-0000-000041010000}"/>
    <cellStyle name="20% - Ênfase3 25" xfId="323" xr:uid="{00000000-0005-0000-0000-000042010000}"/>
    <cellStyle name="20% - Ênfase3 26" xfId="324" xr:uid="{00000000-0005-0000-0000-000043010000}"/>
    <cellStyle name="20% - Ênfase3 27" xfId="325" xr:uid="{00000000-0005-0000-0000-000044010000}"/>
    <cellStyle name="20% - Ênfase3 28" xfId="326" xr:uid="{00000000-0005-0000-0000-000045010000}"/>
    <cellStyle name="20% - Ênfase3 29" xfId="327" xr:uid="{00000000-0005-0000-0000-000046010000}"/>
    <cellStyle name="20% - Ênfase3 3" xfId="328" xr:uid="{00000000-0005-0000-0000-000047010000}"/>
    <cellStyle name="20% - Ênfase3 3 2" xfId="329" xr:uid="{00000000-0005-0000-0000-000048010000}"/>
    <cellStyle name="20% - Ênfase3 3 3" xfId="330" xr:uid="{00000000-0005-0000-0000-000049010000}"/>
    <cellStyle name="20% - Ênfase3 3 4" xfId="331" xr:uid="{00000000-0005-0000-0000-00004A010000}"/>
    <cellStyle name="20% - Ênfase3 3 5" xfId="332" xr:uid="{00000000-0005-0000-0000-00004B010000}"/>
    <cellStyle name="20% - Ênfase3 3 6" xfId="333" xr:uid="{00000000-0005-0000-0000-00004C010000}"/>
    <cellStyle name="20% - Ênfase3 30" xfId="334" xr:uid="{00000000-0005-0000-0000-00004D010000}"/>
    <cellStyle name="20% - Ênfase3 31" xfId="335" xr:uid="{00000000-0005-0000-0000-00004E010000}"/>
    <cellStyle name="20% - Ênfase3 32" xfId="336" xr:uid="{00000000-0005-0000-0000-00004F010000}"/>
    <cellStyle name="20% - Ênfase3 33" xfId="337" xr:uid="{00000000-0005-0000-0000-000050010000}"/>
    <cellStyle name="20% - Ênfase3 34" xfId="338" xr:uid="{00000000-0005-0000-0000-000051010000}"/>
    <cellStyle name="20% - Ênfase3 35" xfId="339" xr:uid="{00000000-0005-0000-0000-000052010000}"/>
    <cellStyle name="20% - Ênfase3 36" xfId="340" xr:uid="{00000000-0005-0000-0000-000053010000}"/>
    <cellStyle name="20% - Ênfase3 37" xfId="341" xr:uid="{00000000-0005-0000-0000-000054010000}"/>
    <cellStyle name="20% - Ênfase3 38" xfId="342" xr:uid="{00000000-0005-0000-0000-000055010000}"/>
    <cellStyle name="20% - Ênfase3 39" xfId="343" xr:uid="{00000000-0005-0000-0000-000056010000}"/>
    <cellStyle name="20% - Ênfase3 4" xfId="344" xr:uid="{00000000-0005-0000-0000-000057010000}"/>
    <cellStyle name="20% - Ênfase3 40" xfId="345" xr:uid="{00000000-0005-0000-0000-000058010000}"/>
    <cellStyle name="20% - Ênfase3 41" xfId="346" xr:uid="{00000000-0005-0000-0000-000059010000}"/>
    <cellStyle name="20% - Ênfase3 42" xfId="347" xr:uid="{00000000-0005-0000-0000-00005A010000}"/>
    <cellStyle name="20% - Ênfase3 43" xfId="348" xr:uid="{00000000-0005-0000-0000-00005B010000}"/>
    <cellStyle name="20% - Ênfase3 44" xfId="349" xr:uid="{00000000-0005-0000-0000-00005C010000}"/>
    <cellStyle name="20% - Ênfase3 45" xfId="350" xr:uid="{00000000-0005-0000-0000-00005D010000}"/>
    <cellStyle name="20% - Ênfase3 46" xfId="351" xr:uid="{00000000-0005-0000-0000-00005E010000}"/>
    <cellStyle name="20% - Ênfase3 47" xfId="352" xr:uid="{00000000-0005-0000-0000-00005F010000}"/>
    <cellStyle name="20% - Ênfase3 48" xfId="353" xr:uid="{00000000-0005-0000-0000-000060010000}"/>
    <cellStyle name="20% - Ênfase3 49" xfId="354" xr:uid="{00000000-0005-0000-0000-000061010000}"/>
    <cellStyle name="20% - Ênfase3 5" xfId="355" xr:uid="{00000000-0005-0000-0000-000062010000}"/>
    <cellStyle name="20% - Ênfase3 50" xfId="356" xr:uid="{00000000-0005-0000-0000-000063010000}"/>
    <cellStyle name="20% - Ênfase3 51" xfId="357" xr:uid="{00000000-0005-0000-0000-000064010000}"/>
    <cellStyle name="20% - Ênfase3 52" xfId="358" xr:uid="{00000000-0005-0000-0000-000065010000}"/>
    <cellStyle name="20% - Ênfase3 53" xfId="359" xr:uid="{00000000-0005-0000-0000-000066010000}"/>
    <cellStyle name="20% - Ênfase3 54" xfId="360" xr:uid="{00000000-0005-0000-0000-000067010000}"/>
    <cellStyle name="20% - Ênfase3 55" xfId="361" xr:uid="{00000000-0005-0000-0000-000068010000}"/>
    <cellStyle name="20% - Ênfase3 56" xfId="362" xr:uid="{00000000-0005-0000-0000-000069010000}"/>
    <cellStyle name="20% - Ênfase3 57" xfId="363" xr:uid="{00000000-0005-0000-0000-00006A010000}"/>
    <cellStyle name="20% - Ênfase3 58" xfId="364" xr:uid="{00000000-0005-0000-0000-00006B010000}"/>
    <cellStyle name="20% - Ênfase3 59" xfId="365" xr:uid="{00000000-0005-0000-0000-00006C010000}"/>
    <cellStyle name="20% - Ênfase3 6" xfId="366" xr:uid="{00000000-0005-0000-0000-00006D010000}"/>
    <cellStyle name="20% - Ênfase3 7" xfId="367" xr:uid="{00000000-0005-0000-0000-00006E010000}"/>
    <cellStyle name="20% - Ênfase3 8" xfId="368" xr:uid="{00000000-0005-0000-0000-00006F010000}"/>
    <cellStyle name="20% - Ênfase3 9" xfId="369" xr:uid="{00000000-0005-0000-0000-000070010000}"/>
    <cellStyle name="20% - Ênfase4" xfId="370" builtinId="42" customBuiltin="1"/>
    <cellStyle name="20% - Ênfase4 10" xfId="371" xr:uid="{00000000-0005-0000-0000-000072010000}"/>
    <cellStyle name="20% - Ênfase4 11" xfId="372" xr:uid="{00000000-0005-0000-0000-000073010000}"/>
    <cellStyle name="20% - Ênfase4 12" xfId="373" xr:uid="{00000000-0005-0000-0000-000074010000}"/>
    <cellStyle name="20% - Ênfase4 13" xfId="374" xr:uid="{00000000-0005-0000-0000-000075010000}"/>
    <cellStyle name="20% - Ênfase4 14" xfId="375" xr:uid="{00000000-0005-0000-0000-000076010000}"/>
    <cellStyle name="20% - Ênfase4 15" xfId="376" xr:uid="{00000000-0005-0000-0000-000077010000}"/>
    <cellStyle name="20% - Ênfase4 16" xfId="377" xr:uid="{00000000-0005-0000-0000-000078010000}"/>
    <cellStyle name="20% - Ênfase4 17" xfId="378" xr:uid="{00000000-0005-0000-0000-000079010000}"/>
    <cellStyle name="20% - Ênfase4 18" xfId="379" xr:uid="{00000000-0005-0000-0000-00007A010000}"/>
    <cellStyle name="20% - Ênfase4 19" xfId="380" xr:uid="{00000000-0005-0000-0000-00007B010000}"/>
    <cellStyle name="20% - Ênfase4 2" xfId="381" xr:uid="{00000000-0005-0000-0000-00007C010000}"/>
    <cellStyle name="20% - Ênfase4 2 10" xfId="382" xr:uid="{00000000-0005-0000-0000-00007D010000}"/>
    <cellStyle name="20% - Ênfase4 2 11" xfId="383" xr:uid="{00000000-0005-0000-0000-00007E010000}"/>
    <cellStyle name="20% - Ênfase4 2 12" xfId="384" xr:uid="{00000000-0005-0000-0000-00007F010000}"/>
    <cellStyle name="20% - Ênfase4 2 13" xfId="385" xr:uid="{00000000-0005-0000-0000-000080010000}"/>
    <cellStyle name="20% - Ênfase4 2 14" xfId="386" xr:uid="{00000000-0005-0000-0000-000081010000}"/>
    <cellStyle name="20% - Ênfase4 2 15" xfId="387" xr:uid="{00000000-0005-0000-0000-000082010000}"/>
    <cellStyle name="20% - Ênfase4 2 16" xfId="388" xr:uid="{00000000-0005-0000-0000-000083010000}"/>
    <cellStyle name="20% - Ênfase4 2 17" xfId="389" xr:uid="{00000000-0005-0000-0000-000084010000}"/>
    <cellStyle name="20% - Ênfase4 2 18" xfId="390" xr:uid="{00000000-0005-0000-0000-000085010000}"/>
    <cellStyle name="20% - Ênfase4 2 19" xfId="391" xr:uid="{00000000-0005-0000-0000-000086010000}"/>
    <cellStyle name="20% - Ênfase4 2 2" xfId="392" xr:uid="{00000000-0005-0000-0000-000087010000}"/>
    <cellStyle name="20% - Ênfase4 2 20" xfId="393" xr:uid="{00000000-0005-0000-0000-000088010000}"/>
    <cellStyle name="20% - Ênfase4 2 21" xfId="394" xr:uid="{00000000-0005-0000-0000-000089010000}"/>
    <cellStyle name="20% - Ênfase4 2 22" xfId="395" xr:uid="{00000000-0005-0000-0000-00008A010000}"/>
    <cellStyle name="20% - Ênfase4 2 23" xfId="396" xr:uid="{00000000-0005-0000-0000-00008B010000}"/>
    <cellStyle name="20% - Ênfase4 2 24" xfId="397" xr:uid="{00000000-0005-0000-0000-00008C010000}"/>
    <cellStyle name="20% - Ênfase4 2 25" xfId="398" xr:uid="{00000000-0005-0000-0000-00008D010000}"/>
    <cellStyle name="20% - Ênfase4 2 26" xfId="399" xr:uid="{00000000-0005-0000-0000-00008E010000}"/>
    <cellStyle name="20% - Ênfase4 2 27" xfId="400" xr:uid="{00000000-0005-0000-0000-00008F010000}"/>
    <cellStyle name="20% - Ênfase4 2 28" xfId="401" xr:uid="{00000000-0005-0000-0000-000090010000}"/>
    <cellStyle name="20% - Ênfase4 2 29" xfId="402" xr:uid="{00000000-0005-0000-0000-000091010000}"/>
    <cellStyle name="20% - Ênfase4 2 3" xfId="403" xr:uid="{00000000-0005-0000-0000-000092010000}"/>
    <cellStyle name="20% - Ênfase4 2 30" xfId="404" xr:uid="{00000000-0005-0000-0000-000093010000}"/>
    <cellStyle name="20% - Ênfase4 2 31" xfId="405" xr:uid="{00000000-0005-0000-0000-000094010000}"/>
    <cellStyle name="20% - Ênfase4 2 32" xfId="406" xr:uid="{00000000-0005-0000-0000-000095010000}"/>
    <cellStyle name="20% - Ênfase4 2 33" xfId="407" xr:uid="{00000000-0005-0000-0000-000096010000}"/>
    <cellStyle name="20% - Ênfase4 2 34" xfId="408" xr:uid="{00000000-0005-0000-0000-000097010000}"/>
    <cellStyle name="20% - Ênfase4 2 35" xfId="409" xr:uid="{00000000-0005-0000-0000-000098010000}"/>
    <cellStyle name="20% - Ênfase4 2 36" xfId="410" xr:uid="{00000000-0005-0000-0000-000099010000}"/>
    <cellStyle name="20% - Ênfase4 2 37" xfId="411" xr:uid="{00000000-0005-0000-0000-00009A010000}"/>
    <cellStyle name="20% - Ênfase4 2 38" xfId="412" xr:uid="{00000000-0005-0000-0000-00009B010000}"/>
    <cellStyle name="20% - Ênfase4 2 39" xfId="413" xr:uid="{00000000-0005-0000-0000-00009C010000}"/>
    <cellStyle name="20% - Ênfase4 2 4" xfId="414" xr:uid="{00000000-0005-0000-0000-00009D010000}"/>
    <cellStyle name="20% - Ênfase4 2 40" xfId="415" xr:uid="{00000000-0005-0000-0000-00009E010000}"/>
    <cellStyle name="20% - Ênfase4 2 41" xfId="416" xr:uid="{00000000-0005-0000-0000-00009F010000}"/>
    <cellStyle name="20% - Ênfase4 2 42" xfId="417" xr:uid="{00000000-0005-0000-0000-0000A0010000}"/>
    <cellStyle name="20% - Ênfase4 2 43" xfId="418" xr:uid="{00000000-0005-0000-0000-0000A1010000}"/>
    <cellStyle name="20% - Ênfase4 2 44" xfId="419" xr:uid="{00000000-0005-0000-0000-0000A2010000}"/>
    <cellStyle name="20% - Ênfase4 2 45" xfId="420" xr:uid="{00000000-0005-0000-0000-0000A3010000}"/>
    <cellStyle name="20% - Ênfase4 2 46" xfId="421" xr:uid="{00000000-0005-0000-0000-0000A4010000}"/>
    <cellStyle name="20% - Ênfase4 2 47" xfId="422" xr:uid="{00000000-0005-0000-0000-0000A5010000}"/>
    <cellStyle name="20% - Ênfase4 2 48" xfId="423" xr:uid="{00000000-0005-0000-0000-0000A6010000}"/>
    <cellStyle name="20% - Ênfase4 2 49" xfId="424" xr:uid="{00000000-0005-0000-0000-0000A7010000}"/>
    <cellStyle name="20% - Ênfase4 2 5" xfId="425" xr:uid="{00000000-0005-0000-0000-0000A8010000}"/>
    <cellStyle name="20% - Ênfase4 2 50" xfId="426" xr:uid="{00000000-0005-0000-0000-0000A9010000}"/>
    <cellStyle name="20% - Ênfase4 2 51" xfId="427" xr:uid="{00000000-0005-0000-0000-0000AA010000}"/>
    <cellStyle name="20% - Ênfase4 2 52" xfId="428" xr:uid="{00000000-0005-0000-0000-0000AB010000}"/>
    <cellStyle name="20% - Ênfase4 2 53" xfId="429" xr:uid="{00000000-0005-0000-0000-0000AC010000}"/>
    <cellStyle name="20% - Ênfase4 2 54" xfId="430" xr:uid="{00000000-0005-0000-0000-0000AD010000}"/>
    <cellStyle name="20% - Ênfase4 2 55" xfId="431" xr:uid="{00000000-0005-0000-0000-0000AE010000}"/>
    <cellStyle name="20% - Ênfase4 2 56" xfId="432" xr:uid="{00000000-0005-0000-0000-0000AF010000}"/>
    <cellStyle name="20% - Ênfase4 2 57" xfId="433" xr:uid="{00000000-0005-0000-0000-0000B0010000}"/>
    <cellStyle name="20% - Ênfase4 2 58" xfId="434" xr:uid="{00000000-0005-0000-0000-0000B1010000}"/>
    <cellStyle name="20% - Ênfase4 2 6" xfId="435" xr:uid="{00000000-0005-0000-0000-0000B2010000}"/>
    <cellStyle name="20% - Ênfase4 2 7" xfId="436" xr:uid="{00000000-0005-0000-0000-0000B3010000}"/>
    <cellStyle name="20% - Ênfase4 2 8" xfId="437" xr:uid="{00000000-0005-0000-0000-0000B4010000}"/>
    <cellStyle name="20% - Ênfase4 2 9" xfId="438" xr:uid="{00000000-0005-0000-0000-0000B5010000}"/>
    <cellStyle name="20% - Ênfase4 20" xfId="439" xr:uid="{00000000-0005-0000-0000-0000B6010000}"/>
    <cellStyle name="20% - Ênfase4 21" xfId="440" xr:uid="{00000000-0005-0000-0000-0000B7010000}"/>
    <cellStyle name="20% - Ênfase4 22" xfId="441" xr:uid="{00000000-0005-0000-0000-0000B8010000}"/>
    <cellStyle name="20% - Ênfase4 23" xfId="442" xr:uid="{00000000-0005-0000-0000-0000B9010000}"/>
    <cellStyle name="20% - Ênfase4 24" xfId="443" xr:uid="{00000000-0005-0000-0000-0000BA010000}"/>
    <cellStyle name="20% - Ênfase4 25" xfId="444" xr:uid="{00000000-0005-0000-0000-0000BB010000}"/>
    <cellStyle name="20% - Ênfase4 26" xfId="445" xr:uid="{00000000-0005-0000-0000-0000BC010000}"/>
    <cellStyle name="20% - Ênfase4 27" xfId="446" xr:uid="{00000000-0005-0000-0000-0000BD010000}"/>
    <cellStyle name="20% - Ênfase4 28" xfId="447" xr:uid="{00000000-0005-0000-0000-0000BE010000}"/>
    <cellStyle name="20% - Ênfase4 29" xfId="448" xr:uid="{00000000-0005-0000-0000-0000BF010000}"/>
    <cellStyle name="20% - Ênfase4 3" xfId="449" xr:uid="{00000000-0005-0000-0000-0000C0010000}"/>
    <cellStyle name="20% - Ênfase4 3 2" xfId="450" xr:uid="{00000000-0005-0000-0000-0000C1010000}"/>
    <cellStyle name="20% - Ênfase4 3 3" xfId="451" xr:uid="{00000000-0005-0000-0000-0000C2010000}"/>
    <cellStyle name="20% - Ênfase4 3 4" xfId="452" xr:uid="{00000000-0005-0000-0000-0000C3010000}"/>
    <cellStyle name="20% - Ênfase4 3 5" xfId="453" xr:uid="{00000000-0005-0000-0000-0000C4010000}"/>
    <cellStyle name="20% - Ênfase4 3 6" xfId="454" xr:uid="{00000000-0005-0000-0000-0000C5010000}"/>
    <cellStyle name="20% - Ênfase4 30" xfId="455" xr:uid="{00000000-0005-0000-0000-0000C6010000}"/>
    <cellStyle name="20% - Ênfase4 31" xfId="456" xr:uid="{00000000-0005-0000-0000-0000C7010000}"/>
    <cellStyle name="20% - Ênfase4 32" xfId="457" xr:uid="{00000000-0005-0000-0000-0000C8010000}"/>
    <cellStyle name="20% - Ênfase4 33" xfId="458" xr:uid="{00000000-0005-0000-0000-0000C9010000}"/>
    <cellStyle name="20% - Ênfase4 34" xfId="459" xr:uid="{00000000-0005-0000-0000-0000CA010000}"/>
    <cellStyle name="20% - Ênfase4 35" xfId="460" xr:uid="{00000000-0005-0000-0000-0000CB010000}"/>
    <cellStyle name="20% - Ênfase4 36" xfId="461" xr:uid="{00000000-0005-0000-0000-0000CC010000}"/>
    <cellStyle name="20% - Ênfase4 37" xfId="462" xr:uid="{00000000-0005-0000-0000-0000CD010000}"/>
    <cellStyle name="20% - Ênfase4 38" xfId="463" xr:uid="{00000000-0005-0000-0000-0000CE010000}"/>
    <cellStyle name="20% - Ênfase4 39" xfId="464" xr:uid="{00000000-0005-0000-0000-0000CF010000}"/>
    <cellStyle name="20% - Ênfase4 4" xfId="465" xr:uid="{00000000-0005-0000-0000-0000D0010000}"/>
    <cellStyle name="20% - Ênfase4 40" xfId="466" xr:uid="{00000000-0005-0000-0000-0000D1010000}"/>
    <cellStyle name="20% - Ênfase4 41" xfId="467" xr:uid="{00000000-0005-0000-0000-0000D2010000}"/>
    <cellStyle name="20% - Ênfase4 42" xfId="468" xr:uid="{00000000-0005-0000-0000-0000D3010000}"/>
    <cellStyle name="20% - Ênfase4 43" xfId="469" xr:uid="{00000000-0005-0000-0000-0000D4010000}"/>
    <cellStyle name="20% - Ênfase4 44" xfId="470" xr:uid="{00000000-0005-0000-0000-0000D5010000}"/>
    <cellStyle name="20% - Ênfase4 45" xfId="471" xr:uid="{00000000-0005-0000-0000-0000D6010000}"/>
    <cellStyle name="20% - Ênfase4 46" xfId="472" xr:uid="{00000000-0005-0000-0000-0000D7010000}"/>
    <cellStyle name="20% - Ênfase4 47" xfId="473" xr:uid="{00000000-0005-0000-0000-0000D8010000}"/>
    <cellStyle name="20% - Ênfase4 48" xfId="474" xr:uid="{00000000-0005-0000-0000-0000D9010000}"/>
    <cellStyle name="20% - Ênfase4 49" xfId="475" xr:uid="{00000000-0005-0000-0000-0000DA010000}"/>
    <cellStyle name="20% - Ênfase4 5" xfId="476" xr:uid="{00000000-0005-0000-0000-0000DB010000}"/>
    <cellStyle name="20% - Ênfase4 50" xfId="477" xr:uid="{00000000-0005-0000-0000-0000DC010000}"/>
    <cellStyle name="20% - Ênfase4 51" xfId="478" xr:uid="{00000000-0005-0000-0000-0000DD010000}"/>
    <cellStyle name="20% - Ênfase4 52" xfId="479" xr:uid="{00000000-0005-0000-0000-0000DE010000}"/>
    <cellStyle name="20% - Ênfase4 53" xfId="480" xr:uid="{00000000-0005-0000-0000-0000DF010000}"/>
    <cellStyle name="20% - Ênfase4 54" xfId="481" xr:uid="{00000000-0005-0000-0000-0000E0010000}"/>
    <cellStyle name="20% - Ênfase4 55" xfId="482" xr:uid="{00000000-0005-0000-0000-0000E1010000}"/>
    <cellStyle name="20% - Ênfase4 56" xfId="483" xr:uid="{00000000-0005-0000-0000-0000E2010000}"/>
    <cellStyle name="20% - Ênfase4 57" xfId="484" xr:uid="{00000000-0005-0000-0000-0000E3010000}"/>
    <cellStyle name="20% - Ênfase4 58" xfId="485" xr:uid="{00000000-0005-0000-0000-0000E4010000}"/>
    <cellStyle name="20% - Ênfase4 59" xfId="486" xr:uid="{00000000-0005-0000-0000-0000E5010000}"/>
    <cellStyle name="20% - Ênfase4 6" xfId="487" xr:uid="{00000000-0005-0000-0000-0000E6010000}"/>
    <cellStyle name="20% - Ênfase4 7" xfId="488" xr:uid="{00000000-0005-0000-0000-0000E7010000}"/>
    <cellStyle name="20% - Ênfase4 8" xfId="489" xr:uid="{00000000-0005-0000-0000-0000E8010000}"/>
    <cellStyle name="20% - Ênfase4 9" xfId="490" xr:uid="{00000000-0005-0000-0000-0000E9010000}"/>
    <cellStyle name="20% - Ênfase5" xfId="491" builtinId="46" customBuiltin="1"/>
    <cellStyle name="20% - Ênfase5 10" xfId="492" xr:uid="{00000000-0005-0000-0000-0000EB010000}"/>
    <cellStyle name="20% - Ênfase5 11" xfId="493" xr:uid="{00000000-0005-0000-0000-0000EC010000}"/>
    <cellStyle name="20% - Ênfase5 12" xfId="494" xr:uid="{00000000-0005-0000-0000-0000ED010000}"/>
    <cellStyle name="20% - Ênfase5 13" xfId="495" xr:uid="{00000000-0005-0000-0000-0000EE010000}"/>
    <cellStyle name="20% - Ênfase5 14" xfId="496" xr:uid="{00000000-0005-0000-0000-0000EF010000}"/>
    <cellStyle name="20% - Ênfase5 15" xfId="497" xr:uid="{00000000-0005-0000-0000-0000F0010000}"/>
    <cellStyle name="20% - Ênfase5 16" xfId="498" xr:uid="{00000000-0005-0000-0000-0000F1010000}"/>
    <cellStyle name="20% - Ênfase5 17" xfId="499" xr:uid="{00000000-0005-0000-0000-0000F2010000}"/>
    <cellStyle name="20% - Ênfase5 18" xfId="500" xr:uid="{00000000-0005-0000-0000-0000F3010000}"/>
    <cellStyle name="20% - Ênfase5 19" xfId="501" xr:uid="{00000000-0005-0000-0000-0000F4010000}"/>
    <cellStyle name="20% - Ênfase5 2" xfId="502" xr:uid="{00000000-0005-0000-0000-0000F5010000}"/>
    <cellStyle name="20% - Ênfase5 2 10" xfId="503" xr:uid="{00000000-0005-0000-0000-0000F6010000}"/>
    <cellStyle name="20% - Ênfase5 2 11" xfId="504" xr:uid="{00000000-0005-0000-0000-0000F7010000}"/>
    <cellStyle name="20% - Ênfase5 2 12" xfId="505" xr:uid="{00000000-0005-0000-0000-0000F8010000}"/>
    <cellStyle name="20% - Ênfase5 2 13" xfId="506" xr:uid="{00000000-0005-0000-0000-0000F9010000}"/>
    <cellStyle name="20% - Ênfase5 2 14" xfId="507" xr:uid="{00000000-0005-0000-0000-0000FA010000}"/>
    <cellStyle name="20% - Ênfase5 2 15" xfId="508" xr:uid="{00000000-0005-0000-0000-0000FB010000}"/>
    <cellStyle name="20% - Ênfase5 2 16" xfId="509" xr:uid="{00000000-0005-0000-0000-0000FC010000}"/>
    <cellStyle name="20% - Ênfase5 2 17" xfId="510" xr:uid="{00000000-0005-0000-0000-0000FD010000}"/>
    <cellStyle name="20% - Ênfase5 2 18" xfId="511" xr:uid="{00000000-0005-0000-0000-0000FE010000}"/>
    <cellStyle name="20% - Ênfase5 2 19" xfId="512" xr:uid="{00000000-0005-0000-0000-0000FF010000}"/>
    <cellStyle name="20% - Ênfase5 2 2" xfId="513" xr:uid="{00000000-0005-0000-0000-000000020000}"/>
    <cellStyle name="20% - Ênfase5 2 20" xfId="514" xr:uid="{00000000-0005-0000-0000-000001020000}"/>
    <cellStyle name="20% - Ênfase5 2 21" xfId="515" xr:uid="{00000000-0005-0000-0000-000002020000}"/>
    <cellStyle name="20% - Ênfase5 2 22" xfId="516" xr:uid="{00000000-0005-0000-0000-000003020000}"/>
    <cellStyle name="20% - Ênfase5 2 23" xfId="517" xr:uid="{00000000-0005-0000-0000-000004020000}"/>
    <cellStyle name="20% - Ênfase5 2 24" xfId="518" xr:uid="{00000000-0005-0000-0000-000005020000}"/>
    <cellStyle name="20% - Ênfase5 2 25" xfId="519" xr:uid="{00000000-0005-0000-0000-000006020000}"/>
    <cellStyle name="20% - Ênfase5 2 26" xfId="520" xr:uid="{00000000-0005-0000-0000-000007020000}"/>
    <cellStyle name="20% - Ênfase5 2 27" xfId="521" xr:uid="{00000000-0005-0000-0000-000008020000}"/>
    <cellStyle name="20% - Ênfase5 2 28" xfId="522" xr:uid="{00000000-0005-0000-0000-000009020000}"/>
    <cellStyle name="20% - Ênfase5 2 29" xfId="523" xr:uid="{00000000-0005-0000-0000-00000A020000}"/>
    <cellStyle name="20% - Ênfase5 2 3" xfId="524" xr:uid="{00000000-0005-0000-0000-00000B020000}"/>
    <cellStyle name="20% - Ênfase5 2 30" xfId="525" xr:uid="{00000000-0005-0000-0000-00000C020000}"/>
    <cellStyle name="20% - Ênfase5 2 31" xfId="526" xr:uid="{00000000-0005-0000-0000-00000D020000}"/>
    <cellStyle name="20% - Ênfase5 2 32" xfId="527" xr:uid="{00000000-0005-0000-0000-00000E020000}"/>
    <cellStyle name="20% - Ênfase5 2 33" xfId="528" xr:uid="{00000000-0005-0000-0000-00000F020000}"/>
    <cellStyle name="20% - Ênfase5 2 34" xfId="529" xr:uid="{00000000-0005-0000-0000-000010020000}"/>
    <cellStyle name="20% - Ênfase5 2 35" xfId="530" xr:uid="{00000000-0005-0000-0000-000011020000}"/>
    <cellStyle name="20% - Ênfase5 2 36" xfId="531" xr:uid="{00000000-0005-0000-0000-000012020000}"/>
    <cellStyle name="20% - Ênfase5 2 37" xfId="532" xr:uid="{00000000-0005-0000-0000-000013020000}"/>
    <cellStyle name="20% - Ênfase5 2 38" xfId="533" xr:uid="{00000000-0005-0000-0000-000014020000}"/>
    <cellStyle name="20% - Ênfase5 2 39" xfId="534" xr:uid="{00000000-0005-0000-0000-000015020000}"/>
    <cellStyle name="20% - Ênfase5 2 4" xfId="535" xr:uid="{00000000-0005-0000-0000-000016020000}"/>
    <cellStyle name="20% - Ênfase5 2 40" xfId="536" xr:uid="{00000000-0005-0000-0000-000017020000}"/>
    <cellStyle name="20% - Ênfase5 2 41" xfId="537" xr:uid="{00000000-0005-0000-0000-000018020000}"/>
    <cellStyle name="20% - Ênfase5 2 42" xfId="538" xr:uid="{00000000-0005-0000-0000-000019020000}"/>
    <cellStyle name="20% - Ênfase5 2 43" xfId="539" xr:uid="{00000000-0005-0000-0000-00001A020000}"/>
    <cellStyle name="20% - Ênfase5 2 44" xfId="540" xr:uid="{00000000-0005-0000-0000-00001B020000}"/>
    <cellStyle name="20% - Ênfase5 2 45" xfId="541" xr:uid="{00000000-0005-0000-0000-00001C020000}"/>
    <cellStyle name="20% - Ênfase5 2 46" xfId="542" xr:uid="{00000000-0005-0000-0000-00001D020000}"/>
    <cellStyle name="20% - Ênfase5 2 47" xfId="543" xr:uid="{00000000-0005-0000-0000-00001E020000}"/>
    <cellStyle name="20% - Ênfase5 2 48" xfId="544" xr:uid="{00000000-0005-0000-0000-00001F020000}"/>
    <cellStyle name="20% - Ênfase5 2 49" xfId="545" xr:uid="{00000000-0005-0000-0000-000020020000}"/>
    <cellStyle name="20% - Ênfase5 2 5" xfId="546" xr:uid="{00000000-0005-0000-0000-000021020000}"/>
    <cellStyle name="20% - Ênfase5 2 50" xfId="547" xr:uid="{00000000-0005-0000-0000-000022020000}"/>
    <cellStyle name="20% - Ênfase5 2 51" xfId="548" xr:uid="{00000000-0005-0000-0000-000023020000}"/>
    <cellStyle name="20% - Ênfase5 2 52" xfId="549" xr:uid="{00000000-0005-0000-0000-000024020000}"/>
    <cellStyle name="20% - Ênfase5 2 53" xfId="550" xr:uid="{00000000-0005-0000-0000-000025020000}"/>
    <cellStyle name="20% - Ênfase5 2 54" xfId="551" xr:uid="{00000000-0005-0000-0000-000026020000}"/>
    <cellStyle name="20% - Ênfase5 2 55" xfId="552" xr:uid="{00000000-0005-0000-0000-000027020000}"/>
    <cellStyle name="20% - Ênfase5 2 56" xfId="553" xr:uid="{00000000-0005-0000-0000-000028020000}"/>
    <cellStyle name="20% - Ênfase5 2 57" xfId="554" xr:uid="{00000000-0005-0000-0000-000029020000}"/>
    <cellStyle name="20% - Ênfase5 2 58" xfId="555" xr:uid="{00000000-0005-0000-0000-00002A020000}"/>
    <cellStyle name="20% - Ênfase5 2 6" xfId="556" xr:uid="{00000000-0005-0000-0000-00002B020000}"/>
    <cellStyle name="20% - Ênfase5 2 7" xfId="557" xr:uid="{00000000-0005-0000-0000-00002C020000}"/>
    <cellStyle name="20% - Ênfase5 2 8" xfId="558" xr:uid="{00000000-0005-0000-0000-00002D020000}"/>
    <cellStyle name="20% - Ênfase5 2 9" xfId="559" xr:uid="{00000000-0005-0000-0000-00002E020000}"/>
    <cellStyle name="20% - Ênfase5 20" xfId="560" xr:uid="{00000000-0005-0000-0000-00002F020000}"/>
    <cellStyle name="20% - Ênfase5 21" xfId="561" xr:uid="{00000000-0005-0000-0000-000030020000}"/>
    <cellStyle name="20% - Ênfase5 22" xfId="562" xr:uid="{00000000-0005-0000-0000-000031020000}"/>
    <cellStyle name="20% - Ênfase5 23" xfId="563" xr:uid="{00000000-0005-0000-0000-000032020000}"/>
    <cellStyle name="20% - Ênfase5 24" xfId="564" xr:uid="{00000000-0005-0000-0000-000033020000}"/>
    <cellStyle name="20% - Ênfase5 25" xfId="565" xr:uid="{00000000-0005-0000-0000-000034020000}"/>
    <cellStyle name="20% - Ênfase5 26" xfId="566" xr:uid="{00000000-0005-0000-0000-000035020000}"/>
    <cellStyle name="20% - Ênfase5 27" xfId="567" xr:uid="{00000000-0005-0000-0000-000036020000}"/>
    <cellStyle name="20% - Ênfase5 28" xfId="568" xr:uid="{00000000-0005-0000-0000-000037020000}"/>
    <cellStyle name="20% - Ênfase5 29" xfId="569" xr:uid="{00000000-0005-0000-0000-000038020000}"/>
    <cellStyle name="20% - Ênfase5 3" xfId="570" xr:uid="{00000000-0005-0000-0000-000039020000}"/>
    <cellStyle name="20% - Ênfase5 3 2" xfId="571" xr:uid="{00000000-0005-0000-0000-00003A020000}"/>
    <cellStyle name="20% - Ênfase5 3 3" xfId="572" xr:uid="{00000000-0005-0000-0000-00003B020000}"/>
    <cellStyle name="20% - Ênfase5 3 4" xfId="573" xr:uid="{00000000-0005-0000-0000-00003C020000}"/>
    <cellStyle name="20% - Ênfase5 3 5" xfId="574" xr:uid="{00000000-0005-0000-0000-00003D020000}"/>
    <cellStyle name="20% - Ênfase5 3 6" xfId="575" xr:uid="{00000000-0005-0000-0000-00003E020000}"/>
    <cellStyle name="20% - Ênfase5 30" xfId="576" xr:uid="{00000000-0005-0000-0000-00003F020000}"/>
    <cellStyle name="20% - Ênfase5 31" xfId="577" xr:uid="{00000000-0005-0000-0000-000040020000}"/>
    <cellStyle name="20% - Ênfase5 32" xfId="578" xr:uid="{00000000-0005-0000-0000-000041020000}"/>
    <cellStyle name="20% - Ênfase5 33" xfId="579" xr:uid="{00000000-0005-0000-0000-000042020000}"/>
    <cellStyle name="20% - Ênfase5 34" xfId="580" xr:uid="{00000000-0005-0000-0000-000043020000}"/>
    <cellStyle name="20% - Ênfase5 35" xfId="581" xr:uid="{00000000-0005-0000-0000-000044020000}"/>
    <cellStyle name="20% - Ênfase5 36" xfId="582" xr:uid="{00000000-0005-0000-0000-000045020000}"/>
    <cellStyle name="20% - Ênfase5 37" xfId="583" xr:uid="{00000000-0005-0000-0000-000046020000}"/>
    <cellStyle name="20% - Ênfase5 38" xfId="584" xr:uid="{00000000-0005-0000-0000-000047020000}"/>
    <cellStyle name="20% - Ênfase5 39" xfId="585" xr:uid="{00000000-0005-0000-0000-000048020000}"/>
    <cellStyle name="20% - Ênfase5 4" xfId="586" xr:uid="{00000000-0005-0000-0000-000049020000}"/>
    <cellStyle name="20% - Ênfase5 40" xfId="587" xr:uid="{00000000-0005-0000-0000-00004A020000}"/>
    <cellStyle name="20% - Ênfase5 41" xfId="588" xr:uid="{00000000-0005-0000-0000-00004B020000}"/>
    <cellStyle name="20% - Ênfase5 42" xfId="589" xr:uid="{00000000-0005-0000-0000-00004C020000}"/>
    <cellStyle name="20% - Ênfase5 43" xfId="590" xr:uid="{00000000-0005-0000-0000-00004D020000}"/>
    <cellStyle name="20% - Ênfase5 44" xfId="591" xr:uid="{00000000-0005-0000-0000-00004E020000}"/>
    <cellStyle name="20% - Ênfase5 45" xfId="592" xr:uid="{00000000-0005-0000-0000-00004F020000}"/>
    <cellStyle name="20% - Ênfase5 46" xfId="593" xr:uid="{00000000-0005-0000-0000-000050020000}"/>
    <cellStyle name="20% - Ênfase5 47" xfId="594" xr:uid="{00000000-0005-0000-0000-000051020000}"/>
    <cellStyle name="20% - Ênfase5 48" xfId="595" xr:uid="{00000000-0005-0000-0000-000052020000}"/>
    <cellStyle name="20% - Ênfase5 49" xfId="596" xr:uid="{00000000-0005-0000-0000-000053020000}"/>
    <cellStyle name="20% - Ênfase5 5" xfId="597" xr:uid="{00000000-0005-0000-0000-000054020000}"/>
    <cellStyle name="20% - Ênfase5 50" xfId="598" xr:uid="{00000000-0005-0000-0000-000055020000}"/>
    <cellStyle name="20% - Ênfase5 51" xfId="599" xr:uid="{00000000-0005-0000-0000-000056020000}"/>
    <cellStyle name="20% - Ênfase5 52" xfId="600" xr:uid="{00000000-0005-0000-0000-000057020000}"/>
    <cellStyle name="20% - Ênfase5 53" xfId="601" xr:uid="{00000000-0005-0000-0000-000058020000}"/>
    <cellStyle name="20% - Ênfase5 54" xfId="602" xr:uid="{00000000-0005-0000-0000-000059020000}"/>
    <cellStyle name="20% - Ênfase5 55" xfId="603" xr:uid="{00000000-0005-0000-0000-00005A020000}"/>
    <cellStyle name="20% - Ênfase5 56" xfId="604" xr:uid="{00000000-0005-0000-0000-00005B020000}"/>
    <cellStyle name="20% - Ênfase5 57" xfId="605" xr:uid="{00000000-0005-0000-0000-00005C020000}"/>
    <cellStyle name="20% - Ênfase5 58" xfId="606" xr:uid="{00000000-0005-0000-0000-00005D020000}"/>
    <cellStyle name="20% - Ênfase5 59" xfId="607" xr:uid="{00000000-0005-0000-0000-00005E020000}"/>
    <cellStyle name="20% - Ênfase5 6" xfId="608" xr:uid="{00000000-0005-0000-0000-00005F020000}"/>
    <cellStyle name="20% - Ênfase5 7" xfId="609" xr:uid="{00000000-0005-0000-0000-000060020000}"/>
    <cellStyle name="20% - Ênfase5 8" xfId="610" xr:uid="{00000000-0005-0000-0000-000061020000}"/>
    <cellStyle name="20% - Ênfase5 9" xfId="611" xr:uid="{00000000-0005-0000-0000-000062020000}"/>
    <cellStyle name="20% - Ênfase6" xfId="612" builtinId="50" customBuiltin="1"/>
    <cellStyle name="20% - Ênfase6 10" xfId="613" xr:uid="{00000000-0005-0000-0000-000064020000}"/>
    <cellStyle name="20% - Ênfase6 11" xfId="614" xr:uid="{00000000-0005-0000-0000-000065020000}"/>
    <cellStyle name="20% - Ênfase6 12" xfId="615" xr:uid="{00000000-0005-0000-0000-000066020000}"/>
    <cellStyle name="20% - Ênfase6 13" xfId="616" xr:uid="{00000000-0005-0000-0000-000067020000}"/>
    <cellStyle name="20% - Ênfase6 14" xfId="617" xr:uid="{00000000-0005-0000-0000-000068020000}"/>
    <cellStyle name="20% - Ênfase6 15" xfId="618" xr:uid="{00000000-0005-0000-0000-000069020000}"/>
    <cellStyle name="20% - Ênfase6 16" xfId="619" xr:uid="{00000000-0005-0000-0000-00006A020000}"/>
    <cellStyle name="20% - Ênfase6 17" xfId="620" xr:uid="{00000000-0005-0000-0000-00006B020000}"/>
    <cellStyle name="20% - Ênfase6 18" xfId="621" xr:uid="{00000000-0005-0000-0000-00006C020000}"/>
    <cellStyle name="20% - Ênfase6 19" xfId="622" xr:uid="{00000000-0005-0000-0000-00006D020000}"/>
    <cellStyle name="20% - Ênfase6 2" xfId="623" xr:uid="{00000000-0005-0000-0000-00006E020000}"/>
    <cellStyle name="20% - Ênfase6 2 10" xfId="624" xr:uid="{00000000-0005-0000-0000-00006F020000}"/>
    <cellStyle name="20% - Ênfase6 2 11" xfId="625" xr:uid="{00000000-0005-0000-0000-000070020000}"/>
    <cellStyle name="20% - Ênfase6 2 12" xfId="626" xr:uid="{00000000-0005-0000-0000-000071020000}"/>
    <cellStyle name="20% - Ênfase6 2 13" xfId="627" xr:uid="{00000000-0005-0000-0000-000072020000}"/>
    <cellStyle name="20% - Ênfase6 2 14" xfId="628" xr:uid="{00000000-0005-0000-0000-000073020000}"/>
    <cellStyle name="20% - Ênfase6 2 15" xfId="629" xr:uid="{00000000-0005-0000-0000-000074020000}"/>
    <cellStyle name="20% - Ênfase6 2 16" xfId="630" xr:uid="{00000000-0005-0000-0000-000075020000}"/>
    <cellStyle name="20% - Ênfase6 2 17" xfId="631" xr:uid="{00000000-0005-0000-0000-000076020000}"/>
    <cellStyle name="20% - Ênfase6 2 18" xfId="632" xr:uid="{00000000-0005-0000-0000-000077020000}"/>
    <cellStyle name="20% - Ênfase6 2 19" xfId="633" xr:uid="{00000000-0005-0000-0000-000078020000}"/>
    <cellStyle name="20% - Ênfase6 2 2" xfId="634" xr:uid="{00000000-0005-0000-0000-000079020000}"/>
    <cellStyle name="20% - Ênfase6 2 20" xfId="635" xr:uid="{00000000-0005-0000-0000-00007A020000}"/>
    <cellStyle name="20% - Ênfase6 2 21" xfId="636" xr:uid="{00000000-0005-0000-0000-00007B020000}"/>
    <cellStyle name="20% - Ênfase6 2 22" xfId="637" xr:uid="{00000000-0005-0000-0000-00007C020000}"/>
    <cellStyle name="20% - Ênfase6 2 23" xfId="638" xr:uid="{00000000-0005-0000-0000-00007D020000}"/>
    <cellStyle name="20% - Ênfase6 2 24" xfId="639" xr:uid="{00000000-0005-0000-0000-00007E020000}"/>
    <cellStyle name="20% - Ênfase6 2 25" xfId="640" xr:uid="{00000000-0005-0000-0000-00007F020000}"/>
    <cellStyle name="20% - Ênfase6 2 26" xfId="641" xr:uid="{00000000-0005-0000-0000-000080020000}"/>
    <cellStyle name="20% - Ênfase6 2 27" xfId="642" xr:uid="{00000000-0005-0000-0000-000081020000}"/>
    <cellStyle name="20% - Ênfase6 2 28" xfId="643" xr:uid="{00000000-0005-0000-0000-000082020000}"/>
    <cellStyle name="20% - Ênfase6 2 29" xfId="644" xr:uid="{00000000-0005-0000-0000-000083020000}"/>
    <cellStyle name="20% - Ênfase6 2 3" xfId="645" xr:uid="{00000000-0005-0000-0000-000084020000}"/>
    <cellStyle name="20% - Ênfase6 2 30" xfId="646" xr:uid="{00000000-0005-0000-0000-000085020000}"/>
    <cellStyle name="20% - Ênfase6 2 31" xfId="647" xr:uid="{00000000-0005-0000-0000-000086020000}"/>
    <cellStyle name="20% - Ênfase6 2 32" xfId="648" xr:uid="{00000000-0005-0000-0000-000087020000}"/>
    <cellStyle name="20% - Ênfase6 2 33" xfId="649" xr:uid="{00000000-0005-0000-0000-000088020000}"/>
    <cellStyle name="20% - Ênfase6 2 34" xfId="650" xr:uid="{00000000-0005-0000-0000-000089020000}"/>
    <cellStyle name="20% - Ênfase6 2 35" xfId="651" xr:uid="{00000000-0005-0000-0000-00008A020000}"/>
    <cellStyle name="20% - Ênfase6 2 36" xfId="652" xr:uid="{00000000-0005-0000-0000-00008B020000}"/>
    <cellStyle name="20% - Ênfase6 2 37" xfId="653" xr:uid="{00000000-0005-0000-0000-00008C020000}"/>
    <cellStyle name="20% - Ênfase6 2 38" xfId="654" xr:uid="{00000000-0005-0000-0000-00008D020000}"/>
    <cellStyle name="20% - Ênfase6 2 39" xfId="655" xr:uid="{00000000-0005-0000-0000-00008E020000}"/>
    <cellStyle name="20% - Ênfase6 2 4" xfId="656" xr:uid="{00000000-0005-0000-0000-00008F020000}"/>
    <cellStyle name="20% - Ênfase6 2 40" xfId="657" xr:uid="{00000000-0005-0000-0000-000090020000}"/>
    <cellStyle name="20% - Ênfase6 2 41" xfId="658" xr:uid="{00000000-0005-0000-0000-000091020000}"/>
    <cellStyle name="20% - Ênfase6 2 42" xfId="659" xr:uid="{00000000-0005-0000-0000-000092020000}"/>
    <cellStyle name="20% - Ênfase6 2 43" xfId="660" xr:uid="{00000000-0005-0000-0000-000093020000}"/>
    <cellStyle name="20% - Ênfase6 2 44" xfId="661" xr:uid="{00000000-0005-0000-0000-000094020000}"/>
    <cellStyle name="20% - Ênfase6 2 45" xfId="662" xr:uid="{00000000-0005-0000-0000-000095020000}"/>
    <cellStyle name="20% - Ênfase6 2 46" xfId="663" xr:uid="{00000000-0005-0000-0000-000096020000}"/>
    <cellStyle name="20% - Ênfase6 2 47" xfId="664" xr:uid="{00000000-0005-0000-0000-000097020000}"/>
    <cellStyle name="20% - Ênfase6 2 48" xfId="665" xr:uid="{00000000-0005-0000-0000-000098020000}"/>
    <cellStyle name="20% - Ênfase6 2 49" xfId="666" xr:uid="{00000000-0005-0000-0000-000099020000}"/>
    <cellStyle name="20% - Ênfase6 2 5" xfId="667" xr:uid="{00000000-0005-0000-0000-00009A020000}"/>
    <cellStyle name="20% - Ênfase6 2 50" xfId="668" xr:uid="{00000000-0005-0000-0000-00009B020000}"/>
    <cellStyle name="20% - Ênfase6 2 51" xfId="669" xr:uid="{00000000-0005-0000-0000-00009C020000}"/>
    <cellStyle name="20% - Ênfase6 2 52" xfId="670" xr:uid="{00000000-0005-0000-0000-00009D020000}"/>
    <cellStyle name="20% - Ênfase6 2 53" xfId="671" xr:uid="{00000000-0005-0000-0000-00009E020000}"/>
    <cellStyle name="20% - Ênfase6 2 54" xfId="672" xr:uid="{00000000-0005-0000-0000-00009F020000}"/>
    <cellStyle name="20% - Ênfase6 2 55" xfId="673" xr:uid="{00000000-0005-0000-0000-0000A0020000}"/>
    <cellStyle name="20% - Ênfase6 2 56" xfId="674" xr:uid="{00000000-0005-0000-0000-0000A1020000}"/>
    <cellStyle name="20% - Ênfase6 2 57" xfId="675" xr:uid="{00000000-0005-0000-0000-0000A2020000}"/>
    <cellStyle name="20% - Ênfase6 2 58" xfId="676" xr:uid="{00000000-0005-0000-0000-0000A3020000}"/>
    <cellStyle name="20% - Ênfase6 2 6" xfId="677" xr:uid="{00000000-0005-0000-0000-0000A4020000}"/>
    <cellStyle name="20% - Ênfase6 2 7" xfId="678" xr:uid="{00000000-0005-0000-0000-0000A5020000}"/>
    <cellStyle name="20% - Ênfase6 2 8" xfId="679" xr:uid="{00000000-0005-0000-0000-0000A6020000}"/>
    <cellStyle name="20% - Ênfase6 2 9" xfId="680" xr:uid="{00000000-0005-0000-0000-0000A7020000}"/>
    <cellStyle name="20% - Ênfase6 20" xfId="681" xr:uid="{00000000-0005-0000-0000-0000A8020000}"/>
    <cellStyle name="20% - Ênfase6 21" xfId="682" xr:uid="{00000000-0005-0000-0000-0000A9020000}"/>
    <cellStyle name="20% - Ênfase6 22" xfId="683" xr:uid="{00000000-0005-0000-0000-0000AA020000}"/>
    <cellStyle name="20% - Ênfase6 23" xfId="684" xr:uid="{00000000-0005-0000-0000-0000AB020000}"/>
    <cellStyle name="20% - Ênfase6 24" xfId="685" xr:uid="{00000000-0005-0000-0000-0000AC020000}"/>
    <cellStyle name="20% - Ênfase6 25" xfId="686" xr:uid="{00000000-0005-0000-0000-0000AD020000}"/>
    <cellStyle name="20% - Ênfase6 26" xfId="687" xr:uid="{00000000-0005-0000-0000-0000AE020000}"/>
    <cellStyle name="20% - Ênfase6 27" xfId="688" xr:uid="{00000000-0005-0000-0000-0000AF020000}"/>
    <cellStyle name="20% - Ênfase6 28" xfId="689" xr:uid="{00000000-0005-0000-0000-0000B0020000}"/>
    <cellStyle name="20% - Ênfase6 29" xfId="690" xr:uid="{00000000-0005-0000-0000-0000B1020000}"/>
    <cellStyle name="20% - Ênfase6 3" xfId="691" xr:uid="{00000000-0005-0000-0000-0000B2020000}"/>
    <cellStyle name="20% - Ênfase6 3 2" xfId="692" xr:uid="{00000000-0005-0000-0000-0000B3020000}"/>
    <cellStyle name="20% - Ênfase6 3 3" xfId="693" xr:uid="{00000000-0005-0000-0000-0000B4020000}"/>
    <cellStyle name="20% - Ênfase6 3 4" xfId="694" xr:uid="{00000000-0005-0000-0000-0000B5020000}"/>
    <cellStyle name="20% - Ênfase6 3 5" xfId="695" xr:uid="{00000000-0005-0000-0000-0000B6020000}"/>
    <cellStyle name="20% - Ênfase6 3 6" xfId="696" xr:uid="{00000000-0005-0000-0000-0000B7020000}"/>
    <cellStyle name="20% - Ênfase6 30" xfId="697" xr:uid="{00000000-0005-0000-0000-0000B8020000}"/>
    <cellStyle name="20% - Ênfase6 31" xfId="698" xr:uid="{00000000-0005-0000-0000-0000B9020000}"/>
    <cellStyle name="20% - Ênfase6 32" xfId="699" xr:uid="{00000000-0005-0000-0000-0000BA020000}"/>
    <cellStyle name="20% - Ênfase6 33" xfId="700" xr:uid="{00000000-0005-0000-0000-0000BB020000}"/>
    <cellStyle name="20% - Ênfase6 34" xfId="701" xr:uid="{00000000-0005-0000-0000-0000BC020000}"/>
    <cellStyle name="20% - Ênfase6 35" xfId="702" xr:uid="{00000000-0005-0000-0000-0000BD020000}"/>
    <cellStyle name="20% - Ênfase6 36" xfId="703" xr:uid="{00000000-0005-0000-0000-0000BE020000}"/>
    <cellStyle name="20% - Ênfase6 37" xfId="704" xr:uid="{00000000-0005-0000-0000-0000BF020000}"/>
    <cellStyle name="20% - Ênfase6 38" xfId="705" xr:uid="{00000000-0005-0000-0000-0000C0020000}"/>
    <cellStyle name="20% - Ênfase6 39" xfId="706" xr:uid="{00000000-0005-0000-0000-0000C1020000}"/>
    <cellStyle name="20% - Ênfase6 4" xfId="707" xr:uid="{00000000-0005-0000-0000-0000C2020000}"/>
    <cellStyle name="20% - Ênfase6 40" xfId="708" xr:uid="{00000000-0005-0000-0000-0000C3020000}"/>
    <cellStyle name="20% - Ênfase6 41" xfId="709" xr:uid="{00000000-0005-0000-0000-0000C4020000}"/>
    <cellStyle name="20% - Ênfase6 42" xfId="710" xr:uid="{00000000-0005-0000-0000-0000C5020000}"/>
    <cellStyle name="20% - Ênfase6 43" xfId="711" xr:uid="{00000000-0005-0000-0000-0000C6020000}"/>
    <cellStyle name="20% - Ênfase6 44" xfId="712" xr:uid="{00000000-0005-0000-0000-0000C7020000}"/>
    <cellStyle name="20% - Ênfase6 45" xfId="713" xr:uid="{00000000-0005-0000-0000-0000C8020000}"/>
    <cellStyle name="20% - Ênfase6 46" xfId="714" xr:uid="{00000000-0005-0000-0000-0000C9020000}"/>
    <cellStyle name="20% - Ênfase6 47" xfId="715" xr:uid="{00000000-0005-0000-0000-0000CA020000}"/>
    <cellStyle name="20% - Ênfase6 48" xfId="716" xr:uid="{00000000-0005-0000-0000-0000CB020000}"/>
    <cellStyle name="20% - Ênfase6 49" xfId="717" xr:uid="{00000000-0005-0000-0000-0000CC020000}"/>
    <cellStyle name="20% - Ênfase6 5" xfId="718" xr:uid="{00000000-0005-0000-0000-0000CD020000}"/>
    <cellStyle name="20% - Ênfase6 50" xfId="719" xr:uid="{00000000-0005-0000-0000-0000CE020000}"/>
    <cellStyle name="20% - Ênfase6 51" xfId="720" xr:uid="{00000000-0005-0000-0000-0000CF020000}"/>
    <cellStyle name="20% - Ênfase6 52" xfId="721" xr:uid="{00000000-0005-0000-0000-0000D0020000}"/>
    <cellStyle name="20% - Ênfase6 53" xfId="722" xr:uid="{00000000-0005-0000-0000-0000D1020000}"/>
    <cellStyle name="20% - Ênfase6 54" xfId="723" xr:uid="{00000000-0005-0000-0000-0000D2020000}"/>
    <cellStyle name="20% - Ênfase6 55" xfId="724" xr:uid="{00000000-0005-0000-0000-0000D3020000}"/>
    <cellStyle name="20% - Ênfase6 56" xfId="725" xr:uid="{00000000-0005-0000-0000-0000D4020000}"/>
    <cellStyle name="20% - Ênfase6 57" xfId="726" xr:uid="{00000000-0005-0000-0000-0000D5020000}"/>
    <cellStyle name="20% - Ênfase6 58" xfId="727" xr:uid="{00000000-0005-0000-0000-0000D6020000}"/>
    <cellStyle name="20% - Ênfase6 59" xfId="728" xr:uid="{00000000-0005-0000-0000-0000D7020000}"/>
    <cellStyle name="20% - Ênfase6 6" xfId="729" xr:uid="{00000000-0005-0000-0000-0000D8020000}"/>
    <cellStyle name="20% - Ênfase6 7" xfId="730" xr:uid="{00000000-0005-0000-0000-0000D9020000}"/>
    <cellStyle name="20% - Ênfase6 8" xfId="731" xr:uid="{00000000-0005-0000-0000-0000DA020000}"/>
    <cellStyle name="20% - Ênfase6 9" xfId="732" xr:uid="{00000000-0005-0000-0000-0000DB020000}"/>
    <cellStyle name="40% - Accent1" xfId="733" xr:uid="{00000000-0005-0000-0000-0000DC020000}"/>
    <cellStyle name="40% - Accent2" xfId="734" xr:uid="{00000000-0005-0000-0000-0000DD020000}"/>
    <cellStyle name="40% - Accent3" xfId="735" xr:uid="{00000000-0005-0000-0000-0000DE020000}"/>
    <cellStyle name="40% - Accent4" xfId="736" xr:uid="{00000000-0005-0000-0000-0000DF020000}"/>
    <cellStyle name="40% - Accent5" xfId="737" xr:uid="{00000000-0005-0000-0000-0000E0020000}"/>
    <cellStyle name="40% - Accent6" xfId="738" xr:uid="{00000000-0005-0000-0000-0000E1020000}"/>
    <cellStyle name="40% - Ênfase1" xfId="739" builtinId="31" customBuiltin="1"/>
    <cellStyle name="40% - Ênfase1 10" xfId="740" xr:uid="{00000000-0005-0000-0000-0000E3020000}"/>
    <cellStyle name="40% - Ênfase1 11" xfId="741" xr:uid="{00000000-0005-0000-0000-0000E4020000}"/>
    <cellStyle name="40% - Ênfase1 12" xfId="742" xr:uid="{00000000-0005-0000-0000-0000E5020000}"/>
    <cellStyle name="40% - Ênfase1 13" xfId="743" xr:uid="{00000000-0005-0000-0000-0000E6020000}"/>
    <cellStyle name="40% - Ênfase1 14" xfId="744" xr:uid="{00000000-0005-0000-0000-0000E7020000}"/>
    <cellStyle name="40% - Ênfase1 15" xfId="745" xr:uid="{00000000-0005-0000-0000-0000E8020000}"/>
    <cellStyle name="40% - Ênfase1 16" xfId="746" xr:uid="{00000000-0005-0000-0000-0000E9020000}"/>
    <cellStyle name="40% - Ênfase1 17" xfId="747" xr:uid="{00000000-0005-0000-0000-0000EA020000}"/>
    <cellStyle name="40% - Ênfase1 18" xfId="748" xr:uid="{00000000-0005-0000-0000-0000EB020000}"/>
    <cellStyle name="40% - Ênfase1 19" xfId="749" xr:uid="{00000000-0005-0000-0000-0000EC020000}"/>
    <cellStyle name="40% - Ênfase1 2" xfId="750" xr:uid="{00000000-0005-0000-0000-0000ED020000}"/>
    <cellStyle name="40% - Ênfase1 2 10" xfId="751" xr:uid="{00000000-0005-0000-0000-0000EE020000}"/>
    <cellStyle name="40% - Ênfase1 2 11" xfId="752" xr:uid="{00000000-0005-0000-0000-0000EF020000}"/>
    <cellStyle name="40% - Ênfase1 2 12" xfId="753" xr:uid="{00000000-0005-0000-0000-0000F0020000}"/>
    <cellStyle name="40% - Ênfase1 2 13" xfId="754" xr:uid="{00000000-0005-0000-0000-0000F1020000}"/>
    <cellStyle name="40% - Ênfase1 2 14" xfId="755" xr:uid="{00000000-0005-0000-0000-0000F2020000}"/>
    <cellStyle name="40% - Ênfase1 2 15" xfId="756" xr:uid="{00000000-0005-0000-0000-0000F3020000}"/>
    <cellStyle name="40% - Ênfase1 2 16" xfId="757" xr:uid="{00000000-0005-0000-0000-0000F4020000}"/>
    <cellStyle name="40% - Ênfase1 2 17" xfId="758" xr:uid="{00000000-0005-0000-0000-0000F5020000}"/>
    <cellStyle name="40% - Ênfase1 2 18" xfId="759" xr:uid="{00000000-0005-0000-0000-0000F6020000}"/>
    <cellStyle name="40% - Ênfase1 2 19" xfId="760" xr:uid="{00000000-0005-0000-0000-0000F7020000}"/>
    <cellStyle name="40% - Ênfase1 2 2" xfId="761" xr:uid="{00000000-0005-0000-0000-0000F8020000}"/>
    <cellStyle name="40% - Ênfase1 2 20" xfId="762" xr:uid="{00000000-0005-0000-0000-0000F9020000}"/>
    <cellStyle name="40% - Ênfase1 2 21" xfId="763" xr:uid="{00000000-0005-0000-0000-0000FA020000}"/>
    <cellStyle name="40% - Ênfase1 2 22" xfId="764" xr:uid="{00000000-0005-0000-0000-0000FB020000}"/>
    <cellStyle name="40% - Ênfase1 2 23" xfId="765" xr:uid="{00000000-0005-0000-0000-0000FC020000}"/>
    <cellStyle name="40% - Ênfase1 2 24" xfId="766" xr:uid="{00000000-0005-0000-0000-0000FD020000}"/>
    <cellStyle name="40% - Ênfase1 2 25" xfId="767" xr:uid="{00000000-0005-0000-0000-0000FE020000}"/>
    <cellStyle name="40% - Ênfase1 2 26" xfId="768" xr:uid="{00000000-0005-0000-0000-0000FF020000}"/>
    <cellStyle name="40% - Ênfase1 2 27" xfId="769" xr:uid="{00000000-0005-0000-0000-000000030000}"/>
    <cellStyle name="40% - Ênfase1 2 28" xfId="770" xr:uid="{00000000-0005-0000-0000-000001030000}"/>
    <cellStyle name="40% - Ênfase1 2 29" xfId="771" xr:uid="{00000000-0005-0000-0000-000002030000}"/>
    <cellStyle name="40% - Ênfase1 2 3" xfId="772" xr:uid="{00000000-0005-0000-0000-000003030000}"/>
    <cellStyle name="40% - Ênfase1 2 30" xfId="773" xr:uid="{00000000-0005-0000-0000-000004030000}"/>
    <cellStyle name="40% - Ênfase1 2 31" xfId="774" xr:uid="{00000000-0005-0000-0000-000005030000}"/>
    <cellStyle name="40% - Ênfase1 2 32" xfId="775" xr:uid="{00000000-0005-0000-0000-000006030000}"/>
    <cellStyle name="40% - Ênfase1 2 33" xfId="776" xr:uid="{00000000-0005-0000-0000-000007030000}"/>
    <cellStyle name="40% - Ênfase1 2 34" xfId="777" xr:uid="{00000000-0005-0000-0000-000008030000}"/>
    <cellStyle name="40% - Ênfase1 2 35" xfId="778" xr:uid="{00000000-0005-0000-0000-000009030000}"/>
    <cellStyle name="40% - Ênfase1 2 36" xfId="779" xr:uid="{00000000-0005-0000-0000-00000A030000}"/>
    <cellStyle name="40% - Ênfase1 2 37" xfId="780" xr:uid="{00000000-0005-0000-0000-00000B030000}"/>
    <cellStyle name="40% - Ênfase1 2 38" xfId="781" xr:uid="{00000000-0005-0000-0000-00000C030000}"/>
    <cellStyle name="40% - Ênfase1 2 39" xfId="782" xr:uid="{00000000-0005-0000-0000-00000D030000}"/>
    <cellStyle name="40% - Ênfase1 2 4" xfId="783" xr:uid="{00000000-0005-0000-0000-00000E030000}"/>
    <cellStyle name="40% - Ênfase1 2 40" xfId="784" xr:uid="{00000000-0005-0000-0000-00000F030000}"/>
    <cellStyle name="40% - Ênfase1 2 41" xfId="785" xr:uid="{00000000-0005-0000-0000-000010030000}"/>
    <cellStyle name="40% - Ênfase1 2 42" xfId="786" xr:uid="{00000000-0005-0000-0000-000011030000}"/>
    <cellStyle name="40% - Ênfase1 2 43" xfId="787" xr:uid="{00000000-0005-0000-0000-000012030000}"/>
    <cellStyle name="40% - Ênfase1 2 44" xfId="788" xr:uid="{00000000-0005-0000-0000-000013030000}"/>
    <cellStyle name="40% - Ênfase1 2 45" xfId="789" xr:uid="{00000000-0005-0000-0000-000014030000}"/>
    <cellStyle name="40% - Ênfase1 2 46" xfId="790" xr:uid="{00000000-0005-0000-0000-000015030000}"/>
    <cellStyle name="40% - Ênfase1 2 47" xfId="791" xr:uid="{00000000-0005-0000-0000-000016030000}"/>
    <cellStyle name="40% - Ênfase1 2 48" xfId="792" xr:uid="{00000000-0005-0000-0000-000017030000}"/>
    <cellStyle name="40% - Ênfase1 2 49" xfId="793" xr:uid="{00000000-0005-0000-0000-000018030000}"/>
    <cellStyle name="40% - Ênfase1 2 5" xfId="794" xr:uid="{00000000-0005-0000-0000-000019030000}"/>
    <cellStyle name="40% - Ênfase1 2 50" xfId="795" xr:uid="{00000000-0005-0000-0000-00001A030000}"/>
    <cellStyle name="40% - Ênfase1 2 51" xfId="796" xr:uid="{00000000-0005-0000-0000-00001B030000}"/>
    <cellStyle name="40% - Ênfase1 2 52" xfId="797" xr:uid="{00000000-0005-0000-0000-00001C030000}"/>
    <cellStyle name="40% - Ênfase1 2 53" xfId="798" xr:uid="{00000000-0005-0000-0000-00001D030000}"/>
    <cellStyle name="40% - Ênfase1 2 54" xfId="799" xr:uid="{00000000-0005-0000-0000-00001E030000}"/>
    <cellStyle name="40% - Ênfase1 2 55" xfId="800" xr:uid="{00000000-0005-0000-0000-00001F030000}"/>
    <cellStyle name="40% - Ênfase1 2 56" xfId="801" xr:uid="{00000000-0005-0000-0000-000020030000}"/>
    <cellStyle name="40% - Ênfase1 2 57" xfId="802" xr:uid="{00000000-0005-0000-0000-000021030000}"/>
    <cellStyle name="40% - Ênfase1 2 58" xfId="803" xr:uid="{00000000-0005-0000-0000-000022030000}"/>
    <cellStyle name="40% - Ênfase1 2 6" xfId="804" xr:uid="{00000000-0005-0000-0000-000023030000}"/>
    <cellStyle name="40% - Ênfase1 2 7" xfId="805" xr:uid="{00000000-0005-0000-0000-000024030000}"/>
    <cellStyle name="40% - Ênfase1 2 8" xfId="806" xr:uid="{00000000-0005-0000-0000-000025030000}"/>
    <cellStyle name="40% - Ênfase1 2 9" xfId="807" xr:uid="{00000000-0005-0000-0000-000026030000}"/>
    <cellStyle name="40% - Ênfase1 20" xfId="808" xr:uid="{00000000-0005-0000-0000-000027030000}"/>
    <cellStyle name="40% - Ênfase1 21" xfId="809" xr:uid="{00000000-0005-0000-0000-000028030000}"/>
    <cellStyle name="40% - Ênfase1 22" xfId="810" xr:uid="{00000000-0005-0000-0000-000029030000}"/>
    <cellStyle name="40% - Ênfase1 23" xfId="811" xr:uid="{00000000-0005-0000-0000-00002A030000}"/>
    <cellStyle name="40% - Ênfase1 24" xfId="812" xr:uid="{00000000-0005-0000-0000-00002B030000}"/>
    <cellStyle name="40% - Ênfase1 25" xfId="813" xr:uid="{00000000-0005-0000-0000-00002C030000}"/>
    <cellStyle name="40% - Ênfase1 26" xfId="814" xr:uid="{00000000-0005-0000-0000-00002D030000}"/>
    <cellStyle name="40% - Ênfase1 27" xfId="815" xr:uid="{00000000-0005-0000-0000-00002E030000}"/>
    <cellStyle name="40% - Ênfase1 28" xfId="816" xr:uid="{00000000-0005-0000-0000-00002F030000}"/>
    <cellStyle name="40% - Ênfase1 29" xfId="817" xr:uid="{00000000-0005-0000-0000-000030030000}"/>
    <cellStyle name="40% - Ênfase1 3" xfId="818" xr:uid="{00000000-0005-0000-0000-000031030000}"/>
    <cellStyle name="40% - Ênfase1 3 2" xfId="819" xr:uid="{00000000-0005-0000-0000-000032030000}"/>
    <cellStyle name="40% - Ênfase1 3 3" xfId="820" xr:uid="{00000000-0005-0000-0000-000033030000}"/>
    <cellStyle name="40% - Ênfase1 3 4" xfId="821" xr:uid="{00000000-0005-0000-0000-000034030000}"/>
    <cellStyle name="40% - Ênfase1 3 5" xfId="822" xr:uid="{00000000-0005-0000-0000-000035030000}"/>
    <cellStyle name="40% - Ênfase1 3 6" xfId="823" xr:uid="{00000000-0005-0000-0000-000036030000}"/>
    <cellStyle name="40% - Ênfase1 30" xfId="824" xr:uid="{00000000-0005-0000-0000-000037030000}"/>
    <cellStyle name="40% - Ênfase1 31" xfId="825" xr:uid="{00000000-0005-0000-0000-000038030000}"/>
    <cellStyle name="40% - Ênfase1 32" xfId="826" xr:uid="{00000000-0005-0000-0000-000039030000}"/>
    <cellStyle name="40% - Ênfase1 33" xfId="827" xr:uid="{00000000-0005-0000-0000-00003A030000}"/>
    <cellStyle name="40% - Ênfase1 34" xfId="828" xr:uid="{00000000-0005-0000-0000-00003B030000}"/>
    <cellStyle name="40% - Ênfase1 35" xfId="829" xr:uid="{00000000-0005-0000-0000-00003C030000}"/>
    <cellStyle name="40% - Ênfase1 36" xfId="830" xr:uid="{00000000-0005-0000-0000-00003D030000}"/>
    <cellStyle name="40% - Ênfase1 37" xfId="831" xr:uid="{00000000-0005-0000-0000-00003E030000}"/>
    <cellStyle name="40% - Ênfase1 38" xfId="832" xr:uid="{00000000-0005-0000-0000-00003F030000}"/>
    <cellStyle name="40% - Ênfase1 39" xfId="833" xr:uid="{00000000-0005-0000-0000-000040030000}"/>
    <cellStyle name="40% - Ênfase1 4" xfId="834" xr:uid="{00000000-0005-0000-0000-000041030000}"/>
    <cellStyle name="40% - Ênfase1 40" xfId="835" xr:uid="{00000000-0005-0000-0000-000042030000}"/>
    <cellStyle name="40% - Ênfase1 41" xfId="836" xr:uid="{00000000-0005-0000-0000-000043030000}"/>
    <cellStyle name="40% - Ênfase1 42" xfId="837" xr:uid="{00000000-0005-0000-0000-000044030000}"/>
    <cellStyle name="40% - Ênfase1 43" xfId="838" xr:uid="{00000000-0005-0000-0000-000045030000}"/>
    <cellStyle name="40% - Ênfase1 44" xfId="839" xr:uid="{00000000-0005-0000-0000-000046030000}"/>
    <cellStyle name="40% - Ênfase1 45" xfId="840" xr:uid="{00000000-0005-0000-0000-000047030000}"/>
    <cellStyle name="40% - Ênfase1 46" xfId="841" xr:uid="{00000000-0005-0000-0000-000048030000}"/>
    <cellStyle name="40% - Ênfase1 47" xfId="842" xr:uid="{00000000-0005-0000-0000-000049030000}"/>
    <cellStyle name="40% - Ênfase1 48" xfId="843" xr:uid="{00000000-0005-0000-0000-00004A030000}"/>
    <cellStyle name="40% - Ênfase1 49" xfId="844" xr:uid="{00000000-0005-0000-0000-00004B030000}"/>
    <cellStyle name="40% - Ênfase1 5" xfId="845" xr:uid="{00000000-0005-0000-0000-00004C030000}"/>
    <cellStyle name="40% - Ênfase1 50" xfId="846" xr:uid="{00000000-0005-0000-0000-00004D030000}"/>
    <cellStyle name="40% - Ênfase1 51" xfId="847" xr:uid="{00000000-0005-0000-0000-00004E030000}"/>
    <cellStyle name="40% - Ênfase1 52" xfId="848" xr:uid="{00000000-0005-0000-0000-00004F030000}"/>
    <cellStyle name="40% - Ênfase1 53" xfId="849" xr:uid="{00000000-0005-0000-0000-000050030000}"/>
    <cellStyle name="40% - Ênfase1 54" xfId="850" xr:uid="{00000000-0005-0000-0000-000051030000}"/>
    <cellStyle name="40% - Ênfase1 55" xfId="851" xr:uid="{00000000-0005-0000-0000-000052030000}"/>
    <cellStyle name="40% - Ênfase1 56" xfId="852" xr:uid="{00000000-0005-0000-0000-000053030000}"/>
    <cellStyle name="40% - Ênfase1 57" xfId="853" xr:uid="{00000000-0005-0000-0000-000054030000}"/>
    <cellStyle name="40% - Ênfase1 58" xfId="854" xr:uid="{00000000-0005-0000-0000-000055030000}"/>
    <cellStyle name="40% - Ênfase1 59" xfId="855" xr:uid="{00000000-0005-0000-0000-000056030000}"/>
    <cellStyle name="40% - Ênfase1 6" xfId="856" xr:uid="{00000000-0005-0000-0000-000057030000}"/>
    <cellStyle name="40% - Ênfase1 7" xfId="857" xr:uid="{00000000-0005-0000-0000-000058030000}"/>
    <cellStyle name="40% - Ênfase1 8" xfId="858" xr:uid="{00000000-0005-0000-0000-000059030000}"/>
    <cellStyle name="40% - Ênfase1 9" xfId="859" xr:uid="{00000000-0005-0000-0000-00005A030000}"/>
    <cellStyle name="40% - Ênfase2" xfId="860" builtinId="35" customBuiltin="1"/>
    <cellStyle name="40% - Ênfase2 10" xfId="861" xr:uid="{00000000-0005-0000-0000-00005C030000}"/>
    <cellStyle name="40% - Ênfase2 11" xfId="862" xr:uid="{00000000-0005-0000-0000-00005D030000}"/>
    <cellStyle name="40% - Ênfase2 12" xfId="863" xr:uid="{00000000-0005-0000-0000-00005E030000}"/>
    <cellStyle name="40% - Ênfase2 13" xfId="864" xr:uid="{00000000-0005-0000-0000-00005F030000}"/>
    <cellStyle name="40% - Ênfase2 14" xfId="865" xr:uid="{00000000-0005-0000-0000-000060030000}"/>
    <cellStyle name="40% - Ênfase2 15" xfId="866" xr:uid="{00000000-0005-0000-0000-000061030000}"/>
    <cellStyle name="40% - Ênfase2 16" xfId="867" xr:uid="{00000000-0005-0000-0000-000062030000}"/>
    <cellStyle name="40% - Ênfase2 17" xfId="868" xr:uid="{00000000-0005-0000-0000-000063030000}"/>
    <cellStyle name="40% - Ênfase2 18" xfId="869" xr:uid="{00000000-0005-0000-0000-000064030000}"/>
    <cellStyle name="40% - Ênfase2 19" xfId="870" xr:uid="{00000000-0005-0000-0000-000065030000}"/>
    <cellStyle name="40% - Ênfase2 2" xfId="871" xr:uid="{00000000-0005-0000-0000-000066030000}"/>
    <cellStyle name="40% - Ênfase2 2 10" xfId="872" xr:uid="{00000000-0005-0000-0000-000067030000}"/>
    <cellStyle name="40% - Ênfase2 2 11" xfId="873" xr:uid="{00000000-0005-0000-0000-000068030000}"/>
    <cellStyle name="40% - Ênfase2 2 12" xfId="874" xr:uid="{00000000-0005-0000-0000-000069030000}"/>
    <cellStyle name="40% - Ênfase2 2 13" xfId="875" xr:uid="{00000000-0005-0000-0000-00006A030000}"/>
    <cellStyle name="40% - Ênfase2 2 14" xfId="876" xr:uid="{00000000-0005-0000-0000-00006B030000}"/>
    <cellStyle name="40% - Ênfase2 2 15" xfId="877" xr:uid="{00000000-0005-0000-0000-00006C030000}"/>
    <cellStyle name="40% - Ênfase2 2 16" xfId="878" xr:uid="{00000000-0005-0000-0000-00006D030000}"/>
    <cellStyle name="40% - Ênfase2 2 17" xfId="879" xr:uid="{00000000-0005-0000-0000-00006E030000}"/>
    <cellStyle name="40% - Ênfase2 2 18" xfId="880" xr:uid="{00000000-0005-0000-0000-00006F030000}"/>
    <cellStyle name="40% - Ênfase2 2 19" xfId="881" xr:uid="{00000000-0005-0000-0000-000070030000}"/>
    <cellStyle name="40% - Ênfase2 2 2" xfId="882" xr:uid="{00000000-0005-0000-0000-000071030000}"/>
    <cellStyle name="40% - Ênfase2 2 20" xfId="883" xr:uid="{00000000-0005-0000-0000-000072030000}"/>
    <cellStyle name="40% - Ênfase2 2 21" xfId="884" xr:uid="{00000000-0005-0000-0000-000073030000}"/>
    <cellStyle name="40% - Ênfase2 2 22" xfId="885" xr:uid="{00000000-0005-0000-0000-000074030000}"/>
    <cellStyle name="40% - Ênfase2 2 23" xfId="886" xr:uid="{00000000-0005-0000-0000-000075030000}"/>
    <cellStyle name="40% - Ênfase2 2 24" xfId="887" xr:uid="{00000000-0005-0000-0000-000076030000}"/>
    <cellStyle name="40% - Ênfase2 2 25" xfId="888" xr:uid="{00000000-0005-0000-0000-000077030000}"/>
    <cellStyle name="40% - Ênfase2 2 26" xfId="889" xr:uid="{00000000-0005-0000-0000-000078030000}"/>
    <cellStyle name="40% - Ênfase2 2 27" xfId="890" xr:uid="{00000000-0005-0000-0000-000079030000}"/>
    <cellStyle name="40% - Ênfase2 2 28" xfId="891" xr:uid="{00000000-0005-0000-0000-00007A030000}"/>
    <cellStyle name="40% - Ênfase2 2 29" xfId="892" xr:uid="{00000000-0005-0000-0000-00007B030000}"/>
    <cellStyle name="40% - Ênfase2 2 3" xfId="893" xr:uid="{00000000-0005-0000-0000-00007C030000}"/>
    <cellStyle name="40% - Ênfase2 2 30" xfId="894" xr:uid="{00000000-0005-0000-0000-00007D030000}"/>
    <cellStyle name="40% - Ênfase2 2 31" xfId="895" xr:uid="{00000000-0005-0000-0000-00007E030000}"/>
    <cellStyle name="40% - Ênfase2 2 32" xfId="896" xr:uid="{00000000-0005-0000-0000-00007F030000}"/>
    <cellStyle name="40% - Ênfase2 2 33" xfId="897" xr:uid="{00000000-0005-0000-0000-000080030000}"/>
    <cellStyle name="40% - Ênfase2 2 34" xfId="898" xr:uid="{00000000-0005-0000-0000-000081030000}"/>
    <cellStyle name="40% - Ênfase2 2 35" xfId="899" xr:uid="{00000000-0005-0000-0000-000082030000}"/>
    <cellStyle name="40% - Ênfase2 2 36" xfId="900" xr:uid="{00000000-0005-0000-0000-000083030000}"/>
    <cellStyle name="40% - Ênfase2 2 37" xfId="901" xr:uid="{00000000-0005-0000-0000-000084030000}"/>
    <cellStyle name="40% - Ênfase2 2 38" xfId="902" xr:uid="{00000000-0005-0000-0000-000085030000}"/>
    <cellStyle name="40% - Ênfase2 2 39" xfId="903" xr:uid="{00000000-0005-0000-0000-000086030000}"/>
    <cellStyle name="40% - Ênfase2 2 4" xfId="904" xr:uid="{00000000-0005-0000-0000-000087030000}"/>
    <cellStyle name="40% - Ênfase2 2 40" xfId="905" xr:uid="{00000000-0005-0000-0000-000088030000}"/>
    <cellStyle name="40% - Ênfase2 2 41" xfId="906" xr:uid="{00000000-0005-0000-0000-000089030000}"/>
    <cellStyle name="40% - Ênfase2 2 42" xfId="907" xr:uid="{00000000-0005-0000-0000-00008A030000}"/>
    <cellStyle name="40% - Ênfase2 2 43" xfId="908" xr:uid="{00000000-0005-0000-0000-00008B030000}"/>
    <cellStyle name="40% - Ênfase2 2 44" xfId="909" xr:uid="{00000000-0005-0000-0000-00008C030000}"/>
    <cellStyle name="40% - Ênfase2 2 45" xfId="910" xr:uid="{00000000-0005-0000-0000-00008D030000}"/>
    <cellStyle name="40% - Ênfase2 2 46" xfId="911" xr:uid="{00000000-0005-0000-0000-00008E030000}"/>
    <cellStyle name="40% - Ênfase2 2 47" xfId="912" xr:uid="{00000000-0005-0000-0000-00008F030000}"/>
    <cellStyle name="40% - Ênfase2 2 48" xfId="913" xr:uid="{00000000-0005-0000-0000-000090030000}"/>
    <cellStyle name="40% - Ênfase2 2 49" xfId="914" xr:uid="{00000000-0005-0000-0000-000091030000}"/>
    <cellStyle name="40% - Ênfase2 2 5" xfId="915" xr:uid="{00000000-0005-0000-0000-000092030000}"/>
    <cellStyle name="40% - Ênfase2 2 50" xfId="916" xr:uid="{00000000-0005-0000-0000-000093030000}"/>
    <cellStyle name="40% - Ênfase2 2 51" xfId="917" xr:uid="{00000000-0005-0000-0000-000094030000}"/>
    <cellStyle name="40% - Ênfase2 2 52" xfId="918" xr:uid="{00000000-0005-0000-0000-000095030000}"/>
    <cellStyle name="40% - Ênfase2 2 53" xfId="919" xr:uid="{00000000-0005-0000-0000-000096030000}"/>
    <cellStyle name="40% - Ênfase2 2 54" xfId="920" xr:uid="{00000000-0005-0000-0000-000097030000}"/>
    <cellStyle name="40% - Ênfase2 2 55" xfId="921" xr:uid="{00000000-0005-0000-0000-000098030000}"/>
    <cellStyle name="40% - Ênfase2 2 56" xfId="922" xr:uid="{00000000-0005-0000-0000-000099030000}"/>
    <cellStyle name="40% - Ênfase2 2 57" xfId="923" xr:uid="{00000000-0005-0000-0000-00009A030000}"/>
    <cellStyle name="40% - Ênfase2 2 58" xfId="924" xr:uid="{00000000-0005-0000-0000-00009B030000}"/>
    <cellStyle name="40% - Ênfase2 2 6" xfId="925" xr:uid="{00000000-0005-0000-0000-00009C030000}"/>
    <cellStyle name="40% - Ênfase2 2 7" xfId="926" xr:uid="{00000000-0005-0000-0000-00009D030000}"/>
    <cellStyle name="40% - Ênfase2 2 8" xfId="927" xr:uid="{00000000-0005-0000-0000-00009E030000}"/>
    <cellStyle name="40% - Ênfase2 2 9" xfId="928" xr:uid="{00000000-0005-0000-0000-00009F030000}"/>
    <cellStyle name="40% - Ênfase2 20" xfId="929" xr:uid="{00000000-0005-0000-0000-0000A0030000}"/>
    <cellStyle name="40% - Ênfase2 21" xfId="930" xr:uid="{00000000-0005-0000-0000-0000A1030000}"/>
    <cellStyle name="40% - Ênfase2 22" xfId="931" xr:uid="{00000000-0005-0000-0000-0000A2030000}"/>
    <cellStyle name="40% - Ênfase2 23" xfId="932" xr:uid="{00000000-0005-0000-0000-0000A3030000}"/>
    <cellStyle name="40% - Ênfase2 24" xfId="933" xr:uid="{00000000-0005-0000-0000-0000A4030000}"/>
    <cellStyle name="40% - Ênfase2 25" xfId="934" xr:uid="{00000000-0005-0000-0000-0000A5030000}"/>
    <cellStyle name="40% - Ênfase2 26" xfId="935" xr:uid="{00000000-0005-0000-0000-0000A6030000}"/>
    <cellStyle name="40% - Ênfase2 27" xfId="936" xr:uid="{00000000-0005-0000-0000-0000A7030000}"/>
    <cellStyle name="40% - Ênfase2 28" xfId="937" xr:uid="{00000000-0005-0000-0000-0000A8030000}"/>
    <cellStyle name="40% - Ênfase2 29" xfId="938" xr:uid="{00000000-0005-0000-0000-0000A9030000}"/>
    <cellStyle name="40% - Ênfase2 3" xfId="939" xr:uid="{00000000-0005-0000-0000-0000AA030000}"/>
    <cellStyle name="40% - Ênfase2 3 2" xfId="940" xr:uid="{00000000-0005-0000-0000-0000AB030000}"/>
    <cellStyle name="40% - Ênfase2 3 3" xfId="941" xr:uid="{00000000-0005-0000-0000-0000AC030000}"/>
    <cellStyle name="40% - Ênfase2 3 4" xfId="942" xr:uid="{00000000-0005-0000-0000-0000AD030000}"/>
    <cellStyle name="40% - Ênfase2 3 5" xfId="943" xr:uid="{00000000-0005-0000-0000-0000AE030000}"/>
    <cellStyle name="40% - Ênfase2 3 6" xfId="944" xr:uid="{00000000-0005-0000-0000-0000AF030000}"/>
    <cellStyle name="40% - Ênfase2 30" xfId="945" xr:uid="{00000000-0005-0000-0000-0000B0030000}"/>
    <cellStyle name="40% - Ênfase2 31" xfId="946" xr:uid="{00000000-0005-0000-0000-0000B1030000}"/>
    <cellStyle name="40% - Ênfase2 32" xfId="947" xr:uid="{00000000-0005-0000-0000-0000B2030000}"/>
    <cellStyle name="40% - Ênfase2 33" xfId="948" xr:uid="{00000000-0005-0000-0000-0000B3030000}"/>
    <cellStyle name="40% - Ênfase2 34" xfId="949" xr:uid="{00000000-0005-0000-0000-0000B4030000}"/>
    <cellStyle name="40% - Ênfase2 35" xfId="950" xr:uid="{00000000-0005-0000-0000-0000B5030000}"/>
    <cellStyle name="40% - Ênfase2 36" xfId="951" xr:uid="{00000000-0005-0000-0000-0000B6030000}"/>
    <cellStyle name="40% - Ênfase2 37" xfId="952" xr:uid="{00000000-0005-0000-0000-0000B7030000}"/>
    <cellStyle name="40% - Ênfase2 38" xfId="953" xr:uid="{00000000-0005-0000-0000-0000B8030000}"/>
    <cellStyle name="40% - Ênfase2 39" xfId="954" xr:uid="{00000000-0005-0000-0000-0000B9030000}"/>
    <cellStyle name="40% - Ênfase2 4" xfId="955" xr:uid="{00000000-0005-0000-0000-0000BA030000}"/>
    <cellStyle name="40% - Ênfase2 40" xfId="956" xr:uid="{00000000-0005-0000-0000-0000BB030000}"/>
    <cellStyle name="40% - Ênfase2 41" xfId="957" xr:uid="{00000000-0005-0000-0000-0000BC030000}"/>
    <cellStyle name="40% - Ênfase2 42" xfId="958" xr:uid="{00000000-0005-0000-0000-0000BD030000}"/>
    <cellStyle name="40% - Ênfase2 43" xfId="959" xr:uid="{00000000-0005-0000-0000-0000BE030000}"/>
    <cellStyle name="40% - Ênfase2 44" xfId="960" xr:uid="{00000000-0005-0000-0000-0000BF030000}"/>
    <cellStyle name="40% - Ênfase2 45" xfId="961" xr:uid="{00000000-0005-0000-0000-0000C0030000}"/>
    <cellStyle name="40% - Ênfase2 46" xfId="962" xr:uid="{00000000-0005-0000-0000-0000C1030000}"/>
    <cellStyle name="40% - Ênfase2 47" xfId="963" xr:uid="{00000000-0005-0000-0000-0000C2030000}"/>
    <cellStyle name="40% - Ênfase2 48" xfId="964" xr:uid="{00000000-0005-0000-0000-0000C3030000}"/>
    <cellStyle name="40% - Ênfase2 49" xfId="965" xr:uid="{00000000-0005-0000-0000-0000C4030000}"/>
    <cellStyle name="40% - Ênfase2 5" xfId="966" xr:uid="{00000000-0005-0000-0000-0000C5030000}"/>
    <cellStyle name="40% - Ênfase2 50" xfId="967" xr:uid="{00000000-0005-0000-0000-0000C6030000}"/>
    <cellStyle name="40% - Ênfase2 51" xfId="968" xr:uid="{00000000-0005-0000-0000-0000C7030000}"/>
    <cellStyle name="40% - Ênfase2 52" xfId="969" xr:uid="{00000000-0005-0000-0000-0000C8030000}"/>
    <cellStyle name="40% - Ênfase2 53" xfId="970" xr:uid="{00000000-0005-0000-0000-0000C9030000}"/>
    <cellStyle name="40% - Ênfase2 54" xfId="971" xr:uid="{00000000-0005-0000-0000-0000CA030000}"/>
    <cellStyle name="40% - Ênfase2 55" xfId="972" xr:uid="{00000000-0005-0000-0000-0000CB030000}"/>
    <cellStyle name="40% - Ênfase2 56" xfId="973" xr:uid="{00000000-0005-0000-0000-0000CC030000}"/>
    <cellStyle name="40% - Ênfase2 57" xfId="974" xr:uid="{00000000-0005-0000-0000-0000CD030000}"/>
    <cellStyle name="40% - Ênfase2 58" xfId="975" xr:uid="{00000000-0005-0000-0000-0000CE030000}"/>
    <cellStyle name="40% - Ênfase2 59" xfId="976" xr:uid="{00000000-0005-0000-0000-0000CF030000}"/>
    <cellStyle name="40% - Ênfase2 6" xfId="977" xr:uid="{00000000-0005-0000-0000-0000D0030000}"/>
    <cellStyle name="40% - Ênfase2 7" xfId="978" xr:uid="{00000000-0005-0000-0000-0000D1030000}"/>
    <cellStyle name="40% - Ênfase2 8" xfId="979" xr:uid="{00000000-0005-0000-0000-0000D2030000}"/>
    <cellStyle name="40% - Ênfase2 9" xfId="980" xr:uid="{00000000-0005-0000-0000-0000D3030000}"/>
    <cellStyle name="40% - Ênfase3" xfId="981" builtinId="39" customBuiltin="1"/>
    <cellStyle name="40% - Ênfase3 10" xfId="982" xr:uid="{00000000-0005-0000-0000-0000D5030000}"/>
    <cellStyle name="40% - Ênfase3 11" xfId="983" xr:uid="{00000000-0005-0000-0000-0000D6030000}"/>
    <cellStyle name="40% - Ênfase3 12" xfId="984" xr:uid="{00000000-0005-0000-0000-0000D7030000}"/>
    <cellStyle name="40% - Ênfase3 13" xfId="985" xr:uid="{00000000-0005-0000-0000-0000D8030000}"/>
    <cellStyle name="40% - Ênfase3 14" xfId="986" xr:uid="{00000000-0005-0000-0000-0000D9030000}"/>
    <cellStyle name="40% - Ênfase3 15" xfId="987" xr:uid="{00000000-0005-0000-0000-0000DA030000}"/>
    <cellStyle name="40% - Ênfase3 16" xfId="988" xr:uid="{00000000-0005-0000-0000-0000DB030000}"/>
    <cellStyle name="40% - Ênfase3 17" xfId="989" xr:uid="{00000000-0005-0000-0000-0000DC030000}"/>
    <cellStyle name="40% - Ênfase3 18" xfId="990" xr:uid="{00000000-0005-0000-0000-0000DD030000}"/>
    <cellStyle name="40% - Ênfase3 19" xfId="991" xr:uid="{00000000-0005-0000-0000-0000DE030000}"/>
    <cellStyle name="40% - Ênfase3 2" xfId="992" xr:uid="{00000000-0005-0000-0000-0000DF030000}"/>
    <cellStyle name="40% - Ênfase3 2 10" xfId="993" xr:uid="{00000000-0005-0000-0000-0000E0030000}"/>
    <cellStyle name="40% - Ênfase3 2 11" xfId="994" xr:uid="{00000000-0005-0000-0000-0000E1030000}"/>
    <cellStyle name="40% - Ênfase3 2 12" xfId="995" xr:uid="{00000000-0005-0000-0000-0000E2030000}"/>
    <cellStyle name="40% - Ênfase3 2 13" xfId="996" xr:uid="{00000000-0005-0000-0000-0000E3030000}"/>
    <cellStyle name="40% - Ênfase3 2 14" xfId="997" xr:uid="{00000000-0005-0000-0000-0000E4030000}"/>
    <cellStyle name="40% - Ênfase3 2 15" xfId="998" xr:uid="{00000000-0005-0000-0000-0000E5030000}"/>
    <cellStyle name="40% - Ênfase3 2 16" xfId="999" xr:uid="{00000000-0005-0000-0000-0000E6030000}"/>
    <cellStyle name="40% - Ênfase3 2 17" xfId="1000" xr:uid="{00000000-0005-0000-0000-0000E7030000}"/>
    <cellStyle name="40% - Ênfase3 2 18" xfId="1001" xr:uid="{00000000-0005-0000-0000-0000E8030000}"/>
    <cellStyle name="40% - Ênfase3 2 19" xfId="1002" xr:uid="{00000000-0005-0000-0000-0000E9030000}"/>
    <cellStyle name="40% - Ênfase3 2 2" xfId="1003" xr:uid="{00000000-0005-0000-0000-0000EA030000}"/>
    <cellStyle name="40% - Ênfase3 2 20" xfId="1004" xr:uid="{00000000-0005-0000-0000-0000EB030000}"/>
    <cellStyle name="40% - Ênfase3 2 21" xfId="1005" xr:uid="{00000000-0005-0000-0000-0000EC030000}"/>
    <cellStyle name="40% - Ênfase3 2 22" xfId="1006" xr:uid="{00000000-0005-0000-0000-0000ED030000}"/>
    <cellStyle name="40% - Ênfase3 2 23" xfId="1007" xr:uid="{00000000-0005-0000-0000-0000EE030000}"/>
    <cellStyle name="40% - Ênfase3 2 24" xfId="1008" xr:uid="{00000000-0005-0000-0000-0000EF030000}"/>
    <cellStyle name="40% - Ênfase3 2 25" xfId="1009" xr:uid="{00000000-0005-0000-0000-0000F0030000}"/>
    <cellStyle name="40% - Ênfase3 2 26" xfId="1010" xr:uid="{00000000-0005-0000-0000-0000F1030000}"/>
    <cellStyle name="40% - Ênfase3 2 27" xfId="1011" xr:uid="{00000000-0005-0000-0000-0000F2030000}"/>
    <cellStyle name="40% - Ênfase3 2 28" xfId="1012" xr:uid="{00000000-0005-0000-0000-0000F3030000}"/>
    <cellStyle name="40% - Ênfase3 2 29" xfId="1013" xr:uid="{00000000-0005-0000-0000-0000F4030000}"/>
    <cellStyle name="40% - Ênfase3 2 3" xfId="1014" xr:uid="{00000000-0005-0000-0000-0000F5030000}"/>
    <cellStyle name="40% - Ênfase3 2 30" xfId="1015" xr:uid="{00000000-0005-0000-0000-0000F6030000}"/>
    <cellStyle name="40% - Ênfase3 2 31" xfId="1016" xr:uid="{00000000-0005-0000-0000-0000F7030000}"/>
    <cellStyle name="40% - Ênfase3 2 32" xfId="1017" xr:uid="{00000000-0005-0000-0000-0000F8030000}"/>
    <cellStyle name="40% - Ênfase3 2 33" xfId="1018" xr:uid="{00000000-0005-0000-0000-0000F9030000}"/>
    <cellStyle name="40% - Ênfase3 2 34" xfId="1019" xr:uid="{00000000-0005-0000-0000-0000FA030000}"/>
    <cellStyle name="40% - Ênfase3 2 35" xfId="1020" xr:uid="{00000000-0005-0000-0000-0000FB030000}"/>
    <cellStyle name="40% - Ênfase3 2 36" xfId="1021" xr:uid="{00000000-0005-0000-0000-0000FC030000}"/>
    <cellStyle name="40% - Ênfase3 2 37" xfId="1022" xr:uid="{00000000-0005-0000-0000-0000FD030000}"/>
    <cellStyle name="40% - Ênfase3 2 38" xfId="1023" xr:uid="{00000000-0005-0000-0000-0000FE030000}"/>
    <cellStyle name="40% - Ênfase3 2 39" xfId="1024" xr:uid="{00000000-0005-0000-0000-0000FF030000}"/>
    <cellStyle name="40% - Ênfase3 2 4" xfId="1025" xr:uid="{00000000-0005-0000-0000-000000040000}"/>
    <cellStyle name="40% - Ênfase3 2 40" xfId="1026" xr:uid="{00000000-0005-0000-0000-000001040000}"/>
    <cellStyle name="40% - Ênfase3 2 41" xfId="1027" xr:uid="{00000000-0005-0000-0000-000002040000}"/>
    <cellStyle name="40% - Ênfase3 2 42" xfId="1028" xr:uid="{00000000-0005-0000-0000-000003040000}"/>
    <cellStyle name="40% - Ênfase3 2 43" xfId="1029" xr:uid="{00000000-0005-0000-0000-000004040000}"/>
    <cellStyle name="40% - Ênfase3 2 44" xfId="1030" xr:uid="{00000000-0005-0000-0000-000005040000}"/>
    <cellStyle name="40% - Ênfase3 2 45" xfId="1031" xr:uid="{00000000-0005-0000-0000-000006040000}"/>
    <cellStyle name="40% - Ênfase3 2 46" xfId="1032" xr:uid="{00000000-0005-0000-0000-000007040000}"/>
    <cellStyle name="40% - Ênfase3 2 47" xfId="1033" xr:uid="{00000000-0005-0000-0000-000008040000}"/>
    <cellStyle name="40% - Ênfase3 2 48" xfId="1034" xr:uid="{00000000-0005-0000-0000-000009040000}"/>
    <cellStyle name="40% - Ênfase3 2 49" xfId="1035" xr:uid="{00000000-0005-0000-0000-00000A040000}"/>
    <cellStyle name="40% - Ênfase3 2 5" xfId="1036" xr:uid="{00000000-0005-0000-0000-00000B040000}"/>
    <cellStyle name="40% - Ênfase3 2 50" xfId="1037" xr:uid="{00000000-0005-0000-0000-00000C040000}"/>
    <cellStyle name="40% - Ênfase3 2 51" xfId="1038" xr:uid="{00000000-0005-0000-0000-00000D040000}"/>
    <cellStyle name="40% - Ênfase3 2 52" xfId="1039" xr:uid="{00000000-0005-0000-0000-00000E040000}"/>
    <cellStyle name="40% - Ênfase3 2 53" xfId="1040" xr:uid="{00000000-0005-0000-0000-00000F040000}"/>
    <cellStyle name="40% - Ênfase3 2 54" xfId="1041" xr:uid="{00000000-0005-0000-0000-000010040000}"/>
    <cellStyle name="40% - Ênfase3 2 55" xfId="1042" xr:uid="{00000000-0005-0000-0000-000011040000}"/>
    <cellStyle name="40% - Ênfase3 2 56" xfId="1043" xr:uid="{00000000-0005-0000-0000-000012040000}"/>
    <cellStyle name="40% - Ênfase3 2 57" xfId="1044" xr:uid="{00000000-0005-0000-0000-000013040000}"/>
    <cellStyle name="40% - Ênfase3 2 58" xfId="1045" xr:uid="{00000000-0005-0000-0000-000014040000}"/>
    <cellStyle name="40% - Ênfase3 2 6" xfId="1046" xr:uid="{00000000-0005-0000-0000-000015040000}"/>
    <cellStyle name="40% - Ênfase3 2 7" xfId="1047" xr:uid="{00000000-0005-0000-0000-000016040000}"/>
    <cellStyle name="40% - Ênfase3 2 8" xfId="1048" xr:uid="{00000000-0005-0000-0000-000017040000}"/>
    <cellStyle name="40% - Ênfase3 2 9" xfId="1049" xr:uid="{00000000-0005-0000-0000-000018040000}"/>
    <cellStyle name="40% - Ênfase3 20" xfId="1050" xr:uid="{00000000-0005-0000-0000-000019040000}"/>
    <cellStyle name="40% - Ênfase3 21" xfId="1051" xr:uid="{00000000-0005-0000-0000-00001A040000}"/>
    <cellStyle name="40% - Ênfase3 22" xfId="1052" xr:uid="{00000000-0005-0000-0000-00001B040000}"/>
    <cellStyle name="40% - Ênfase3 23" xfId="1053" xr:uid="{00000000-0005-0000-0000-00001C040000}"/>
    <cellStyle name="40% - Ênfase3 24" xfId="1054" xr:uid="{00000000-0005-0000-0000-00001D040000}"/>
    <cellStyle name="40% - Ênfase3 25" xfId="1055" xr:uid="{00000000-0005-0000-0000-00001E040000}"/>
    <cellStyle name="40% - Ênfase3 26" xfId="1056" xr:uid="{00000000-0005-0000-0000-00001F040000}"/>
    <cellStyle name="40% - Ênfase3 27" xfId="1057" xr:uid="{00000000-0005-0000-0000-000020040000}"/>
    <cellStyle name="40% - Ênfase3 28" xfId="1058" xr:uid="{00000000-0005-0000-0000-000021040000}"/>
    <cellStyle name="40% - Ênfase3 29" xfId="1059" xr:uid="{00000000-0005-0000-0000-000022040000}"/>
    <cellStyle name="40% - Ênfase3 3" xfId="1060" xr:uid="{00000000-0005-0000-0000-000023040000}"/>
    <cellStyle name="40% - Ênfase3 3 2" xfId="1061" xr:uid="{00000000-0005-0000-0000-000024040000}"/>
    <cellStyle name="40% - Ênfase3 3 3" xfId="1062" xr:uid="{00000000-0005-0000-0000-000025040000}"/>
    <cellStyle name="40% - Ênfase3 3 4" xfId="1063" xr:uid="{00000000-0005-0000-0000-000026040000}"/>
    <cellStyle name="40% - Ênfase3 3 5" xfId="1064" xr:uid="{00000000-0005-0000-0000-000027040000}"/>
    <cellStyle name="40% - Ênfase3 3 6" xfId="1065" xr:uid="{00000000-0005-0000-0000-000028040000}"/>
    <cellStyle name="40% - Ênfase3 30" xfId="1066" xr:uid="{00000000-0005-0000-0000-000029040000}"/>
    <cellStyle name="40% - Ênfase3 31" xfId="1067" xr:uid="{00000000-0005-0000-0000-00002A040000}"/>
    <cellStyle name="40% - Ênfase3 32" xfId="1068" xr:uid="{00000000-0005-0000-0000-00002B040000}"/>
    <cellStyle name="40% - Ênfase3 33" xfId="1069" xr:uid="{00000000-0005-0000-0000-00002C040000}"/>
    <cellStyle name="40% - Ênfase3 34" xfId="1070" xr:uid="{00000000-0005-0000-0000-00002D040000}"/>
    <cellStyle name="40% - Ênfase3 35" xfId="1071" xr:uid="{00000000-0005-0000-0000-00002E040000}"/>
    <cellStyle name="40% - Ênfase3 36" xfId="1072" xr:uid="{00000000-0005-0000-0000-00002F040000}"/>
    <cellStyle name="40% - Ênfase3 37" xfId="1073" xr:uid="{00000000-0005-0000-0000-000030040000}"/>
    <cellStyle name="40% - Ênfase3 38" xfId="1074" xr:uid="{00000000-0005-0000-0000-000031040000}"/>
    <cellStyle name="40% - Ênfase3 39" xfId="1075" xr:uid="{00000000-0005-0000-0000-000032040000}"/>
    <cellStyle name="40% - Ênfase3 4" xfId="1076" xr:uid="{00000000-0005-0000-0000-000033040000}"/>
    <cellStyle name="40% - Ênfase3 40" xfId="1077" xr:uid="{00000000-0005-0000-0000-000034040000}"/>
    <cellStyle name="40% - Ênfase3 41" xfId="1078" xr:uid="{00000000-0005-0000-0000-000035040000}"/>
    <cellStyle name="40% - Ênfase3 42" xfId="1079" xr:uid="{00000000-0005-0000-0000-000036040000}"/>
    <cellStyle name="40% - Ênfase3 43" xfId="1080" xr:uid="{00000000-0005-0000-0000-000037040000}"/>
    <cellStyle name="40% - Ênfase3 44" xfId="1081" xr:uid="{00000000-0005-0000-0000-000038040000}"/>
    <cellStyle name="40% - Ênfase3 45" xfId="1082" xr:uid="{00000000-0005-0000-0000-000039040000}"/>
    <cellStyle name="40% - Ênfase3 46" xfId="1083" xr:uid="{00000000-0005-0000-0000-00003A040000}"/>
    <cellStyle name="40% - Ênfase3 47" xfId="1084" xr:uid="{00000000-0005-0000-0000-00003B040000}"/>
    <cellStyle name="40% - Ênfase3 48" xfId="1085" xr:uid="{00000000-0005-0000-0000-00003C040000}"/>
    <cellStyle name="40% - Ênfase3 49" xfId="1086" xr:uid="{00000000-0005-0000-0000-00003D040000}"/>
    <cellStyle name="40% - Ênfase3 5" xfId="1087" xr:uid="{00000000-0005-0000-0000-00003E040000}"/>
    <cellStyle name="40% - Ênfase3 50" xfId="1088" xr:uid="{00000000-0005-0000-0000-00003F040000}"/>
    <cellStyle name="40% - Ênfase3 51" xfId="1089" xr:uid="{00000000-0005-0000-0000-000040040000}"/>
    <cellStyle name="40% - Ênfase3 52" xfId="1090" xr:uid="{00000000-0005-0000-0000-000041040000}"/>
    <cellStyle name="40% - Ênfase3 53" xfId="1091" xr:uid="{00000000-0005-0000-0000-000042040000}"/>
    <cellStyle name="40% - Ênfase3 54" xfId="1092" xr:uid="{00000000-0005-0000-0000-000043040000}"/>
    <cellStyle name="40% - Ênfase3 55" xfId="1093" xr:uid="{00000000-0005-0000-0000-000044040000}"/>
    <cellStyle name="40% - Ênfase3 56" xfId="1094" xr:uid="{00000000-0005-0000-0000-000045040000}"/>
    <cellStyle name="40% - Ênfase3 57" xfId="1095" xr:uid="{00000000-0005-0000-0000-000046040000}"/>
    <cellStyle name="40% - Ênfase3 58" xfId="1096" xr:uid="{00000000-0005-0000-0000-000047040000}"/>
    <cellStyle name="40% - Ênfase3 59" xfId="1097" xr:uid="{00000000-0005-0000-0000-000048040000}"/>
    <cellStyle name="40% - Ênfase3 6" xfId="1098" xr:uid="{00000000-0005-0000-0000-000049040000}"/>
    <cellStyle name="40% - Ênfase3 7" xfId="1099" xr:uid="{00000000-0005-0000-0000-00004A040000}"/>
    <cellStyle name="40% - Ênfase3 8" xfId="1100" xr:uid="{00000000-0005-0000-0000-00004B040000}"/>
    <cellStyle name="40% - Ênfase3 9" xfId="1101" xr:uid="{00000000-0005-0000-0000-00004C040000}"/>
    <cellStyle name="40% - Ênfase4" xfId="1102" builtinId="43" customBuiltin="1"/>
    <cellStyle name="40% - Ênfase4 10" xfId="1103" xr:uid="{00000000-0005-0000-0000-00004E040000}"/>
    <cellStyle name="40% - Ênfase4 11" xfId="1104" xr:uid="{00000000-0005-0000-0000-00004F040000}"/>
    <cellStyle name="40% - Ênfase4 12" xfId="1105" xr:uid="{00000000-0005-0000-0000-000050040000}"/>
    <cellStyle name="40% - Ênfase4 13" xfId="1106" xr:uid="{00000000-0005-0000-0000-000051040000}"/>
    <cellStyle name="40% - Ênfase4 14" xfId="1107" xr:uid="{00000000-0005-0000-0000-000052040000}"/>
    <cellStyle name="40% - Ênfase4 15" xfId="1108" xr:uid="{00000000-0005-0000-0000-000053040000}"/>
    <cellStyle name="40% - Ênfase4 16" xfId="1109" xr:uid="{00000000-0005-0000-0000-000054040000}"/>
    <cellStyle name="40% - Ênfase4 17" xfId="1110" xr:uid="{00000000-0005-0000-0000-000055040000}"/>
    <cellStyle name="40% - Ênfase4 18" xfId="1111" xr:uid="{00000000-0005-0000-0000-000056040000}"/>
    <cellStyle name="40% - Ênfase4 19" xfId="1112" xr:uid="{00000000-0005-0000-0000-000057040000}"/>
    <cellStyle name="40% - Ênfase4 2" xfId="1113" xr:uid="{00000000-0005-0000-0000-000058040000}"/>
    <cellStyle name="40% - Ênfase4 2 10" xfId="1114" xr:uid="{00000000-0005-0000-0000-000059040000}"/>
    <cellStyle name="40% - Ênfase4 2 11" xfId="1115" xr:uid="{00000000-0005-0000-0000-00005A040000}"/>
    <cellStyle name="40% - Ênfase4 2 12" xfId="1116" xr:uid="{00000000-0005-0000-0000-00005B040000}"/>
    <cellStyle name="40% - Ênfase4 2 13" xfId="1117" xr:uid="{00000000-0005-0000-0000-00005C040000}"/>
    <cellStyle name="40% - Ênfase4 2 14" xfId="1118" xr:uid="{00000000-0005-0000-0000-00005D040000}"/>
    <cellStyle name="40% - Ênfase4 2 15" xfId="1119" xr:uid="{00000000-0005-0000-0000-00005E040000}"/>
    <cellStyle name="40% - Ênfase4 2 16" xfId="1120" xr:uid="{00000000-0005-0000-0000-00005F040000}"/>
    <cellStyle name="40% - Ênfase4 2 17" xfId="1121" xr:uid="{00000000-0005-0000-0000-000060040000}"/>
    <cellStyle name="40% - Ênfase4 2 18" xfId="1122" xr:uid="{00000000-0005-0000-0000-000061040000}"/>
    <cellStyle name="40% - Ênfase4 2 19" xfId="1123" xr:uid="{00000000-0005-0000-0000-000062040000}"/>
    <cellStyle name="40% - Ênfase4 2 2" xfId="1124" xr:uid="{00000000-0005-0000-0000-000063040000}"/>
    <cellStyle name="40% - Ênfase4 2 20" xfId="1125" xr:uid="{00000000-0005-0000-0000-000064040000}"/>
    <cellStyle name="40% - Ênfase4 2 21" xfId="1126" xr:uid="{00000000-0005-0000-0000-000065040000}"/>
    <cellStyle name="40% - Ênfase4 2 22" xfId="1127" xr:uid="{00000000-0005-0000-0000-000066040000}"/>
    <cellStyle name="40% - Ênfase4 2 23" xfId="1128" xr:uid="{00000000-0005-0000-0000-000067040000}"/>
    <cellStyle name="40% - Ênfase4 2 24" xfId="1129" xr:uid="{00000000-0005-0000-0000-000068040000}"/>
    <cellStyle name="40% - Ênfase4 2 25" xfId="1130" xr:uid="{00000000-0005-0000-0000-000069040000}"/>
    <cellStyle name="40% - Ênfase4 2 26" xfId="1131" xr:uid="{00000000-0005-0000-0000-00006A040000}"/>
    <cellStyle name="40% - Ênfase4 2 27" xfId="1132" xr:uid="{00000000-0005-0000-0000-00006B040000}"/>
    <cellStyle name="40% - Ênfase4 2 28" xfId="1133" xr:uid="{00000000-0005-0000-0000-00006C040000}"/>
    <cellStyle name="40% - Ênfase4 2 29" xfId="1134" xr:uid="{00000000-0005-0000-0000-00006D040000}"/>
    <cellStyle name="40% - Ênfase4 2 3" xfId="1135" xr:uid="{00000000-0005-0000-0000-00006E040000}"/>
    <cellStyle name="40% - Ênfase4 2 30" xfId="1136" xr:uid="{00000000-0005-0000-0000-00006F040000}"/>
    <cellStyle name="40% - Ênfase4 2 31" xfId="1137" xr:uid="{00000000-0005-0000-0000-000070040000}"/>
    <cellStyle name="40% - Ênfase4 2 32" xfId="1138" xr:uid="{00000000-0005-0000-0000-000071040000}"/>
    <cellStyle name="40% - Ênfase4 2 33" xfId="1139" xr:uid="{00000000-0005-0000-0000-000072040000}"/>
    <cellStyle name="40% - Ênfase4 2 34" xfId="1140" xr:uid="{00000000-0005-0000-0000-000073040000}"/>
    <cellStyle name="40% - Ênfase4 2 35" xfId="1141" xr:uid="{00000000-0005-0000-0000-000074040000}"/>
    <cellStyle name="40% - Ênfase4 2 36" xfId="1142" xr:uid="{00000000-0005-0000-0000-000075040000}"/>
    <cellStyle name="40% - Ênfase4 2 37" xfId="1143" xr:uid="{00000000-0005-0000-0000-000076040000}"/>
    <cellStyle name="40% - Ênfase4 2 38" xfId="1144" xr:uid="{00000000-0005-0000-0000-000077040000}"/>
    <cellStyle name="40% - Ênfase4 2 39" xfId="1145" xr:uid="{00000000-0005-0000-0000-000078040000}"/>
    <cellStyle name="40% - Ênfase4 2 4" xfId="1146" xr:uid="{00000000-0005-0000-0000-000079040000}"/>
    <cellStyle name="40% - Ênfase4 2 40" xfId="1147" xr:uid="{00000000-0005-0000-0000-00007A040000}"/>
    <cellStyle name="40% - Ênfase4 2 41" xfId="1148" xr:uid="{00000000-0005-0000-0000-00007B040000}"/>
    <cellStyle name="40% - Ênfase4 2 42" xfId="1149" xr:uid="{00000000-0005-0000-0000-00007C040000}"/>
    <cellStyle name="40% - Ênfase4 2 43" xfId="1150" xr:uid="{00000000-0005-0000-0000-00007D040000}"/>
    <cellStyle name="40% - Ênfase4 2 44" xfId="1151" xr:uid="{00000000-0005-0000-0000-00007E040000}"/>
    <cellStyle name="40% - Ênfase4 2 45" xfId="1152" xr:uid="{00000000-0005-0000-0000-00007F040000}"/>
    <cellStyle name="40% - Ênfase4 2 46" xfId="1153" xr:uid="{00000000-0005-0000-0000-000080040000}"/>
    <cellStyle name="40% - Ênfase4 2 47" xfId="1154" xr:uid="{00000000-0005-0000-0000-000081040000}"/>
    <cellStyle name="40% - Ênfase4 2 48" xfId="1155" xr:uid="{00000000-0005-0000-0000-000082040000}"/>
    <cellStyle name="40% - Ênfase4 2 49" xfId="1156" xr:uid="{00000000-0005-0000-0000-000083040000}"/>
    <cellStyle name="40% - Ênfase4 2 5" xfId="1157" xr:uid="{00000000-0005-0000-0000-000084040000}"/>
    <cellStyle name="40% - Ênfase4 2 50" xfId="1158" xr:uid="{00000000-0005-0000-0000-000085040000}"/>
    <cellStyle name="40% - Ênfase4 2 51" xfId="1159" xr:uid="{00000000-0005-0000-0000-000086040000}"/>
    <cellStyle name="40% - Ênfase4 2 52" xfId="1160" xr:uid="{00000000-0005-0000-0000-000087040000}"/>
    <cellStyle name="40% - Ênfase4 2 53" xfId="1161" xr:uid="{00000000-0005-0000-0000-000088040000}"/>
    <cellStyle name="40% - Ênfase4 2 54" xfId="1162" xr:uid="{00000000-0005-0000-0000-000089040000}"/>
    <cellStyle name="40% - Ênfase4 2 55" xfId="1163" xr:uid="{00000000-0005-0000-0000-00008A040000}"/>
    <cellStyle name="40% - Ênfase4 2 56" xfId="1164" xr:uid="{00000000-0005-0000-0000-00008B040000}"/>
    <cellStyle name="40% - Ênfase4 2 57" xfId="1165" xr:uid="{00000000-0005-0000-0000-00008C040000}"/>
    <cellStyle name="40% - Ênfase4 2 58" xfId="1166" xr:uid="{00000000-0005-0000-0000-00008D040000}"/>
    <cellStyle name="40% - Ênfase4 2 6" xfId="1167" xr:uid="{00000000-0005-0000-0000-00008E040000}"/>
    <cellStyle name="40% - Ênfase4 2 7" xfId="1168" xr:uid="{00000000-0005-0000-0000-00008F040000}"/>
    <cellStyle name="40% - Ênfase4 2 8" xfId="1169" xr:uid="{00000000-0005-0000-0000-000090040000}"/>
    <cellStyle name="40% - Ênfase4 2 9" xfId="1170" xr:uid="{00000000-0005-0000-0000-000091040000}"/>
    <cellStyle name="40% - Ênfase4 20" xfId="1171" xr:uid="{00000000-0005-0000-0000-000092040000}"/>
    <cellStyle name="40% - Ênfase4 21" xfId="1172" xr:uid="{00000000-0005-0000-0000-000093040000}"/>
    <cellStyle name="40% - Ênfase4 22" xfId="1173" xr:uid="{00000000-0005-0000-0000-000094040000}"/>
    <cellStyle name="40% - Ênfase4 23" xfId="1174" xr:uid="{00000000-0005-0000-0000-000095040000}"/>
    <cellStyle name="40% - Ênfase4 24" xfId="1175" xr:uid="{00000000-0005-0000-0000-000096040000}"/>
    <cellStyle name="40% - Ênfase4 25" xfId="1176" xr:uid="{00000000-0005-0000-0000-000097040000}"/>
    <cellStyle name="40% - Ênfase4 26" xfId="1177" xr:uid="{00000000-0005-0000-0000-000098040000}"/>
    <cellStyle name="40% - Ênfase4 27" xfId="1178" xr:uid="{00000000-0005-0000-0000-000099040000}"/>
    <cellStyle name="40% - Ênfase4 28" xfId="1179" xr:uid="{00000000-0005-0000-0000-00009A040000}"/>
    <cellStyle name="40% - Ênfase4 29" xfId="1180" xr:uid="{00000000-0005-0000-0000-00009B040000}"/>
    <cellStyle name="40% - Ênfase4 3" xfId="1181" xr:uid="{00000000-0005-0000-0000-00009C040000}"/>
    <cellStyle name="40% - Ênfase4 3 2" xfId="1182" xr:uid="{00000000-0005-0000-0000-00009D040000}"/>
    <cellStyle name="40% - Ênfase4 3 3" xfId="1183" xr:uid="{00000000-0005-0000-0000-00009E040000}"/>
    <cellStyle name="40% - Ênfase4 3 4" xfId="1184" xr:uid="{00000000-0005-0000-0000-00009F040000}"/>
    <cellStyle name="40% - Ênfase4 3 5" xfId="1185" xr:uid="{00000000-0005-0000-0000-0000A0040000}"/>
    <cellStyle name="40% - Ênfase4 3 6" xfId="1186" xr:uid="{00000000-0005-0000-0000-0000A1040000}"/>
    <cellStyle name="40% - Ênfase4 30" xfId="1187" xr:uid="{00000000-0005-0000-0000-0000A2040000}"/>
    <cellStyle name="40% - Ênfase4 31" xfId="1188" xr:uid="{00000000-0005-0000-0000-0000A3040000}"/>
    <cellStyle name="40% - Ênfase4 32" xfId="1189" xr:uid="{00000000-0005-0000-0000-0000A4040000}"/>
    <cellStyle name="40% - Ênfase4 33" xfId="1190" xr:uid="{00000000-0005-0000-0000-0000A5040000}"/>
    <cellStyle name="40% - Ênfase4 34" xfId="1191" xr:uid="{00000000-0005-0000-0000-0000A6040000}"/>
    <cellStyle name="40% - Ênfase4 35" xfId="1192" xr:uid="{00000000-0005-0000-0000-0000A7040000}"/>
    <cellStyle name="40% - Ênfase4 36" xfId="1193" xr:uid="{00000000-0005-0000-0000-0000A8040000}"/>
    <cellStyle name="40% - Ênfase4 37" xfId="1194" xr:uid="{00000000-0005-0000-0000-0000A9040000}"/>
    <cellStyle name="40% - Ênfase4 38" xfId="1195" xr:uid="{00000000-0005-0000-0000-0000AA040000}"/>
    <cellStyle name="40% - Ênfase4 39" xfId="1196" xr:uid="{00000000-0005-0000-0000-0000AB040000}"/>
    <cellStyle name="40% - Ênfase4 4" xfId="1197" xr:uid="{00000000-0005-0000-0000-0000AC040000}"/>
    <cellStyle name="40% - Ênfase4 40" xfId="1198" xr:uid="{00000000-0005-0000-0000-0000AD040000}"/>
    <cellStyle name="40% - Ênfase4 41" xfId="1199" xr:uid="{00000000-0005-0000-0000-0000AE040000}"/>
    <cellStyle name="40% - Ênfase4 42" xfId="1200" xr:uid="{00000000-0005-0000-0000-0000AF040000}"/>
    <cellStyle name="40% - Ênfase4 43" xfId="1201" xr:uid="{00000000-0005-0000-0000-0000B0040000}"/>
    <cellStyle name="40% - Ênfase4 44" xfId="1202" xr:uid="{00000000-0005-0000-0000-0000B1040000}"/>
    <cellStyle name="40% - Ênfase4 45" xfId="1203" xr:uid="{00000000-0005-0000-0000-0000B2040000}"/>
    <cellStyle name="40% - Ênfase4 46" xfId="1204" xr:uid="{00000000-0005-0000-0000-0000B3040000}"/>
    <cellStyle name="40% - Ênfase4 47" xfId="1205" xr:uid="{00000000-0005-0000-0000-0000B4040000}"/>
    <cellStyle name="40% - Ênfase4 48" xfId="1206" xr:uid="{00000000-0005-0000-0000-0000B5040000}"/>
    <cellStyle name="40% - Ênfase4 49" xfId="1207" xr:uid="{00000000-0005-0000-0000-0000B6040000}"/>
    <cellStyle name="40% - Ênfase4 5" xfId="1208" xr:uid="{00000000-0005-0000-0000-0000B7040000}"/>
    <cellStyle name="40% - Ênfase4 50" xfId="1209" xr:uid="{00000000-0005-0000-0000-0000B8040000}"/>
    <cellStyle name="40% - Ênfase4 51" xfId="1210" xr:uid="{00000000-0005-0000-0000-0000B9040000}"/>
    <cellStyle name="40% - Ênfase4 52" xfId="1211" xr:uid="{00000000-0005-0000-0000-0000BA040000}"/>
    <cellStyle name="40% - Ênfase4 53" xfId="1212" xr:uid="{00000000-0005-0000-0000-0000BB040000}"/>
    <cellStyle name="40% - Ênfase4 54" xfId="1213" xr:uid="{00000000-0005-0000-0000-0000BC040000}"/>
    <cellStyle name="40% - Ênfase4 55" xfId="1214" xr:uid="{00000000-0005-0000-0000-0000BD040000}"/>
    <cellStyle name="40% - Ênfase4 56" xfId="1215" xr:uid="{00000000-0005-0000-0000-0000BE040000}"/>
    <cellStyle name="40% - Ênfase4 57" xfId="1216" xr:uid="{00000000-0005-0000-0000-0000BF040000}"/>
    <cellStyle name="40% - Ênfase4 58" xfId="1217" xr:uid="{00000000-0005-0000-0000-0000C0040000}"/>
    <cellStyle name="40% - Ênfase4 59" xfId="1218" xr:uid="{00000000-0005-0000-0000-0000C1040000}"/>
    <cellStyle name="40% - Ênfase4 6" xfId="1219" xr:uid="{00000000-0005-0000-0000-0000C2040000}"/>
    <cellStyle name="40% - Ênfase4 7" xfId="1220" xr:uid="{00000000-0005-0000-0000-0000C3040000}"/>
    <cellStyle name="40% - Ênfase4 8" xfId="1221" xr:uid="{00000000-0005-0000-0000-0000C4040000}"/>
    <cellStyle name="40% - Ênfase4 9" xfId="1222" xr:uid="{00000000-0005-0000-0000-0000C5040000}"/>
    <cellStyle name="40% - Ênfase5" xfId="1223" builtinId="47" customBuiltin="1"/>
    <cellStyle name="40% - Ênfase5 10" xfId="1224" xr:uid="{00000000-0005-0000-0000-0000C7040000}"/>
    <cellStyle name="40% - Ênfase5 11" xfId="1225" xr:uid="{00000000-0005-0000-0000-0000C8040000}"/>
    <cellStyle name="40% - Ênfase5 12" xfId="1226" xr:uid="{00000000-0005-0000-0000-0000C9040000}"/>
    <cellStyle name="40% - Ênfase5 13" xfId="1227" xr:uid="{00000000-0005-0000-0000-0000CA040000}"/>
    <cellStyle name="40% - Ênfase5 14" xfId="1228" xr:uid="{00000000-0005-0000-0000-0000CB040000}"/>
    <cellStyle name="40% - Ênfase5 15" xfId="1229" xr:uid="{00000000-0005-0000-0000-0000CC040000}"/>
    <cellStyle name="40% - Ênfase5 16" xfId="1230" xr:uid="{00000000-0005-0000-0000-0000CD040000}"/>
    <cellStyle name="40% - Ênfase5 17" xfId="1231" xr:uid="{00000000-0005-0000-0000-0000CE040000}"/>
    <cellStyle name="40% - Ênfase5 18" xfId="1232" xr:uid="{00000000-0005-0000-0000-0000CF040000}"/>
    <cellStyle name="40% - Ênfase5 19" xfId="1233" xr:uid="{00000000-0005-0000-0000-0000D0040000}"/>
    <cellStyle name="40% - Ênfase5 2" xfId="1234" xr:uid="{00000000-0005-0000-0000-0000D1040000}"/>
    <cellStyle name="40% - Ênfase5 2 10" xfId="1235" xr:uid="{00000000-0005-0000-0000-0000D2040000}"/>
    <cellStyle name="40% - Ênfase5 2 11" xfId="1236" xr:uid="{00000000-0005-0000-0000-0000D3040000}"/>
    <cellStyle name="40% - Ênfase5 2 12" xfId="1237" xr:uid="{00000000-0005-0000-0000-0000D4040000}"/>
    <cellStyle name="40% - Ênfase5 2 13" xfId="1238" xr:uid="{00000000-0005-0000-0000-0000D5040000}"/>
    <cellStyle name="40% - Ênfase5 2 14" xfId="1239" xr:uid="{00000000-0005-0000-0000-0000D6040000}"/>
    <cellStyle name="40% - Ênfase5 2 15" xfId="1240" xr:uid="{00000000-0005-0000-0000-0000D7040000}"/>
    <cellStyle name="40% - Ênfase5 2 16" xfId="1241" xr:uid="{00000000-0005-0000-0000-0000D8040000}"/>
    <cellStyle name="40% - Ênfase5 2 17" xfId="1242" xr:uid="{00000000-0005-0000-0000-0000D9040000}"/>
    <cellStyle name="40% - Ênfase5 2 18" xfId="1243" xr:uid="{00000000-0005-0000-0000-0000DA040000}"/>
    <cellStyle name="40% - Ênfase5 2 19" xfId="1244" xr:uid="{00000000-0005-0000-0000-0000DB040000}"/>
    <cellStyle name="40% - Ênfase5 2 2" xfId="1245" xr:uid="{00000000-0005-0000-0000-0000DC040000}"/>
    <cellStyle name="40% - Ênfase5 2 20" xfId="1246" xr:uid="{00000000-0005-0000-0000-0000DD040000}"/>
    <cellStyle name="40% - Ênfase5 2 21" xfId="1247" xr:uid="{00000000-0005-0000-0000-0000DE040000}"/>
    <cellStyle name="40% - Ênfase5 2 22" xfId="1248" xr:uid="{00000000-0005-0000-0000-0000DF040000}"/>
    <cellStyle name="40% - Ênfase5 2 23" xfId="1249" xr:uid="{00000000-0005-0000-0000-0000E0040000}"/>
    <cellStyle name="40% - Ênfase5 2 24" xfId="1250" xr:uid="{00000000-0005-0000-0000-0000E1040000}"/>
    <cellStyle name="40% - Ênfase5 2 25" xfId="1251" xr:uid="{00000000-0005-0000-0000-0000E2040000}"/>
    <cellStyle name="40% - Ênfase5 2 26" xfId="1252" xr:uid="{00000000-0005-0000-0000-0000E3040000}"/>
    <cellStyle name="40% - Ênfase5 2 27" xfId="1253" xr:uid="{00000000-0005-0000-0000-0000E4040000}"/>
    <cellStyle name="40% - Ênfase5 2 28" xfId="1254" xr:uid="{00000000-0005-0000-0000-0000E5040000}"/>
    <cellStyle name="40% - Ênfase5 2 29" xfId="1255" xr:uid="{00000000-0005-0000-0000-0000E6040000}"/>
    <cellStyle name="40% - Ênfase5 2 3" xfId="1256" xr:uid="{00000000-0005-0000-0000-0000E7040000}"/>
    <cellStyle name="40% - Ênfase5 2 30" xfId="1257" xr:uid="{00000000-0005-0000-0000-0000E8040000}"/>
    <cellStyle name="40% - Ênfase5 2 31" xfId="1258" xr:uid="{00000000-0005-0000-0000-0000E9040000}"/>
    <cellStyle name="40% - Ênfase5 2 32" xfId="1259" xr:uid="{00000000-0005-0000-0000-0000EA040000}"/>
    <cellStyle name="40% - Ênfase5 2 33" xfId="1260" xr:uid="{00000000-0005-0000-0000-0000EB040000}"/>
    <cellStyle name="40% - Ênfase5 2 34" xfId="1261" xr:uid="{00000000-0005-0000-0000-0000EC040000}"/>
    <cellStyle name="40% - Ênfase5 2 35" xfId="1262" xr:uid="{00000000-0005-0000-0000-0000ED040000}"/>
    <cellStyle name="40% - Ênfase5 2 36" xfId="1263" xr:uid="{00000000-0005-0000-0000-0000EE040000}"/>
    <cellStyle name="40% - Ênfase5 2 37" xfId="1264" xr:uid="{00000000-0005-0000-0000-0000EF040000}"/>
    <cellStyle name="40% - Ênfase5 2 38" xfId="1265" xr:uid="{00000000-0005-0000-0000-0000F0040000}"/>
    <cellStyle name="40% - Ênfase5 2 39" xfId="1266" xr:uid="{00000000-0005-0000-0000-0000F1040000}"/>
    <cellStyle name="40% - Ênfase5 2 4" xfId="1267" xr:uid="{00000000-0005-0000-0000-0000F2040000}"/>
    <cellStyle name="40% - Ênfase5 2 40" xfId="1268" xr:uid="{00000000-0005-0000-0000-0000F3040000}"/>
    <cellStyle name="40% - Ênfase5 2 41" xfId="1269" xr:uid="{00000000-0005-0000-0000-0000F4040000}"/>
    <cellStyle name="40% - Ênfase5 2 42" xfId="1270" xr:uid="{00000000-0005-0000-0000-0000F5040000}"/>
    <cellStyle name="40% - Ênfase5 2 43" xfId="1271" xr:uid="{00000000-0005-0000-0000-0000F6040000}"/>
    <cellStyle name="40% - Ênfase5 2 44" xfId="1272" xr:uid="{00000000-0005-0000-0000-0000F7040000}"/>
    <cellStyle name="40% - Ênfase5 2 45" xfId="1273" xr:uid="{00000000-0005-0000-0000-0000F8040000}"/>
    <cellStyle name="40% - Ênfase5 2 46" xfId="1274" xr:uid="{00000000-0005-0000-0000-0000F9040000}"/>
    <cellStyle name="40% - Ênfase5 2 47" xfId="1275" xr:uid="{00000000-0005-0000-0000-0000FA040000}"/>
    <cellStyle name="40% - Ênfase5 2 48" xfId="1276" xr:uid="{00000000-0005-0000-0000-0000FB040000}"/>
    <cellStyle name="40% - Ênfase5 2 49" xfId="1277" xr:uid="{00000000-0005-0000-0000-0000FC040000}"/>
    <cellStyle name="40% - Ênfase5 2 5" xfId="1278" xr:uid="{00000000-0005-0000-0000-0000FD040000}"/>
    <cellStyle name="40% - Ênfase5 2 50" xfId="1279" xr:uid="{00000000-0005-0000-0000-0000FE040000}"/>
    <cellStyle name="40% - Ênfase5 2 51" xfId="1280" xr:uid="{00000000-0005-0000-0000-0000FF040000}"/>
    <cellStyle name="40% - Ênfase5 2 52" xfId="1281" xr:uid="{00000000-0005-0000-0000-000000050000}"/>
    <cellStyle name="40% - Ênfase5 2 53" xfId="1282" xr:uid="{00000000-0005-0000-0000-000001050000}"/>
    <cellStyle name="40% - Ênfase5 2 54" xfId="1283" xr:uid="{00000000-0005-0000-0000-000002050000}"/>
    <cellStyle name="40% - Ênfase5 2 55" xfId="1284" xr:uid="{00000000-0005-0000-0000-000003050000}"/>
    <cellStyle name="40% - Ênfase5 2 56" xfId="1285" xr:uid="{00000000-0005-0000-0000-000004050000}"/>
    <cellStyle name="40% - Ênfase5 2 57" xfId="1286" xr:uid="{00000000-0005-0000-0000-000005050000}"/>
    <cellStyle name="40% - Ênfase5 2 58" xfId="1287" xr:uid="{00000000-0005-0000-0000-000006050000}"/>
    <cellStyle name="40% - Ênfase5 2 6" xfId="1288" xr:uid="{00000000-0005-0000-0000-000007050000}"/>
    <cellStyle name="40% - Ênfase5 2 7" xfId="1289" xr:uid="{00000000-0005-0000-0000-000008050000}"/>
    <cellStyle name="40% - Ênfase5 2 8" xfId="1290" xr:uid="{00000000-0005-0000-0000-000009050000}"/>
    <cellStyle name="40% - Ênfase5 2 9" xfId="1291" xr:uid="{00000000-0005-0000-0000-00000A050000}"/>
    <cellStyle name="40% - Ênfase5 20" xfId="1292" xr:uid="{00000000-0005-0000-0000-00000B050000}"/>
    <cellStyle name="40% - Ênfase5 21" xfId="1293" xr:uid="{00000000-0005-0000-0000-00000C050000}"/>
    <cellStyle name="40% - Ênfase5 22" xfId="1294" xr:uid="{00000000-0005-0000-0000-00000D050000}"/>
    <cellStyle name="40% - Ênfase5 23" xfId="1295" xr:uid="{00000000-0005-0000-0000-00000E050000}"/>
    <cellStyle name="40% - Ênfase5 24" xfId="1296" xr:uid="{00000000-0005-0000-0000-00000F050000}"/>
    <cellStyle name="40% - Ênfase5 25" xfId="1297" xr:uid="{00000000-0005-0000-0000-000010050000}"/>
    <cellStyle name="40% - Ênfase5 26" xfId="1298" xr:uid="{00000000-0005-0000-0000-000011050000}"/>
    <cellStyle name="40% - Ênfase5 27" xfId="1299" xr:uid="{00000000-0005-0000-0000-000012050000}"/>
    <cellStyle name="40% - Ênfase5 28" xfId="1300" xr:uid="{00000000-0005-0000-0000-000013050000}"/>
    <cellStyle name="40% - Ênfase5 29" xfId="1301" xr:uid="{00000000-0005-0000-0000-000014050000}"/>
    <cellStyle name="40% - Ênfase5 3" xfId="1302" xr:uid="{00000000-0005-0000-0000-000015050000}"/>
    <cellStyle name="40% - Ênfase5 3 2" xfId="1303" xr:uid="{00000000-0005-0000-0000-000016050000}"/>
    <cellStyle name="40% - Ênfase5 3 3" xfId="1304" xr:uid="{00000000-0005-0000-0000-000017050000}"/>
    <cellStyle name="40% - Ênfase5 3 4" xfId="1305" xr:uid="{00000000-0005-0000-0000-000018050000}"/>
    <cellStyle name="40% - Ênfase5 3 5" xfId="1306" xr:uid="{00000000-0005-0000-0000-000019050000}"/>
    <cellStyle name="40% - Ênfase5 3 6" xfId="1307" xr:uid="{00000000-0005-0000-0000-00001A050000}"/>
    <cellStyle name="40% - Ênfase5 30" xfId="1308" xr:uid="{00000000-0005-0000-0000-00001B050000}"/>
    <cellStyle name="40% - Ênfase5 31" xfId="1309" xr:uid="{00000000-0005-0000-0000-00001C050000}"/>
    <cellStyle name="40% - Ênfase5 32" xfId="1310" xr:uid="{00000000-0005-0000-0000-00001D050000}"/>
    <cellStyle name="40% - Ênfase5 33" xfId="1311" xr:uid="{00000000-0005-0000-0000-00001E050000}"/>
    <cellStyle name="40% - Ênfase5 34" xfId="1312" xr:uid="{00000000-0005-0000-0000-00001F050000}"/>
    <cellStyle name="40% - Ênfase5 35" xfId="1313" xr:uid="{00000000-0005-0000-0000-000020050000}"/>
    <cellStyle name="40% - Ênfase5 36" xfId="1314" xr:uid="{00000000-0005-0000-0000-000021050000}"/>
    <cellStyle name="40% - Ênfase5 37" xfId="1315" xr:uid="{00000000-0005-0000-0000-000022050000}"/>
    <cellStyle name="40% - Ênfase5 38" xfId="1316" xr:uid="{00000000-0005-0000-0000-000023050000}"/>
    <cellStyle name="40% - Ênfase5 39" xfId="1317" xr:uid="{00000000-0005-0000-0000-000024050000}"/>
    <cellStyle name="40% - Ênfase5 4" xfId="1318" xr:uid="{00000000-0005-0000-0000-000025050000}"/>
    <cellStyle name="40% - Ênfase5 40" xfId="1319" xr:uid="{00000000-0005-0000-0000-000026050000}"/>
    <cellStyle name="40% - Ênfase5 41" xfId="1320" xr:uid="{00000000-0005-0000-0000-000027050000}"/>
    <cellStyle name="40% - Ênfase5 42" xfId="1321" xr:uid="{00000000-0005-0000-0000-000028050000}"/>
    <cellStyle name="40% - Ênfase5 43" xfId="1322" xr:uid="{00000000-0005-0000-0000-000029050000}"/>
    <cellStyle name="40% - Ênfase5 44" xfId="1323" xr:uid="{00000000-0005-0000-0000-00002A050000}"/>
    <cellStyle name="40% - Ênfase5 45" xfId="1324" xr:uid="{00000000-0005-0000-0000-00002B050000}"/>
    <cellStyle name="40% - Ênfase5 46" xfId="1325" xr:uid="{00000000-0005-0000-0000-00002C050000}"/>
    <cellStyle name="40% - Ênfase5 47" xfId="1326" xr:uid="{00000000-0005-0000-0000-00002D050000}"/>
    <cellStyle name="40% - Ênfase5 48" xfId="1327" xr:uid="{00000000-0005-0000-0000-00002E050000}"/>
    <cellStyle name="40% - Ênfase5 49" xfId="1328" xr:uid="{00000000-0005-0000-0000-00002F050000}"/>
    <cellStyle name="40% - Ênfase5 5" xfId="1329" xr:uid="{00000000-0005-0000-0000-000030050000}"/>
    <cellStyle name="40% - Ênfase5 50" xfId="1330" xr:uid="{00000000-0005-0000-0000-000031050000}"/>
    <cellStyle name="40% - Ênfase5 51" xfId="1331" xr:uid="{00000000-0005-0000-0000-000032050000}"/>
    <cellStyle name="40% - Ênfase5 52" xfId="1332" xr:uid="{00000000-0005-0000-0000-000033050000}"/>
    <cellStyle name="40% - Ênfase5 53" xfId="1333" xr:uid="{00000000-0005-0000-0000-000034050000}"/>
    <cellStyle name="40% - Ênfase5 54" xfId="1334" xr:uid="{00000000-0005-0000-0000-000035050000}"/>
    <cellStyle name="40% - Ênfase5 55" xfId="1335" xr:uid="{00000000-0005-0000-0000-000036050000}"/>
    <cellStyle name="40% - Ênfase5 56" xfId="1336" xr:uid="{00000000-0005-0000-0000-000037050000}"/>
    <cellStyle name="40% - Ênfase5 57" xfId="1337" xr:uid="{00000000-0005-0000-0000-000038050000}"/>
    <cellStyle name="40% - Ênfase5 58" xfId="1338" xr:uid="{00000000-0005-0000-0000-000039050000}"/>
    <cellStyle name="40% - Ênfase5 59" xfId="1339" xr:uid="{00000000-0005-0000-0000-00003A050000}"/>
    <cellStyle name="40% - Ênfase5 6" xfId="1340" xr:uid="{00000000-0005-0000-0000-00003B050000}"/>
    <cellStyle name="40% - Ênfase5 7" xfId="1341" xr:uid="{00000000-0005-0000-0000-00003C050000}"/>
    <cellStyle name="40% - Ênfase5 8" xfId="1342" xr:uid="{00000000-0005-0000-0000-00003D050000}"/>
    <cellStyle name="40% - Ênfase5 9" xfId="1343" xr:uid="{00000000-0005-0000-0000-00003E050000}"/>
    <cellStyle name="40% - Ênfase6" xfId="1344" builtinId="51" customBuiltin="1"/>
    <cellStyle name="40% - Ênfase6 10" xfId="1345" xr:uid="{00000000-0005-0000-0000-000040050000}"/>
    <cellStyle name="40% - Ênfase6 11" xfId="1346" xr:uid="{00000000-0005-0000-0000-000041050000}"/>
    <cellStyle name="40% - Ênfase6 12" xfId="1347" xr:uid="{00000000-0005-0000-0000-000042050000}"/>
    <cellStyle name="40% - Ênfase6 13" xfId="1348" xr:uid="{00000000-0005-0000-0000-000043050000}"/>
    <cellStyle name="40% - Ênfase6 14" xfId="1349" xr:uid="{00000000-0005-0000-0000-000044050000}"/>
    <cellStyle name="40% - Ênfase6 15" xfId="1350" xr:uid="{00000000-0005-0000-0000-000045050000}"/>
    <cellStyle name="40% - Ênfase6 16" xfId="1351" xr:uid="{00000000-0005-0000-0000-000046050000}"/>
    <cellStyle name="40% - Ênfase6 17" xfId="1352" xr:uid="{00000000-0005-0000-0000-000047050000}"/>
    <cellStyle name="40% - Ênfase6 18" xfId="1353" xr:uid="{00000000-0005-0000-0000-000048050000}"/>
    <cellStyle name="40% - Ênfase6 19" xfId="1354" xr:uid="{00000000-0005-0000-0000-000049050000}"/>
    <cellStyle name="40% - Ênfase6 2" xfId="1355" xr:uid="{00000000-0005-0000-0000-00004A050000}"/>
    <cellStyle name="40% - Ênfase6 2 10" xfId="1356" xr:uid="{00000000-0005-0000-0000-00004B050000}"/>
    <cellStyle name="40% - Ênfase6 2 11" xfId="1357" xr:uid="{00000000-0005-0000-0000-00004C050000}"/>
    <cellStyle name="40% - Ênfase6 2 12" xfId="1358" xr:uid="{00000000-0005-0000-0000-00004D050000}"/>
    <cellStyle name="40% - Ênfase6 2 13" xfId="1359" xr:uid="{00000000-0005-0000-0000-00004E050000}"/>
    <cellStyle name="40% - Ênfase6 2 14" xfId="1360" xr:uid="{00000000-0005-0000-0000-00004F050000}"/>
    <cellStyle name="40% - Ênfase6 2 15" xfId="1361" xr:uid="{00000000-0005-0000-0000-000050050000}"/>
    <cellStyle name="40% - Ênfase6 2 16" xfId="1362" xr:uid="{00000000-0005-0000-0000-000051050000}"/>
    <cellStyle name="40% - Ênfase6 2 17" xfId="1363" xr:uid="{00000000-0005-0000-0000-000052050000}"/>
    <cellStyle name="40% - Ênfase6 2 18" xfId="1364" xr:uid="{00000000-0005-0000-0000-000053050000}"/>
    <cellStyle name="40% - Ênfase6 2 19" xfId="1365" xr:uid="{00000000-0005-0000-0000-000054050000}"/>
    <cellStyle name="40% - Ênfase6 2 2" xfId="1366" xr:uid="{00000000-0005-0000-0000-000055050000}"/>
    <cellStyle name="40% - Ênfase6 2 20" xfId="1367" xr:uid="{00000000-0005-0000-0000-000056050000}"/>
    <cellStyle name="40% - Ênfase6 2 21" xfId="1368" xr:uid="{00000000-0005-0000-0000-000057050000}"/>
    <cellStyle name="40% - Ênfase6 2 22" xfId="1369" xr:uid="{00000000-0005-0000-0000-000058050000}"/>
    <cellStyle name="40% - Ênfase6 2 23" xfId="1370" xr:uid="{00000000-0005-0000-0000-000059050000}"/>
    <cellStyle name="40% - Ênfase6 2 24" xfId="1371" xr:uid="{00000000-0005-0000-0000-00005A050000}"/>
    <cellStyle name="40% - Ênfase6 2 25" xfId="1372" xr:uid="{00000000-0005-0000-0000-00005B050000}"/>
    <cellStyle name="40% - Ênfase6 2 26" xfId="1373" xr:uid="{00000000-0005-0000-0000-00005C050000}"/>
    <cellStyle name="40% - Ênfase6 2 27" xfId="1374" xr:uid="{00000000-0005-0000-0000-00005D050000}"/>
    <cellStyle name="40% - Ênfase6 2 28" xfId="1375" xr:uid="{00000000-0005-0000-0000-00005E050000}"/>
    <cellStyle name="40% - Ênfase6 2 29" xfId="1376" xr:uid="{00000000-0005-0000-0000-00005F050000}"/>
    <cellStyle name="40% - Ênfase6 2 3" xfId="1377" xr:uid="{00000000-0005-0000-0000-000060050000}"/>
    <cellStyle name="40% - Ênfase6 2 30" xfId="1378" xr:uid="{00000000-0005-0000-0000-000061050000}"/>
    <cellStyle name="40% - Ênfase6 2 31" xfId="1379" xr:uid="{00000000-0005-0000-0000-000062050000}"/>
    <cellStyle name="40% - Ênfase6 2 32" xfId="1380" xr:uid="{00000000-0005-0000-0000-000063050000}"/>
    <cellStyle name="40% - Ênfase6 2 33" xfId="1381" xr:uid="{00000000-0005-0000-0000-000064050000}"/>
    <cellStyle name="40% - Ênfase6 2 34" xfId="1382" xr:uid="{00000000-0005-0000-0000-000065050000}"/>
    <cellStyle name="40% - Ênfase6 2 35" xfId="1383" xr:uid="{00000000-0005-0000-0000-000066050000}"/>
    <cellStyle name="40% - Ênfase6 2 36" xfId="1384" xr:uid="{00000000-0005-0000-0000-000067050000}"/>
    <cellStyle name="40% - Ênfase6 2 37" xfId="1385" xr:uid="{00000000-0005-0000-0000-000068050000}"/>
    <cellStyle name="40% - Ênfase6 2 38" xfId="1386" xr:uid="{00000000-0005-0000-0000-000069050000}"/>
    <cellStyle name="40% - Ênfase6 2 39" xfId="1387" xr:uid="{00000000-0005-0000-0000-00006A050000}"/>
    <cellStyle name="40% - Ênfase6 2 4" xfId="1388" xr:uid="{00000000-0005-0000-0000-00006B050000}"/>
    <cellStyle name="40% - Ênfase6 2 40" xfId="1389" xr:uid="{00000000-0005-0000-0000-00006C050000}"/>
    <cellStyle name="40% - Ênfase6 2 41" xfId="1390" xr:uid="{00000000-0005-0000-0000-00006D050000}"/>
    <cellStyle name="40% - Ênfase6 2 42" xfId="1391" xr:uid="{00000000-0005-0000-0000-00006E050000}"/>
    <cellStyle name="40% - Ênfase6 2 43" xfId="1392" xr:uid="{00000000-0005-0000-0000-00006F050000}"/>
    <cellStyle name="40% - Ênfase6 2 44" xfId="1393" xr:uid="{00000000-0005-0000-0000-000070050000}"/>
    <cellStyle name="40% - Ênfase6 2 45" xfId="1394" xr:uid="{00000000-0005-0000-0000-000071050000}"/>
    <cellStyle name="40% - Ênfase6 2 46" xfId="1395" xr:uid="{00000000-0005-0000-0000-000072050000}"/>
    <cellStyle name="40% - Ênfase6 2 47" xfId="1396" xr:uid="{00000000-0005-0000-0000-000073050000}"/>
    <cellStyle name="40% - Ênfase6 2 48" xfId="1397" xr:uid="{00000000-0005-0000-0000-000074050000}"/>
    <cellStyle name="40% - Ênfase6 2 49" xfId="1398" xr:uid="{00000000-0005-0000-0000-000075050000}"/>
    <cellStyle name="40% - Ênfase6 2 5" xfId="1399" xr:uid="{00000000-0005-0000-0000-000076050000}"/>
    <cellStyle name="40% - Ênfase6 2 50" xfId="1400" xr:uid="{00000000-0005-0000-0000-000077050000}"/>
    <cellStyle name="40% - Ênfase6 2 51" xfId="1401" xr:uid="{00000000-0005-0000-0000-000078050000}"/>
    <cellStyle name="40% - Ênfase6 2 52" xfId="1402" xr:uid="{00000000-0005-0000-0000-000079050000}"/>
    <cellStyle name="40% - Ênfase6 2 53" xfId="1403" xr:uid="{00000000-0005-0000-0000-00007A050000}"/>
    <cellStyle name="40% - Ênfase6 2 54" xfId="1404" xr:uid="{00000000-0005-0000-0000-00007B050000}"/>
    <cellStyle name="40% - Ênfase6 2 55" xfId="1405" xr:uid="{00000000-0005-0000-0000-00007C050000}"/>
    <cellStyle name="40% - Ênfase6 2 56" xfId="1406" xr:uid="{00000000-0005-0000-0000-00007D050000}"/>
    <cellStyle name="40% - Ênfase6 2 57" xfId="1407" xr:uid="{00000000-0005-0000-0000-00007E050000}"/>
    <cellStyle name="40% - Ênfase6 2 58" xfId="1408" xr:uid="{00000000-0005-0000-0000-00007F050000}"/>
    <cellStyle name="40% - Ênfase6 2 6" xfId="1409" xr:uid="{00000000-0005-0000-0000-000080050000}"/>
    <cellStyle name="40% - Ênfase6 2 7" xfId="1410" xr:uid="{00000000-0005-0000-0000-000081050000}"/>
    <cellStyle name="40% - Ênfase6 2 8" xfId="1411" xr:uid="{00000000-0005-0000-0000-000082050000}"/>
    <cellStyle name="40% - Ênfase6 2 9" xfId="1412" xr:uid="{00000000-0005-0000-0000-000083050000}"/>
    <cellStyle name="40% - Ênfase6 20" xfId="1413" xr:uid="{00000000-0005-0000-0000-000084050000}"/>
    <cellStyle name="40% - Ênfase6 21" xfId="1414" xr:uid="{00000000-0005-0000-0000-000085050000}"/>
    <cellStyle name="40% - Ênfase6 22" xfId="1415" xr:uid="{00000000-0005-0000-0000-000086050000}"/>
    <cellStyle name="40% - Ênfase6 23" xfId="1416" xr:uid="{00000000-0005-0000-0000-000087050000}"/>
    <cellStyle name="40% - Ênfase6 24" xfId="1417" xr:uid="{00000000-0005-0000-0000-000088050000}"/>
    <cellStyle name="40% - Ênfase6 25" xfId="1418" xr:uid="{00000000-0005-0000-0000-000089050000}"/>
    <cellStyle name="40% - Ênfase6 26" xfId="1419" xr:uid="{00000000-0005-0000-0000-00008A050000}"/>
    <cellStyle name="40% - Ênfase6 27" xfId="1420" xr:uid="{00000000-0005-0000-0000-00008B050000}"/>
    <cellStyle name="40% - Ênfase6 28" xfId="1421" xr:uid="{00000000-0005-0000-0000-00008C050000}"/>
    <cellStyle name="40% - Ênfase6 29" xfId="1422" xr:uid="{00000000-0005-0000-0000-00008D050000}"/>
    <cellStyle name="40% - Ênfase6 3" xfId="1423" xr:uid="{00000000-0005-0000-0000-00008E050000}"/>
    <cellStyle name="40% - Ênfase6 3 2" xfId="1424" xr:uid="{00000000-0005-0000-0000-00008F050000}"/>
    <cellStyle name="40% - Ênfase6 3 3" xfId="1425" xr:uid="{00000000-0005-0000-0000-000090050000}"/>
    <cellStyle name="40% - Ênfase6 3 4" xfId="1426" xr:uid="{00000000-0005-0000-0000-000091050000}"/>
    <cellStyle name="40% - Ênfase6 3 5" xfId="1427" xr:uid="{00000000-0005-0000-0000-000092050000}"/>
    <cellStyle name="40% - Ênfase6 3 6" xfId="1428" xr:uid="{00000000-0005-0000-0000-000093050000}"/>
    <cellStyle name="40% - Ênfase6 30" xfId="1429" xr:uid="{00000000-0005-0000-0000-000094050000}"/>
    <cellStyle name="40% - Ênfase6 31" xfId="1430" xr:uid="{00000000-0005-0000-0000-000095050000}"/>
    <cellStyle name="40% - Ênfase6 32" xfId="1431" xr:uid="{00000000-0005-0000-0000-000096050000}"/>
    <cellStyle name="40% - Ênfase6 33" xfId="1432" xr:uid="{00000000-0005-0000-0000-000097050000}"/>
    <cellStyle name="40% - Ênfase6 34" xfId="1433" xr:uid="{00000000-0005-0000-0000-000098050000}"/>
    <cellStyle name="40% - Ênfase6 35" xfId="1434" xr:uid="{00000000-0005-0000-0000-000099050000}"/>
    <cellStyle name="40% - Ênfase6 36" xfId="1435" xr:uid="{00000000-0005-0000-0000-00009A050000}"/>
    <cellStyle name="40% - Ênfase6 37" xfId="1436" xr:uid="{00000000-0005-0000-0000-00009B050000}"/>
    <cellStyle name="40% - Ênfase6 38" xfId="1437" xr:uid="{00000000-0005-0000-0000-00009C050000}"/>
    <cellStyle name="40% - Ênfase6 39" xfId="1438" xr:uid="{00000000-0005-0000-0000-00009D050000}"/>
    <cellStyle name="40% - Ênfase6 4" xfId="1439" xr:uid="{00000000-0005-0000-0000-00009E050000}"/>
    <cellStyle name="40% - Ênfase6 40" xfId="1440" xr:uid="{00000000-0005-0000-0000-00009F050000}"/>
    <cellStyle name="40% - Ênfase6 41" xfId="1441" xr:uid="{00000000-0005-0000-0000-0000A0050000}"/>
    <cellStyle name="40% - Ênfase6 42" xfId="1442" xr:uid="{00000000-0005-0000-0000-0000A1050000}"/>
    <cellStyle name="40% - Ênfase6 43" xfId="1443" xr:uid="{00000000-0005-0000-0000-0000A2050000}"/>
    <cellStyle name="40% - Ênfase6 44" xfId="1444" xr:uid="{00000000-0005-0000-0000-0000A3050000}"/>
    <cellStyle name="40% - Ênfase6 45" xfId="1445" xr:uid="{00000000-0005-0000-0000-0000A4050000}"/>
    <cellStyle name="40% - Ênfase6 46" xfId="1446" xr:uid="{00000000-0005-0000-0000-0000A5050000}"/>
    <cellStyle name="40% - Ênfase6 47" xfId="1447" xr:uid="{00000000-0005-0000-0000-0000A6050000}"/>
    <cellStyle name="40% - Ênfase6 48" xfId="1448" xr:uid="{00000000-0005-0000-0000-0000A7050000}"/>
    <cellStyle name="40% - Ênfase6 49" xfId="1449" xr:uid="{00000000-0005-0000-0000-0000A8050000}"/>
    <cellStyle name="40% - Ênfase6 5" xfId="1450" xr:uid="{00000000-0005-0000-0000-0000A9050000}"/>
    <cellStyle name="40% - Ênfase6 50" xfId="1451" xr:uid="{00000000-0005-0000-0000-0000AA050000}"/>
    <cellStyle name="40% - Ênfase6 51" xfId="1452" xr:uid="{00000000-0005-0000-0000-0000AB050000}"/>
    <cellStyle name="40% - Ênfase6 52" xfId="1453" xr:uid="{00000000-0005-0000-0000-0000AC050000}"/>
    <cellStyle name="40% - Ênfase6 53" xfId="1454" xr:uid="{00000000-0005-0000-0000-0000AD050000}"/>
    <cellStyle name="40% - Ênfase6 54" xfId="1455" xr:uid="{00000000-0005-0000-0000-0000AE050000}"/>
    <cellStyle name="40% - Ênfase6 55" xfId="1456" xr:uid="{00000000-0005-0000-0000-0000AF050000}"/>
    <cellStyle name="40% - Ênfase6 56" xfId="1457" xr:uid="{00000000-0005-0000-0000-0000B0050000}"/>
    <cellStyle name="40% - Ênfase6 57" xfId="1458" xr:uid="{00000000-0005-0000-0000-0000B1050000}"/>
    <cellStyle name="40% - Ênfase6 58" xfId="1459" xr:uid="{00000000-0005-0000-0000-0000B2050000}"/>
    <cellStyle name="40% - Ênfase6 59" xfId="1460" xr:uid="{00000000-0005-0000-0000-0000B3050000}"/>
    <cellStyle name="40% - Ênfase6 6" xfId="1461" xr:uid="{00000000-0005-0000-0000-0000B4050000}"/>
    <cellStyle name="40% - Ênfase6 7" xfId="1462" xr:uid="{00000000-0005-0000-0000-0000B5050000}"/>
    <cellStyle name="40% - Ênfase6 8" xfId="1463" xr:uid="{00000000-0005-0000-0000-0000B6050000}"/>
    <cellStyle name="40% - Ênfase6 9" xfId="1464" xr:uid="{00000000-0005-0000-0000-0000B7050000}"/>
    <cellStyle name="60% - Accent1" xfId="1465" xr:uid="{00000000-0005-0000-0000-0000B8050000}"/>
    <cellStyle name="60% - Accent2" xfId="1466" xr:uid="{00000000-0005-0000-0000-0000B9050000}"/>
    <cellStyle name="60% - Accent3" xfId="1467" xr:uid="{00000000-0005-0000-0000-0000BA050000}"/>
    <cellStyle name="60% - Accent4" xfId="1468" xr:uid="{00000000-0005-0000-0000-0000BB050000}"/>
    <cellStyle name="60% - Accent5" xfId="1469" xr:uid="{00000000-0005-0000-0000-0000BC050000}"/>
    <cellStyle name="60% - Accent6" xfId="1470" xr:uid="{00000000-0005-0000-0000-0000BD050000}"/>
    <cellStyle name="60% - Ênfase1" xfId="1471" builtinId="32" customBuiltin="1"/>
    <cellStyle name="60% - Ênfase1 2" xfId="1472" xr:uid="{00000000-0005-0000-0000-0000BF050000}"/>
    <cellStyle name="60% - Ênfase2" xfId="1473" builtinId="36" customBuiltin="1"/>
    <cellStyle name="60% - Ênfase2 2" xfId="1474" xr:uid="{00000000-0005-0000-0000-0000C1050000}"/>
    <cellStyle name="60% - Ênfase3" xfId="1475" builtinId="40" customBuiltin="1"/>
    <cellStyle name="60% - Ênfase3 2" xfId="1476" xr:uid="{00000000-0005-0000-0000-0000C3050000}"/>
    <cellStyle name="60% - Ênfase4" xfId="1477" builtinId="44" customBuiltin="1"/>
    <cellStyle name="60% - Ênfase4 2" xfId="1478" xr:uid="{00000000-0005-0000-0000-0000C5050000}"/>
    <cellStyle name="60% - Ênfase5" xfId="1479" builtinId="48" customBuiltin="1"/>
    <cellStyle name="60% - Ênfase5 2" xfId="1480" xr:uid="{00000000-0005-0000-0000-0000C7050000}"/>
    <cellStyle name="60% - Ênfase6" xfId="1481" builtinId="52" customBuiltin="1"/>
    <cellStyle name="60% - Ênfase6 2" xfId="1482" xr:uid="{00000000-0005-0000-0000-0000C9050000}"/>
    <cellStyle name="Accent1" xfId="1483" xr:uid="{00000000-0005-0000-0000-0000CA050000}"/>
    <cellStyle name="Accent2" xfId="1484" xr:uid="{00000000-0005-0000-0000-0000CB050000}"/>
    <cellStyle name="Accent3" xfId="1485" xr:uid="{00000000-0005-0000-0000-0000CC050000}"/>
    <cellStyle name="Accent4" xfId="1486" xr:uid="{00000000-0005-0000-0000-0000CD050000}"/>
    <cellStyle name="Accent5" xfId="1487" xr:uid="{00000000-0005-0000-0000-0000CE050000}"/>
    <cellStyle name="Accent6" xfId="1488" xr:uid="{00000000-0005-0000-0000-0000CF050000}"/>
    <cellStyle name="Bad" xfId="1489" xr:uid="{00000000-0005-0000-0000-0000D0050000}"/>
    <cellStyle name="Bom" xfId="1490" builtinId="26" customBuiltin="1"/>
    <cellStyle name="Bom 2" xfId="1491" xr:uid="{00000000-0005-0000-0000-0000D2050000}"/>
    <cellStyle name="Calculation" xfId="1492" xr:uid="{00000000-0005-0000-0000-0000D3050000}"/>
    <cellStyle name="Cálculo" xfId="1493" builtinId="22" customBuiltin="1"/>
    <cellStyle name="Cálculo 2" xfId="1494" xr:uid="{00000000-0005-0000-0000-0000D5050000}"/>
    <cellStyle name="Célula de Verificação" xfId="1495" builtinId="23" customBuiltin="1"/>
    <cellStyle name="Célula de Verificação 2" xfId="1496" xr:uid="{00000000-0005-0000-0000-0000D7050000}"/>
    <cellStyle name="Célula Vinculada" xfId="1497" builtinId="24" customBuiltin="1"/>
    <cellStyle name="Check Cell" xfId="1498" xr:uid="{00000000-0005-0000-0000-0000D9050000}"/>
    <cellStyle name="Ênfase1" xfId="1499" builtinId="29" customBuiltin="1"/>
    <cellStyle name="Ênfase1 2" xfId="1500" xr:uid="{00000000-0005-0000-0000-0000DB050000}"/>
    <cellStyle name="Ênfase2" xfId="1501" builtinId="33" customBuiltin="1"/>
    <cellStyle name="Ênfase2 2" xfId="1502" xr:uid="{00000000-0005-0000-0000-0000DD050000}"/>
    <cellStyle name="Ênfase3" xfId="1503" builtinId="37" customBuiltin="1"/>
    <cellStyle name="Ênfase3 2" xfId="1504" xr:uid="{00000000-0005-0000-0000-0000DF050000}"/>
    <cellStyle name="Ênfase4" xfId="1505" builtinId="41" customBuiltin="1"/>
    <cellStyle name="Ênfase4 2" xfId="1506" xr:uid="{00000000-0005-0000-0000-0000E1050000}"/>
    <cellStyle name="Ênfase5" xfId="1507" builtinId="45" customBuiltin="1"/>
    <cellStyle name="Ênfase5 2" xfId="1508" xr:uid="{00000000-0005-0000-0000-0000E3050000}"/>
    <cellStyle name="Ênfase6" xfId="1509" builtinId="49" customBuiltin="1"/>
    <cellStyle name="Ênfase6 2" xfId="1510" xr:uid="{00000000-0005-0000-0000-0000E5050000}"/>
    <cellStyle name="Entrada" xfId="1511" builtinId="20" customBuiltin="1"/>
    <cellStyle name="Entrada 2" xfId="1512" xr:uid="{00000000-0005-0000-0000-0000E7050000}"/>
    <cellStyle name="Excel Built-in Normal" xfId="1513" xr:uid="{00000000-0005-0000-0000-0000E8050000}"/>
    <cellStyle name="Excel Built-in Normal 2" xfId="3063" xr:uid="{00000000-0005-0000-0000-0000E9050000}"/>
    <cellStyle name="Explanatory Text" xfId="1514" xr:uid="{00000000-0005-0000-0000-0000EA050000}"/>
    <cellStyle name="Good" xfId="1515" xr:uid="{00000000-0005-0000-0000-0000EB050000}"/>
    <cellStyle name="Heading 1" xfId="1516" xr:uid="{00000000-0005-0000-0000-0000EC050000}"/>
    <cellStyle name="Heading 2" xfId="1517" xr:uid="{00000000-0005-0000-0000-0000ED050000}"/>
    <cellStyle name="Heading 3" xfId="1518" xr:uid="{00000000-0005-0000-0000-0000EE050000}"/>
    <cellStyle name="Heading 4" xfId="1519" xr:uid="{00000000-0005-0000-0000-0000EF050000}"/>
    <cellStyle name="Hiperlink 2" xfId="1520" xr:uid="{00000000-0005-0000-0000-0000F0050000}"/>
    <cellStyle name="Incorreto 2" xfId="1522" xr:uid="{00000000-0005-0000-0000-0000F2050000}"/>
    <cellStyle name="Input" xfId="1523" xr:uid="{00000000-0005-0000-0000-0000F3050000}"/>
    <cellStyle name="Linked Cell" xfId="1524" xr:uid="{00000000-0005-0000-0000-0000F4050000}"/>
    <cellStyle name="Moeda" xfId="3050" builtinId="4"/>
    <cellStyle name="Moeda 2" xfId="1525" xr:uid="{00000000-0005-0000-0000-0000F6050000}"/>
    <cellStyle name="Moeda 2 10" xfId="1526" xr:uid="{00000000-0005-0000-0000-0000F7050000}"/>
    <cellStyle name="Moeda 2 10 2" xfId="3158" xr:uid="{00000000-0005-0000-0000-0000F8050000}"/>
    <cellStyle name="Moeda 2 11" xfId="1527" xr:uid="{00000000-0005-0000-0000-0000F9050000}"/>
    <cellStyle name="Moeda 2 11 2" xfId="3159" xr:uid="{00000000-0005-0000-0000-0000FA050000}"/>
    <cellStyle name="Moeda 2 12" xfId="1528" xr:uid="{00000000-0005-0000-0000-0000FB050000}"/>
    <cellStyle name="Moeda 2 12 2" xfId="3160" xr:uid="{00000000-0005-0000-0000-0000FC050000}"/>
    <cellStyle name="Moeda 2 13" xfId="1529" xr:uid="{00000000-0005-0000-0000-0000FD050000}"/>
    <cellStyle name="Moeda 2 13 2" xfId="3161" xr:uid="{00000000-0005-0000-0000-0000FE050000}"/>
    <cellStyle name="Moeda 2 14" xfId="1530" xr:uid="{00000000-0005-0000-0000-0000FF050000}"/>
    <cellStyle name="Moeda 2 14 2" xfId="3162" xr:uid="{00000000-0005-0000-0000-000000060000}"/>
    <cellStyle name="Moeda 2 15" xfId="1531" xr:uid="{00000000-0005-0000-0000-000001060000}"/>
    <cellStyle name="Moeda 2 15 2" xfId="3163" xr:uid="{00000000-0005-0000-0000-000002060000}"/>
    <cellStyle name="Moeda 2 16" xfId="1532" xr:uid="{00000000-0005-0000-0000-000003060000}"/>
    <cellStyle name="Moeda 2 16 2" xfId="3164" xr:uid="{00000000-0005-0000-0000-000004060000}"/>
    <cellStyle name="Moeda 2 17" xfId="1533" xr:uid="{00000000-0005-0000-0000-000005060000}"/>
    <cellStyle name="Moeda 2 17 2" xfId="3165" xr:uid="{00000000-0005-0000-0000-000006060000}"/>
    <cellStyle name="Moeda 2 18" xfId="1534" xr:uid="{00000000-0005-0000-0000-000007060000}"/>
    <cellStyle name="Moeda 2 18 2" xfId="3166" xr:uid="{00000000-0005-0000-0000-000008060000}"/>
    <cellStyle name="Moeda 2 19" xfId="1535" xr:uid="{00000000-0005-0000-0000-000009060000}"/>
    <cellStyle name="Moeda 2 19 2" xfId="3167" xr:uid="{00000000-0005-0000-0000-00000A060000}"/>
    <cellStyle name="Moeda 2 2" xfId="1536" xr:uid="{00000000-0005-0000-0000-00000B060000}"/>
    <cellStyle name="Moeda 2 2 2" xfId="1537" xr:uid="{00000000-0005-0000-0000-00000C060000}"/>
    <cellStyle name="Moeda 2 2 2 2" xfId="3168" xr:uid="{00000000-0005-0000-0000-00000D060000}"/>
    <cellStyle name="Moeda 2 2 2 3" xfId="4661" xr:uid="{00000000-0005-0000-0000-00000E060000}"/>
    <cellStyle name="Moeda 2 2 3" xfId="4490" xr:uid="{00000000-0005-0000-0000-00000F060000}"/>
    <cellStyle name="Moeda 2 2 4" xfId="3065" xr:uid="{00000000-0005-0000-0000-000010060000}"/>
    <cellStyle name="Moeda 2 20" xfId="1538" xr:uid="{00000000-0005-0000-0000-000011060000}"/>
    <cellStyle name="Moeda 2 20 2" xfId="3169" xr:uid="{00000000-0005-0000-0000-000012060000}"/>
    <cellStyle name="Moeda 2 21" xfId="1539" xr:uid="{00000000-0005-0000-0000-000013060000}"/>
    <cellStyle name="Moeda 2 21 2" xfId="3170" xr:uid="{00000000-0005-0000-0000-000014060000}"/>
    <cellStyle name="Moeda 2 22" xfId="1540" xr:uid="{00000000-0005-0000-0000-000015060000}"/>
    <cellStyle name="Moeda 2 22 2" xfId="3171" xr:uid="{00000000-0005-0000-0000-000016060000}"/>
    <cellStyle name="Moeda 2 23" xfId="1541" xr:uid="{00000000-0005-0000-0000-000017060000}"/>
    <cellStyle name="Moeda 2 23 2" xfId="3172" xr:uid="{00000000-0005-0000-0000-000018060000}"/>
    <cellStyle name="Moeda 2 24" xfId="1542" xr:uid="{00000000-0005-0000-0000-000019060000}"/>
    <cellStyle name="Moeda 2 24 2" xfId="3173" xr:uid="{00000000-0005-0000-0000-00001A060000}"/>
    <cellStyle name="Moeda 2 25" xfId="1543" xr:uid="{00000000-0005-0000-0000-00001B060000}"/>
    <cellStyle name="Moeda 2 25 2" xfId="3174" xr:uid="{00000000-0005-0000-0000-00001C060000}"/>
    <cellStyle name="Moeda 2 26" xfId="1544" xr:uid="{00000000-0005-0000-0000-00001D060000}"/>
    <cellStyle name="Moeda 2 26 2" xfId="3175" xr:uid="{00000000-0005-0000-0000-00001E060000}"/>
    <cellStyle name="Moeda 2 27" xfId="1545" xr:uid="{00000000-0005-0000-0000-00001F060000}"/>
    <cellStyle name="Moeda 2 27 2" xfId="3176" xr:uid="{00000000-0005-0000-0000-000020060000}"/>
    <cellStyle name="Moeda 2 28" xfId="1546" xr:uid="{00000000-0005-0000-0000-000021060000}"/>
    <cellStyle name="Moeda 2 28 2" xfId="3177" xr:uid="{00000000-0005-0000-0000-000022060000}"/>
    <cellStyle name="Moeda 2 29" xfId="1547" xr:uid="{00000000-0005-0000-0000-000023060000}"/>
    <cellStyle name="Moeda 2 29 2" xfId="3178" xr:uid="{00000000-0005-0000-0000-000024060000}"/>
    <cellStyle name="Moeda 2 3" xfId="1548" xr:uid="{00000000-0005-0000-0000-000025060000}"/>
    <cellStyle name="Moeda 2 3 2" xfId="3179" xr:uid="{00000000-0005-0000-0000-000026060000}"/>
    <cellStyle name="Moeda 2 30" xfId="1549" xr:uid="{00000000-0005-0000-0000-000027060000}"/>
    <cellStyle name="Moeda 2 30 2" xfId="3180" xr:uid="{00000000-0005-0000-0000-000028060000}"/>
    <cellStyle name="Moeda 2 31" xfId="1550" xr:uid="{00000000-0005-0000-0000-000029060000}"/>
    <cellStyle name="Moeda 2 31 2" xfId="3181" xr:uid="{00000000-0005-0000-0000-00002A060000}"/>
    <cellStyle name="Moeda 2 32" xfId="1551" xr:uid="{00000000-0005-0000-0000-00002B060000}"/>
    <cellStyle name="Moeda 2 32 2" xfId="3182" xr:uid="{00000000-0005-0000-0000-00002C060000}"/>
    <cellStyle name="Moeda 2 33" xfId="1552" xr:uid="{00000000-0005-0000-0000-00002D060000}"/>
    <cellStyle name="Moeda 2 33 2" xfId="3183" xr:uid="{00000000-0005-0000-0000-00002E060000}"/>
    <cellStyle name="Moeda 2 34" xfId="1553" xr:uid="{00000000-0005-0000-0000-00002F060000}"/>
    <cellStyle name="Moeda 2 34 2" xfId="3184" xr:uid="{00000000-0005-0000-0000-000030060000}"/>
    <cellStyle name="Moeda 2 35" xfId="1554" xr:uid="{00000000-0005-0000-0000-000031060000}"/>
    <cellStyle name="Moeda 2 35 2" xfId="3185" xr:uid="{00000000-0005-0000-0000-000032060000}"/>
    <cellStyle name="Moeda 2 36" xfId="1555" xr:uid="{00000000-0005-0000-0000-000033060000}"/>
    <cellStyle name="Moeda 2 36 2" xfId="3186" xr:uid="{00000000-0005-0000-0000-000034060000}"/>
    <cellStyle name="Moeda 2 37" xfId="1556" xr:uid="{00000000-0005-0000-0000-000035060000}"/>
    <cellStyle name="Moeda 2 37 2" xfId="3187" xr:uid="{00000000-0005-0000-0000-000036060000}"/>
    <cellStyle name="Moeda 2 38" xfId="1557" xr:uid="{00000000-0005-0000-0000-000037060000}"/>
    <cellStyle name="Moeda 2 38 2" xfId="3188" xr:uid="{00000000-0005-0000-0000-000038060000}"/>
    <cellStyle name="Moeda 2 39" xfId="1558" xr:uid="{00000000-0005-0000-0000-000039060000}"/>
    <cellStyle name="Moeda 2 39 2" xfId="3189" xr:uid="{00000000-0005-0000-0000-00003A060000}"/>
    <cellStyle name="Moeda 2 4" xfId="1559" xr:uid="{00000000-0005-0000-0000-00003B060000}"/>
    <cellStyle name="Moeda 2 4 2" xfId="3190" xr:uid="{00000000-0005-0000-0000-00003C060000}"/>
    <cellStyle name="Moeda 2 40" xfId="1560" xr:uid="{00000000-0005-0000-0000-00003D060000}"/>
    <cellStyle name="Moeda 2 40 2" xfId="3191" xr:uid="{00000000-0005-0000-0000-00003E060000}"/>
    <cellStyle name="Moeda 2 41" xfId="1561" xr:uid="{00000000-0005-0000-0000-00003F060000}"/>
    <cellStyle name="Moeda 2 41 2" xfId="3192" xr:uid="{00000000-0005-0000-0000-000040060000}"/>
    <cellStyle name="Moeda 2 42" xfId="1562" xr:uid="{00000000-0005-0000-0000-000041060000}"/>
    <cellStyle name="Moeda 2 42 2" xfId="3193" xr:uid="{00000000-0005-0000-0000-000042060000}"/>
    <cellStyle name="Moeda 2 43" xfId="1563" xr:uid="{00000000-0005-0000-0000-000043060000}"/>
    <cellStyle name="Moeda 2 43 2" xfId="3194" xr:uid="{00000000-0005-0000-0000-000044060000}"/>
    <cellStyle name="Moeda 2 44" xfId="1564" xr:uid="{00000000-0005-0000-0000-000045060000}"/>
    <cellStyle name="Moeda 2 44 2" xfId="3195" xr:uid="{00000000-0005-0000-0000-000046060000}"/>
    <cellStyle name="Moeda 2 45" xfId="1565" xr:uid="{00000000-0005-0000-0000-000047060000}"/>
    <cellStyle name="Moeda 2 45 2" xfId="3196" xr:uid="{00000000-0005-0000-0000-000048060000}"/>
    <cellStyle name="Moeda 2 46" xfId="1566" xr:uid="{00000000-0005-0000-0000-000049060000}"/>
    <cellStyle name="Moeda 2 46 2" xfId="3197" xr:uid="{00000000-0005-0000-0000-00004A060000}"/>
    <cellStyle name="Moeda 2 47" xfId="1567" xr:uid="{00000000-0005-0000-0000-00004B060000}"/>
    <cellStyle name="Moeda 2 47 2" xfId="3198" xr:uid="{00000000-0005-0000-0000-00004C060000}"/>
    <cellStyle name="Moeda 2 48" xfId="1568" xr:uid="{00000000-0005-0000-0000-00004D060000}"/>
    <cellStyle name="Moeda 2 48 2" xfId="3199" xr:uid="{00000000-0005-0000-0000-00004E060000}"/>
    <cellStyle name="Moeda 2 49" xfId="1569" xr:uid="{00000000-0005-0000-0000-00004F060000}"/>
    <cellStyle name="Moeda 2 49 2" xfId="3200" xr:uid="{00000000-0005-0000-0000-000050060000}"/>
    <cellStyle name="Moeda 2 5" xfId="1570" xr:uid="{00000000-0005-0000-0000-000051060000}"/>
    <cellStyle name="Moeda 2 5 2" xfId="3201" xr:uid="{00000000-0005-0000-0000-000052060000}"/>
    <cellStyle name="Moeda 2 50" xfId="1571" xr:uid="{00000000-0005-0000-0000-000053060000}"/>
    <cellStyle name="Moeda 2 50 2" xfId="3202" xr:uid="{00000000-0005-0000-0000-000054060000}"/>
    <cellStyle name="Moeda 2 51" xfId="1572" xr:uid="{00000000-0005-0000-0000-000055060000}"/>
    <cellStyle name="Moeda 2 51 2" xfId="3203" xr:uid="{00000000-0005-0000-0000-000056060000}"/>
    <cellStyle name="Moeda 2 52" xfId="1573" xr:uid="{00000000-0005-0000-0000-000057060000}"/>
    <cellStyle name="Moeda 2 52 2" xfId="3204" xr:uid="{00000000-0005-0000-0000-000058060000}"/>
    <cellStyle name="Moeda 2 53" xfId="1574" xr:uid="{00000000-0005-0000-0000-000059060000}"/>
    <cellStyle name="Moeda 2 53 2" xfId="3205" xr:uid="{00000000-0005-0000-0000-00005A060000}"/>
    <cellStyle name="Moeda 2 54" xfId="1575" xr:uid="{00000000-0005-0000-0000-00005B060000}"/>
    <cellStyle name="Moeda 2 54 2" xfId="3206" xr:uid="{00000000-0005-0000-0000-00005C060000}"/>
    <cellStyle name="Moeda 2 55" xfId="1576" xr:uid="{00000000-0005-0000-0000-00005D060000}"/>
    <cellStyle name="Moeda 2 55 2" xfId="3207" xr:uid="{00000000-0005-0000-0000-00005E060000}"/>
    <cellStyle name="Moeda 2 56" xfId="1577" xr:uid="{00000000-0005-0000-0000-00005F060000}"/>
    <cellStyle name="Moeda 2 56 2" xfId="3208" xr:uid="{00000000-0005-0000-0000-000060060000}"/>
    <cellStyle name="Moeda 2 57" xfId="1578" xr:uid="{00000000-0005-0000-0000-000061060000}"/>
    <cellStyle name="Moeda 2 57 2" xfId="3209" xr:uid="{00000000-0005-0000-0000-000062060000}"/>
    <cellStyle name="Moeda 2 58" xfId="1579" xr:uid="{00000000-0005-0000-0000-000063060000}"/>
    <cellStyle name="Moeda 2 59" xfId="3064" xr:uid="{00000000-0005-0000-0000-000064060000}"/>
    <cellStyle name="Moeda 2 6" xfId="1580" xr:uid="{00000000-0005-0000-0000-000065060000}"/>
    <cellStyle name="Moeda 2 6 2" xfId="3210" xr:uid="{00000000-0005-0000-0000-000066060000}"/>
    <cellStyle name="Moeda 2 7" xfId="1581" xr:uid="{00000000-0005-0000-0000-000067060000}"/>
    <cellStyle name="Moeda 2 7 2" xfId="3211" xr:uid="{00000000-0005-0000-0000-000068060000}"/>
    <cellStyle name="Moeda 2 8" xfId="1582" xr:uid="{00000000-0005-0000-0000-000069060000}"/>
    <cellStyle name="Moeda 2 8 2" xfId="3212" xr:uid="{00000000-0005-0000-0000-00006A060000}"/>
    <cellStyle name="Moeda 2 9" xfId="1583" xr:uid="{00000000-0005-0000-0000-00006B060000}"/>
    <cellStyle name="Moeda 2 9 2" xfId="3213" xr:uid="{00000000-0005-0000-0000-00006C060000}"/>
    <cellStyle name="Moeda 2_818889 Palmeirais Orc. Rec. Estrada Vicinal CM" xfId="1584" xr:uid="{00000000-0005-0000-0000-00006D060000}"/>
    <cellStyle name="Moeda 3" xfId="1585" xr:uid="{00000000-0005-0000-0000-00006E060000}"/>
    <cellStyle name="Moeda 3 2" xfId="1586" xr:uid="{00000000-0005-0000-0000-00006F060000}"/>
    <cellStyle name="Moeda 3 2 2" xfId="3214" xr:uid="{00000000-0005-0000-0000-000070060000}"/>
    <cellStyle name="Moeda 3 3" xfId="4491" xr:uid="{00000000-0005-0000-0000-000071060000}"/>
    <cellStyle name="Moeda 3 4" xfId="3066" xr:uid="{00000000-0005-0000-0000-000072060000}"/>
    <cellStyle name="Moeda 4" xfId="1587" xr:uid="{00000000-0005-0000-0000-000073060000}"/>
    <cellStyle name="Moeda 4 2" xfId="1588" xr:uid="{00000000-0005-0000-0000-000074060000}"/>
    <cellStyle name="Moeda 4 2 2" xfId="3215" xr:uid="{00000000-0005-0000-0000-000075060000}"/>
    <cellStyle name="Moeda 4 2 3" xfId="3068" xr:uid="{00000000-0005-0000-0000-000076060000}"/>
    <cellStyle name="Moeda 4 3" xfId="4492" xr:uid="{00000000-0005-0000-0000-000077060000}"/>
    <cellStyle name="Moeda 4 4" xfId="3067" xr:uid="{00000000-0005-0000-0000-000078060000}"/>
    <cellStyle name="Moeda 5" xfId="4649" xr:uid="{00000000-0005-0000-0000-000079060000}"/>
    <cellStyle name="Moeda 6" xfId="4653" xr:uid="{00000000-0005-0000-0000-00007A060000}"/>
    <cellStyle name="Neutra 2" xfId="1590" xr:uid="{00000000-0005-0000-0000-00007C060000}"/>
    <cellStyle name="Neutral" xfId="1591" xr:uid="{00000000-0005-0000-0000-00007D060000}"/>
    <cellStyle name="Neutro" xfId="1589" builtinId="28" customBuiltin="1"/>
    <cellStyle name="Neutro 2" xfId="3216" xr:uid="{00000000-0005-0000-0000-00007E060000}"/>
    <cellStyle name="Normal" xfId="0" builtinId="0"/>
    <cellStyle name="Normal 10" xfId="1592" xr:uid="{00000000-0005-0000-0000-000080060000}"/>
    <cellStyle name="Normal 10 2" xfId="3218" xr:uid="{00000000-0005-0000-0000-000081060000}"/>
    <cellStyle name="Normal 10 3" xfId="3217" xr:uid="{00000000-0005-0000-0000-000082060000}"/>
    <cellStyle name="Normal 11" xfId="1593" xr:uid="{00000000-0005-0000-0000-000083060000}"/>
    <cellStyle name="Normal 11 2" xfId="3219" xr:uid="{00000000-0005-0000-0000-000084060000}"/>
    <cellStyle name="Normal 12" xfId="1594" xr:uid="{00000000-0005-0000-0000-000085060000}"/>
    <cellStyle name="Normal 12 2" xfId="1595" xr:uid="{00000000-0005-0000-0000-000086060000}"/>
    <cellStyle name="Normal 12 2 2" xfId="3221" xr:uid="{00000000-0005-0000-0000-000087060000}"/>
    <cellStyle name="Normal 12 2 3" xfId="4662" xr:uid="{00000000-0005-0000-0000-000088060000}"/>
    <cellStyle name="Normal 12 3" xfId="3220" xr:uid="{00000000-0005-0000-0000-000089060000}"/>
    <cellStyle name="Normal 13" xfId="1596" xr:uid="{00000000-0005-0000-0000-00008A060000}"/>
    <cellStyle name="Normal 13 2" xfId="1597" xr:uid="{00000000-0005-0000-0000-00008B060000}"/>
    <cellStyle name="Normal 13 3" xfId="3222" xr:uid="{00000000-0005-0000-0000-00008C060000}"/>
    <cellStyle name="Normal 13 4" xfId="4663" xr:uid="{00000000-0005-0000-0000-00008D060000}"/>
    <cellStyle name="Normal 14" xfId="1598" xr:uid="{00000000-0005-0000-0000-00008E060000}"/>
    <cellStyle name="Normal 14 2" xfId="3223" xr:uid="{00000000-0005-0000-0000-00008F060000}"/>
    <cellStyle name="Normal 15" xfId="1599" xr:uid="{00000000-0005-0000-0000-000090060000}"/>
    <cellStyle name="Normal 15 2" xfId="3224" xr:uid="{00000000-0005-0000-0000-000091060000}"/>
    <cellStyle name="Normal 15 3" xfId="4664" xr:uid="{00000000-0005-0000-0000-000092060000}"/>
    <cellStyle name="Normal 16" xfId="1600" xr:uid="{00000000-0005-0000-0000-000093060000}"/>
    <cellStyle name="Normal 17" xfId="1601" xr:uid="{00000000-0005-0000-0000-000094060000}"/>
    <cellStyle name="Normal 18" xfId="1602" xr:uid="{00000000-0005-0000-0000-000095060000}"/>
    <cellStyle name="Normal 19" xfId="1603" xr:uid="{00000000-0005-0000-0000-000096060000}"/>
    <cellStyle name="Normal 2" xfId="1604" xr:uid="{00000000-0005-0000-0000-000097060000}"/>
    <cellStyle name="Normal 2 10" xfId="1605" xr:uid="{00000000-0005-0000-0000-000098060000}"/>
    <cellStyle name="Normal 2 10 2" xfId="3225" xr:uid="{00000000-0005-0000-0000-000099060000}"/>
    <cellStyle name="Normal 2 11" xfId="1606" xr:uid="{00000000-0005-0000-0000-00009A060000}"/>
    <cellStyle name="Normal 2 11 2" xfId="3226" xr:uid="{00000000-0005-0000-0000-00009B060000}"/>
    <cellStyle name="Normal 2 12" xfId="1607" xr:uid="{00000000-0005-0000-0000-00009C060000}"/>
    <cellStyle name="Normal 2 12 2" xfId="3227" xr:uid="{00000000-0005-0000-0000-00009D060000}"/>
    <cellStyle name="Normal 2 13" xfId="1608" xr:uid="{00000000-0005-0000-0000-00009E060000}"/>
    <cellStyle name="Normal 2 13 2" xfId="3228" xr:uid="{00000000-0005-0000-0000-00009F060000}"/>
    <cellStyle name="Normal 2 14" xfId="1609" xr:uid="{00000000-0005-0000-0000-0000A0060000}"/>
    <cellStyle name="Normal 2 14 2" xfId="3229" xr:uid="{00000000-0005-0000-0000-0000A1060000}"/>
    <cellStyle name="Normal 2 15" xfId="1610" xr:uid="{00000000-0005-0000-0000-0000A2060000}"/>
    <cellStyle name="Normal 2 15 2" xfId="3230" xr:uid="{00000000-0005-0000-0000-0000A3060000}"/>
    <cellStyle name="Normal 2 16" xfId="1611" xr:uid="{00000000-0005-0000-0000-0000A4060000}"/>
    <cellStyle name="Normal 2 16 2" xfId="3231" xr:uid="{00000000-0005-0000-0000-0000A5060000}"/>
    <cellStyle name="Normal 2 17" xfId="1612" xr:uid="{00000000-0005-0000-0000-0000A6060000}"/>
    <cellStyle name="Normal 2 17 2" xfId="3232" xr:uid="{00000000-0005-0000-0000-0000A7060000}"/>
    <cellStyle name="Normal 2 18" xfId="1613" xr:uid="{00000000-0005-0000-0000-0000A8060000}"/>
    <cellStyle name="Normal 2 18 2" xfId="3233" xr:uid="{00000000-0005-0000-0000-0000A9060000}"/>
    <cellStyle name="Normal 2 19" xfId="1614" xr:uid="{00000000-0005-0000-0000-0000AA060000}"/>
    <cellStyle name="Normal 2 19 2" xfId="3234" xr:uid="{00000000-0005-0000-0000-0000AB060000}"/>
    <cellStyle name="Normal 2 2" xfId="1615" xr:uid="{00000000-0005-0000-0000-0000AC060000}"/>
    <cellStyle name="Normal 2 2 10" xfId="1616" xr:uid="{00000000-0005-0000-0000-0000AD060000}"/>
    <cellStyle name="Normal 2 2 10 2" xfId="3235" xr:uid="{00000000-0005-0000-0000-0000AE060000}"/>
    <cellStyle name="Normal 2 2 11" xfId="3070" xr:uid="{00000000-0005-0000-0000-0000AF060000}"/>
    <cellStyle name="Normal 2 2 2" xfId="1617" xr:uid="{00000000-0005-0000-0000-0000B0060000}"/>
    <cellStyle name="Normal 2 2 2 2" xfId="3236" xr:uid="{00000000-0005-0000-0000-0000B1060000}"/>
    <cellStyle name="Normal 2 2 3" xfId="1618" xr:uid="{00000000-0005-0000-0000-0000B2060000}"/>
    <cellStyle name="Normal 2 2 3 2" xfId="3237" xr:uid="{00000000-0005-0000-0000-0000B3060000}"/>
    <cellStyle name="Normal 2 2 4" xfId="1619" xr:uid="{00000000-0005-0000-0000-0000B4060000}"/>
    <cellStyle name="Normal 2 2 4 2" xfId="3238" xr:uid="{00000000-0005-0000-0000-0000B5060000}"/>
    <cellStyle name="Normal 2 2 5" xfId="1620" xr:uid="{00000000-0005-0000-0000-0000B6060000}"/>
    <cellStyle name="Normal 2 2 5 2" xfId="3239" xr:uid="{00000000-0005-0000-0000-0000B7060000}"/>
    <cellStyle name="Normal 2 2 6" xfId="1621" xr:uid="{00000000-0005-0000-0000-0000B8060000}"/>
    <cellStyle name="Normal 2 2 6 2" xfId="3240" xr:uid="{00000000-0005-0000-0000-0000B9060000}"/>
    <cellStyle name="Normal 2 2 7" xfId="1622" xr:uid="{00000000-0005-0000-0000-0000BA060000}"/>
    <cellStyle name="Normal 2 2 7 2" xfId="3241" xr:uid="{00000000-0005-0000-0000-0000BB060000}"/>
    <cellStyle name="Normal 2 2 8" xfId="1623" xr:uid="{00000000-0005-0000-0000-0000BC060000}"/>
    <cellStyle name="Normal 2 2 8 2" xfId="3242" xr:uid="{00000000-0005-0000-0000-0000BD060000}"/>
    <cellStyle name="Normal 2 2 9" xfId="1624" xr:uid="{00000000-0005-0000-0000-0000BE060000}"/>
    <cellStyle name="Normal 2 2 9 2" xfId="3243" xr:uid="{00000000-0005-0000-0000-0000BF060000}"/>
    <cellStyle name="Normal 2 20" xfId="1625" xr:uid="{00000000-0005-0000-0000-0000C0060000}"/>
    <cellStyle name="Normal 2 20 2" xfId="3244" xr:uid="{00000000-0005-0000-0000-0000C1060000}"/>
    <cellStyle name="Normal 2 21" xfId="1626" xr:uid="{00000000-0005-0000-0000-0000C2060000}"/>
    <cellStyle name="Normal 2 21 2" xfId="3245" xr:uid="{00000000-0005-0000-0000-0000C3060000}"/>
    <cellStyle name="Normal 2 22" xfId="1627" xr:uid="{00000000-0005-0000-0000-0000C4060000}"/>
    <cellStyle name="Normal 2 22 2" xfId="3246" xr:uid="{00000000-0005-0000-0000-0000C5060000}"/>
    <cellStyle name="Normal 2 23" xfId="1628" xr:uid="{00000000-0005-0000-0000-0000C6060000}"/>
    <cellStyle name="Normal 2 23 2" xfId="3247" xr:uid="{00000000-0005-0000-0000-0000C7060000}"/>
    <cellStyle name="Normal 2 24" xfId="1629" xr:uid="{00000000-0005-0000-0000-0000C8060000}"/>
    <cellStyle name="Normal 2 24 2" xfId="3248" xr:uid="{00000000-0005-0000-0000-0000C9060000}"/>
    <cellStyle name="Normal 2 25" xfId="1630" xr:uid="{00000000-0005-0000-0000-0000CA060000}"/>
    <cellStyle name="Normal 2 25 2" xfId="3249" xr:uid="{00000000-0005-0000-0000-0000CB060000}"/>
    <cellStyle name="Normal 2 26" xfId="1631" xr:uid="{00000000-0005-0000-0000-0000CC060000}"/>
    <cellStyle name="Normal 2 26 2" xfId="3250" xr:uid="{00000000-0005-0000-0000-0000CD060000}"/>
    <cellStyle name="Normal 2 27" xfId="1632" xr:uid="{00000000-0005-0000-0000-0000CE060000}"/>
    <cellStyle name="Normal 2 27 2" xfId="3251" xr:uid="{00000000-0005-0000-0000-0000CF060000}"/>
    <cellStyle name="Normal 2 28" xfId="1633" xr:uid="{00000000-0005-0000-0000-0000D0060000}"/>
    <cellStyle name="Normal 2 28 2" xfId="3252" xr:uid="{00000000-0005-0000-0000-0000D1060000}"/>
    <cellStyle name="Normal 2 29" xfId="1634" xr:uid="{00000000-0005-0000-0000-0000D2060000}"/>
    <cellStyle name="Normal 2 29 2" xfId="3253" xr:uid="{00000000-0005-0000-0000-0000D3060000}"/>
    <cellStyle name="Normal 2 3" xfId="1635" xr:uid="{00000000-0005-0000-0000-0000D4060000}"/>
    <cellStyle name="Normal 2 3 2" xfId="3254" xr:uid="{00000000-0005-0000-0000-0000D5060000}"/>
    <cellStyle name="Normal 2 30" xfId="1636" xr:uid="{00000000-0005-0000-0000-0000D6060000}"/>
    <cellStyle name="Normal 2 30 2" xfId="3255" xr:uid="{00000000-0005-0000-0000-0000D7060000}"/>
    <cellStyle name="Normal 2 31" xfId="1637" xr:uid="{00000000-0005-0000-0000-0000D8060000}"/>
    <cellStyle name="Normal 2 31 2" xfId="3256" xr:uid="{00000000-0005-0000-0000-0000D9060000}"/>
    <cellStyle name="Normal 2 32" xfId="1638" xr:uid="{00000000-0005-0000-0000-0000DA060000}"/>
    <cellStyle name="Normal 2 32 2" xfId="3257" xr:uid="{00000000-0005-0000-0000-0000DB060000}"/>
    <cellStyle name="Normal 2 33" xfId="1639" xr:uid="{00000000-0005-0000-0000-0000DC060000}"/>
    <cellStyle name="Normal 2 33 2" xfId="3258" xr:uid="{00000000-0005-0000-0000-0000DD060000}"/>
    <cellStyle name="Normal 2 34" xfId="1640" xr:uid="{00000000-0005-0000-0000-0000DE060000}"/>
    <cellStyle name="Normal 2 34 2" xfId="3259" xr:uid="{00000000-0005-0000-0000-0000DF060000}"/>
    <cellStyle name="Normal 2 35" xfId="1641" xr:uid="{00000000-0005-0000-0000-0000E0060000}"/>
    <cellStyle name="Normal 2 35 2" xfId="3260" xr:uid="{00000000-0005-0000-0000-0000E1060000}"/>
    <cellStyle name="Normal 2 36" xfId="1642" xr:uid="{00000000-0005-0000-0000-0000E2060000}"/>
    <cellStyle name="Normal 2 36 2" xfId="3261" xr:uid="{00000000-0005-0000-0000-0000E3060000}"/>
    <cellStyle name="Normal 2 37" xfId="1643" xr:uid="{00000000-0005-0000-0000-0000E4060000}"/>
    <cellStyle name="Normal 2 37 2" xfId="3262" xr:uid="{00000000-0005-0000-0000-0000E5060000}"/>
    <cellStyle name="Normal 2 38" xfId="1644" xr:uid="{00000000-0005-0000-0000-0000E6060000}"/>
    <cellStyle name="Normal 2 38 2" xfId="3263" xr:uid="{00000000-0005-0000-0000-0000E7060000}"/>
    <cellStyle name="Normal 2 39" xfId="1645" xr:uid="{00000000-0005-0000-0000-0000E8060000}"/>
    <cellStyle name="Normal 2 39 2" xfId="3264" xr:uid="{00000000-0005-0000-0000-0000E9060000}"/>
    <cellStyle name="Normal 2 4" xfId="1646" xr:uid="{00000000-0005-0000-0000-0000EA060000}"/>
    <cellStyle name="Normal 2 4 2" xfId="3265" xr:uid="{00000000-0005-0000-0000-0000EB060000}"/>
    <cellStyle name="Normal 2 40" xfId="1647" xr:uid="{00000000-0005-0000-0000-0000EC060000}"/>
    <cellStyle name="Normal 2 40 2" xfId="3266" xr:uid="{00000000-0005-0000-0000-0000ED060000}"/>
    <cellStyle name="Normal 2 41" xfId="1648" xr:uid="{00000000-0005-0000-0000-0000EE060000}"/>
    <cellStyle name="Normal 2 41 2" xfId="3267" xr:uid="{00000000-0005-0000-0000-0000EF060000}"/>
    <cellStyle name="Normal 2 42" xfId="1649" xr:uid="{00000000-0005-0000-0000-0000F0060000}"/>
    <cellStyle name="Normal 2 42 2" xfId="3268" xr:uid="{00000000-0005-0000-0000-0000F1060000}"/>
    <cellStyle name="Normal 2 43" xfId="1650" xr:uid="{00000000-0005-0000-0000-0000F2060000}"/>
    <cellStyle name="Normal 2 43 2" xfId="3269" xr:uid="{00000000-0005-0000-0000-0000F3060000}"/>
    <cellStyle name="Normal 2 44" xfId="1651" xr:uid="{00000000-0005-0000-0000-0000F4060000}"/>
    <cellStyle name="Normal 2 44 2" xfId="3270" xr:uid="{00000000-0005-0000-0000-0000F5060000}"/>
    <cellStyle name="Normal 2 45" xfId="1652" xr:uid="{00000000-0005-0000-0000-0000F6060000}"/>
    <cellStyle name="Normal 2 45 2" xfId="3271" xr:uid="{00000000-0005-0000-0000-0000F7060000}"/>
    <cellStyle name="Normal 2 46" xfId="1653" xr:uid="{00000000-0005-0000-0000-0000F8060000}"/>
    <cellStyle name="Normal 2 46 2" xfId="3272" xr:uid="{00000000-0005-0000-0000-0000F9060000}"/>
    <cellStyle name="Normal 2 47" xfId="1654" xr:uid="{00000000-0005-0000-0000-0000FA060000}"/>
    <cellStyle name="Normal 2 47 2" xfId="3273" xr:uid="{00000000-0005-0000-0000-0000FB060000}"/>
    <cellStyle name="Normal 2 48" xfId="1655" xr:uid="{00000000-0005-0000-0000-0000FC060000}"/>
    <cellStyle name="Normal 2 48 2" xfId="3274" xr:uid="{00000000-0005-0000-0000-0000FD060000}"/>
    <cellStyle name="Normal 2 49" xfId="1656" xr:uid="{00000000-0005-0000-0000-0000FE060000}"/>
    <cellStyle name="Normal 2 49 2" xfId="3275" xr:uid="{00000000-0005-0000-0000-0000FF060000}"/>
    <cellStyle name="Normal 2 5" xfId="1657" xr:uid="{00000000-0005-0000-0000-000000070000}"/>
    <cellStyle name="Normal 2 5 2" xfId="3276" xr:uid="{00000000-0005-0000-0000-000001070000}"/>
    <cellStyle name="Normal 2 50" xfId="1658" xr:uid="{00000000-0005-0000-0000-000002070000}"/>
    <cellStyle name="Normal 2 50 2" xfId="3277" xr:uid="{00000000-0005-0000-0000-000003070000}"/>
    <cellStyle name="Normal 2 51" xfId="1659" xr:uid="{00000000-0005-0000-0000-000004070000}"/>
    <cellStyle name="Normal 2 51 2" xfId="3278" xr:uid="{00000000-0005-0000-0000-000005070000}"/>
    <cellStyle name="Normal 2 52" xfId="1660" xr:uid="{00000000-0005-0000-0000-000006070000}"/>
    <cellStyle name="Normal 2 52 2" xfId="3279" xr:uid="{00000000-0005-0000-0000-000007070000}"/>
    <cellStyle name="Normal 2 53" xfId="1661" xr:uid="{00000000-0005-0000-0000-000008070000}"/>
    <cellStyle name="Normal 2 53 2" xfId="3280" xr:uid="{00000000-0005-0000-0000-000009070000}"/>
    <cellStyle name="Normal 2 54" xfId="1662" xr:uid="{00000000-0005-0000-0000-00000A070000}"/>
    <cellStyle name="Normal 2 54 2" xfId="3281" xr:uid="{00000000-0005-0000-0000-00000B070000}"/>
    <cellStyle name="Normal 2 55" xfId="1663" xr:uid="{00000000-0005-0000-0000-00000C070000}"/>
    <cellStyle name="Normal 2 55 2" xfId="3282" xr:uid="{00000000-0005-0000-0000-00000D070000}"/>
    <cellStyle name="Normal 2 56" xfId="1664" xr:uid="{00000000-0005-0000-0000-00000E070000}"/>
    <cellStyle name="Normal 2 56 2" xfId="3283" xr:uid="{00000000-0005-0000-0000-00000F070000}"/>
    <cellStyle name="Normal 2 57" xfId="1665" xr:uid="{00000000-0005-0000-0000-000010070000}"/>
    <cellStyle name="Normal 2 57 2" xfId="3284" xr:uid="{00000000-0005-0000-0000-000011070000}"/>
    <cellStyle name="Normal 2 58" xfId="1666" xr:uid="{00000000-0005-0000-0000-000012070000}"/>
    <cellStyle name="Normal 2 58 2" xfId="3285" xr:uid="{00000000-0005-0000-0000-000013070000}"/>
    <cellStyle name="Normal 2 59" xfId="1667" xr:uid="{00000000-0005-0000-0000-000014070000}"/>
    <cellStyle name="Normal 2 59 2" xfId="3286" xr:uid="{00000000-0005-0000-0000-000015070000}"/>
    <cellStyle name="Normal 2 6" xfId="1668" xr:uid="{00000000-0005-0000-0000-000016070000}"/>
    <cellStyle name="Normal 2 6 2" xfId="3287" xr:uid="{00000000-0005-0000-0000-000017070000}"/>
    <cellStyle name="Normal 2 60" xfId="1669" xr:uid="{00000000-0005-0000-0000-000018070000}"/>
    <cellStyle name="Normal 2 60 2" xfId="3288" xr:uid="{00000000-0005-0000-0000-000019070000}"/>
    <cellStyle name="Normal 2 61" xfId="3289" xr:uid="{00000000-0005-0000-0000-00001A070000}"/>
    <cellStyle name="Normal 2 62" xfId="3069" xr:uid="{00000000-0005-0000-0000-00001B070000}"/>
    <cellStyle name="Normal 2 7" xfId="1670" xr:uid="{00000000-0005-0000-0000-00001C070000}"/>
    <cellStyle name="Normal 2 7 2" xfId="3290" xr:uid="{00000000-0005-0000-0000-00001D070000}"/>
    <cellStyle name="Normal 2 8" xfId="1671" xr:uid="{00000000-0005-0000-0000-00001E070000}"/>
    <cellStyle name="Normal 2 8 2" xfId="3291" xr:uid="{00000000-0005-0000-0000-00001F070000}"/>
    <cellStyle name="Normal 2 9" xfId="1672" xr:uid="{00000000-0005-0000-0000-000020070000}"/>
    <cellStyle name="Normal 2 9 2" xfId="3292" xr:uid="{00000000-0005-0000-0000-000021070000}"/>
    <cellStyle name="Normal 2_bdi" xfId="1673" xr:uid="{00000000-0005-0000-0000-000022070000}"/>
    <cellStyle name="Normal 20" xfId="1674" xr:uid="{00000000-0005-0000-0000-000023070000}"/>
    <cellStyle name="Normal 21" xfId="1675" xr:uid="{00000000-0005-0000-0000-000024070000}"/>
    <cellStyle name="Normal 22" xfId="4652" xr:uid="{00000000-0005-0000-0000-000025070000}"/>
    <cellStyle name="Normal 3" xfId="1676" xr:uid="{00000000-0005-0000-0000-000026070000}"/>
    <cellStyle name="Normal 3 2" xfId="1677" xr:uid="{00000000-0005-0000-0000-000027070000}"/>
    <cellStyle name="Normal 3 2 2" xfId="1678" xr:uid="{00000000-0005-0000-0000-000028070000}"/>
    <cellStyle name="Normal 3 2 2 2" xfId="3293" xr:uid="{00000000-0005-0000-0000-000029070000}"/>
    <cellStyle name="Normal 3 2 3" xfId="3072" xr:uid="{00000000-0005-0000-0000-00002A070000}"/>
    <cellStyle name="Normal 3 3" xfId="1679" xr:uid="{00000000-0005-0000-0000-00002B070000}"/>
    <cellStyle name="Normal 3 4" xfId="3071" xr:uid="{00000000-0005-0000-0000-00002C070000}"/>
    <cellStyle name="Normal 3 5" xfId="4654" xr:uid="{00000000-0005-0000-0000-00002D070000}"/>
    <cellStyle name="Normal 3_Orç Lorim Batalha" xfId="1680" xr:uid="{00000000-0005-0000-0000-00002E070000}"/>
    <cellStyle name="Normal 4" xfId="1681" xr:uid="{00000000-0005-0000-0000-00002F070000}"/>
    <cellStyle name="Normal 4 10" xfId="1682" xr:uid="{00000000-0005-0000-0000-000030070000}"/>
    <cellStyle name="Normal 4 10 2" xfId="3294" xr:uid="{00000000-0005-0000-0000-000031070000}"/>
    <cellStyle name="Normal 4 11" xfId="1683" xr:uid="{00000000-0005-0000-0000-000032070000}"/>
    <cellStyle name="Normal 4 11 2" xfId="3295" xr:uid="{00000000-0005-0000-0000-000033070000}"/>
    <cellStyle name="Normal 4 12" xfId="1684" xr:uid="{00000000-0005-0000-0000-000034070000}"/>
    <cellStyle name="Normal 4 12 2" xfId="3296" xr:uid="{00000000-0005-0000-0000-000035070000}"/>
    <cellStyle name="Normal 4 13" xfId="1685" xr:uid="{00000000-0005-0000-0000-000036070000}"/>
    <cellStyle name="Normal 4 13 2" xfId="3297" xr:uid="{00000000-0005-0000-0000-000037070000}"/>
    <cellStyle name="Normal 4 14" xfId="1686" xr:uid="{00000000-0005-0000-0000-000038070000}"/>
    <cellStyle name="Normal 4 14 2" xfId="3298" xr:uid="{00000000-0005-0000-0000-000039070000}"/>
    <cellStyle name="Normal 4 15" xfId="1687" xr:uid="{00000000-0005-0000-0000-00003A070000}"/>
    <cellStyle name="Normal 4 15 2" xfId="3299" xr:uid="{00000000-0005-0000-0000-00003B070000}"/>
    <cellStyle name="Normal 4 16" xfId="1688" xr:uid="{00000000-0005-0000-0000-00003C070000}"/>
    <cellStyle name="Normal 4 16 2" xfId="3300" xr:uid="{00000000-0005-0000-0000-00003D070000}"/>
    <cellStyle name="Normal 4 17" xfId="1689" xr:uid="{00000000-0005-0000-0000-00003E070000}"/>
    <cellStyle name="Normal 4 17 2" xfId="3301" xr:uid="{00000000-0005-0000-0000-00003F070000}"/>
    <cellStyle name="Normal 4 18" xfId="1690" xr:uid="{00000000-0005-0000-0000-000040070000}"/>
    <cellStyle name="Normal 4 18 2" xfId="3302" xr:uid="{00000000-0005-0000-0000-000041070000}"/>
    <cellStyle name="Normal 4 19" xfId="1691" xr:uid="{00000000-0005-0000-0000-000042070000}"/>
    <cellStyle name="Normal 4 19 2" xfId="3303" xr:uid="{00000000-0005-0000-0000-000043070000}"/>
    <cellStyle name="Normal 4 2" xfId="1692" xr:uid="{00000000-0005-0000-0000-000044070000}"/>
    <cellStyle name="Normal 4 2 2" xfId="3059" xr:uid="{00000000-0005-0000-0000-000045070000}"/>
    <cellStyle name="Normal 4 20" xfId="1693" xr:uid="{00000000-0005-0000-0000-000046070000}"/>
    <cellStyle name="Normal 4 20 2" xfId="3304" xr:uid="{00000000-0005-0000-0000-000047070000}"/>
    <cellStyle name="Normal 4 21" xfId="1694" xr:uid="{00000000-0005-0000-0000-000048070000}"/>
    <cellStyle name="Normal 4 21 2" xfId="3305" xr:uid="{00000000-0005-0000-0000-000049070000}"/>
    <cellStyle name="Normal 4 22" xfId="1695" xr:uid="{00000000-0005-0000-0000-00004A070000}"/>
    <cellStyle name="Normal 4 22 2" xfId="3306" xr:uid="{00000000-0005-0000-0000-00004B070000}"/>
    <cellStyle name="Normal 4 23" xfId="1696" xr:uid="{00000000-0005-0000-0000-00004C070000}"/>
    <cellStyle name="Normal 4 23 2" xfId="3307" xr:uid="{00000000-0005-0000-0000-00004D070000}"/>
    <cellStyle name="Normal 4 24" xfId="1697" xr:uid="{00000000-0005-0000-0000-00004E070000}"/>
    <cellStyle name="Normal 4 24 2" xfId="3308" xr:uid="{00000000-0005-0000-0000-00004F070000}"/>
    <cellStyle name="Normal 4 25" xfId="1698" xr:uid="{00000000-0005-0000-0000-000050070000}"/>
    <cellStyle name="Normal 4 25 2" xfId="3309" xr:uid="{00000000-0005-0000-0000-000051070000}"/>
    <cellStyle name="Normal 4 26" xfId="1699" xr:uid="{00000000-0005-0000-0000-000052070000}"/>
    <cellStyle name="Normal 4 26 2" xfId="3310" xr:uid="{00000000-0005-0000-0000-000053070000}"/>
    <cellStyle name="Normal 4 27" xfId="1700" xr:uid="{00000000-0005-0000-0000-000054070000}"/>
    <cellStyle name="Normal 4 27 2" xfId="3311" xr:uid="{00000000-0005-0000-0000-000055070000}"/>
    <cellStyle name="Normal 4 28" xfId="1701" xr:uid="{00000000-0005-0000-0000-000056070000}"/>
    <cellStyle name="Normal 4 28 2" xfId="3312" xr:uid="{00000000-0005-0000-0000-000057070000}"/>
    <cellStyle name="Normal 4 29" xfId="1702" xr:uid="{00000000-0005-0000-0000-000058070000}"/>
    <cellStyle name="Normal 4 29 2" xfId="3313" xr:uid="{00000000-0005-0000-0000-000059070000}"/>
    <cellStyle name="Normal 4 3" xfId="1703" xr:uid="{00000000-0005-0000-0000-00005A070000}"/>
    <cellStyle name="Normal 4 3 2" xfId="3073" xr:uid="{00000000-0005-0000-0000-00005B070000}"/>
    <cellStyle name="Normal 4 3 3" xfId="4655" xr:uid="{00000000-0005-0000-0000-00005C070000}"/>
    <cellStyle name="Normal 4 30" xfId="1704" xr:uid="{00000000-0005-0000-0000-00005D070000}"/>
    <cellStyle name="Normal 4 30 2" xfId="3314" xr:uid="{00000000-0005-0000-0000-00005E070000}"/>
    <cellStyle name="Normal 4 31" xfId="1705" xr:uid="{00000000-0005-0000-0000-00005F070000}"/>
    <cellStyle name="Normal 4 31 2" xfId="3315" xr:uid="{00000000-0005-0000-0000-000060070000}"/>
    <cellStyle name="Normal 4 32" xfId="1706" xr:uid="{00000000-0005-0000-0000-000061070000}"/>
    <cellStyle name="Normal 4 32 2" xfId="3316" xr:uid="{00000000-0005-0000-0000-000062070000}"/>
    <cellStyle name="Normal 4 33" xfId="1707" xr:uid="{00000000-0005-0000-0000-000063070000}"/>
    <cellStyle name="Normal 4 33 2" xfId="3317" xr:uid="{00000000-0005-0000-0000-000064070000}"/>
    <cellStyle name="Normal 4 34" xfId="1708" xr:uid="{00000000-0005-0000-0000-000065070000}"/>
    <cellStyle name="Normal 4 34 2" xfId="3318" xr:uid="{00000000-0005-0000-0000-000066070000}"/>
    <cellStyle name="Normal 4 35" xfId="1709" xr:uid="{00000000-0005-0000-0000-000067070000}"/>
    <cellStyle name="Normal 4 35 2" xfId="3319" xr:uid="{00000000-0005-0000-0000-000068070000}"/>
    <cellStyle name="Normal 4 36" xfId="1710" xr:uid="{00000000-0005-0000-0000-000069070000}"/>
    <cellStyle name="Normal 4 36 2" xfId="3320" xr:uid="{00000000-0005-0000-0000-00006A070000}"/>
    <cellStyle name="Normal 4 37" xfId="1711" xr:uid="{00000000-0005-0000-0000-00006B070000}"/>
    <cellStyle name="Normal 4 37 2" xfId="3321" xr:uid="{00000000-0005-0000-0000-00006C070000}"/>
    <cellStyle name="Normal 4 38" xfId="1712" xr:uid="{00000000-0005-0000-0000-00006D070000}"/>
    <cellStyle name="Normal 4 38 2" xfId="3322" xr:uid="{00000000-0005-0000-0000-00006E070000}"/>
    <cellStyle name="Normal 4 39" xfId="1713" xr:uid="{00000000-0005-0000-0000-00006F070000}"/>
    <cellStyle name="Normal 4 39 2" xfId="3323" xr:uid="{00000000-0005-0000-0000-000070070000}"/>
    <cellStyle name="Normal 4 4" xfId="1714" xr:uid="{00000000-0005-0000-0000-000071070000}"/>
    <cellStyle name="Normal 4 4 2" xfId="3324" xr:uid="{00000000-0005-0000-0000-000072070000}"/>
    <cellStyle name="Normal 4 40" xfId="1715" xr:uid="{00000000-0005-0000-0000-000073070000}"/>
    <cellStyle name="Normal 4 40 2" xfId="3325" xr:uid="{00000000-0005-0000-0000-000074070000}"/>
    <cellStyle name="Normal 4 41" xfId="1716" xr:uid="{00000000-0005-0000-0000-000075070000}"/>
    <cellStyle name="Normal 4 41 2" xfId="3326" xr:uid="{00000000-0005-0000-0000-000076070000}"/>
    <cellStyle name="Normal 4 42" xfId="1717" xr:uid="{00000000-0005-0000-0000-000077070000}"/>
    <cellStyle name="Normal 4 42 2" xfId="3327" xr:uid="{00000000-0005-0000-0000-000078070000}"/>
    <cellStyle name="Normal 4 43" xfId="1718" xr:uid="{00000000-0005-0000-0000-000079070000}"/>
    <cellStyle name="Normal 4 43 2" xfId="3328" xr:uid="{00000000-0005-0000-0000-00007A070000}"/>
    <cellStyle name="Normal 4 44" xfId="1719" xr:uid="{00000000-0005-0000-0000-00007B070000}"/>
    <cellStyle name="Normal 4 44 2" xfId="3329" xr:uid="{00000000-0005-0000-0000-00007C070000}"/>
    <cellStyle name="Normal 4 45" xfId="1720" xr:uid="{00000000-0005-0000-0000-00007D070000}"/>
    <cellStyle name="Normal 4 45 2" xfId="3330" xr:uid="{00000000-0005-0000-0000-00007E070000}"/>
    <cellStyle name="Normal 4 46" xfId="1721" xr:uid="{00000000-0005-0000-0000-00007F070000}"/>
    <cellStyle name="Normal 4 47" xfId="1722" xr:uid="{00000000-0005-0000-0000-000080070000}"/>
    <cellStyle name="Normal 4 5" xfId="1723" xr:uid="{00000000-0005-0000-0000-000081070000}"/>
    <cellStyle name="Normal 4 5 2" xfId="3331" xr:uid="{00000000-0005-0000-0000-000082070000}"/>
    <cellStyle name="Normal 4 6" xfId="1724" xr:uid="{00000000-0005-0000-0000-000083070000}"/>
    <cellStyle name="Normal 4 6 2" xfId="3332" xr:uid="{00000000-0005-0000-0000-000084070000}"/>
    <cellStyle name="Normal 4 7" xfId="1725" xr:uid="{00000000-0005-0000-0000-000085070000}"/>
    <cellStyle name="Normal 4 7 2" xfId="3333" xr:uid="{00000000-0005-0000-0000-000086070000}"/>
    <cellStyle name="Normal 4 8" xfId="1726" xr:uid="{00000000-0005-0000-0000-000087070000}"/>
    <cellStyle name="Normal 4 8 2" xfId="3334" xr:uid="{00000000-0005-0000-0000-000088070000}"/>
    <cellStyle name="Normal 4 9" xfId="1727" xr:uid="{00000000-0005-0000-0000-000089070000}"/>
    <cellStyle name="Normal 4 9 2" xfId="3335" xr:uid="{00000000-0005-0000-0000-00008A070000}"/>
    <cellStyle name="Normal 4_Orç_Balneário_Nazaré CM" xfId="1728" xr:uid="{00000000-0005-0000-0000-00008B070000}"/>
    <cellStyle name="Normal 5" xfId="1729" xr:uid="{00000000-0005-0000-0000-00008C070000}"/>
    <cellStyle name="Normal 5 2" xfId="1730" xr:uid="{00000000-0005-0000-0000-00008D070000}"/>
    <cellStyle name="Normal 5 2 2" xfId="3336" xr:uid="{00000000-0005-0000-0000-00008E070000}"/>
    <cellStyle name="Normal 5 3" xfId="3074" xr:uid="{00000000-0005-0000-0000-00008F070000}"/>
    <cellStyle name="Normal 6" xfId="1731" xr:uid="{00000000-0005-0000-0000-000090070000}"/>
    <cellStyle name="Normal 6 2" xfId="3075" xr:uid="{00000000-0005-0000-0000-000091070000}"/>
    <cellStyle name="Normal 7" xfId="1732" xr:uid="{00000000-0005-0000-0000-000092070000}"/>
    <cellStyle name="Normal 7 2" xfId="1733" xr:uid="{00000000-0005-0000-0000-000093070000}"/>
    <cellStyle name="Normal 7 2 2" xfId="3337" xr:uid="{00000000-0005-0000-0000-000094070000}"/>
    <cellStyle name="Normal 7 2 3" xfId="4665" xr:uid="{00000000-0005-0000-0000-000095070000}"/>
    <cellStyle name="Normal 7 3" xfId="3076" xr:uid="{00000000-0005-0000-0000-000096070000}"/>
    <cellStyle name="Normal 7 4" xfId="4656" xr:uid="{00000000-0005-0000-0000-000097070000}"/>
    <cellStyle name="Normal 8" xfId="1734" xr:uid="{00000000-0005-0000-0000-000098070000}"/>
    <cellStyle name="Normal 8 2" xfId="3338" xr:uid="{00000000-0005-0000-0000-000099070000}"/>
    <cellStyle name="Normal 9" xfId="1735" xr:uid="{00000000-0005-0000-0000-00009A070000}"/>
    <cellStyle name="Normal 9 2" xfId="3339" xr:uid="{00000000-0005-0000-0000-00009B070000}"/>
    <cellStyle name="Normal_818889 Palmeirais Orc. Rec. Estrada Vicinal CM" xfId="1736" xr:uid="{00000000-0005-0000-0000-00009C070000}"/>
    <cellStyle name="Normal_ME-2009 ORÇ GINASIO JARDIM DO MULATO rev 4_FB" xfId="1737" xr:uid="{00000000-0005-0000-0000-00009D070000}"/>
    <cellStyle name="Normal_ME-2009 ORÇ GINASIO JARDIM DO MULATO rev 4_FB 2" xfId="1738" xr:uid="{00000000-0005-0000-0000-00009E070000}"/>
    <cellStyle name="Normal_ME-2009 ORÇ GINASIO JARDIM DO MULATO rev 4_FB 2 2" xfId="3052" xr:uid="{00000000-0005-0000-0000-00009F070000}"/>
    <cellStyle name="Normal_Orcamento Esporte e Lazer 325283 93 AC Rev1-MODELO" xfId="1739" xr:uid="{00000000-0005-0000-0000-0000A0070000}"/>
    <cellStyle name="Normal_Orcamento Esporte e Lazer 325283 93 AC Rev1-MODELO 2" xfId="1740" xr:uid="{00000000-0005-0000-0000-0000A1070000}"/>
    <cellStyle name="Normal_Orcamento Esporte e Lazer 325283 93 AC Rev1-MODELO 2 2" xfId="3051" xr:uid="{00000000-0005-0000-0000-0000A2070000}"/>
    <cellStyle name="Normal_Orcamento Esporte e Lazer 325283 93 AC Rev1-MODELO 3" xfId="3058" xr:uid="{00000000-0005-0000-0000-0000A3070000}"/>
    <cellStyle name="Normal_Pesquisa no referencial 10 de maio de 2013" xfId="1741" xr:uid="{00000000-0005-0000-0000-0000A5070000}"/>
    <cellStyle name="Normal_Planilha detalhamento Encargos Socias" xfId="1742" xr:uid="{00000000-0005-0000-0000-0000A7070000}"/>
    <cellStyle name="Nota" xfId="1743" builtinId="10" customBuiltin="1"/>
    <cellStyle name="Nota 2" xfId="1744" xr:uid="{00000000-0005-0000-0000-0000A9070000}"/>
    <cellStyle name="Nota 2 2" xfId="1745" xr:uid="{00000000-0005-0000-0000-0000AA070000}"/>
    <cellStyle name="Nota 2 2 2" xfId="3340" xr:uid="{00000000-0005-0000-0000-0000AB070000}"/>
    <cellStyle name="Nota 2 3" xfId="1746" xr:uid="{00000000-0005-0000-0000-0000AC070000}"/>
    <cellStyle name="Nota 2 3 2" xfId="3341" xr:uid="{00000000-0005-0000-0000-0000AD070000}"/>
    <cellStyle name="Nota 2 4" xfId="1747" xr:uid="{00000000-0005-0000-0000-0000AE070000}"/>
    <cellStyle name="Nota 2 4 2" xfId="3342" xr:uid="{00000000-0005-0000-0000-0000AF070000}"/>
    <cellStyle name="Nota 2 5" xfId="1748" xr:uid="{00000000-0005-0000-0000-0000B0070000}"/>
    <cellStyle name="Nota 2 5 2" xfId="3343" xr:uid="{00000000-0005-0000-0000-0000B1070000}"/>
    <cellStyle name="Nota 2 6" xfId="1749" xr:uid="{00000000-0005-0000-0000-0000B2070000}"/>
    <cellStyle name="Nota 2 6 2" xfId="3344" xr:uid="{00000000-0005-0000-0000-0000B3070000}"/>
    <cellStyle name="Nota 2 7" xfId="3077" xr:uid="{00000000-0005-0000-0000-0000B4070000}"/>
    <cellStyle name="Nota 2_Orcamento Caracol CM SICRO 2" xfId="1750" xr:uid="{00000000-0005-0000-0000-0000B5070000}"/>
    <cellStyle name="Nota 3" xfId="1751" xr:uid="{00000000-0005-0000-0000-0000B6070000}"/>
    <cellStyle name="Nota 3 2" xfId="1752" xr:uid="{00000000-0005-0000-0000-0000B7070000}"/>
    <cellStyle name="Nota 3 2 2" xfId="3345" xr:uid="{00000000-0005-0000-0000-0000B8070000}"/>
    <cellStyle name="Nota 3 3" xfId="1753" xr:uid="{00000000-0005-0000-0000-0000B9070000}"/>
    <cellStyle name="Nota 3 3 2" xfId="3346" xr:uid="{00000000-0005-0000-0000-0000BA070000}"/>
    <cellStyle name="Nota 3 4" xfId="1754" xr:uid="{00000000-0005-0000-0000-0000BB070000}"/>
    <cellStyle name="Nota 3 4 2" xfId="3347" xr:uid="{00000000-0005-0000-0000-0000BC070000}"/>
    <cellStyle name="Nota 3 5" xfId="1755" xr:uid="{00000000-0005-0000-0000-0000BD070000}"/>
    <cellStyle name="Nota 3 5 2" xfId="3348" xr:uid="{00000000-0005-0000-0000-0000BE070000}"/>
    <cellStyle name="Nota 3 6" xfId="1756" xr:uid="{00000000-0005-0000-0000-0000BF070000}"/>
    <cellStyle name="Nota 3 6 2" xfId="3349" xr:uid="{00000000-0005-0000-0000-0000C0070000}"/>
    <cellStyle name="Nota 3 7" xfId="3078" xr:uid="{00000000-0005-0000-0000-0000C1070000}"/>
    <cellStyle name="Nota 3_Orcamento Caracol CM SICRO 2" xfId="1757" xr:uid="{00000000-0005-0000-0000-0000C2070000}"/>
    <cellStyle name="Nota 4" xfId="1758" xr:uid="{00000000-0005-0000-0000-0000C3070000}"/>
    <cellStyle name="Nota 4 2" xfId="3079" xr:uid="{00000000-0005-0000-0000-0000C4070000}"/>
    <cellStyle name="Nota 5" xfId="4493" xr:uid="{00000000-0005-0000-0000-0000C5070000}"/>
    <cellStyle name="Nota 6" xfId="4494" xr:uid="{00000000-0005-0000-0000-0000C6070000}"/>
    <cellStyle name="Note" xfId="1759" xr:uid="{00000000-0005-0000-0000-0000C7070000}"/>
    <cellStyle name="Output" xfId="1760" xr:uid="{00000000-0005-0000-0000-0000C8070000}"/>
    <cellStyle name="Porcentagem" xfId="1761" builtinId="5"/>
    <cellStyle name="Porcentagem 10" xfId="1762" xr:uid="{00000000-0005-0000-0000-0000CA070000}"/>
    <cellStyle name="Porcentagem 10 2" xfId="1763" xr:uid="{00000000-0005-0000-0000-0000CB070000}"/>
    <cellStyle name="Porcentagem 10 2 2" xfId="3082" xr:uid="{00000000-0005-0000-0000-0000CC070000}"/>
    <cellStyle name="Porcentagem 10 3" xfId="3350" xr:uid="{00000000-0005-0000-0000-0000CD070000}"/>
    <cellStyle name="Porcentagem 10 4" xfId="3081" xr:uid="{00000000-0005-0000-0000-0000CE070000}"/>
    <cellStyle name="Porcentagem 11" xfId="1764" xr:uid="{00000000-0005-0000-0000-0000CF070000}"/>
    <cellStyle name="Porcentagem 11 2" xfId="3351" xr:uid="{00000000-0005-0000-0000-0000D0070000}"/>
    <cellStyle name="Porcentagem 11 3" xfId="3352" xr:uid="{00000000-0005-0000-0000-0000D1070000}"/>
    <cellStyle name="Porcentagem 11 4" xfId="3083" xr:uid="{00000000-0005-0000-0000-0000D2070000}"/>
    <cellStyle name="Porcentagem 12" xfId="1765" xr:uid="{00000000-0005-0000-0000-0000D3070000}"/>
    <cellStyle name="Porcentagem 12 2" xfId="3084" xr:uid="{00000000-0005-0000-0000-0000D4070000}"/>
    <cellStyle name="Porcentagem 12 3" xfId="4658" xr:uid="{00000000-0005-0000-0000-0000D5070000}"/>
    <cellStyle name="Porcentagem 13" xfId="3057" xr:uid="{00000000-0005-0000-0000-0000D6070000}"/>
    <cellStyle name="Porcentagem 14" xfId="3353" xr:uid="{00000000-0005-0000-0000-0000D7070000}"/>
    <cellStyle name="Porcentagem 14 2" xfId="4666" xr:uid="{00000000-0005-0000-0000-0000D8070000}"/>
    <cellStyle name="Porcentagem 15" xfId="4495" xr:uid="{00000000-0005-0000-0000-0000D9070000}"/>
    <cellStyle name="Porcentagem 15 2" xfId="5216" xr:uid="{00000000-0005-0000-0000-0000DA070000}"/>
    <cellStyle name="Porcentagem 16" xfId="3080" xr:uid="{00000000-0005-0000-0000-0000DB070000}"/>
    <cellStyle name="Porcentagem 17" xfId="4657" xr:uid="{00000000-0005-0000-0000-0000DC070000}"/>
    <cellStyle name="Porcentagem 2" xfId="1766" xr:uid="{00000000-0005-0000-0000-0000DD070000}"/>
    <cellStyle name="Porcentagem 2 10" xfId="1767" xr:uid="{00000000-0005-0000-0000-0000DE070000}"/>
    <cellStyle name="Porcentagem 2 10 2" xfId="3354" xr:uid="{00000000-0005-0000-0000-0000DF070000}"/>
    <cellStyle name="Porcentagem 2 11" xfId="1768" xr:uid="{00000000-0005-0000-0000-0000E0070000}"/>
    <cellStyle name="Porcentagem 2 11 2" xfId="3355" xr:uid="{00000000-0005-0000-0000-0000E1070000}"/>
    <cellStyle name="Porcentagem 2 12" xfId="1769" xr:uid="{00000000-0005-0000-0000-0000E2070000}"/>
    <cellStyle name="Porcentagem 2 12 2" xfId="3356" xr:uid="{00000000-0005-0000-0000-0000E3070000}"/>
    <cellStyle name="Porcentagem 2 13" xfId="1770" xr:uid="{00000000-0005-0000-0000-0000E4070000}"/>
    <cellStyle name="Porcentagem 2 13 2" xfId="3357" xr:uid="{00000000-0005-0000-0000-0000E5070000}"/>
    <cellStyle name="Porcentagem 2 14" xfId="1771" xr:uid="{00000000-0005-0000-0000-0000E6070000}"/>
    <cellStyle name="Porcentagem 2 14 2" xfId="3358" xr:uid="{00000000-0005-0000-0000-0000E7070000}"/>
    <cellStyle name="Porcentagem 2 15" xfId="1772" xr:uid="{00000000-0005-0000-0000-0000E8070000}"/>
    <cellStyle name="Porcentagem 2 15 2" xfId="3359" xr:uid="{00000000-0005-0000-0000-0000E9070000}"/>
    <cellStyle name="Porcentagem 2 16" xfId="1773" xr:uid="{00000000-0005-0000-0000-0000EA070000}"/>
    <cellStyle name="Porcentagem 2 16 2" xfId="3360" xr:uid="{00000000-0005-0000-0000-0000EB070000}"/>
    <cellStyle name="Porcentagem 2 17" xfId="1774" xr:uid="{00000000-0005-0000-0000-0000EC070000}"/>
    <cellStyle name="Porcentagem 2 17 2" xfId="3361" xr:uid="{00000000-0005-0000-0000-0000ED070000}"/>
    <cellStyle name="Porcentagem 2 18" xfId="1775" xr:uid="{00000000-0005-0000-0000-0000EE070000}"/>
    <cellStyle name="Porcentagem 2 18 2" xfId="3362" xr:uid="{00000000-0005-0000-0000-0000EF070000}"/>
    <cellStyle name="Porcentagem 2 19" xfId="1776" xr:uid="{00000000-0005-0000-0000-0000F0070000}"/>
    <cellStyle name="Porcentagem 2 19 2" xfId="3363" xr:uid="{00000000-0005-0000-0000-0000F1070000}"/>
    <cellStyle name="Porcentagem 2 2" xfId="1777" xr:uid="{00000000-0005-0000-0000-0000F2070000}"/>
    <cellStyle name="Porcentagem 2 2 10" xfId="1778" xr:uid="{00000000-0005-0000-0000-0000F3070000}"/>
    <cellStyle name="Porcentagem 2 2 10 2" xfId="3087" xr:uid="{00000000-0005-0000-0000-0000F4070000}"/>
    <cellStyle name="Porcentagem 2 2 11" xfId="1779" xr:uid="{00000000-0005-0000-0000-0000F5070000}"/>
    <cellStyle name="Porcentagem 2 2 11 2" xfId="3364" xr:uid="{00000000-0005-0000-0000-0000F6070000}"/>
    <cellStyle name="Porcentagem 2 2 12" xfId="1780" xr:uid="{00000000-0005-0000-0000-0000F7070000}"/>
    <cellStyle name="Porcentagem 2 2 12 2" xfId="3365" xr:uid="{00000000-0005-0000-0000-0000F8070000}"/>
    <cellStyle name="Porcentagem 2 2 13" xfId="1781" xr:uid="{00000000-0005-0000-0000-0000F9070000}"/>
    <cellStyle name="Porcentagem 2 2 13 2" xfId="3366" xr:uid="{00000000-0005-0000-0000-0000FA070000}"/>
    <cellStyle name="Porcentagem 2 2 14" xfId="1782" xr:uid="{00000000-0005-0000-0000-0000FB070000}"/>
    <cellStyle name="Porcentagem 2 2 14 2" xfId="3367" xr:uid="{00000000-0005-0000-0000-0000FC070000}"/>
    <cellStyle name="Porcentagem 2 2 15" xfId="1783" xr:uid="{00000000-0005-0000-0000-0000FD070000}"/>
    <cellStyle name="Porcentagem 2 2 15 2" xfId="3368" xr:uid="{00000000-0005-0000-0000-0000FE070000}"/>
    <cellStyle name="Porcentagem 2 2 16" xfId="1784" xr:uid="{00000000-0005-0000-0000-0000FF070000}"/>
    <cellStyle name="Porcentagem 2 2 16 2" xfId="3369" xr:uid="{00000000-0005-0000-0000-000000080000}"/>
    <cellStyle name="Porcentagem 2 2 17" xfId="1785" xr:uid="{00000000-0005-0000-0000-000001080000}"/>
    <cellStyle name="Porcentagem 2 2 17 2" xfId="3370" xr:uid="{00000000-0005-0000-0000-000002080000}"/>
    <cellStyle name="Porcentagem 2 2 18" xfId="1786" xr:uid="{00000000-0005-0000-0000-000003080000}"/>
    <cellStyle name="Porcentagem 2 2 18 2" xfId="3371" xr:uid="{00000000-0005-0000-0000-000004080000}"/>
    <cellStyle name="Porcentagem 2 2 19" xfId="1787" xr:uid="{00000000-0005-0000-0000-000005080000}"/>
    <cellStyle name="Porcentagem 2 2 19 2" xfId="3372" xr:uid="{00000000-0005-0000-0000-000006080000}"/>
    <cellStyle name="Porcentagem 2 2 2" xfId="1788" xr:uid="{00000000-0005-0000-0000-000007080000}"/>
    <cellStyle name="Porcentagem 2 2 2 2" xfId="3088" xr:uid="{00000000-0005-0000-0000-000008080000}"/>
    <cellStyle name="Porcentagem 2 2 20" xfId="1789" xr:uid="{00000000-0005-0000-0000-000009080000}"/>
    <cellStyle name="Porcentagem 2 2 20 2" xfId="3373" xr:uid="{00000000-0005-0000-0000-00000A080000}"/>
    <cellStyle name="Porcentagem 2 2 21" xfId="1790" xr:uid="{00000000-0005-0000-0000-00000B080000}"/>
    <cellStyle name="Porcentagem 2 2 21 2" xfId="3374" xr:uid="{00000000-0005-0000-0000-00000C080000}"/>
    <cellStyle name="Porcentagem 2 2 22" xfId="1791" xr:uid="{00000000-0005-0000-0000-00000D080000}"/>
    <cellStyle name="Porcentagem 2 2 22 2" xfId="3375" xr:uid="{00000000-0005-0000-0000-00000E080000}"/>
    <cellStyle name="Porcentagem 2 2 23" xfId="1792" xr:uid="{00000000-0005-0000-0000-00000F080000}"/>
    <cellStyle name="Porcentagem 2 2 23 2" xfId="3376" xr:uid="{00000000-0005-0000-0000-000010080000}"/>
    <cellStyle name="Porcentagem 2 2 24" xfId="1793" xr:uid="{00000000-0005-0000-0000-000011080000}"/>
    <cellStyle name="Porcentagem 2 2 24 2" xfId="3377" xr:uid="{00000000-0005-0000-0000-000012080000}"/>
    <cellStyle name="Porcentagem 2 2 25" xfId="1794" xr:uid="{00000000-0005-0000-0000-000013080000}"/>
    <cellStyle name="Porcentagem 2 2 25 2" xfId="3378" xr:uid="{00000000-0005-0000-0000-000014080000}"/>
    <cellStyle name="Porcentagem 2 2 26" xfId="1795" xr:uid="{00000000-0005-0000-0000-000015080000}"/>
    <cellStyle name="Porcentagem 2 2 26 2" xfId="3379" xr:uid="{00000000-0005-0000-0000-000016080000}"/>
    <cellStyle name="Porcentagem 2 2 27" xfId="1796" xr:uid="{00000000-0005-0000-0000-000017080000}"/>
    <cellStyle name="Porcentagem 2 2 27 2" xfId="3380" xr:uid="{00000000-0005-0000-0000-000018080000}"/>
    <cellStyle name="Porcentagem 2 2 28" xfId="1797" xr:uid="{00000000-0005-0000-0000-000019080000}"/>
    <cellStyle name="Porcentagem 2 2 28 2" xfId="3381" xr:uid="{00000000-0005-0000-0000-00001A080000}"/>
    <cellStyle name="Porcentagem 2 2 29" xfId="1798" xr:uid="{00000000-0005-0000-0000-00001B080000}"/>
    <cellStyle name="Porcentagem 2 2 29 2" xfId="3382" xr:uid="{00000000-0005-0000-0000-00001C080000}"/>
    <cellStyle name="Porcentagem 2 2 3" xfId="1799" xr:uid="{00000000-0005-0000-0000-00001D080000}"/>
    <cellStyle name="Porcentagem 2 2 3 2" xfId="3383" xr:uid="{00000000-0005-0000-0000-00001E080000}"/>
    <cellStyle name="Porcentagem 2 2 30" xfId="1800" xr:uid="{00000000-0005-0000-0000-00001F080000}"/>
    <cellStyle name="Porcentagem 2 2 30 2" xfId="3384" xr:uid="{00000000-0005-0000-0000-000020080000}"/>
    <cellStyle name="Porcentagem 2 2 31" xfId="1801" xr:uid="{00000000-0005-0000-0000-000021080000}"/>
    <cellStyle name="Porcentagem 2 2 31 2" xfId="3385" xr:uid="{00000000-0005-0000-0000-000022080000}"/>
    <cellStyle name="Porcentagem 2 2 32" xfId="1802" xr:uid="{00000000-0005-0000-0000-000023080000}"/>
    <cellStyle name="Porcentagem 2 2 32 2" xfId="3386" xr:uid="{00000000-0005-0000-0000-000024080000}"/>
    <cellStyle name="Porcentagem 2 2 33" xfId="1803" xr:uid="{00000000-0005-0000-0000-000025080000}"/>
    <cellStyle name="Porcentagem 2 2 33 2" xfId="3387" xr:uid="{00000000-0005-0000-0000-000026080000}"/>
    <cellStyle name="Porcentagem 2 2 34" xfId="1804" xr:uid="{00000000-0005-0000-0000-000027080000}"/>
    <cellStyle name="Porcentagem 2 2 34 2" xfId="3388" xr:uid="{00000000-0005-0000-0000-000028080000}"/>
    <cellStyle name="Porcentagem 2 2 35" xfId="1805" xr:uid="{00000000-0005-0000-0000-000029080000}"/>
    <cellStyle name="Porcentagem 2 2 35 2" xfId="3389" xr:uid="{00000000-0005-0000-0000-00002A080000}"/>
    <cellStyle name="Porcentagem 2 2 36" xfId="1806" xr:uid="{00000000-0005-0000-0000-00002B080000}"/>
    <cellStyle name="Porcentagem 2 2 36 2" xfId="3390" xr:uid="{00000000-0005-0000-0000-00002C080000}"/>
    <cellStyle name="Porcentagem 2 2 37" xfId="1807" xr:uid="{00000000-0005-0000-0000-00002D080000}"/>
    <cellStyle name="Porcentagem 2 2 37 2" xfId="3391" xr:uid="{00000000-0005-0000-0000-00002E080000}"/>
    <cellStyle name="Porcentagem 2 2 38" xfId="1808" xr:uid="{00000000-0005-0000-0000-00002F080000}"/>
    <cellStyle name="Porcentagem 2 2 38 2" xfId="3392" xr:uid="{00000000-0005-0000-0000-000030080000}"/>
    <cellStyle name="Porcentagem 2 2 39" xfId="1809" xr:uid="{00000000-0005-0000-0000-000031080000}"/>
    <cellStyle name="Porcentagem 2 2 39 2" xfId="3393" xr:uid="{00000000-0005-0000-0000-000032080000}"/>
    <cellStyle name="Porcentagem 2 2 4" xfId="1810" xr:uid="{00000000-0005-0000-0000-000033080000}"/>
    <cellStyle name="Porcentagem 2 2 4 2" xfId="3394" xr:uid="{00000000-0005-0000-0000-000034080000}"/>
    <cellStyle name="Porcentagem 2 2 40" xfId="1811" xr:uid="{00000000-0005-0000-0000-000035080000}"/>
    <cellStyle name="Porcentagem 2 2 40 2" xfId="3395" xr:uid="{00000000-0005-0000-0000-000036080000}"/>
    <cellStyle name="Porcentagem 2 2 41" xfId="1812" xr:uid="{00000000-0005-0000-0000-000037080000}"/>
    <cellStyle name="Porcentagem 2 2 41 2" xfId="3396" xr:uid="{00000000-0005-0000-0000-000038080000}"/>
    <cellStyle name="Porcentagem 2 2 42" xfId="1813" xr:uid="{00000000-0005-0000-0000-000039080000}"/>
    <cellStyle name="Porcentagem 2 2 42 2" xfId="3397" xr:uid="{00000000-0005-0000-0000-00003A080000}"/>
    <cellStyle name="Porcentagem 2 2 43" xfId="1814" xr:uid="{00000000-0005-0000-0000-00003B080000}"/>
    <cellStyle name="Porcentagem 2 2 43 2" xfId="3398" xr:uid="{00000000-0005-0000-0000-00003C080000}"/>
    <cellStyle name="Porcentagem 2 2 44" xfId="1815" xr:uid="{00000000-0005-0000-0000-00003D080000}"/>
    <cellStyle name="Porcentagem 2 2 44 2" xfId="3399" xr:uid="{00000000-0005-0000-0000-00003E080000}"/>
    <cellStyle name="Porcentagem 2 2 45" xfId="1816" xr:uid="{00000000-0005-0000-0000-00003F080000}"/>
    <cellStyle name="Porcentagem 2 2 45 2" xfId="3400" xr:uid="{00000000-0005-0000-0000-000040080000}"/>
    <cellStyle name="Porcentagem 2 2 46" xfId="1817" xr:uid="{00000000-0005-0000-0000-000041080000}"/>
    <cellStyle name="Porcentagem 2 2 46 2" xfId="3401" xr:uid="{00000000-0005-0000-0000-000042080000}"/>
    <cellStyle name="Porcentagem 2 2 47" xfId="1818" xr:uid="{00000000-0005-0000-0000-000043080000}"/>
    <cellStyle name="Porcentagem 2 2 47 2" xfId="3402" xr:uid="{00000000-0005-0000-0000-000044080000}"/>
    <cellStyle name="Porcentagem 2 2 48" xfId="1819" xr:uid="{00000000-0005-0000-0000-000045080000}"/>
    <cellStyle name="Porcentagem 2 2 48 2" xfId="3403" xr:uid="{00000000-0005-0000-0000-000046080000}"/>
    <cellStyle name="Porcentagem 2 2 49" xfId="1820" xr:uid="{00000000-0005-0000-0000-000047080000}"/>
    <cellStyle name="Porcentagem 2 2 49 2" xfId="3404" xr:uid="{00000000-0005-0000-0000-000048080000}"/>
    <cellStyle name="Porcentagem 2 2 5" xfId="1821" xr:uid="{00000000-0005-0000-0000-000049080000}"/>
    <cellStyle name="Porcentagem 2 2 5 2" xfId="3405" xr:uid="{00000000-0005-0000-0000-00004A080000}"/>
    <cellStyle name="Porcentagem 2 2 50" xfId="1822" xr:uid="{00000000-0005-0000-0000-00004B080000}"/>
    <cellStyle name="Porcentagem 2 2 50 2" xfId="3406" xr:uid="{00000000-0005-0000-0000-00004C080000}"/>
    <cellStyle name="Porcentagem 2 2 51" xfId="1823" xr:uid="{00000000-0005-0000-0000-00004D080000}"/>
    <cellStyle name="Porcentagem 2 2 51 2" xfId="3407" xr:uid="{00000000-0005-0000-0000-00004E080000}"/>
    <cellStyle name="Porcentagem 2 2 52" xfId="1824" xr:uid="{00000000-0005-0000-0000-00004F080000}"/>
    <cellStyle name="Porcentagem 2 2 52 2" xfId="3408" xr:uid="{00000000-0005-0000-0000-000050080000}"/>
    <cellStyle name="Porcentagem 2 2 53" xfId="1825" xr:uid="{00000000-0005-0000-0000-000051080000}"/>
    <cellStyle name="Porcentagem 2 2 53 2" xfId="3409" xr:uid="{00000000-0005-0000-0000-000052080000}"/>
    <cellStyle name="Porcentagem 2 2 54" xfId="1826" xr:uid="{00000000-0005-0000-0000-000053080000}"/>
    <cellStyle name="Porcentagem 2 2 54 2" xfId="3410" xr:uid="{00000000-0005-0000-0000-000054080000}"/>
    <cellStyle name="Porcentagem 2 2 55" xfId="1827" xr:uid="{00000000-0005-0000-0000-000055080000}"/>
    <cellStyle name="Porcentagem 2 2 55 2" xfId="3411" xr:uid="{00000000-0005-0000-0000-000056080000}"/>
    <cellStyle name="Porcentagem 2 2 56" xfId="1828" xr:uid="{00000000-0005-0000-0000-000057080000}"/>
    <cellStyle name="Porcentagem 2 2 56 2" xfId="3412" xr:uid="{00000000-0005-0000-0000-000058080000}"/>
    <cellStyle name="Porcentagem 2 2 57" xfId="1829" xr:uid="{00000000-0005-0000-0000-000059080000}"/>
    <cellStyle name="Porcentagem 2 2 57 2" xfId="3413" xr:uid="{00000000-0005-0000-0000-00005A080000}"/>
    <cellStyle name="Porcentagem 2 2 58" xfId="1830" xr:uid="{00000000-0005-0000-0000-00005B080000}"/>
    <cellStyle name="Porcentagem 2 2 59" xfId="3086" xr:uid="{00000000-0005-0000-0000-00005C080000}"/>
    <cellStyle name="Porcentagem 2 2 6" xfId="1831" xr:uid="{00000000-0005-0000-0000-00005D080000}"/>
    <cellStyle name="Porcentagem 2 2 6 2" xfId="3414" xr:uid="{00000000-0005-0000-0000-00005E080000}"/>
    <cellStyle name="Porcentagem 2 2 7" xfId="1832" xr:uid="{00000000-0005-0000-0000-00005F080000}"/>
    <cellStyle name="Porcentagem 2 2 7 2" xfId="3415" xr:uid="{00000000-0005-0000-0000-000060080000}"/>
    <cellStyle name="Porcentagem 2 2 8" xfId="1833" xr:uid="{00000000-0005-0000-0000-000061080000}"/>
    <cellStyle name="Porcentagem 2 2 8 2" xfId="3416" xr:uid="{00000000-0005-0000-0000-000062080000}"/>
    <cellStyle name="Porcentagem 2 2 9" xfId="1834" xr:uid="{00000000-0005-0000-0000-000063080000}"/>
    <cellStyle name="Porcentagem 2 2 9 2" xfId="3417" xr:uid="{00000000-0005-0000-0000-000064080000}"/>
    <cellStyle name="Porcentagem 2 20" xfId="1835" xr:uid="{00000000-0005-0000-0000-000065080000}"/>
    <cellStyle name="Porcentagem 2 20 2" xfId="3418" xr:uid="{00000000-0005-0000-0000-000066080000}"/>
    <cellStyle name="Porcentagem 2 21" xfId="1836" xr:uid="{00000000-0005-0000-0000-000067080000}"/>
    <cellStyle name="Porcentagem 2 21 2" xfId="3419" xr:uid="{00000000-0005-0000-0000-000068080000}"/>
    <cellStyle name="Porcentagem 2 22" xfId="1837" xr:uid="{00000000-0005-0000-0000-000069080000}"/>
    <cellStyle name="Porcentagem 2 22 2" xfId="3420" xr:uid="{00000000-0005-0000-0000-00006A080000}"/>
    <cellStyle name="Porcentagem 2 23" xfId="1838" xr:uid="{00000000-0005-0000-0000-00006B080000}"/>
    <cellStyle name="Porcentagem 2 23 2" xfId="3421" xr:uid="{00000000-0005-0000-0000-00006C080000}"/>
    <cellStyle name="Porcentagem 2 24" xfId="1839" xr:uid="{00000000-0005-0000-0000-00006D080000}"/>
    <cellStyle name="Porcentagem 2 24 2" xfId="3422" xr:uid="{00000000-0005-0000-0000-00006E080000}"/>
    <cellStyle name="Porcentagem 2 25" xfId="1840" xr:uid="{00000000-0005-0000-0000-00006F080000}"/>
    <cellStyle name="Porcentagem 2 25 2" xfId="3423" xr:uid="{00000000-0005-0000-0000-000070080000}"/>
    <cellStyle name="Porcentagem 2 26" xfId="1841" xr:uid="{00000000-0005-0000-0000-000071080000}"/>
    <cellStyle name="Porcentagem 2 26 2" xfId="3424" xr:uid="{00000000-0005-0000-0000-000072080000}"/>
    <cellStyle name="Porcentagem 2 27" xfId="1842" xr:uid="{00000000-0005-0000-0000-000073080000}"/>
    <cellStyle name="Porcentagem 2 27 2" xfId="3425" xr:uid="{00000000-0005-0000-0000-000074080000}"/>
    <cellStyle name="Porcentagem 2 28" xfId="1843" xr:uid="{00000000-0005-0000-0000-000075080000}"/>
    <cellStyle name="Porcentagem 2 28 2" xfId="3426" xr:uid="{00000000-0005-0000-0000-000076080000}"/>
    <cellStyle name="Porcentagem 2 29" xfId="1844" xr:uid="{00000000-0005-0000-0000-000077080000}"/>
    <cellStyle name="Porcentagem 2 29 2" xfId="3427" xr:uid="{00000000-0005-0000-0000-000078080000}"/>
    <cellStyle name="Porcentagem 2 3" xfId="1845" xr:uid="{00000000-0005-0000-0000-000079080000}"/>
    <cellStyle name="Porcentagem 2 3 2" xfId="3428" xr:uid="{00000000-0005-0000-0000-00007A080000}"/>
    <cellStyle name="Porcentagem 2 30" xfId="1846" xr:uid="{00000000-0005-0000-0000-00007B080000}"/>
    <cellStyle name="Porcentagem 2 30 2" xfId="3429" xr:uid="{00000000-0005-0000-0000-00007C080000}"/>
    <cellStyle name="Porcentagem 2 31" xfId="1847" xr:uid="{00000000-0005-0000-0000-00007D080000}"/>
    <cellStyle name="Porcentagem 2 31 2" xfId="3430" xr:uid="{00000000-0005-0000-0000-00007E080000}"/>
    <cellStyle name="Porcentagem 2 32" xfId="1848" xr:uid="{00000000-0005-0000-0000-00007F080000}"/>
    <cellStyle name="Porcentagem 2 32 2" xfId="3431" xr:uid="{00000000-0005-0000-0000-000080080000}"/>
    <cellStyle name="Porcentagem 2 33" xfId="1849" xr:uid="{00000000-0005-0000-0000-000081080000}"/>
    <cellStyle name="Porcentagem 2 33 2" xfId="3432" xr:uid="{00000000-0005-0000-0000-000082080000}"/>
    <cellStyle name="Porcentagem 2 34" xfId="1850" xr:uid="{00000000-0005-0000-0000-000083080000}"/>
    <cellStyle name="Porcentagem 2 34 2" xfId="3433" xr:uid="{00000000-0005-0000-0000-000084080000}"/>
    <cellStyle name="Porcentagem 2 35" xfId="1851" xr:uid="{00000000-0005-0000-0000-000085080000}"/>
    <cellStyle name="Porcentagem 2 35 2" xfId="3434" xr:uid="{00000000-0005-0000-0000-000086080000}"/>
    <cellStyle name="Porcentagem 2 36" xfId="1852" xr:uid="{00000000-0005-0000-0000-000087080000}"/>
    <cellStyle name="Porcentagem 2 36 2" xfId="3435" xr:uid="{00000000-0005-0000-0000-000088080000}"/>
    <cellStyle name="Porcentagem 2 37" xfId="1853" xr:uid="{00000000-0005-0000-0000-000089080000}"/>
    <cellStyle name="Porcentagem 2 37 2" xfId="3436" xr:uid="{00000000-0005-0000-0000-00008A080000}"/>
    <cellStyle name="Porcentagem 2 38" xfId="1854" xr:uid="{00000000-0005-0000-0000-00008B080000}"/>
    <cellStyle name="Porcentagem 2 38 2" xfId="3437" xr:uid="{00000000-0005-0000-0000-00008C080000}"/>
    <cellStyle name="Porcentagem 2 39" xfId="1855" xr:uid="{00000000-0005-0000-0000-00008D080000}"/>
    <cellStyle name="Porcentagem 2 39 2" xfId="3438" xr:uid="{00000000-0005-0000-0000-00008E080000}"/>
    <cellStyle name="Porcentagem 2 4" xfId="1856" xr:uid="{00000000-0005-0000-0000-00008F080000}"/>
    <cellStyle name="Porcentagem 2 4 2" xfId="3439" xr:uid="{00000000-0005-0000-0000-000090080000}"/>
    <cellStyle name="Porcentagem 2 40" xfId="1857" xr:uid="{00000000-0005-0000-0000-000091080000}"/>
    <cellStyle name="Porcentagem 2 40 2" xfId="3440" xr:uid="{00000000-0005-0000-0000-000092080000}"/>
    <cellStyle name="Porcentagem 2 41" xfId="1858" xr:uid="{00000000-0005-0000-0000-000093080000}"/>
    <cellStyle name="Porcentagem 2 41 2" xfId="3441" xr:uid="{00000000-0005-0000-0000-000094080000}"/>
    <cellStyle name="Porcentagem 2 42" xfId="1859" xr:uid="{00000000-0005-0000-0000-000095080000}"/>
    <cellStyle name="Porcentagem 2 42 2" xfId="3442" xr:uid="{00000000-0005-0000-0000-000096080000}"/>
    <cellStyle name="Porcentagem 2 43" xfId="1860" xr:uid="{00000000-0005-0000-0000-000097080000}"/>
    <cellStyle name="Porcentagem 2 43 2" xfId="3443" xr:uid="{00000000-0005-0000-0000-000098080000}"/>
    <cellStyle name="Porcentagem 2 44" xfId="1861" xr:uid="{00000000-0005-0000-0000-000099080000}"/>
    <cellStyle name="Porcentagem 2 44 2" xfId="3444" xr:uid="{00000000-0005-0000-0000-00009A080000}"/>
    <cellStyle name="Porcentagem 2 45" xfId="1862" xr:uid="{00000000-0005-0000-0000-00009B080000}"/>
    <cellStyle name="Porcentagem 2 45 2" xfId="3445" xr:uid="{00000000-0005-0000-0000-00009C080000}"/>
    <cellStyle name="Porcentagem 2 46" xfId="1863" xr:uid="{00000000-0005-0000-0000-00009D080000}"/>
    <cellStyle name="Porcentagem 2 46 2" xfId="3446" xr:uid="{00000000-0005-0000-0000-00009E080000}"/>
    <cellStyle name="Porcentagem 2 47" xfId="1864" xr:uid="{00000000-0005-0000-0000-00009F080000}"/>
    <cellStyle name="Porcentagem 2 47 2" xfId="3447" xr:uid="{00000000-0005-0000-0000-0000A0080000}"/>
    <cellStyle name="Porcentagem 2 48" xfId="1865" xr:uid="{00000000-0005-0000-0000-0000A1080000}"/>
    <cellStyle name="Porcentagem 2 48 2" xfId="3448" xr:uid="{00000000-0005-0000-0000-0000A2080000}"/>
    <cellStyle name="Porcentagem 2 49" xfId="1866" xr:uid="{00000000-0005-0000-0000-0000A3080000}"/>
    <cellStyle name="Porcentagem 2 49 2" xfId="3449" xr:uid="{00000000-0005-0000-0000-0000A4080000}"/>
    <cellStyle name="Porcentagem 2 5" xfId="1867" xr:uid="{00000000-0005-0000-0000-0000A5080000}"/>
    <cellStyle name="Porcentagem 2 5 2" xfId="3450" xr:uid="{00000000-0005-0000-0000-0000A6080000}"/>
    <cellStyle name="Porcentagem 2 50" xfId="1868" xr:uid="{00000000-0005-0000-0000-0000A7080000}"/>
    <cellStyle name="Porcentagem 2 50 2" xfId="3451" xr:uid="{00000000-0005-0000-0000-0000A8080000}"/>
    <cellStyle name="Porcentagem 2 51" xfId="1869" xr:uid="{00000000-0005-0000-0000-0000A9080000}"/>
    <cellStyle name="Porcentagem 2 51 2" xfId="3452" xr:uid="{00000000-0005-0000-0000-0000AA080000}"/>
    <cellStyle name="Porcentagem 2 52" xfId="1870" xr:uid="{00000000-0005-0000-0000-0000AB080000}"/>
    <cellStyle name="Porcentagem 2 52 2" xfId="3453" xr:uid="{00000000-0005-0000-0000-0000AC080000}"/>
    <cellStyle name="Porcentagem 2 53" xfId="1871" xr:uid="{00000000-0005-0000-0000-0000AD080000}"/>
    <cellStyle name="Porcentagem 2 53 2" xfId="3454" xr:uid="{00000000-0005-0000-0000-0000AE080000}"/>
    <cellStyle name="Porcentagem 2 54" xfId="1872" xr:uid="{00000000-0005-0000-0000-0000AF080000}"/>
    <cellStyle name="Porcentagem 2 54 2" xfId="3455" xr:uid="{00000000-0005-0000-0000-0000B0080000}"/>
    <cellStyle name="Porcentagem 2 55" xfId="1873" xr:uid="{00000000-0005-0000-0000-0000B1080000}"/>
    <cellStyle name="Porcentagem 2 55 2" xfId="3456" xr:uid="{00000000-0005-0000-0000-0000B2080000}"/>
    <cellStyle name="Porcentagem 2 56" xfId="1874" xr:uid="{00000000-0005-0000-0000-0000B3080000}"/>
    <cellStyle name="Porcentagem 2 56 2" xfId="3457" xr:uid="{00000000-0005-0000-0000-0000B4080000}"/>
    <cellStyle name="Porcentagem 2 57" xfId="1875" xr:uid="{00000000-0005-0000-0000-0000B5080000}"/>
    <cellStyle name="Porcentagem 2 57 2" xfId="3458" xr:uid="{00000000-0005-0000-0000-0000B6080000}"/>
    <cellStyle name="Porcentagem 2 58" xfId="1876" xr:uid="{00000000-0005-0000-0000-0000B7080000}"/>
    <cellStyle name="Porcentagem 2 58 2" xfId="3459" xr:uid="{00000000-0005-0000-0000-0000B8080000}"/>
    <cellStyle name="Porcentagem 2 59" xfId="1877" xr:uid="{00000000-0005-0000-0000-0000B9080000}"/>
    <cellStyle name="Porcentagem 2 59 2" xfId="3460" xr:uid="{00000000-0005-0000-0000-0000BA080000}"/>
    <cellStyle name="Porcentagem 2 6" xfId="1878" xr:uid="{00000000-0005-0000-0000-0000BB080000}"/>
    <cellStyle name="Porcentagem 2 6 2" xfId="3461" xr:uid="{00000000-0005-0000-0000-0000BC080000}"/>
    <cellStyle name="Porcentagem 2 60" xfId="3085" xr:uid="{00000000-0005-0000-0000-0000BD080000}"/>
    <cellStyle name="Porcentagem 2 7" xfId="1879" xr:uid="{00000000-0005-0000-0000-0000BE080000}"/>
    <cellStyle name="Porcentagem 2 7 2" xfId="3462" xr:uid="{00000000-0005-0000-0000-0000BF080000}"/>
    <cellStyle name="Porcentagem 2 8" xfId="1880" xr:uid="{00000000-0005-0000-0000-0000C0080000}"/>
    <cellStyle name="Porcentagem 2 8 2" xfId="3463" xr:uid="{00000000-0005-0000-0000-0000C1080000}"/>
    <cellStyle name="Porcentagem 2 9" xfId="1881" xr:uid="{00000000-0005-0000-0000-0000C2080000}"/>
    <cellStyle name="Porcentagem 2 9 2" xfId="3464" xr:uid="{00000000-0005-0000-0000-0000C3080000}"/>
    <cellStyle name="Porcentagem 2_818889 Palmeirais Orc. Rec. Estrada Vicinal CM" xfId="1882" xr:uid="{00000000-0005-0000-0000-0000C4080000}"/>
    <cellStyle name="Porcentagem 2_ok orç" xfId="1883" xr:uid="{00000000-0005-0000-0000-0000C5080000}"/>
    <cellStyle name="Porcentagem 3" xfId="1884" xr:uid="{00000000-0005-0000-0000-0000C6080000}"/>
    <cellStyle name="Porcentagem 3 10" xfId="1885" xr:uid="{00000000-0005-0000-0000-0000C7080000}"/>
    <cellStyle name="Porcentagem 3 10 2" xfId="3465" xr:uid="{00000000-0005-0000-0000-0000C8080000}"/>
    <cellStyle name="Porcentagem 3 11" xfId="1886" xr:uid="{00000000-0005-0000-0000-0000C9080000}"/>
    <cellStyle name="Porcentagem 3 11 2" xfId="3466" xr:uid="{00000000-0005-0000-0000-0000CA080000}"/>
    <cellStyle name="Porcentagem 3 12" xfId="1887" xr:uid="{00000000-0005-0000-0000-0000CB080000}"/>
    <cellStyle name="Porcentagem 3 12 2" xfId="3467" xr:uid="{00000000-0005-0000-0000-0000CC080000}"/>
    <cellStyle name="Porcentagem 3 13" xfId="1888" xr:uid="{00000000-0005-0000-0000-0000CD080000}"/>
    <cellStyle name="Porcentagem 3 13 2" xfId="3468" xr:uid="{00000000-0005-0000-0000-0000CE080000}"/>
    <cellStyle name="Porcentagem 3 14" xfId="1889" xr:uid="{00000000-0005-0000-0000-0000CF080000}"/>
    <cellStyle name="Porcentagem 3 14 2" xfId="3469" xr:uid="{00000000-0005-0000-0000-0000D0080000}"/>
    <cellStyle name="Porcentagem 3 15" xfId="1890" xr:uid="{00000000-0005-0000-0000-0000D1080000}"/>
    <cellStyle name="Porcentagem 3 15 2" xfId="3470" xr:uid="{00000000-0005-0000-0000-0000D2080000}"/>
    <cellStyle name="Porcentagem 3 16" xfId="1891" xr:uid="{00000000-0005-0000-0000-0000D3080000}"/>
    <cellStyle name="Porcentagem 3 16 2" xfId="3471" xr:uid="{00000000-0005-0000-0000-0000D4080000}"/>
    <cellStyle name="Porcentagem 3 17" xfId="1892" xr:uid="{00000000-0005-0000-0000-0000D5080000}"/>
    <cellStyle name="Porcentagem 3 17 2" xfId="3472" xr:uid="{00000000-0005-0000-0000-0000D6080000}"/>
    <cellStyle name="Porcentagem 3 18" xfId="1893" xr:uid="{00000000-0005-0000-0000-0000D7080000}"/>
    <cellStyle name="Porcentagem 3 18 2" xfId="3473" xr:uid="{00000000-0005-0000-0000-0000D8080000}"/>
    <cellStyle name="Porcentagem 3 19" xfId="1894" xr:uid="{00000000-0005-0000-0000-0000D9080000}"/>
    <cellStyle name="Porcentagem 3 19 2" xfId="3474" xr:uid="{00000000-0005-0000-0000-0000DA080000}"/>
    <cellStyle name="Porcentagem 3 2" xfId="1895" xr:uid="{00000000-0005-0000-0000-0000DB080000}"/>
    <cellStyle name="Porcentagem 3 2 10" xfId="1896" xr:uid="{00000000-0005-0000-0000-0000DC080000}"/>
    <cellStyle name="Porcentagem 3 2 10 2" xfId="3475" xr:uid="{00000000-0005-0000-0000-0000DD080000}"/>
    <cellStyle name="Porcentagem 3 2 11" xfId="1897" xr:uid="{00000000-0005-0000-0000-0000DE080000}"/>
    <cellStyle name="Porcentagem 3 2 11 2" xfId="3476" xr:uid="{00000000-0005-0000-0000-0000DF080000}"/>
    <cellStyle name="Porcentagem 3 2 12" xfId="1898" xr:uid="{00000000-0005-0000-0000-0000E0080000}"/>
    <cellStyle name="Porcentagem 3 2 12 2" xfId="3477" xr:uid="{00000000-0005-0000-0000-0000E1080000}"/>
    <cellStyle name="Porcentagem 3 2 13" xfId="1899" xr:uid="{00000000-0005-0000-0000-0000E2080000}"/>
    <cellStyle name="Porcentagem 3 2 13 2" xfId="3478" xr:uid="{00000000-0005-0000-0000-0000E3080000}"/>
    <cellStyle name="Porcentagem 3 2 14" xfId="1900" xr:uid="{00000000-0005-0000-0000-0000E4080000}"/>
    <cellStyle name="Porcentagem 3 2 14 2" xfId="3479" xr:uid="{00000000-0005-0000-0000-0000E5080000}"/>
    <cellStyle name="Porcentagem 3 2 15" xfId="1901" xr:uid="{00000000-0005-0000-0000-0000E6080000}"/>
    <cellStyle name="Porcentagem 3 2 15 2" xfId="3480" xr:uid="{00000000-0005-0000-0000-0000E7080000}"/>
    <cellStyle name="Porcentagem 3 2 16" xfId="1902" xr:uid="{00000000-0005-0000-0000-0000E8080000}"/>
    <cellStyle name="Porcentagem 3 2 16 2" xfId="3481" xr:uid="{00000000-0005-0000-0000-0000E9080000}"/>
    <cellStyle name="Porcentagem 3 2 17" xfId="1903" xr:uid="{00000000-0005-0000-0000-0000EA080000}"/>
    <cellStyle name="Porcentagem 3 2 17 2" xfId="3482" xr:uid="{00000000-0005-0000-0000-0000EB080000}"/>
    <cellStyle name="Porcentagem 3 2 18" xfId="1904" xr:uid="{00000000-0005-0000-0000-0000EC080000}"/>
    <cellStyle name="Porcentagem 3 2 18 2" xfId="3483" xr:uid="{00000000-0005-0000-0000-0000ED080000}"/>
    <cellStyle name="Porcentagem 3 2 19" xfId="1905" xr:uid="{00000000-0005-0000-0000-0000EE080000}"/>
    <cellStyle name="Porcentagem 3 2 19 2" xfId="3484" xr:uid="{00000000-0005-0000-0000-0000EF080000}"/>
    <cellStyle name="Porcentagem 3 2 2" xfId="1906" xr:uid="{00000000-0005-0000-0000-0000F0080000}"/>
    <cellStyle name="Porcentagem 3 2 2 2" xfId="3485" xr:uid="{00000000-0005-0000-0000-0000F1080000}"/>
    <cellStyle name="Porcentagem 3 2 20" xfId="1907" xr:uid="{00000000-0005-0000-0000-0000F2080000}"/>
    <cellStyle name="Porcentagem 3 2 20 2" xfId="3486" xr:uid="{00000000-0005-0000-0000-0000F3080000}"/>
    <cellStyle name="Porcentagem 3 2 21" xfId="1908" xr:uid="{00000000-0005-0000-0000-0000F4080000}"/>
    <cellStyle name="Porcentagem 3 2 21 2" xfId="3487" xr:uid="{00000000-0005-0000-0000-0000F5080000}"/>
    <cellStyle name="Porcentagem 3 2 22" xfId="1909" xr:uid="{00000000-0005-0000-0000-0000F6080000}"/>
    <cellStyle name="Porcentagem 3 2 22 2" xfId="3488" xr:uid="{00000000-0005-0000-0000-0000F7080000}"/>
    <cellStyle name="Porcentagem 3 2 23" xfId="1910" xr:uid="{00000000-0005-0000-0000-0000F8080000}"/>
    <cellStyle name="Porcentagem 3 2 23 2" xfId="3489" xr:uid="{00000000-0005-0000-0000-0000F9080000}"/>
    <cellStyle name="Porcentagem 3 2 24" xfId="1911" xr:uid="{00000000-0005-0000-0000-0000FA080000}"/>
    <cellStyle name="Porcentagem 3 2 24 2" xfId="3490" xr:uid="{00000000-0005-0000-0000-0000FB080000}"/>
    <cellStyle name="Porcentagem 3 2 25" xfId="1912" xr:uid="{00000000-0005-0000-0000-0000FC080000}"/>
    <cellStyle name="Porcentagem 3 2 25 2" xfId="3491" xr:uid="{00000000-0005-0000-0000-0000FD080000}"/>
    <cellStyle name="Porcentagem 3 2 26" xfId="1913" xr:uid="{00000000-0005-0000-0000-0000FE080000}"/>
    <cellStyle name="Porcentagem 3 2 26 2" xfId="3492" xr:uid="{00000000-0005-0000-0000-0000FF080000}"/>
    <cellStyle name="Porcentagem 3 2 27" xfId="1914" xr:uid="{00000000-0005-0000-0000-000000090000}"/>
    <cellStyle name="Porcentagem 3 2 27 2" xfId="3493" xr:uid="{00000000-0005-0000-0000-000001090000}"/>
    <cellStyle name="Porcentagem 3 2 28" xfId="1915" xr:uid="{00000000-0005-0000-0000-000002090000}"/>
    <cellStyle name="Porcentagem 3 2 28 2" xfId="3494" xr:uid="{00000000-0005-0000-0000-000003090000}"/>
    <cellStyle name="Porcentagem 3 2 29" xfId="1916" xr:uid="{00000000-0005-0000-0000-000004090000}"/>
    <cellStyle name="Porcentagem 3 2 29 2" xfId="3495" xr:uid="{00000000-0005-0000-0000-000005090000}"/>
    <cellStyle name="Porcentagem 3 2 3" xfId="1917" xr:uid="{00000000-0005-0000-0000-000006090000}"/>
    <cellStyle name="Porcentagem 3 2 3 2" xfId="3496" xr:uid="{00000000-0005-0000-0000-000007090000}"/>
    <cellStyle name="Porcentagem 3 2 30" xfId="1918" xr:uid="{00000000-0005-0000-0000-000008090000}"/>
    <cellStyle name="Porcentagem 3 2 30 2" xfId="3497" xr:uid="{00000000-0005-0000-0000-000009090000}"/>
    <cellStyle name="Porcentagem 3 2 31" xfId="1919" xr:uid="{00000000-0005-0000-0000-00000A090000}"/>
    <cellStyle name="Porcentagem 3 2 31 2" xfId="3498" xr:uid="{00000000-0005-0000-0000-00000B090000}"/>
    <cellStyle name="Porcentagem 3 2 32" xfId="1920" xr:uid="{00000000-0005-0000-0000-00000C090000}"/>
    <cellStyle name="Porcentagem 3 2 32 2" xfId="3499" xr:uid="{00000000-0005-0000-0000-00000D090000}"/>
    <cellStyle name="Porcentagem 3 2 33" xfId="1921" xr:uid="{00000000-0005-0000-0000-00000E090000}"/>
    <cellStyle name="Porcentagem 3 2 33 2" xfId="3500" xr:uid="{00000000-0005-0000-0000-00000F090000}"/>
    <cellStyle name="Porcentagem 3 2 34" xfId="1922" xr:uid="{00000000-0005-0000-0000-000010090000}"/>
    <cellStyle name="Porcentagem 3 2 34 2" xfId="3501" xr:uid="{00000000-0005-0000-0000-000011090000}"/>
    <cellStyle name="Porcentagem 3 2 35" xfId="1923" xr:uid="{00000000-0005-0000-0000-000012090000}"/>
    <cellStyle name="Porcentagem 3 2 35 2" xfId="3502" xr:uid="{00000000-0005-0000-0000-000013090000}"/>
    <cellStyle name="Porcentagem 3 2 36" xfId="1924" xr:uid="{00000000-0005-0000-0000-000014090000}"/>
    <cellStyle name="Porcentagem 3 2 36 2" xfId="3503" xr:uid="{00000000-0005-0000-0000-000015090000}"/>
    <cellStyle name="Porcentagem 3 2 37" xfId="1925" xr:uid="{00000000-0005-0000-0000-000016090000}"/>
    <cellStyle name="Porcentagem 3 2 37 2" xfId="3504" xr:uid="{00000000-0005-0000-0000-000017090000}"/>
    <cellStyle name="Porcentagem 3 2 38" xfId="1926" xr:uid="{00000000-0005-0000-0000-000018090000}"/>
    <cellStyle name="Porcentagem 3 2 38 2" xfId="3505" xr:uid="{00000000-0005-0000-0000-000019090000}"/>
    <cellStyle name="Porcentagem 3 2 39" xfId="1927" xr:uid="{00000000-0005-0000-0000-00001A090000}"/>
    <cellStyle name="Porcentagem 3 2 39 2" xfId="3506" xr:uid="{00000000-0005-0000-0000-00001B090000}"/>
    <cellStyle name="Porcentagem 3 2 4" xfId="1928" xr:uid="{00000000-0005-0000-0000-00001C090000}"/>
    <cellStyle name="Porcentagem 3 2 4 2" xfId="3507" xr:uid="{00000000-0005-0000-0000-00001D090000}"/>
    <cellStyle name="Porcentagem 3 2 40" xfId="1929" xr:uid="{00000000-0005-0000-0000-00001E090000}"/>
    <cellStyle name="Porcentagem 3 2 40 2" xfId="3508" xr:uid="{00000000-0005-0000-0000-00001F090000}"/>
    <cellStyle name="Porcentagem 3 2 41" xfId="1930" xr:uid="{00000000-0005-0000-0000-000020090000}"/>
    <cellStyle name="Porcentagem 3 2 41 2" xfId="3509" xr:uid="{00000000-0005-0000-0000-000021090000}"/>
    <cellStyle name="Porcentagem 3 2 42" xfId="1931" xr:uid="{00000000-0005-0000-0000-000022090000}"/>
    <cellStyle name="Porcentagem 3 2 42 2" xfId="3510" xr:uid="{00000000-0005-0000-0000-000023090000}"/>
    <cellStyle name="Porcentagem 3 2 43" xfId="1932" xr:uid="{00000000-0005-0000-0000-000024090000}"/>
    <cellStyle name="Porcentagem 3 2 43 2" xfId="3511" xr:uid="{00000000-0005-0000-0000-000025090000}"/>
    <cellStyle name="Porcentagem 3 2 44" xfId="1933" xr:uid="{00000000-0005-0000-0000-000026090000}"/>
    <cellStyle name="Porcentagem 3 2 44 2" xfId="3512" xr:uid="{00000000-0005-0000-0000-000027090000}"/>
    <cellStyle name="Porcentagem 3 2 45" xfId="1934" xr:uid="{00000000-0005-0000-0000-000028090000}"/>
    <cellStyle name="Porcentagem 3 2 45 2" xfId="3513" xr:uid="{00000000-0005-0000-0000-000029090000}"/>
    <cellStyle name="Porcentagem 3 2 46" xfId="1935" xr:uid="{00000000-0005-0000-0000-00002A090000}"/>
    <cellStyle name="Porcentagem 3 2 46 2" xfId="3514" xr:uid="{00000000-0005-0000-0000-00002B090000}"/>
    <cellStyle name="Porcentagem 3 2 47" xfId="1936" xr:uid="{00000000-0005-0000-0000-00002C090000}"/>
    <cellStyle name="Porcentagem 3 2 47 2" xfId="3515" xr:uid="{00000000-0005-0000-0000-00002D090000}"/>
    <cellStyle name="Porcentagem 3 2 48" xfId="1937" xr:uid="{00000000-0005-0000-0000-00002E090000}"/>
    <cellStyle name="Porcentagem 3 2 48 2" xfId="3516" xr:uid="{00000000-0005-0000-0000-00002F090000}"/>
    <cellStyle name="Porcentagem 3 2 49" xfId="1938" xr:uid="{00000000-0005-0000-0000-000030090000}"/>
    <cellStyle name="Porcentagem 3 2 49 2" xfId="3517" xr:uid="{00000000-0005-0000-0000-000031090000}"/>
    <cellStyle name="Porcentagem 3 2 5" xfId="1939" xr:uid="{00000000-0005-0000-0000-000032090000}"/>
    <cellStyle name="Porcentagem 3 2 5 2" xfId="3518" xr:uid="{00000000-0005-0000-0000-000033090000}"/>
    <cellStyle name="Porcentagem 3 2 50" xfId="1940" xr:uid="{00000000-0005-0000-0000-000034090000}"/>
    <cellStyle name="Porcentagem 3 2 50 2" xfId="3519" xr:uid="{00000000-0005-0000-0000-000035090000}"/>
    <cellStyle name="Porcentagem 3 2 51" xfId="1941" xr:uid="{00000000-0005-0000-0000-000036090000}"/>
    <cellStyle name="Porcentagem 3 2 51 2" xfId="3520" xr:uid="{00000000-0005-0000-0000-000037090000}"/>
    <cellStyle name="Porcentagem 3 2 52" xfId="1942" xr:uid="{00000000-0005-0000-0000-000038090000}"/>
    <cellStyle name="Porcentagem 3 2 52 2" xfId="3521" xr:uid="{00000000-0005-0000-0000-000039090000}"/>
    <cellStyle name="Porcentagem 3 2 53" xfId="1943" xr:uid="{00000000-0005-0000-0000-00003A090000}"/>
    <cellStyle name="Porcentagem 3 2 53 2" xfId="3522" xr:uid="{00000000-0005-0000-0000-00003B090000}"/>
    <cellStyle name="Porcentagem 3 2 54" xfId="1944" xr:uid="{00000000-0005-0000-0000-00003C090000}"/>
    <cellStyle name="Porcentagem 3 2 54 2" xfId="3523" xr:uid="{00000000-0005-0000-0000-00003D090000}"/>
    <cellStyle name="Porcentagem 3 2 55" xfId="1945" xr:uid="{00000000-0005-0000-0000-00003E090000}"/>
    <cellStyle name="Porcentagem 3 2 55 2" xfId="3524" xr:uid="{00000000-0005-0000-0000-00003F090000}"/>
    <cellStyle name="Porcentagem 3 2 56" xfId="1946" xr:uid="{00000000-0005-0000-0000-000040090000}"/>
    <cellStyle name="Porcentagem 3 2 56 2" xfId="3525" xr:uid="{00000000-0005-0000-0000-000041090000}"/>
    <cellStyle name="Porcentagem 3 2 57" xfId="1947" xr:uid="{00000000-0005-0000-0000-000042090000}"/>
    <cellStyle name="Porcentagem 3 2 57 2" xfId="3526" xr:uid="{00000000-0005-0000-0000-000043090000}"/>
    <cellStyle name="Porcentagem 3 2 58" xfId="1948" xr:uid="{00000000-0005-0000-0000-000044090000}"/>
    <cellStyle name="Porcentagem 3 2 59" xfId="3090" xr:uid="{00000000-0005-0000-0000-000045090000}"/>
    <cellStyle name="Porcentagem 3 2 6" xfId="1949" xr:uid="{00000000-0005-0000-0000-000046090000}"/>
    <cellStyle name="Porcentagem 3 2 6 2" xfId="3527" xr:uid="{00000000-0005-0000-0000-000047090000}"/>
    <cellStyle name="Porcentagem 3 2 7" xfId="1950" xr:uid="{00000000-0005-0000-0000-000048090000}"/>
    <cellStyle name="Porcentagem 3 2 7 2" xfId="3528" xr:uid="{00000000-0005-0000-0000-000049090000}"/>
    <cellStyle name="Porcentagem 3 2 8" xfId="1951" xr:uid="{00000000-0005-0000-0000-00004A090000}"/>
    <cellStyle name="Porcentagem 3 2 8 2" xfId="3529" xr:uid="{00000000-0005-0000-0000-00004B090000}"/>
    <cellStyle name="Porcentagem 3 2 9" xfId="1952" xr:uid="{00000000-0005-0000-0000-00004C090000}"/>
    <cellStyle name="Porcentagem 3 2 9 2" xfId="3530" xr:uid="{00000000-0005-0000-0000-00004D090000}"/>
    <cellStyle name="Porcentagem 3 20" xfId="1953" xr:uid="{00000000-0005-0000-0000-00004E090000}"/>
    <cellStyle name="Porcentagem 3 20 2" xfId="3531" xr:uid="{00000000-0005-0000-0000-00004F090000}"/>
    <cellStyle name="Porcentagem 3 21" xfId="1954" xr:uid="{00000000-0005-0000-0000-000050090000}"/>
    <cellStyle name="Porcentagem 3 21 2" xfId="3532" xr:uid="{00000000-0005-0000-0000-000051090000}"/>
    <cellStyle name="Porcentagem 3 22" xfId="1955" xr:uid="{00000000-0005-0000-0000-000052090000}"/>
    <cellStyle name="Porcentagem 3 22 2" xfId="3533" xr:uid="{00000000-0005-0000-0000-000053090000}"/>
    <cellStyle name="Porcentagem 3 23" xfId="1956" xr:uid="{00000000-0005-0000-0000-000054090000}"/>
    <cellStyle name="Porcentagem 3 23 2" xfId="3534" xr:uid="{00000000-0005-0000-0000-000055090000}"/>
    <cellStyle name="Porcentagem 3 24" xfId="1957" xr:uid="{00000000-0005-0000-0000-000056090000}"/>
    <cellStyle name="Porcentagem 3 24 2" xfId="3535" xr:uid="{00000000-0005-0000-0000-000057090000}"/>
    <cellStyle name="Porcentagem 3 25" xfId="1958" xr:uid="{00000000-0005-0000-0000-000058090000}"/>
    <cellStyle name="Porcentagem 3 25 2" xfId="3536" xr:uid="{00000000-0005-0000-0000-000059090000}"/>
    <cellStyle name="Porcentagem 3 26" xfId="1959" xr:uid="{00000000-0005-0000-0000-00005A090000}"/>
    <cellStyle name="Porcentagem 3 26 2" xfId="3537" xr:uid="{00000000-0005-0000-0000-00005B090000}"/>
    <cellStyle name="Porcentagem 3 27" xfId="1960" xr:uid="{00000000-0005-0000-0000-00005C090000}"/>
    <cellStyle name="Porcentagem 3 27 2" xfId="3538" xr:uid="{00000000-0005-0000-0000-00005D090000}"/>
    <cellStyle name="Porcentagem 3 28" xfId="1961" xr:uid="{00000000-0005-0000-0000-00005E090000}"/>
    <cellStyle name="Porcentagem 3 28 2" xfId="3539" xr:uid="{00000000-0005-0000-0000-00005F090000}"/>
    <cellStyle name="Porcentagem 3 29" xfId="1962" xr:uid="{00000000-0005-0000-0000-000060090000}"/>
    <cellStyle name="Porcentagem 3 29 2" xfId="3540" xr:uid="{00000000-0005-0000-0000-000061090000}"/>
    <cellStyle name="Porcentagem 3 3" xfId="1963" xr:uid="{00000000-0005-0000-0000-000062090000}"/>
    <cellStyle name="Porcentagem 3 3 10" xfId="1964" xr:uid="{00000000-0005-0000-0000-000063090000}"/>
    <cellStyle name="Porcentagem 3 3 10 2" xfId="3541" xr:uid="{00000000-0005-0000-0000-000064090000}"/>
    <cellStyle name="Porcentagem 3 3 11" xfId="3091" xr:uid="{00000000-0005-0000-0000-000065090000}"/>
    <cellStyle name="Porcentagem 3 3 2" xfId="1965" xr:uid="{00000000-0005-0000-0000-000066090000}"/>
    <cellStyle name="Porcentagem 3 3 2 2" xfId="3542" xr:uid="{00000000-0005-0000-0000-000067090000}"/>
    <cellStyle name="Porcentagem 3 3 3" xfId="1966" xr:uid="{00000000-0005-0000-0000-000068090000}"/>
    <cellStyle name="Porcentagem 3 3 3 2" xfId="3543" xr:uid="{00000000-0005-0000-0000-000069090000}"/>
    <cellStyle name="Porcentagem 3 3 4" xfId="1967" xr:uid="{00000000-0005-0000-0000-00006A090000}"/>
    <cellStyle name="Porcentagem 3 3 4 2" xfId="3544" xr:uid="{00000000-0005-0000-0000-00006B090000}"/>
    <cellStyle name="Porcentagem 3 3 5" xfId="1968" xr:uid="{00000000-0005-0000-0000-00006C090000}"/>
    <cellStyle name="Porcentagem 3 3 5 2" xfId="3545" xr:uid="{00000000-0005-0000-0000-00006D090000}"/>
    <cellStyle name="Porcentagem 3 3 6" xfId="1969" xr:uid="{00000000-0005-0000-0000-00006E090000}"/>
    <cellStyle name="Porcentagem 3 3 6 2" xfId="3546" xr:uid="{00000000-0005-0000-0000-00006F090000}"/>
    <cellStyle name="Porcentagem 3 3 7" xfId="1970" xr:uid="{00000000-0005-0000-0000-000070090000}"/>
    <cellStyle name="Porcentagem 3 3 7 2" xfId="3547" xr:uid="{00000000-0005-0000-0000-000071090000}"/>
    <cellStyle name="Porcentagem 3 3 8" xfId="1971" xr:uid="{00000000-0005-0000-0000-000072090000}"/>
    <cellStyle name="Porcentagem 3 3 8 2" xfId="3548" xr:uid="{00000000-0005-0000-0000-000073090000}"/>
    <cellStyle name="Porcentagem 3 3 9" xfId="1972" xr:uid="{00000000-0005-0000-0000-000074090000}"/>
    <cellStyle name="Porcentagem 3 3 9 2" xfId="3549" xr:uid="{00000000-0005-0000-0000-000075090000}"/>
    <cellStyle name="Porcentagem 3 30" xfId="1973" xr:uid="{00000000-0005-0000-0000-000076090000}"/>
    <cellStyle name="Porcentagem 3 30 2" xfId="3550" xr:uid="{00000000-0005-0000-0000-000077090000}"/>
    <cellStyle name="Porcentagem 3 31" xfId="1974" xr:uid="{00000000-0005-0000-0000-000078090000}"/>
    <cellStyle name="Porcentagem 3 31 2" xfId="3551" xr:uid="{00000000-0005-0000-0000-000079090000}"/>
    <cellStyle name="Porcentagem 3 32" xfId="1975" xr:uid="{00000000-0005-0000-0000-00007A090000}"/>
    <cellStyle name="Porcentagem 3 32 2" xfId="3552" xr:uid="{00000000-0005-0000-0000-00007B090000}"/>
    <cellStyle name="Porcentagem 3 33" xfId="1976" xr:uid="{00000000-0005-0000-0000-00007C090000}"/>
    <cellStyle name="Porcentagem 3 33 2" xfId="3553" xr:uid="{00000000-0005-0000-0000-00007D090000}"/>
    <cellStyle name="Porcentagem 3 34" xfId="1977" xr:uid="{00000000-0005-0000-0000-00007E090000}"/>
    <cellStyle name="Porcentagem 3 34 2" xfId="3554" xr:uid="{00000000-0005-0000-0000-00007F090000}"/>
    <cellStyle name="Porcentagem 3 35" xfId="1978" xr:uid="{00000000-0005-0000-0000-000080090000}"/>
    <cellStyle name="Porcentagem 3 35 2" xfId="3555" xr:uid="{00000000-0005-0000-0000-000081090000}"/>
    <cellStyle name="Porcentagem 3 36" xfId="1979" xr:uid="{00000000-0005-0000-0000-000082090000}"/>
    <cellStyle name="Porcentagem 3 36 2" xfId="3556" xr:uid="{00000000-0005-0000-0000-000083090000}"/>
    <cellStyle name="Porcentagem 3 37" xfId="1980" xr:uid="{00000000-0005-0000-0000-000084090000}"/>
    <cellStyle name="Porcentagem 3 37 2" xfId="3557" xr:uid="{00000000-0005-0000-0000-000085090000}"/>
    <cellStyle name="Porcentagem 3 38" xfId="1981" xr:uid="{00000000-0005-0000-0000-000086090000}"/>
    <cellStyle name="Porcentagem 3 38 2" xfId="3558" xr:uid="{00000000-0005-0000-0000-000087090000}"/>
    <cellStyle name="Porcentagem 3 39" xfId="1982" xr:uid="{00000000-0005-0000-0000-000088090000}"/>
    <cellStyle name="Porcentagem 3 39 2" xfId="3559" xr:uid="{00000000-0005-0000-0000-000089090000}"/>
    <cellStyle name="Porcentagem 3 4" xfId="1983" xr:uid="{00000000-0005-0000-0000-00008A090000}"/>
    <cellStyle name="Porcentagem 3 4 10" xfId="1984" xr:uid="{00000000-0005-0000-0000-00008B090000}"/>
    <cellStyle name="Porcentagem 3 4 10 2" xfId="3560" xr:uid="{00000000-0005-0000-0000-00008C090000}"/>
    <cellStyle name="Porcentagem 3 4 11" xfId="3092" xr:uid="{00000000-0005-0000-0000-00008D090000}"/>
    <cellStyle name="Porcentagem 3 4 2" xfId="1985" xr:uid="{00000000-0005-0000-0000-00008E090000}"/>
    <cellStyle name="Porcentagem 3 4 2 2" xfId="3561" xr:uid="{00000000-0005-0000-0000-00008F090000}"/>
    <cellStyle name="Porcentagem 3 4 3" xfId="1986" xr:uid="{00000000-0005-0000-0000-000090090000}"/>
    <cellStyle name="Porcentagem 3 4 3 2" xfId="3562" xr:uid="{00000000-0005-0000-0000-000091090000}"/>
    <cellStyle name="Porcentagem 3 4 4" xfId="1987" xr:uid="{00000000-0005-0000-0000-000092090000}"/>
    <cellStyle name="Porcentagem 3 4 4 2" xfId="3563" xr:uid="{00000000-0005-0000-0000-000093090000}"/>
    <cellStyle name="Porcentagem 3 4 5" xfId="1988" xr:uid="{00000000-0005-0000-0000-000094090000}"/>
    <cellStyle name="Porcentagem 3 4 5 2" xfId="3564" xr:uid="{00000000-0005-0000-0000-000095090000}"/>
    <cellStyle name="Porcentagem 3 4 6" xfId="1989" xr:uid="{00000000-0005-0000-0000-000096090000}"/>
    <cellStyle name="Porcentagem 3 4 6 2" xfId="3565" xr:uid="{00000000-0005-0000-0000-000097090000}"/>
    <cellStyle name="Porcentagem 3 4 7" xfId="1990" xr:uid="{00000000-0005-0000-0000-000098090000}"/>
    <cellStyle name="Porcentagem 3 4 7 2" xfId="3566" xr:uid="{00000000-0005-0000-0000-000099090000}"/>
    <cellStyle name="Porcentagem 3 4 8" xfId="1991" xr:uid="{00000000-0005-0000-0000-00009A090000}"/>
    <cellStyle name="Porcentagem 3 4 8 2" xfId="3567" xr:uid="{00000000-0005-0000-0000-00009B090000}"/>
    <cellStyle name="Porcentagem 3 4 9" xfId="1992" xr:uid="{00000000-0005-0000-0000-00009C090000}"/>
    <cellStyle name="Porcentagem 3 4 9 2" xfId="3568" xr:uid="{00000000-0005-0000-0000-00009D090000}"/>
    <cellStyle name="Porcentagem 3 40" xfId="1993" xr:uid="{00000000-0005-0000-0000-00009E090000}"/>
    <cellStyle name="Porcentagem 3 40 2" xfId="3569" xr:uid="{00000000-0005-0000-0000-00009F090000}"/>
    <cellStyle name="Porcentagem 3 41" xfId="1994" xr:uid="{00000000-0005-0000-0000-0000A0090000}"/>
    <cellStyle name="Porcentagem 3 41 2" xfId="3570" xr:uid="{00000000-0005-0000-0000-0000A1090000}"/>
    <cellStyle name="Porcentagem 3 42" xfId="1995" xr:uid="{00000000-0005-0000-0000-0000A2090000}"/>
    <cellStyle name="Porcentagem 3 42 2" xfId="3571" xr:uid="{00000000-0005-0000-0000-0000A3090000}"/>
    <cellStyle name="Porcentagem 3 43" xfId="1996" xr:uid="{00000000-0005-0000-0000-0000A4090000}"/>
    <cellStyle name="Porcentagem 3 43 2" xfId="3572" xr:uid="{00000000-0005-0000-0000-0000A5090000}"/>
    <cellStyle name="Porcentagem 3 44" xfId="1997" xr:uid="{00000000-0005-0000-0000-0000A6090000}"/>
    <cellStyle name="Porcentagem 3 44 2" xfId="3573" xr:uid="{00000000-0005-0000-0000-0000A7090000}"/>
    <cellStyle name="Porcentagem 3 45" xfId="1998" xr:uid="{00000000-0005-0000-0000-0000A8090000}"/>
    <cellStyle name="Porcentagem 3 45 2" xfId="3574" xr:uid="{00000000-0005-0000-0000-0000A9090000}"/>
    <cellStyle name="Porcentagem 3 46" xfId="1999" xr:uid="{00000000-0005-0000-0000-0000AA090000}"/>
    <cellStyle name="Porcentagem 3 46 2" xfId="3575" xr:uid="{00000000-0005-0000-0000-0000AB090000}"/>
    <cellStyle name="Porcentagem 3 47" xfId="2000" xr:uid="{00000000-0005-0000-0000-0000AC090000}"/>
    <cellStyle name="Porcentagem 3 47 2" xfId="3576" xr:uid="{00000000-0005-0000-0000-0000AD090000}"/>
    <cellStyle name="Porcentagem 3 48" xfId="2001" xr:uid="{00000000-0005-0000-0000-0000AE090000}"/>
    <cellStyle name="Porcentagem 3 48 2" xfId="3577" xr:uid="{00000000-0005-0000-0000-0000AF090000}"/>
    <cellStyle name="Porcentagem 3 49" xfId="2002" xr:uid="{00000000-0005-0000-0000-0000B0090000}"/>
    <cellStyle name="Porcentagem 3 49 2" xfId="3578" xr:uid="{00000000-0005-0000-0000-0000B1090000}"/>
    <cellStyle name="Porcentagem 3 5" xfId="2003" xr:uid="{00000000-0005-0000-0000-0000B2090000}"/>
    <cellStyle name="Porcentagem 3 5 10" xfId="2004" xr:uid="{00000000-0005-0000-0000-0000B3090000}"/>
    <cellStyle name="Porcentagem 3 5 10 2" xfId="3579" xr:uid="{00000000-0005-0000-0000-0000B4090000}"/>
    <cellStyle name="Porcentagem 3 5 11" xfId="3093" xr:uid="{00000000-0005-0000-0000-0000B5090000}"/>
    <cellStyle name="Porcentagem 3 5 2" xfId="2005" xr:uid="{00000000-0005-0000-0000-0000B6090000}"/>
    <cellStyle name="Porcentagem 3 5 2 2" xfId="3580" xr:uid="{00000000-0005-0000-0000-0000B7090000}"/>
    <cellStyle name="Porcentagem 3 5 3" xfId="2006" xr:uid="{00000000-0005-0000-0000-0000B8090000}"/>
    <cellStyle name="Porcentagem 3 5 3 2" xfId="3581" xr:uid="{00000000-0005-0000-0000-0000B9090000}"/>
    <cellStyle name="Porcentagem 3 5 4" xfId="2007" xr:uid="{00000000-0005-0000-0000-0000BA090000}"/>
    <cellStyle name="Porcentagem 3 5 4 2" xfId="3582" xr:uid="{00000000-0005-0000-0000-0000BB090000}"/>
    <cellStyle name="Porcentagem 3 5 5" xfId="2008" xr:uid="{00000000-0005-0000-0000-0000BC090000}"/>
    <cellStyle name="Porcentagem 3 5 5 2" xfId="3583" xr:uid="{00000000-0005-0000-0000-0000BD090000}"/>
    <cellStyle name="Porcentagem 3 5 6" xfId="2009" xr:uid="{00000000-0005-0000-0000-0000BE090000}"/>
    <cellStyle name="Porcentagem 3 5 6 2" xfId="3584" xr:uid="{00000000-0005-0000-0000-0000BF090000}"/>
    <cellStyle name="Porcentagem 3 5 7" xfId="2010" xr:uid="{00000000-0005-0000-0000-0000C0090000}"/>
    <cellStyle name="Porcentagem 3 5 7 2" xfId="3585" xr:uid="{00000000-0005-0000-0000-0000C1090000}"/>
    <cellStyle name="Porcentagem 3 5 8" xfId="2011" xr:uid="{00000000-0005-0000-0000-0000C2090000}"/>
    <cellStyle name="Porcentagem 3 5 8 2" xfId="3586" xr:uid="{00000000-0005-0000-0000-0000C3090000}"/>
    <cellStyle name="Porcentagem 3 5 9" xfId="2012" xr:uid="{00000000-0005-0000-0000-0000C4090000}"/>
    <cellStyle name="Porcentagem 3 5 9 2" xfId="3587" xr:uid="{00000000-0005-0000-0000-0000C5090000}"/>
    <cellStyle name="Porcentagem 3 50" xfId="2013" xr:uid="{00000000-0005-0000-0000-0000C6090000}"/>
    <cellStyle name="Porcentagem 3 50 2" xfId="3588" xr:uid="{00000000-0005-0000-0000-0000C7090000}"/>
    <cellStyle name="Porcentagem 3 51" xfId="2014" xr:uid="{00000000-0005-0000-0000-0000C8090000}"/>
    <cellStyle name="Porcentagem 3 51 2" xfId="3589" xr:uid="{00000000-0005-0000-0000-0000C9090000}"/>
    <cellStyle name="Porcentagem 3 52" xfId="2015" xr:uid="{00000000-0005-0000-0000-0000CA090000}"/>
    <cellStyle name="Porcentagem 3 52 2" xfId="3590" xr:uid="{00000000-0005-0000-0000-0000CB090000}"/>
    <cellStyle name="Porcentagem 3 53" xfId="2016" xr:uid="{00000000-0005-0000-0000-0000CC090000}"/>
    <cellStyle name="Porcentagem 3 53 2" xfId="3591" xr:uid="{00000000-0005-0000-0000-0000CD090000}"/>
    <cellStyle name="Porcentagem 3 54" xfId="2017" xr:uid="{00000000-0005-0000-0000-0000CE090000}"/>
    <cellStyle name="Porcentagem 3 54 2" xfId="3592" xr:uid="{00000000-0005-0000-0000-0000CF090000}"/>
    <cellStyle name="Porcentagem 3 55" xfId="2018" xr:uid="{00000000-0005-0000-0000-0000D0090000}"/>
    <cellStyle name="Porcentagem 3 55 2" xfId="3593" xr:uid="{00000000-0005-0000-0000-0000D1090000}"/>
    <cellStyle name="Porcentagem 3 56" xfId="2019" xr:uid="{00000000-0005-0000-0000-0000D2090000}"/>
    <cellStyle name="Porcentagem 3 56 2" xfId="3594" xr:uid="{00000000-0005-0000-0000-0000D3090000}"/>
    <cellStyle name="Porcentagem 3 57" xfId="2020" xr:uid="{00000000-0005-0000-0000-0000D4090000}"/>
    <cellStyle name="Porcentagem 3 57 2" xfId="3595" xr:uid="{00000000-0005-0000-0000-0000D5090000}"/>
    <cellStyle name="Porcentagem 3 58" xfId="2021" xr:uid="{00000000-0005-0000-0000-0000D6090000}"/>
    <cellStyle name="Porcentagem 3 58 2" xfId="3596" xr:uid="{00000000-0005-0000-0000-0000D7090000}"/>
    <cellStyle name="Porcentagem 3 59" xfId="2022" xr:uid="{00000000-0005-0000-0000-0000D8090000}"/>
    <cellStyle name="Porcentagem 3 59 2" xfId="3597" xr:uid="{00000000-0005-0000-0000-0000D9090000}"/>
    <cellStyle name="Porcentagem 3 6" xfId="2023" xr:uid="{00000000-0005-0000-0000-0000DA090000}"/>
    <cellStyle name="Porcentagem 3 6 2" xfId="3598" xr:uid="{00000000-0005-0000-0000-0000DB090000}"/>
    <cellStyle name="Porcentagem 3 60" xfId="2024" xr:uid="{00000000-0005-0000-0000-0000DC090000}"/>
    <cellStyle name="Porcentagem 3 60 2" xfId="3599" xr:uid="{00000000-0005-0000-0000-0000DD090000}"/>
    <cellStyle name="Porcentagem 3 61" xfId="2025" xr:uid="{00000000-0005-0000-0000-0000DE090000}"/>
    <cellStyle name="Porcentagem 3 61 2" xfId="3600" xr:uid="{00000000-0005-0000-0000-0000DF090000}"/>
    <cellStyle name="Porcentagem 3 62" xfId="2026" xr:uid="{00000000-0005-0000-0000-0000E0090000}"/>
    <cellStyle name="Porcentagem 3 63" xfId="3089" xr:uid="{00000000-0005-0000-0000-0000E1090000}"/>
    <cellStyle name="Porcentagem 3 7" xfId="2027" xr:uid="{00000000-0005-0000-0000-0000E2090000}"/>
    <cellStyle name="Porcentagem 3 7 2" xfId="3601" xr:uid="{00000000-0005-0000-0000-0000E3090000}"/>
    <cellStyle name="Porcentagem 3 8" xfId="2028" xr:uid="{00000000-0005-0000-0000-0000E4090000}"/>
    <cellStyle name="Porcentagem 3 8 2" xfId="3602" xr:uid="{00000000-0005-0000-0000-0000E5090000}"/>
    <cellStyle name="Porcentagem 3 9" xfId="2029" xr:uid="{00000000-0005-0000-0000-0000E6090000}"/>
    <cellStyle name="Porcentagem 3 9 2" xfId="3603" xr:uid="{00000000-0005-0000-0000-0000E7090000}"/>
    <cellStyle name="Porcentagem 3_818889 Palmeirais Orc. Rec. Estrada Vicinal CM" xfId="2030" xr:uid="{00000000-0005-0000-0000-0000E8090000}"/>
    <cellStyle name="Porcentagem 4" xfId="2031" xr:uid="{00000000-0005-0000-0000-0000E9090000}"/>
    <cellStyle name="Porcentagem 4 10" xfId="2032" xr:uid="{00000000-0005-0000-0000-0000EA090000}"/>
    <cellStyle name="Porcentagem 4 10 2" xfId="3604" xr:uid="{00000000-0005-0000-0000-0000EB090000}"/>
    <cellStyle name="Porcentagem 4 11" xfId="2033" xr:uid="{00000000-0005-0000-0000-0000EC090000}"/>
    <cellStyle name="Porcentagem 4 11 2" xfId="3605" xr:uid="{00000000-0005-0000-0000-0000ED090000}"/>
    <cellStyle name="Porcentagem 4 12" xfId="2034" xr:uid="{00000000-0005-0000-0000-0000EE090000}"/>
    <cellStyle name="Porcentagem 4 12 2" xfId="3606" xr:uid="{00000000-0005-0000-0000-0000EF090000}"/>
    <cellStyle name="Porcentagem 4 13" xfId="2035" xr:uid="{00000000-0005-0000-0000-0000F0090000}"/>
    <cellStyle name="Porcentagem 4 13 2" xfId="3607" xr:uid="{00000000-0005-0000-0000-0000F1090000}"/>
    <cellStyle name="Porcentagem 4 14" xfId="2036" xr:uid="{00000000-0005-0000-0000-0000F2090000}"/>
    <cellStyle name="Porcentagem 4 14 2" xfId="3608" xr:uid="{00000000-0005-0000-0000-0000F3090000}"/>
    <cellStyle name="Porcentagem 4 15" xfId="2037" xr:uid="{00000000-0005-0000-0000-0000F4090000}"/>
    <cellStyle name="Porcentagem 4 15 2" xfId="3609" xr:uid="{00000000-0005-0000-0000-0000F5090000}"/>
    <cellStyle name="Porcentagem 4 16" xfId="2038" xr:uid="{00000000-0005-0000-0000-0000F6090000}"/>
    <cellStyle name="Porcentagem 4 16 2" xfId="3610" xr:uid="{00000000-0005-0000-0000-0000F7090000}"/>
    <cellStyle name="Porcentagem 4 17" xfId="2039" xr:uid="{00000000-0005-0000-0000-0000F8090000}"/>
    <cellStyle name="Porcentagem 4 17 2" xfId="3611" xr:uid="{00000000-0005-0000-0000-0000F9090000}"/>
    <cellStyle name="Porcentagem 4 18" xfId="2040" xr:uid="{00000000-0005-0000-0000-0000FA090000}"/>
    <cellStyle name="Porcentagem 4 18 2" xfId="3612" xr:uid="{00000000-0005-0000-0000-0000FB090000}"/>
    <cellStyle name="Porcentagem 4 19" xfId="2041" xr:uid="{00000000-0005-0000-0000-0000FC090000}"/>
    <cellStyle name="Porcentagem 4 19 2" xfId="3613" xr:uid="{00000000-0005-0000-0000-0000FD090000}"/>
    <cellStyle name="Porcentagem 4 2" xfId="2042" xr:uid="{00000000-0005-0000-0000-0000FE090000}"/>
    <cellStyle name="Porcentagem 4 2 2" xfId="2043" xr:uid="{00000000-0005-0000-0000-0000FF090000}"/>
    <cellStyle name="Porcentagem 4 2 2 2" xfId="3614" xr:uid="{00000000-0005-0000-0000-0000000A0000}"/>
    <cellStyle name="Porcentagem 4 2 3" xfId="2044" xr:uid="{00000000-0005-0000-0000-0000010A0000}"/>
    <cellStyle name="Porcentagem 4 2 3 2" xfId="3615" xr:uid="{00000000-0005-0000-0000-0000020A0000}"/>
    <cellStyle name="Porcentagem 4 2 4" xfId="2045" xr:uid="{00000000-0005-0000-0000-0000030A0000}"/>
    <cellStyle name="Porcentagem 4 2 4 2" xfId="3616" xr:uid="{00000000-0005-0000-0000-0000040A0000}"/>
    <cellStyle name="Porcentagem 4 2 5" xfId="2046" xr:uid="{00000000-0005-0000-0000-0000050A0000}"/>
    <cellStyle name="Porcentagem 4 2 5 2" xfId="3617" xr:uid="{00000000-0005-0000-0000-0000060A0000}"/>
    <cellStyle name="Porcentagem 4 2 6" xfId="2047" xr:uid="{00000000-0005-0000-0000-0000070A0000}"/>
    <cellStyle name="Porcentagem 4 2 6 2" xfId="3618" xr:uid="{00000000-0005-0000-0000-0000080A0000}"/>
    <cellStyle name="Porcentagem 4 2 7" xfId="3094" xr:uid="{00000000-0005-0000-0000-0000090A0000}"/>
    <cellStyle name="Porcentagem 4 20" xfId="2048" xr:uid="{00000000-0005-0000-0000-00000A0A0000}"/>
    <cellStyle name="Porcentagem 4 20 2" xfId="3619" xr:uid="{00000000-0005-0000-0000-00000B0A0000}"/>
    <cellStyle name="Porcentagem 4 21" xfId="2049" xr:uid="{00000000-0005-0000-0000-00000C0A0000}"/>
    <cellStyle name="Porcentagem 4 21 2" xfId="3620" xr:uid="{00000000-0005-0000-0000-00000D0A0000}"/>
    <cellStyle name="Porcentagem 4 22" xfId="2050" xr:uid="{00000000-0005-0000-0000-00000E0A0000}"/>
    <cellStyle name="Porcentagem 4 22 2" xfId="3621" xr:uid="{00000000-0005-0000-0000-00000F0A0000}"/>
    <cellStyle name="Porcentagem 4 23" xfId="2051" xr:uid="{00000000-0005-0000-0000-0000100A0000}"/>
    <cellStyle name="Porcentagem 4 23 2" xfId="3622" xr:uid="{00000000-0005-0000-0000-0000110A0000}"/>
    <cellStyle name="Porcentagem 4 24" xfId="2052" xr:uid="{00000000-0005-0000-0000-0000120A0000}"/>
    <cellStyle name="Porcentagem 4 24 2" xfId="3623" xr:uid="{00000000-0005-0000-0000-0000130A0000}"/>
    <cellStyle name="Porcentagem 4 25" xfId="2053" xr:uid="{00000000-0005-0000-0000-0000140A0000}"/>
    <cellStyle name="Porcentagem 4 25 2" xfId="3624" xr:uid="{00000000-0005-0000-0000-0000150A0000}"/>
    <cellStyle name="Porcentagem 4 26" xfId="2054" xr:uid="{00000000-0005-0000-0000-0000160A0000}"/>
    <cellStyle name="Porcentagem 4 26 2" xfId="3625" xr:uid="{00000000-0005-0000-0000-0000170A0000}"/>
    <cellStyle name="Porcentagem 4 27" xfId="2055" xr:uid="{00000000-0005-0000-0000-0000180A0000}"/>
    <cellStyle name="Porcentagem 4 27 2" xfId="3626" xr:uid="{00000000-0005-0000-0000-0000190A0000}"/>
    <cellStyle name="Porcentagem 4 28" xfId="2056" xr:uid="{00000000-0005-0000-0000-00001A0A0000}"/>
    <cellStyle name="Porcentagem 4 28 2" xfId="3627" xr:uid="{00000000-0005-0000-0000-00001B0A0000}"/>
    <cellStyle name="Porcentagem 4 29" xfId="2057" xr:uid="{00000000-0005-0000-0000-00001C0A0000}"/>
    <cellStyle name="Porcentagem 4 29 2" xfId="3628" xr:uid="{00000000-0005-0000-0000-00001D0A0000}"/>
    <cellStyle name="Porcentagem 4 3" xfId="2058" xr:uid="{00000000-0005-0000-0000-00001E0A0000}"/>
    <cellStyle name="Porcentagem 4 3 2" xfId="2059" xr:uid="{00000000-0005-0000-0000-00001F0A0000}"/>
    <cellStyle name="Porcentagem 4 3 2 2" xfId="3629" xr:uid="{00000000-0005-0000-0000-0000200A0000}"/>
    <cellStyle name="Porcentagem 4 3 3" xfId="2060" xr:uid="{00000000-0005-0000-0000-0000210A0000}"/>
    <cellStyle name="Porcentagem 4 3 3 2" xfId="3630" xr:uid="{00000000-0005-0000-0000-0000220A0000}"/>
    <cellStyle name="Porcentagem 4 3 4" xfId="2061" xr:uid="{00000000-0005-0000-0000-0000230A0000}"/>
    <cellStyle name="Porcentagem 4 3 4 2" xfId="3631" xr:uid="{00000000-0005-0000-0000-0000240A0000}"/>
    <cellStyle name="Porcentagem 4 3 5" xfId="2062" xr:uid="{00000000-0005-0000-0000-0000250A0000}"/>
    <cellStyle name="Porcentagem 4 3 5 2" xfId="3632" xr:uid="{00000000-0005-0000-0000-0000260A0000}"/>
    <cellStyle name="Porcentagem 4 3 6" xfId="2063" xr:uid="{00000000-0005-0000-0000-0000270A0000}"/>
    <cellStyle name="Porcentagem 4 3 6 2" xfId="3633" xr:uid="{00000000-0005-0000-0000-0000280A0000}"/>
    <cellStyle name="Porcentagem 4 3 7" xfId="3095" xr:uid="{00000000-0005-0000-0000-0000290A0000}"/>
    <cellStyle name="Porcentagem 4 30" xfId="2064" xr:uid="{00000000-0005-0000-0000-00002A0A0000}"/>
    <cellStyle name="Porcentagem 4 30 2" xfId="3634" xr:uid="{00000000-0005-0000-0000-00002B0A0000}"/>
    <cellStyle name="Porcentagem 4 31" xfId="2065" xr:uid="{00000000-0005-0000-0000-00002C0A0000}"/>
    <cellStyle name="Porcentagem 4 31 2" xfId="3635" xr:uid="{00000000-0005-0000-0000-00002D0A0000}"/>
    <cellStyle name="Porcentagem 4 32" xfId="2066" xr:uid="{00000000-0005-0000-0000-00002E0A0000}"/>
    <cellStyle name="Porcentagem 4 32 2" xfId="3636" xr:uid="{00000000-0005-0000-0000-00002F0A0000}"/>
    <cellStyle name="Porcentagem 4 33" xfId="2067" xr:uid="{00000000-0005-0000-0000-0000300A0000}"/>
    <cellStyle name="Porcentagem 4 33 2" xfId="3637" xr:uid="{00000000-0005-0000-0000-0000310A0000}"/>
    <cellStyle name="Porcentagem 4 34" xfId="2068" xr:uid="{00000000-0005-0000-0000-0000320A0000}"/>
    <cellStyle name="Porcentagem 4 34 2" xfId="3638" xr:uid="{00000000-0005-0000-0000-0000330A0000}"/>
    <cellStyle name="Porcentagem 4 35" xfId="2069" xr:uid="{00000000-0005-0000-0000-0000340A0000}"/>
    <cellStyle name="Porcentagem 4 35 2" xfId="3639" xr:uid="{00000000-0005-0000-0000-0000350A0000}"/>
    <cellStyle name="Porcentagem 4 36" xfId="2070" xr:uid="{00000000-0005-0000-0000-0000360A0000}"/>
    <cellStyle name="Porcentagem 4 36 2" xfId="3640" xr:uid="{00000000-0005-0000-0000-0000370A0000}"/>
    <cellStyle name="Porcentagem 4 37" xfId="2071" xr:uid="{00000000-0005-0000-0000-0000380A0000}"/>
    <cellStyle name="Porcentagem 4 37 2" xfId="3641" xr:uid="{00000000-0005-0000-0000-0000390A0000}"/>
    <cellStyle name="Porcentagem 4 38" xfId="2072" xr:uid="{00000000-0005-0000-0000-00003A0A0000}"/>
    <cellStyle name="Porcentagem 4 38 2" xfId="3642" xr:uid="{00000000-0005-0000-0000-00003B0A0000}"/>
    <cellStyle name="Porcentagem 4 39" xfId="2073" xr:uid="{00000000-0005-0000-0000-00003C0A0000}"/>
    <cellStyle name="Porcentagem 4 39 2" xfId="3643" xr:uid="{00000000-0005-0000-0000-00003D0A0000}"/>
    <cellStyle name="Porcentagem 4 4" xfId="2074" xr:uid="{00000000-0005-0000-0000-00003E0A0000}"/>
    <cellStyle name="Porcentagem 4 4 2" xfId="2075" xr:uid="{00000000-0005-0000-0000-00003F0A0000}"/>
    <cellStyle name="Porcentagem 4 4 2 2" xfId="3644" xr:uid="{00000000-0005-0000-0000-0000400A0000}"/>
    <cellStyle name="Porcentagem 4 4 3" xfId="2076" xr:uid="{00000000-0005-0000-0000-0000410A0000}"/>
    <cellStyle name="Porcentagem 4 4 3 2" xfId="3645" xr:uid="{00000000-0005-0000-0000-0000420A0000}"/>
    <cellStyle name="Porcentagem 4 4 4" xfId="2077" xr:uid="{00000000-0005-0000-0000-0000430A0000}"/>
    <cellStyle name="Porcentagem 4 4 4 2" xfId="3646" xr:uid="{00000000-0005-0000-0000-0000440A0000}"/>
    <cellStyle name="Porcentagem 4 4 5" xfId="2078" xr:uid="{00000000-0005-0000-0000-0000450A0000}"/>
    <cellStyle name="Porcentagem 4 4 5 2" xfId="3647" xr:uid="{00000000-0005-0000-0000-0000460A0000}"/>
    <cellStyle name="Porcentagem 4 4 6" xfId="2079" xr:uid="{00000000-0005-0000-0000-0000470A0000}"/>
    <cellStyle name="Porcentagem 4 4 6 2" xfId="3648" xr:uid="{00000000-0005-0000-0000-0000480A0000}"/>
    <cellStyle name="Porcentagem 4 4 7" xfId="3096" xr:uid="{00000000-0005-0000-0000-0000490A0000}"/>
    <cellStyle name="Porcentagem 4 40" xfId="2080" xr:uid="{00000000-0005-0000-0000-00004A0A0000}"/>
    <cellStyle name="Porcentagem 4 40 2" xfId="3649" xr:uid="{00000000-0005-0000-0000-00004B0A0000}"/>
    <cellStyle name="Porcentagem 4 41" xfId="2081" xr:uid="{00000000-0005-0000-0000-00004C0A0000}"/>
    <cellStyle name="Porcentagem 4 41 2" xfId="3650" xr:uid="{00000000-0005-0000-0000-00004D0A0000}"/>
    <cellStyle name="Porcentagem 4 42" xfId="2082" xr:uid="{00000000-0005-0000-0000-00004E0A0000}"/>
    <cellStyle name="Porcentagem 4 42 2" xfId="3651" xr:uid="{00000000-0005-0000-0000-00004F0A0000}"/>
    <cellStyle name="Porcentagem 4 43" xfId="2083" xr:uid="{00000000-0005-0000-0000-0000500A0000}"/>
    <cellStyle name="Porcentagem 4 43 2" xfId="3652" xr:uid="{00000000-0005-0000-0000-0000510A0000}"/>
    <cellStyle name="Porcentagem 4 44" xfId="2084" xr:uid="{00000000-0005-0000-0000-0000520A0000}"/>
    <cellStyle name="Porcentagem 4 44 2" xfId="3653" xr:uid="{00000000-0005-0000-0000-0000530A0000}"/>
    <cellStyle name="Porcentagem 4 45" xfId="2085" xr:uid="{00000000-0005-0000-0000-0000540A0000}"/>
    <cellStyle name="Porcentagem 4 45 2" xfId="3654" xr:uid="{00000000-0005-0000-0000-0000550A0000}"/>
    <cellStyle name="Porcentagem 4 46" xfId="2086" xr:uid="{00000000-0005-0000-0000-0000560A0000}"/>
    <cellStyle name="Porcentagem 4 46 2" xfId="3655" xr:uid="{00000000-0005-0000-0000-0000570A0000}"/>
    <cellStyle name="Porcentagem 4 47" xfId="2087" xr:uid="{00000000-0005-0000-0000-0000580A0000}"/>
    <cellStyle name="Porcentagem 4 47 2" xfId="3656" xr:uid="{00000000-0005-0000-0000-0000590A0000}"/>
    <cellStyle name="Porcentagem 4 48" xfId="2088" xr:uid="{00000000-0005-0000-0000-00005A0A0000}"/>
    <cellStyle name="Porcentagem 4 48 2" xfId="3657" xr:uid="{00000000-0005-0000-0000-00005B0A0000}"/>
    <cellStyle name="Porcentagem 4 49" xfId="2089" xr:uid="{00000000-0005-0000-0000-00005C0A0000}"/>
    <cellStyle name="Porcentagem 4 49 2" xfId="3658" xr:uid="{00000000-0005-0000-0000-00005D0A0000}"/>
    <cellStyle name="Porcentagem 4 5" xfId="2090" xr:uid="{00000000-0005-0000-0000-00005E0A0000}"/>
    <cellStyle name="Porcentagem 4 5 2" xfId="3659" xr:uid="{00000000-0005-0000-0000-00005F0A0000}"/>
    <cellStyle name="Porcentagem 4 50" xfId="2091" xr:uid="{00000000-0005-0000-0000-0000600A0000}"/>
    <cellStyle name="Porcentagem 4 50 2" xfId="3660" xr:uid="{00000000-0005-0000-0000-0000610A0000}"/>
    <cellStyle name="Porcentagem 4 51" xfId="2092" xr:uid="{00000000-0005-0000-0000-0000620A0000}"/>
    <cellStyle name="Porcentagem 4 51 2" xfId="3661" xr:uid="{00000000-0005-0000-0000-0000630A0000}"/>
    <cellStyle name="Porcentagem 4 52" xfId="2093" xr:uid="{00000000-0005-0000-0000-0000640A0000}"/>
    <cellStyle name="Porcentagem 4 52 2" xfId="3662" xr:uid="{00000000-0005-0000-0000-0000650A0000}"/>
    <cellStyle name="Porcentagem 4 53" xfId="2094" xr:uid="{00000000-0005-0000-0000-0000660A0000}"/>
    <cellStyle name="Porcentagem 4 53 2" xfId="3663" xr:uid="{00000000-0005-0000-0000-0000670A0000}"/>
    <cellStyle name="Porcentagem 4 54" xfId="2095" xr:uid="{00000000-0005-0000-0000-0000680A0000}"/>
    <cellStyle name="Porcentagem 4 54 2" xfId="3664" xr:uid="{00000000-0005-0000-0000-0000690A0000}"/>
    <cellStyle name="Porcentagem 4 55" xfId="2096" xr:uid="{00000000-0005-0000-0000-00006A0A0000}"/>
    <cellStyle name="Porcentagem 4 55 2" xfId="3665" xr:uid="{00000000-0005-0000-0000-00006B0A0000}"/>
    <cellStyle name="Porcentagem 4 56" xfId="2097" xr:uid="{00000000-0005-0000-0000-00006C0A0000}"/>
    <cellStyle name="Porcentagem 4 56 2" xfId="3666" xr:uid="{00000000-0005-0000-0000-00006D0A0000}"/>
    <cellStyle name="Porcentagem 4 57" xfId="2098" xr:uid="{00000000-0005-0000-0000-00006E0A0000}"/>
    <cellStyle name="Porcentagem 4 57 2" xfId="3667" xr:uid="{00000000-0005-0000-0000-00006F0A0000}"/>
    <cellStyle name="Porcentagem 4 58" xfId="2099" xr:uid="{00000000-0005-0000-0000-0000700A0000}"/>
    <cellStyle name="Porcentagem 4 58 2" xfId="3668" xr:uid="{00000000-0005-0000-0000-0000710A0000}"/>
    <cellStyle name="Porcentagem 4 59" xfId="2100" xr:uid="{00000000-0005-0000-0000-0000720A0000}"/>
    <cellStyle name="Porcentagem 4 59 2" xfId="3669" xr:uid="{00000000-0005-0000-0000-0000730A0000}"/>
    <cellStyle name="Porcentagem 4 6" xfId="2101" xr:uid="{00000000-0005-0000-0000-0000740A0000}"/>
    <cellStyle name="Porcentagem 4 6 2" xfId="3670" xr:uid="{00000000-0005-0000-0000-0000750A0000}"/>
    <cellStyle name="Porcentagem 4 60" xfId="2102" xr:uid="{00000000-0005-0000-0000-0000760A0000}"/>
    <cellStyle name="Porcentagem 4 60 2" xfId="3671" xr:uid="{00000000-0005-0000-0000-0000770A0000}"/>
    <cellStyle name="Porcentagem 4 61" xfId="2103" xr:uid="{00000000-0005-0000-0000-0000780A0000}"/>
    <cellStyle name="Porcentagem 4 7" xfId="2104" xr:uid="{00000000-0005-0000-0000-0000790A0000}"/>
    <cellStyle name="Porcentagem 4 7 2" xfId="3672" xr:uid="{00000000-0005-0000-0000-00007A0A0000}"/>
    <cellStyle name="Porcentagem 4 8" xfId="2105" xr:uid="{00000000-0005-0000-0000-00007B0A0000}"/>
    <cellStyle name="Porcentagem 4 8 2" xfId="3673" xr:uid="{00000000-0005-0000-0000-00007C0A0000}"/>
    <cellStyle name="Porcentagem 4 9" xfId="2106" xr:uid="{00000000-0005-0000-0000-00007D0A0000}"/>
    <cellStyle name="Porcentagem 4 9 2" xfId="3674" xr:uid="{00000000-0005-0000-0000-00007E0A0000}"/>
    <cellStyle name="Porcentagem 4_Orç_Reforma de Estádio_Elesbão Veloso CM REV 01" xfId="2107" xr:uid="{00000000-0005-0000-0000-00007F0A0000}"/>
    <cellStyle name="Porcentagem 5" xfId="2108" xr:uid="{00000000-0005-0000-0000-0000800A0000}"/>
    <cellStyle name="Porcentagem 5 2" xfId="2109" xr:uid="{00000000-0005-0000-0000-0000810A0000}"/>
    <cellStyle name="Porcentagem 5 2 2" xfId="3675" xr:uid="{00000000-0005-0000-0000-0000820A0000}"/>
    <cellStyle name="Porcentagem 5 3" xfId="2110" xr:uid="{00000000-0005-0000-0000-0000830A0000}"/>
    <cellStyle name="Porcentagem 5 3 2" xfId="3676" xr:uid="{00000000-0005-0000-0000-0000840A0000}"/>
    <cellStyle name="Porcentagem 5 4" xfId="3097" xr:uid="{00000000-0005-0000-0000-0000850A0000}"/>
    <cellStyle name="Porcentagem 6" xfId="2111" xr:uid="{00000000-0005-0000-0000-0000860A0000}"/>
    <cellStyle name="Porcentagem 6 2" xfId="3098" xr:uid="{00000000-0005-0000-0000-0000870A0000}"/>
    <cellStyle name="Porcentagem 7" xfId="2112" xr:uid="{00000000-0005-0000-0000-0000880A0000}"/>
    <cellStyle name="Porcentagem 7 2" xfId="3099" xr:uid="{00000000-0005-0000-0000-0000890A0000}"/>
    <cellStyle name="Porcentagem 8" xfId="2113" xr:uid="{00000000-0005-0000-0000-00008A0A0000}"/>
    <cellStyle name="Porcentagem 8 2" xfId="2114" xr:uid="{00000000-0005-0000-0000-00008B0A0000}"/>
    <cellStyle name="Porcentagem 8 2 2" xfId="3101" xr:uid="{00000000-0005-0000-0000-00008C0A0000}"/>
    <cellStyle name="Porcentagem 8 3" xfId="3100" xr:uid="{00000000-0005-0000-0000-00008D0A0000}"/>
    <cellStyle name="Porcentagem 9" xfId="2115" xr:uid="{00000000-0005-0000-0000-00008E0A0000}"/>
    <cellStyle name="Porcentagem 9 2" xfId="3102" xr:uid="{00000000-0005-0000-0000-00008F0A0000}"/>
    <cellStyle name="Porcentagem_818889 Palmeirais Orc. Rec. Estrada Vicinal CM" xfId="2116" xr:uid="{00000000-0005-0000-0000-0000900A0000}"/>
    <cellStyle name="Porcentagem_ME-2009 ORÇ GINASIO JARDIM DO MULATO rev 4_FB" xfId="2117" xr:uid="{00000000-0005-0000-0000-0000910A0000}"/>
    <cellStyle name="Porcentagem_Orcamento Esporte e Lazer 325283 93 AC Rev1-MODELO" xfId="2118" xr:uid="{00000000-0005-0000-0000-0000920A0000}"/>
    <cellStyle name="Porcentagem_Orcamento Esporte e Lazer 325283 93 AC Rev1-MODELO 2 2" xfId="3055" xr:uid="{00000000-0005-0000-0000-0000940A0000}"/>
    <cellStyle name="Ruim" xfId="1521" builtinId="27" customBuiltin="1"/>
    <cellStyle name="Ruim 2" xfId="3677" xr:uid="{00000000-0005-0000-0000-0000960A0000}"/>
    <cellStyle name="Saída" xfId="2119" builtinId="21" customBuiltin="1"/>
    <cellStyle name="Saída 2" xfId="2120" xr:uid="{00000000-0005-0000-0000-0000980A0000}"/>
    <cellStyle name="Separador de milhares 10" xfId="2121" xr:uid="{00000000-0005-0000-0000-0000990A0000}"/>
    <cellStyle name="Separador de milhares 10 2" xfId="2122" xr:uid="{00000000-0005-0000-0000-00009A0A0000}"/>
    <cellStyle name="Separador de milhares 10 2 2" xfId="4496" xr:uid="{00000000-0005-0000-0000-00009B0A0000}"/>
    <cellStyle name="Separador de milhares 10 2 2 2" xfId="5217" xr:uid="{00000000-0005-0000-0000-00009C0A0000}"/>
    <cellStyle name="Separador de milhares 10 2 3" xfId="3678" xr:uid="{00000000-0005-0000-0000-00009D0A0000}"/>
    <cellStyle name="Separador de milhares 10 2 4" xfId="4667" xr:uid="{00000000-0005-0000-0000-00009E0A0000}"/>
    <cellStyle name="Separador de milhares 10 3" xfId="2123" xr:uid="{00000000-0005-0000-0000-00009F0A0000}"/>
    <cellStyle name="Separador de milhares 10 3 2" xfId="2124" xr:uid="{00000000-0005-0000-0000-0000A00A0000}"/>
    <cellStyle name="Separador de milhares 10 3 3" xfId="3679" xr:uid="{00000000-0005-0000-0000-0000A10A0000}"/>
    <cellStyle name="Separador de milhares 10 4" xfId="3103" xr:uid="{00000000-0005-0000-0000-0000A20A0000}"/>
    <cellStyle name="Separador de milhares 11" xfId="2125" xr:uid="{00000000-0005-0000-0000-0000A30A0000}"/>
    <cellStyle name="Separador de milhares 11 2" xfId="3104" xr:uid="{00000000-0005-0000-0000-0000A40A0000}"/>
    <cellStyle name="Separador de milhares 12" xfId="2126" xr:uid="{00000000-0005-0000-0000-0000A50A0000}"/>
    <cellStyle name="Separador de milhares 12 2" xfId="3105" xr:uid="{00000000-0005-0000-0000-0000A60A0000}"/>
    <cellStyle name="Separador de milhares 13" xfId="2127" xr:uid="{00000000-0005-0000-0000-0000A70A0000}"/>
    <cellStyle name="Separador de milhares 13 2" xfId="2128" xr:uid="{00000000-0005-0000-0000-0000A80A0000}"/>
    <cellStyle name="Separador de milhares 13 2 2" xfId="2129" xr:uid="{00000000-0005-0000-0000-0000A90A0000}"/>
    <cellStyle name="Separador de milhares 13 2 2 2" xfId="4497" xr:uid="{00000000-0005-0000-0000-0000AA0A0000}"/>
    <cellStyle name="Separador de milhares 13 2 2 3" xfId="5218" xr:uid="{00000000-0005-0000-0000-0000AB0A0000}"/>
    <cellStyle name="Separador de milhares 13 2 3" xfId="3680" xr:uid="{00000000-0005-0000-0000-0000AC0A0000}"/>
    <cellStyle name="Separador de milhares 13 2 4" xfId="4668" xr:uid="{00000000-0005-0000-0000-0000AD0A0000}"/>
    <cellStyle name="Separador de milhares 13 3" xfId="2130" xr:uid="{00000000-0005-0000-0000-0000AE0A0000}"/>
    <cellStyle name="Separador de milhares 13 3 2" xfId="3681" xr:uid="{00000000-0005-0000-0000-0000AF0A0000}"/>
    <cellStyle name="Separador de milhares 13 4" xfId="2131" xr:uid="{00000000-0005-0000-0000-0000B00A0000}"/>
    <cellStyle name="Separador de milhares 13 4 2" xfId="3682" xr:uid="{00000000-0005-0000-0000-0000B10A0000}"/>
    <cellStyle name="Separador de milhares 13 4 3" xfId="4669" xr:uid="{00000000-0005-0000-0000-0000B20A0000}"/>
    <cellStyle name="Separador de milhares 13 5" xfId="3061" xr:uid="{00000000-0005-0000-0000-0000B30A0000}"/>
    <cellStyle name="Separador de milhares 13 5 2" xfId="3683" xr:uid="{00000000-0005-0000-0000-0000B40A0000}"/>
    <cellStyle name="Separador de milhares 13 5 3" xfId="4670" xr:uid="{00000000-0005-0000-0000-0000B50A0000}"/>
    <cellStyle name="Separador de milhares 13 6" xfId="3106" xr:uid="{00000000-0005-0000-0000-0000B60A0000}"/>
    <cellStyle name="Separador de milhares 14" xfId="2132" xr:uid="{00000000-0005-0000-0000-0000B70A0000}"/>
    <cellStyle name="Separador de milhares 14 2" xfId="4498" xr:uid="{00000000-0005-0000-0000-0000B80A0000}"/>
    <cellStyle name="Separador de milhares 14 2 2" xfId="5219" xr:uid="{00000000-0005-0000-0000-0000B90A0000}"/>
    <cellStyle name="Separador de milhares 14 3" xfId="3107" xr:uid="{00000000-0005-0000-0000-0000BA0A0000}"/>
    <cellStyle name="Separador de milhares 15" xfId="2133" xr:uid="{00000000-0005-0000-0000-0000BB0A0000}"/>
    <cellStyle name="Separador de milhares 15 2" xfId="3108" xr:uid="{00000000-0005-0000-0000-0000BC0A0000}"/>
    <cellStyle name="Separador de milhares 16" xfId="2134" xr:uid="{00000000-0005-0000-0000-0000BD0A0000}"/>
    <cellStyle name="Separador de milhares 16 2" xfId="2135" xr:uid="{00000000-0005-0000-0000-0000BE0A0000}"/>
    <cellStyle name="Separador de milhares 16 2 2" xfId="3684" xr:uid="{00000000-0005-0000-0000-0000BF0A0000}"/>
    <cellStyle name="Separador de milhares 16 2 2 2" xfId="4671" xr:uid="{00000000-0005-0000-0000-0000C00A0000}"/>
    <cellStyle name="Separador de milhares 16 2 3" xfId="3110" xr:uid="{00000000-0005-0000-0000-0000C10A0000}"/>
    <cellStyle name="Separador de milhares 16 3" xfId="4499" xr:uid="{00000000-0005-0000-0000-0000C20A0000}"/>
    <cellStyle name="Separador de milhares 16 3 2" xfId="5220" xr:uid="{00000000-0005-0000-0000-0000C30A0000}"/>
    <cellStyle name="Separador de milhares 16 4" xfId="3109" xr:uid="{00000000-0005-0000-0000-0000C40A0000}"/>
    <cellStyle name="Separador de milhares 17" xfId="2136" xr:uid="{00000000-0005-0000-0000-0000C50A0000}"/>
    <cellStyle name="Separador de milhares 17 2" xfId="3685" xr:uid="{00000000-0005-0000-0000-0000C60A0000}"/>
    <cellStyle name="Separador de milhares 17 3" xfId="3111" xr:uid="{00000000-0005-0000-0000-0000C70A0000}"/>
    <cellStyle name="Separador de milhares 18" xfId="2137" xr:uid="{00000000-0005-0000-0000-0000C80A0000}"/>
    <cellStyle name="Separador de milhares 18 2" xfId="3157" xr:uid="{00000000-0005-0000-0000-0000C90A0000}"/>
    <cellStyle name="Separador de milhares 2" xfId="2138" xr:uid="{00000000-0005-0000-0000-0000CA0A0000}"/>
    <cellStyle name="Separador de milhares 2 10" xfId="2139" xr:uid="{00000000-0005-0000-0000-0000CB0A0000}"/>
    <cellStyle name="Separador de milhares 2 10 2" xfId="2140" xr:uid="{00000000-0005-0000-0000-0000CC0A0000}"/>
    <cellStyle name="Separador de milhares 2 10 3" xfId="3113" xr:uid="{00000000-0005-0000-0000-0000CD0A0000}"/>
    <cellStyle name="Separador de milhares 2 11" xfId="2141" xr:uid="{00000000-0005-0000-0000-0000CE0A0000}"/>
    <cellStyle name="Separador de milhares 2 11 2" xfId="4500" xr:uid="{00000000-0005-0000-0000-0000CF0A0000}"/>
    <cellStyle name="Separador de milhares 2 11 2 2" xfId="5221" xr:uid="{00000000-0005-0000-0000-0000D00A0000}"/>
    <cellStyle name="Separador de milhares 2 11 3" xfId="3686" xr:uid="{00000000-0005-0000-0000-0000D10A0000}"/>
    <cellStyle name="Separador de milhares 2 11 4" xfId="4672" xr:uid="{00000000-0005-0000-0000-0000D20A0000}"/>
    <cellStyle name="Separador de milhares 2 12" xfId="2142" xr:uid="{00000000-0005-0000-0000-0000D30A0000}"/>
    <cellStyle name="Separador de milhares 2 12 2" xfId="3687" xr:uid="{00000000-0005-0000-0000-0000D40A0000}"/>
    <cellStyle name="Separador de milhares 2 12 3" xfId="3114" xr:uid="{00000000-0005-0000-0000-0000D50A0000}"/>
    <cellStyle name="Separador de milhares 2 13" xfId="2143" xr:uid="{00000000-0005-0000-0000-0000D60A0000}"/>
    <cellStyle name="Separador de milhares 2 13 2" xfId="4501" xr:uid="{00000000-0005-0000-0000-0000D70A0000}"/>
    <cellStyle name="Separador de milhares 2 13 2 2" xfId="5222" xr:uid="{00000000-0005-0000-0000-0000D80A0000}"/>
    <cellStyle name="Separador de milhares 2 13 3" xfId="3688" xr:uid="{00000000-0005-0000-0000-0000D90A0000}"/>
    <cellStyle name="Separador de milhares 2 13 4" xfId="4673" xr:uid="{00000000-0005-0000-0000-0000DA0A0000}"/>
    <cellStyle name="Separador de milhares 2 14" xfId="2144" xr:uid="{00000000-0005-0000-0000-0000DB0A0000}"/>
    <cellStyle name="Separador de milhares 2 14 2" xfId="4502" xr:uid="{00000000-0005-0000-0000-0000DC0A0000}"/>
    <cellStyle name="Separador de milhares 2 14 2 2" xfId="5223" xr:uid="{00000000-0005-0000-0000-0000DD0A0000}"/>
    <cellStyle name="Separador de milhares 2 14 3" xfId="3689" xr:uid="{00000000-0005-0000-0000-0000DE0A0000}"/>
    <cellStyle name="Separador de milhares 2 14 4" xfId="4674" xr:uid="{00000000-0005-0000-0000-0000DF0A0000}"/>
    <cellStyle name="Separador de milhares 2 15" xfId="2145" xr:uid="{00000000-0005-0000-0000-0000E00A0000}"/>
    <cellStyle name="Separador de milhares 2 15 2" xfId="4503" xr:uid="{00000000-0005-0000-0000-0000E10A0000}"/>
    <cellStyle name="Separador de milhares 2 15 2 2" xfId="5224" xr:uid="{00000000-0005-0000-0000-0000E20A0000}"/>
    <cellStyle name="Separador de milhares 2 15 3" xfId="3690" xr:uid="{00000000-0005-0000-0000-0000E30A0000}"/>
    <cellStyle name="Separador de milhares 2 15 4" xfId="4675" xr:uid="{00000000-0005-0000-0000-0000E40A0000}"/>
    <cellStyle name="Separador de milhares 2 16" xfId="2146" xr:uid="{00000000-0005-0000-0000-0000E50A0000}"/>
    <cellStyle name="Separador de milhares 2 16 2" xfId="4504" xr:uid="{00000000-0005-0000-0000-0000E60A0000}"/>
    <cellStyle name="Separador de milhares 2 16 2 2" xfId="5225" xr:uid="{00000000-0005-0000-0000-0000E70A0000}"/>
    <cellStyle name="Separador de milhares 2 16 3" xfId="3691" xr:uid="{00000000-0005-0000-0000-0000E80A0000}"/>
    <cellStyle name="Separador de milhares 2 16 4" xfId="4676" xr:uid="{00000000-0005-0000-0000-0000E90A0000}"/>
    <cellStyle name="Separador de milhares 2 17" xfId="2147" xr:uid="{00000000-0005-0000-0000-0000EA0A0000}"/>
    <cellStyle name="Separador de milhares 2 17 2" xfId="4505" xr:uid="{00000000-0005-0000-0000-0000EB0A0000}"/>
    <cellStyle name="Separador de milhares 2 17 2 2" xfId="5226" xr:uid="{00000000-0005-0000-0000-0000EC0A0000}"/>
    <cellStyle name="Separador de milhares 2 17 3" xfId="3692" xr:uid="{00000000-0005-0000-0000-0000ED0A0000}"/>
    <cellStyle name="Separador de milhares 2 17 4" xfId="4677" xr:uid="{00000000-0005-0000-0000-0000EE0A0000}"/>
    <cellStyle name="Separador de milhares 2 18" xfId="2148" xr:uid="{00000000-0005-0000-0000-0000EF0A0000}"/>
    <cellStyle name="Separador de milhares 2 18 2" xfId="4506" xr:uid="{00000000-0005-0000-0000-0000F00A0000}"/>
    <cellStyle name="Separador de milhares 2 18 2 2" xfId="5227" xr:uid="{00000000-0005-0000-0000-0000F10A0000}"/>
    <cellStyle name="Separador de milhares 2 18 3" xfId="3693" xr:uid="{00000000-0005-0000-0000-0000F20A0000}"/>
    <cellStyle name="Separador de milhares 2 18 4" xfId="4678" xr:uid="{00000000-0005-0000-0000-0000F30A0000}"/>
    <cellStyle name="Separador de milhares 2 19" xfId="2149" xr:uid="{00000000-0005-0000-0000-0000F40A0000}"/>
    <cellStyle name="Separador de milhares 2 19 2" xfId="4507" xr:uid="{00000000-0005-0000-0000-0000F50A0000}"/>
    <cellStyle name="Separador de milhares 2 19 2 2" xfId="5228" xr:uid="{00000000-0005-0000-0000-0000F60A0000}"/>
    <cellStyle name="Separador de milhares 2 19 3" xfId="3694" xr:uid="{00000000-0005-0000-0000-0000F70A0000}"/>
    <cellStyle name="Separador de milhares 2 19 4" xfId="4679" xr:uid="{00000000-0005-0000-0000-0000F80A0000}"/>
    <cellStyle name="Separador de milhares 2 2" xfId="2150" xr:uid="{00000000-0005-0000-0000-0000F90A0000}"/>
    <cellStyle name="Separador de milhares 2 2 10" xfId="2151" xr:uid="{00000000-0005-0000-0000-0000FA0A0000}"/>
    <cellStyle name="Separador de milhares 2 2 10 2" xfId="4508" xr:uid="{00000000-0005-0000-0000-0000FB0A0000}"/>
    <cellStyle name="Separador de milhares 2 2 10 2 2" xfId="5229" xr:uid="{00000000-0005-0000-0000-0000FC0A0000}"/>
    <cellStyle name="Separador de milhares 2 2 10 3" xfId="4650" xr:uid="{00000000-0005-0000-0000-0000FD0A0000}"/>
    <cellStyle name="Separador de milhares 2 2 10 4" xfId="3116" xr:uid="{00000000-0005-0000-0000-0000FE0A0000}"/>
    <cellStyle name="Separador de milhares 2 2 11" xfId="2152" xr:uid="{00000000-0005-0000-0000-0000FF0A0000}"/>
    <cellStyle name="Separador de milhares 2 2 11 2" xfId="4509" xr:uid="{00000000-0005-0000-0000-0000000B0000}"/>
    <cellStyle name="Separador de milhares 2 2 11 2 2" xfId="5230" xr:uid="{00000000-0005-0000-0000-0000010B0000}"/>
    <cellStyle name="Separador de milhares 2 2 11 3" xfId="3695" xr:uid="{00000000-0005-0000-0000-0000020B0000}"/>
    <cellStyle name="Separador de milhares 2 2 11 4" xfId="4680" xr:uid="{00000000-0005-0000-0000-0000030B0000}"/>
    <cellStyle name="Separador de milhares 2 2 12" xfId="2153" xr:uid="{00000000-0005-0000-0000-0000040B0000}"/>
    <cellStyle name="Separador de milhares 2 2 12 2" xfId="4510" xr:uid="{00000000-0005-0000-0000-0000050B0000}"/>
    <cellStyle name="Separador de milhares 2 2 12 2 2" xfId="5231" xr:uid="{00000000-0005-0000-0000-0000060B0000}"/>
    <cellStyle name="Separador de milhares 2 2 12 3" xfId="3696" xr:uid="{00000000-0005-0000-0000-0000070B0000}"/>
    <cellStyle name="Separador de milhares 2 2 12 4" xfId="4681" xr:uid="{00000000-0005-0000-0000-0000080B0000}"/>
    <cellStyle name="Separador de milhares 2 2 13" xfId="2154" xr:uid="{00000000-0005-0000-0000-0000090B0000}"/>
    <cellStyle name="Separador de milhares 2 2 13 2" xfId="4511" xr:uid="{00000000-0005-0000-0000-00000A0B0000}"/>
    <cellStyle name="Separador de milhares 2 2 13 2 2" xfId="5232" xr:uid="{00000000-0005-0000-0000-00000B0B0000}"/>
    <cellStyle name="Separador de milhares 2 2 13 3" xfId="3697" xr:uid="{00000000-0005-0000-0000-00000C0B0000}"/>
    <cellStyle name="Separador de milhares 2 2 13 4" xfId="4682" xr:uid="{00000000-0005-0000-0000-00000D0B0000}"/>
    <cellStyle name="Separador de milhares 2 2 14" xfId="2155" xr:uid="{00000000-0005-0000-0000-00000E0B0000}"/>
    <cellStyle name="Separador de milhares 2 2 14 2" xfId="4512" xr:uid="{00000000-0005-0000-0000-00000F0B0000}"/>
    <cellStyle name="Separador de milhares 2 2 14 2 2" xfId="5233" xr:uid="{00000000-0005-0000-0000-0000100B0000}"/>
    <cellStyle name="Separador de milhares 2 2 14 3" xfId="3698" xr:uid="{00000000-0005-0000-0000-0000110B0000}"/>
    <cellStyle name="Separador de milhares 2 2 14 4" xfId="4683" xr:uid="{00000000-0005-0000-0000-0000120B0000}"/>
    <cellStyle name="Separador de milhares 2 2 15" xfId="2156" xr:uid="{00000000-0005-0000-0000-0000130B0000}"/>
    <cellStyle name="Separador de milhares 2 2 15 2" xfId="4513" xr:uid="{00000000-0005-0000-0000-0000140B0000}"/>
    <cellStyle name="Separador de milhares 2 2 15 2 2" xfId="5234" xr:uid="{00000000-0005-0000-0000-0000150B0000}"/>
    <cellStyle name="Separador de milhares 2 2 15 3" xfId="3699" xr:uid="{00000000-0005-0000-0000-0000160B0000}"/>
    <cellStyle name="Separador de milhares 2 2 15 4" xfId="4684" xr:uid="{00000000-0005-0000-0000-0000170B0000}"/>
    <cellStyle name="Separador de milhares 2 2 16" xfId="2157" xr:uid="{00000000-0005-0000-0000-0000180B0000}"/>
    <cellStyle name="Separador de milhares 2 2 16 2" xfId="4514" xr:uid="{00000000-0005-0000-0000-0000190B0000}"/>
    <cellStyle name="Separador de milhares 2 2 16 2 2" xfId="5235" xr:uid="{00000000-0005-0000-0000-00001A0B0000}"/>
    <cellStyle name="Separador de milhares 2 2 16 3" xfId="3700" xr:uid="{00000000-0005-0000-0000-00001B0B0000}"/>
    <cellStyle name="Separador de milhares 2 2 16 4" xfId="4685" xr:uid="{00000000-0005-0000-0000-00001C0B0000}"/>
    <cellStyle name="Separador de milhares 2 2 17" xfId="2158" xr:uid="{00000000-0005-0000-0000-00001D0B0000}"/>
    <cellStyle name="Separador de milhares 2 2 17 2" xfId="4515" xr:uid="{00000000-0005-0000-0000-00001E0B0000}"/>
    <cellStyle name="Separador de milhares 2 2 17 2 2" xfId="5236" xr:uid="{00000000-0005-0000-0000-00001F0B0000}"/>
    <cellStyle name="Separador de milhares 2 2 17 3" xfId="3701" xr:uid="{00000000-0005-0000-0000-0000200B0000}"/>
    <cellStyle name="Separador de milhares 2 2 17 4" xfId="4686" xr:uid="{00000000-0005-0000-0000-0000210B0000}"/>
    <cellStyle name="Separador de milhares 2 2 18" xfId="2159" xr:uid="{00000000-0005-0000-0000-0000220B0000}"/>
    <cellStyle name="Separador de milhares 2 2 18 2" xfId="4516" xr:uid="{00000000-0005-0000-0000-0000230B0000}"/>
    <cellStyle name="Separador de milhares 2 2 18 2 2" xfId="5237" xr:uid="{00000000-0005-0000-0000-0000240B0000}"/>
    <cellStyle name="Separador de milhares 2 2 18 3" xfId="3702" xr:uid="{00000000-0005-0000-0000-0000250B0000}"/>
    <cellStyle name="Separador de milhares 2 2 18 4" xfId="4687" xr:uid="{00000000-0005-0000-0000-0000260B0000}"/>
    <cellStyle name="Separador de milhares 2 2 19" xfId="2160" xr:uid="{00000000-0005-0000-0000-0000270B0000}"/>
    <cellStyle name="Separador de milhares 2 2 19 2" xfId="4517" xr:uid="{00000000-0005-0000-0000-0000280B0000}"/>
    <cellStyle name="Separador de milhares 2 2 19 2 2" xfId="5238" xr:uid="{00000000-0005-0000-0000-0000290B0000}"/>
    <cellStyle name="Separador de milhares 2 2 19 3" xfId="3703" xr:uid="{00000000-0005-0000-0000-00002A0B0000}"/>
    <cellStyle name="Separador de milhares 2 2 19 4" xfId="4688" xr:uid="{00000000-0005-0000-0000-00002B0B0000}"/>
    <cellStyle name="Separador de milhares 2 2 2" xfId="2161" xr:uid="{00000000-0005-0000-0000-00002C0B0000}"/>
    <cellStyle name="Separador de milhares 2 2 2 10" xfId="2162" xr:uid="{00000000-0005-0000-0000-00002D0B0000}"/>
    <cellStyle name="Separador de milhares 2 2 2 10 2" xfId="3704" xr:uid="{00000000-0005-0000-0000-00002E0B0000}"/>
    <cellStyle name="Separador de milhares 2 2 2 11" xfId="2163" xr:uid="{00000000-0005-0000-0000-00002F0B0000}"/>
    <cellStyle name="Separador de milhares 2 2 2 11 2" xfId="3705" xr:uid="{00000000-0005-0000-0000-0000300B0000}"/>
    <cellStyle name="Separador de milhares 2 2 2 12" xfId="2164" xr:uid="{00000000-0005-0000-0000-0000310B0000}"/>
    <cellStyle name="Separador de milhares 2 2 2 12 2" xfId="3706" xr:uid="{00000000-0005-0000-0000-0000320B0000}"/>
    <cellStyle name="Separador de milhares 2 2 2 13" xfId="2165" xr:uid="{00000000-0005-0000-0000-0000330B0000}"/>
    <cellStyle name="Separador de milhares 2 2 2 13 2" xfId="3707" xr:uid="{00000000-0005-0000-0000-0000340B0000}"/>
    <cellStyle name="Separador de milhares 2 2 2 14" xfId="2166" xr:uid="{00000000-0005-0000-0000-0000350B0000}"/>
    <cellStyle name="Separador de milhares 2 2 2 14 2" xfId="3708" xr:uid="{00000000-0005-0000-0000-0000360B0000}"/>
    <cellStyle name="Separador de milhares 2 2 2 15" xfId="2167" xr:uid="{00000000-0005-0000-0000-0000370B0000}"/>
    <cellStyle name="Separador de milhares 2 2 2 15 2" xfId="3709" xr:uid="{00000000-0005-0000-0000-0000380B0000}"/>
    <cellStyle name="Separador de milhares 2 2 2 16" xfId="2168" xr:uid="{00000000-0005-0000-0000-0000390B0000}"/>
    <cellStyle name="Separador de milhares 2 2 2 16 2" xfId="3710" xr:uid="{00000000-0005-0000-0000-00003A0B0000}"/>
    <cellStyle name="Separador de milhares 2 2 2 17" xfId="2169" xr:uid="{00000000-0005-0000-0000-00003B0B0000}"/>
    <cellStyle name="Separador de milhares 2 2 2 17 2" xfId="3711" xr:uid="{00000000-0005-0000-0000-00003C0B0000}"/>
    <cellStyle name="Separador de milhares 2 2 2 18" xfId="2170" xr:uid="{00000000-0005-0000-0000-00003D0B0000}"/>
    <cellStyle name="Separador de milhares 2 2 2 18 2" xfId="3712" xr:uid="{00000000-0005-0000-0000-00003E0B0000}"/>
    <cellStyle name="Separador de milhares 2 2 2 19" xfId="2171" xr:uid="{00000000-0005-0000-0000-00003F0B0000}"/>
    <cellStyle name="Separador de milhares 2 2 2 19 2" xfId="3713" xr:uid="{00000000-0005-0000-0000-0000400B0000}"/>
    <cellStyle name="Separador de milhares 2 2 2 2" xfId="2172" xr:uid="{00000000-0005-0000-0000-0000410B0000}"/>
    <cellStyle name="Separador de milhares 2 2 2 2 2" xfId="3714" xr:uid="{00000000-0005-0000-0000-0000420B0000}"/>
    <cellStyle name="Separador de milhares 2 2 2 20" xfId="2173" xr:uid="{00000000-0005-0000-0000-0000430B0000}"/>
    <cellStyle name="Separador de milhares 2 2 2 20 2" xfId="3715" xr:uid="{00000000-0005-0000-0000-0000440B0000}"/>
    <cellStyle name="Separador de milhares 2 2 2 21" xfId="2174" xr:uid="{00000000-0005-0000-0000-0000450B0000}"/>
    <cellStyle name="Separador de milhares 2 2 2 21 2" xfId="3716" xr:uid="{00000000-0005-0000-0000-0000460B0000}"/>
    <cellStyle name="Separador de milhares 2 2 2 22" xfId="2175" xr:uid="{00000000-0005-0000-0000-0000470B0000}"/>
    <cellStyle name="Separador de milhares 2 2 2 22 2" xfId="3717" xr:uid="{00000000-0005-0000-0000-0000480B0000}"/>
    <cellStyle name="Separador de milhares 2 2 2 23" xfId="2176" xr:uid="{00000000-0005-0000-0000-0000490B0000}"/>
    <cellStyle name="Separador de milhares 2 2 2 23 2" xfId="3718" xr:uid="{00000000-0005-0000-0000-00004A0B0000}"/>
    <cellStyle name="Separador de milhares 2 2 2 24" xfId="2177" xr:uid="{00000000-0005-0000-0000-00004B0B0000}"/>
    <cellStyle name="Separador de milhares 2 2 2 24 2" xfId="3719" xr:uid="{00000000-0005-0000-0000-00004C0B0000}"/>
    <cellStyle name="Separador de milhares 2 2 2 25" xfId="2178" xr:uid="{00000000-0005-0000-0000-00004D0B0000}"/>
    <cellStyle name="Separador de milhares 2 2 2 25 2" xfId="3720" xr:uid="{00000000-0005-0000-0000-00004E0B0000}"/>
    <cellStyle name="Separador de milhares 2 2 2 26" xfId="2179" xr:uid="{00000000-0005-0000-0000-00004F0B0000}"/>
    <cellStyle name="Separador de milhares 2 2 2 26 2" xfId="3721" xr:uid="{00000000-0005-0000-0000-0000500B0000}"/>
    <cellStyle name="Separador de milhares 2 2 2 27" xfId="2180" xr:uid="{00000000-0005-0000-0000-0000510B0000}"/>
    <cellStyle name="Separador de milhares 2 2 2 27 2" xfId="3722" xr:uid="{00000000-0005-0000-0000-0000520B0000}"/>
    <cellStyle name="Separador de milhares 2 2 2 28" xfId="2181" xr:uid="{00000000-0005-0000-0000-0000530B0000}"/>
    <cellStyle name="Separador de milhares 2 2 2 28 2" xfId="3723" xr:uid="{00000000-0005-0000-0000-0000540B0000}"/>
    <cellStyle name="Separador de milhares 2 2 2 29" xfId="2182" xr:uid="{00000000-0005-0000-0000-0000550B0000}"/>
    <cellStyle name="Separador de milhares 2 2 2 29 2" xfId="3724" xr:uid="{00000000-0005-0000-0000-0000560B0000}"/>
    <cellStyle name="Separador de milhares 2 2 2 3" xfId="2183" xr:uid="{00000000-0005-0000-0000-0000570B0000}"/>
    <cellStyle name="Separador de milhares 2 2 2 3 2" xfId="3725" xr:uid="{00000000-0005-0000-0000-0000580B0000}"/>
    <cellStyle name="Separador de milhares 2 2 2 30" xfId="2184" xr:uid="{00000000-0005-0000-0000-0000590B0000}"/>
    <cellStyle name="Separador de milhares 2 2 2 30 2" xfId="3726" xr:uid="{00000000-0005-0000-0000-00005A0B0000}"/>
    <cellStyle name="Separador de milhares 2 2 2 31" xfId="2185" xr:uid="{00000000-0005-0000-0000-00005B0B0000}"/>
    <cellStyle name="Separador de milhares 2 2 2 31 2" xfId="3727" xr:uid="{00000000-0005-0000-0000-00005C0B0000}"/>
    <cellStyle name="Separador de milhares 2 2 2 32" xfId="2186" xr:uid="{00000000-0005-0000-0000-00005D0B0000}"/>
    <cellStyle name="Separador de milhares 2 2 2 32 2" xfId="3728" xr:uid="{00000000-0005-0000-0000-00005E0B0000}"/>
    <cellStyle name="Separador de milhares 2 2 2 33" xfId="2187" xr:uid="{00000000-0005-0000-0000-00005F0B0000}"/>
    <cellStyle name="Separador de milhares 2 2 2 33 2" xfId="3729" xr:uid="{00000000-0005-0000-0000-0000600B0000}"/>
    <cellStyle name="Separador de milhares 2 2 2 34" xfId="2188" xr:uid="{00000000-0005-0000-0000-0000610B0000}"/>
    <cellStyle name="Separador de milhares 2 2 2 34 2" xfId="3730" xr:uid="{00000000-0005-0000-0000-0000620B0000}"/>
    <cellStyle name="Separador de milhares 2 2 2 35" xfId="2189" xr:uid="{00000000-0005-0000-0000-0000630B0000}"/>
    <cellStyle name="Separador de milhares 2 2 2 35 2" xfId="3731" xr:uid="{00000000-0005-0000-0000-0000640B0000}"/>
    <cellStyle name="Separador de milhares 2 2 2 36" xfId="2190" xr:uid="{00000000-0005-0000-0000-0000650B0000}"/>
    <cellStyle name="Separador de milhares 2 2 2 36 2" xfId="3732" xr:uid="{00000000-0005-0000-0000-0000660B0000}"/>
    <cellStyle name="Separador de milhares 2 2 2 37" xfId="2191" xr:uid="{00000000-0005-0000-0000-0000670B0000}"/>
    <cellStyle name="Separador de milhares 2 2 2 37 2" xfId="3733" xr:uid="{00000000-0005-0000-0000-0000680B0000}"/>
    <cellStyle name="Separador de milhares 2 2 2 38" xfId="2192" xr:uid="{00000000-0005-0000-0000-0000690B0000}"/>
    <cellStyle name="Separador de milhares 2 2 2 38 2" xfId="3734" xr:uid="{00000000-0005-0000-0000-00006A0B0000}"/>
    <cellStyle name="Separador de milhares 2 2 2 39" xfId="2193" xr:uid="{00000000-0005-0000-0000-00006B0B0000}"/>
    <cellStyle name="Separador de milhares 2 2 2 39 2" xfId="3735" xr:uid="{00000000-0005-0000-0000-00006C0B0000}"/>
    <cellStyle name="Separador de milhares 2 2 2 4" xfId="2194" xr:uid="{00000000-0005-0000-0000-00006D0B0000}"/>
    <cellStyle name="Separador de milhares 2 2 2 4 2" xfId="3736" xr:uid="{00000000-0005-0000-0000-00006E0B0000}"/>
    <cellStyle name="Separador de milhares 2 2 2 40" xfId="2195" xr:uid="{00000000-0005-0000-0000-00006F0B0000}"/>
    <cellStyle name="Separador de milhares 2 2 2 40 2" xfId="3737" xr:uid="{00000000-0005-0000-0000-0000700B0000}"/>
    <cellStyle name="Separador de milhares 2 2 2 41" xfId="2196" xr:uid="{00000000-0005-0000-0000-0000710B0000}"/>
    <cellStyle name="Separador de milhares 2 2 2 41 2" xfId="3738" xr:uid="{00000000-0005-0000-0000-0000720B0000}"/>
    <cellStyle name="Separador de milhares 2 2 2 42" xfId="2197" xr:uid="{00000000-0005-0000-0000-0000730B0000}"/>
    <cellStyle name="Separador de milhares 2 2 2 42 2" xfId="3739" xr:uid="{00000000-0005-0000-0000-0000740B0000}"/>
    <cellStyle name="Separador de milhares 2 2 2 43" xfId="2198" xr:uid="{00000000-0005-0000-0000-0000750B0000}"/>
    <cellStyle name="Separador de milhares 2 2 2 43 2" xfId="3740" xr:uid="{00000000-0005-0000-0000-0000760B0000}"/>
    <cellStyle name="Separador de milhares 2 2 2 44" xfId="2199" xr:uid="{00000000-0005-0000-0000-0000770B0000}"/>
    <cellStyle name="Separador de milhares 2 2 2 44 2" xfId="3741" xr:uid="{00000000-0005-0000-0000-0000780B0000}"/>
    <cellStyle name="Separador de milhares 2 2 2 45" xfId="2200" xr:uid="{00000000-0005-0000-0000-0000790B0000}"/>
    <cellStyle name="Separador de milhares 2 2 2 45 2" xfId="3742" xr:uid="{00000000-0005-0000-0000-00007A0B0000}"/>
    <cellStyle name="Separador de milhares 2 2 2 46" xfId="2201" xr:uid="{00000000-0005-0000-0000-00007B0B0000}"/>
    <cellStyle name="Separador de milhares 2 2 2 46 2" xfId="3743" xr:uid="{00000000-0005-0000-0000-00007C0B0000}"/>
    <cellStyle name="Separador de milhares 2 2 2 47" xfId="2202" xr:uid="{00000000-0005-0000-0000-00007D0B0000}"/>
    <cellStyle name="Separador de milhares 2 2 2 47 2" xfId="3744" xr:uid="{00000000-0005-0000-0000-00007E0B0000}"/>
    <cellStyle name="Separador de milhares 2 2 2 48" xfId="2203" xr:uid="{00000000-0005-0000-0000-00007F0B0000}"/>
    <cellStyle name="Separador de milhares 2 2 2 48 2" xfId="3745" xr:uid="{00000000-0005-0000-0000-0000800B0000}"/>
    <cellStyle name="Separador de milhares 2 2 2 49" xfId="2204" xr:uid="{00000000-0005-0000-0000-0000810B0000}"/>
    <cellStyle name="Separador de milhares 2 2 2 49 2" xfId="3746" xr:uid="{00000000-0005-0000-0000-0000820B0000}"/>
    <cellStyle name="Separador de milhares 2 2 2 5" xfId="2205" xr:uid="{00000000-0005-0000-0000-0000830B0000}"/>
    <cellStyle name="Separador de milhares 2 2 2 5 2" xfId="3747" xr:uid="{00000000-0005-0000-0000-0000840B0000}"/>
    <cellStyle name="Separador de milhares 2 2 2 50" xfId="2206" xr:uid="{00000000-0005-0000-0000-0000850B0000}"/>
    <cellStyle name="Separador de milhares 2 2 2 50 2" xfId="3748" xr:uid="{00000000-0005-0000-0000-0000860B0000}"/>
    <cellStyle name="Separador de milhares 2 2 2 51" xfId="2207" xr:uid="{00000000-0005-0000-0000-0000870B0000}"/>
    <cellStyle name="Separador de milhares 2 2 2 51 2" xfId="3749" xr:uid="{00000000-0005-0000-0000-0000880B0000}"/>
    <cellStyle name="Separador de milhares 2 2 2 52" xfId="2208" xr:uid="{00000000-0005-0000-0000-0000890B0000}"/>
    <cellStyle name="Separador de milhares 2 2 2 52 2" xfId="3750" xr:uid="{00000000-0005-0000-0000-00008A0B0000}"/>
    <cellStyle name="Separador de milhares 2 2 2 53" xfId="2209" xr:uid="{00000000-0005-0000-0000-00008B0B0000}"/>
    <cellStyle name="Separador de milhares 2 2 2 53 2" xfId="3751" xr:uid="{00000000-0005-0000-0000-00008C0B0000}"/>
    <cellStyle name="Separador de milhares 2 2 2 54" xfId="2210" xr:uid="{00000000-0005-0000-0000-00008D0B0000}"/>
    <cellStyle name="Separador de milhares 2 2 2 54 2" xfId="3752" xr:uid="{00000000-0005-0000-0000-00008E0B0000}"/>
    <cellStyle name="Separador de milhares 2 2 2 55" xfId="2211" xr:uid="{00000000-0005-0000-0000-00008F0B0000}"/>
    <cellStyle name="Separador de milhares 2 2 2 55 2" xfId="3753" xr:uid="{00000000-0005-0000-0000-0000900B0000}"/>
    <cellStyle name="Separador de milhares 2 2 2 56" xfId="2212" xr:uid="{00000000-0005-0000-0000-0000910B0000}"/>
    <cellStyle name="Separador de milhares 2 2 2 56 2" xfId="3754" xr:uid="{00000000-0005-0000-0000-0000920B0000}"/>
    <cellStyle name="Separador de milhares 2 2 2 57" xfId="2213" xr:uid="{00000000-0005-0000-0000-0000930B0000}"/>
    <cellStyle name="Separador de milhares 2 2 2 57 2" xfId="3755" xr:uid="{00000000-0005-0000-0000-0000940B0000}"/>
    <cellStyle name="Separador de milhares 2 2 2 58" xfId="2214" xr:uid="{00000000-0005-0000-0000-0000950B0000}"/>
    <cellStyle name="Separador de milhares 2 2 2 59" xfId="3117" xr:uid="{00000000-0005-0000-0000-0000960B0000}"/>
    <cellStyle name="Separador de milhares 2 2 2 6" xfId="2215" xr:uid="{00000000-0005-0000-0000-0000970B0000}"/>
    <cellStyle name="Separador de milhares 2 2 2 6 2" xfId="3756" xr:uid="{00000000-0005-0000-0000-0000980B0000}"/>
    <cellStyle name="Separador de milhares 2 2 2 7" xfId="2216" xr:uid="{00000000-0005-0000-0000-0000990B0000}"/>
    <cellStyle name="Separador de milhares 2 2 2 7 2" xfId="3757" xr:uid="{00000000-0005-0000-0000-00009A0B0000}"/>
    <cellStyle name="Separador de milhares 2 2 2 8" xfId="2217" xr:uid="{00000000-0005-0000-0000-00009B0B0000}"/>
    <cellStyle name="Separador de milhares 2 2 2 8 2" xfId="3758" xr:uid="{00000000-0005-0000-0000-00009C0B0000}"/>
    <cellStyle name="Separador de milhares 2 2 2 9" xfId="2218" xr:uid="{00000000-0005-0000-0000-00009D0B0000}"/>
    <cellStyle name="Separador de milhares 2 2 2 9 2" xfId="3759" xr:uid="{00000000-0005-0000-0000-00009E0B0000}"/>
    <cellStyle name="Separador de milhares 2 2 20" xfId="2219" xr:uid="{00000000-0005-0000-0000-00009F0B0000}"/>
    <cellStyle name="Separador de milhares 2 2 20 2" xfId="4518" xr:uid="{00000000-0005-0000-0000-0000A00B0000}"/>
    <cellStyle name="Separador de milhares 2 2 20 2 2" xfId="5239" xr:uid="{00000000-0005-0000-0000-0000A10B0000}"/>
    <cellStyle name="Separador de milhares 2 2 20 3" xfId="3760" xr:uid="{00000000-0005-0000-0000-0000A20B0000}"/>
    <cellStyle name="Separador de milhares 2 2 20 4" xfId="4689" xr:uid="{00000000-0005-0000-0000-0000A30B0000}"/>
    <cellStyle name="Separador de milhares 2 2 21" xfId="2220" xr:uid="{00000000-0005-0000-0000-0000A40B0000}"/>
    <cellStyle name="Separador de milhares 2 2 21 2" xfId="4519" xr:uid="{00000000-0005-0000-0000-0000A50B0000}"/>
    <cellStyle name="Separador de milhares 2 2 21 2 2" xfId="5240" xr:uid="{00000000-0005-0000-0000-0000A60B0000}"/>
    <cellStyle name="Separador de milhares 2 2 21 3" xfId="3761" xr:uid="{00000000-0005-0000-0000-0000A70B0000}"/>
    <cellStyle name="Separador de milhares 2 2 21 4" xfId="4690" xr:uid="{00000000-0005-0000-0000-0000A80B0000}"/>
    <cellStyle name="Separador de milhares 2 2 22" xfId="2221" xr:uid="{00000000-0005-0000-0000-0000A90B0000}"/>
    <cellStyle name="Separador de milhares 2 2 22 2" xfId="4520" xr:uid="{00000000-0005-0000-0000-0000AA0B0000}"/>
    <cellStyle name="Separador de milhares 2 2 22 2 2" xfId="5241" xr:uid="{00000000-0005-0000-0000-0000AB0B0000}"/>
    <cellStyle name="Separador de milhares 2 2 22 3" xfId="3762" xr:uid="{00000000-0005-0000-0000-0000AC0B0000}"/>
    <cellStyle name="Separador de milhares 2 2 22 4" xfId="4691" xr:uid="{00000000-0005-0000-0000-0000AD0B0000}"/>
    <cellStyle name="Separador de milhares 2 2 23" xfId="2222" xr:uid="{00000000-0005-0000-0000-0000AE0B0000}"/>
    <cellStyle name="Separador de milhares 2 2 23 2" xfId="4521" xr:uid="{00000000-0005-0000-0000-0000AF0B0000}"/>
    <cellStyle name="Separador de milhares 2 2 23 2 2" xfId="5242" xr:uid="{00000000-0005-0000-0000-0000B00B0000}"/>
    <cellStyle name="Separador de milhares 2 2 23 3" xfId="3763" xr:uid="{00000000-0005-0000-0000-0000B10B0000}"/>
    <cellStyle name="Separador de milhares 2 2 23 4" xfId="4692" xr:uid="{00000000-0005-0000-0000-0000B20B0000}"/>
    <cellStyle name="Separador de milhares 2 2 24" xfId="2223" xr:uid="{00000000-0005-0000-0000-0000B30B0000}"/>
    <cellStyle name="Separador de milhares 2 2 24 2" xfId="4522" xr:uid="{00000000-0005-0000-0000-0000B40B0000}"/>
    <cellStyle name="Separador de milhares 2 2 24 2 2" xfId="5243" xr:uid="{00000000-0005-0000-0000-0000B50B0000}"/>
    <cellStyle name="Separador de milhares 2 2 24 3" xfId="3764" xr:uid="{00000000-0005-0000-0000-0000B60B0000}"/>
    <cellStyle name="Separador de milhares 2 2 24 4" xfId="4693" xr:uid="{00000000-0005-0000-0000-0000B70B0000}"/>
    <cellStyle name="Separador de milhares 2 2 25" xfId="2224" xr:uid="{00000000-0005-0000-0000-0000B80B0000}"/>
    <cellStyle name="Separador de milhares 2 2 25 2" xfId="4523" xr:uid="{00000000-0005-0000-0000-0000B90B0000}"/>
    <cellStyle name="Separador de milhares 2 2 25 2 2" xfId="5244" xr:uid="{00000000-0005-0000-0000-0000BA0B0000}"/>
    <cellStyle name="Separador de milhares 2 2 25 3" xfId="3765" xr:uid="{00000000-0005-0000-0000-0000BB0B0000}"/>
    <cellStyle name="Separador de milhares 2 2 25 4" xfId="4694" xr:uid="{00000000-0005-0000-0000-0000BC0B0000}"/>
    <cellStyle name="Separador de milhares 2 2 26" xfId="2225" xr:uid="{00000000-0005-0000-0000-0000BD0B0000}"/>
    <cellStyle name="Separador de milhares 2 2 26 2" xfId="4524" xr:uid="{00000000-0005-0000-0000-0000BE0B0000}"/>
    <cellStyle name="Separador de milhares 2 2 26 2 2" xfId="5245" xr:uid="{00000000-0005-0000-0000-0000BF0B0000}"/>
    <cellStyle name="Separador de milhares 2 2 26 3" xfId="3766" xr:uid="{00000000-0005-0000-0000-0000C00B0000}"/>
    <cellStyle name="Separador de milhares 2 2 26 4" xfId="4695" xr:uid="{00000000-0005-0000-0000-0000C10B0000}"/>
    <cellStyle name="Separador de milhares 2 2 27" xfId="2226" xr:uid="{00000000-0005-0000-0000-0000C20B0000}"/>
    <cellStyle name="Separador de milhares 2 2 27 2" xfId="3767" xr:uid="{00000000-0005-0000-0000-0000C30B0000}"/>
    <cellStyle name="Separador de milhares 2 2 27 3" xfId="4696" xr:uid="{00000000-0005-0000-0000-0000C40B0000}"/>
    <cellStyle name="Separador de milhares 2 2 28" xfId="2227" xr:uid="{00000000-0005-0000-0000-0000C50B0000}"/>
    <cellStyle name="Separador de milhares 2 2 28 2" xfId="3768" xr:uid="{00000000-0005-0000-0000-0000C60B0000}"/>
    <cellStyle name="Separador de milhares 2 2 28 3" xfId="4697" xr:uid="{00000000-0005-0000-0000-0000C70B0000}"/>
    <cellStyle name="Separador de milhares 2 2 29" xfId="2228" xr:uid="{00000000-0005-0000-0000-0000C80B0000}"/>
    <cellStyle name="Separador de milhares 2 2 29 2" xfId="3769" xr:uid="{00000000-0005-0000-0000-0000C90B0000}"/>
    <cellStyle name="Separador de milhares 2 2 29 3" xfId="4698" xr:uid="{00000000-0005-0000-0000-0000CA0B0000}"/>
    <cellStyle name="Separador de milhares 2 2 3" xfId="2229" xr:uid="{00000000-0005-0000-0000-0000CB0B0000}"/>
    <cellStyle name="Separador de milhares 2 2 3 10" xfId="2230" xr:uid="{00000000-0005-0000-0000-0000CC0B0000}"/>
    <cellStyle name="Separador de milhares 2 2 3 10 2" xfId="4525" xr:uid="{00000000-0005-0000-0000-0000CD0B0000}"/>
    <cellStyle name="Separador de milhares 2 2 3 10 2 2" xfId="5246" xr:uid="{00000000-0005-0000-0000-0000CE0B0000}"/>
    <cellStyle name="Separador de milhares 2 2 3 10 3" xfId="3770" xr:uid="{00000000-0005-0000-0000-0000CF0B0000}"/>
    <cellStyle name="Separador de milhares 2 2 3 10 4" xfId="4699" xr:uid="{00000000-0005-0000-0000-0000D00B0000}"/>
    <cellStyle name="Separador de milhares 2 2 3 11" xfId="2231" xr:uid="{00000000-0005-0000-0000-0000D10B0000}"/>
    <cellStyle name="Separador de milhares 2 2 3 11 2" xfId="4526" xr:uid="{00000000-0005-0000-0000-0000D20B0000}"/>
    <cellStyle name="Separador de milhares 2 2 3 11 2 2" xfId="5247" xr:uid="{00000000-0005-0000-0000-0000D30B0000}"/>
    <cellStyle name="Separador de milhares 2 2 3 11 3" xfId="3771" xr:uid="{00000000-0005-0000-0000-0000D40B0000}"/>
    <cellStyle name="Separador de milhares 2 2 3 11 4" xfId="4700" xr:uid="{00000000-0005-0000-0000-0000D50B0000}"/>
    <cellStyle name="Separador de milhares 2 2 3 12" xfId="2232" xr:uid="{00000000-0005-0000-0000-0000D60B0000}"/>
    <cellStyle name="Separador de milhares 2 2 3 12 2" xfId="3772" xr:uid="{00000000-0005-0000-0000-0000D70B0000}"/>
    <cellStyle name="Separador de milhares 2 2 3 12 3" xfId="4701" xr:uid="{00000000-0005-0000-0000-0000D80B0000}"/>
    <cellStyle name="Separador de milhares 2 2 3 13" xfId="3773" xr:uid="{00000000-0005-0000-0000-0000D90B0000}"/>
    <cellStyle name="Separador de milhares 2 2 3 13 2" xfId="4702" xr:uid="{00000000-0005-0000-0000-0000DA0B0000}"/>
    <cellStyle name="Separador de milhares 2 2 3 14" xfId="3118" xr:uid="{00000000-0005-0000-0000-0000DB0B0000}"/>
    <cellStyle name="Separador de milhares 2 2 3 2" xfId="2233" xr:uid="{00000000-0005-0000-0000-0000DC0B0000}"/>
    <cellStyle name="Separador de milhares 2 2 3 2 2" xfId="2234" xr:uid="{00000000-0005-0000-0000-0000DD0B0000}"/>
    <cellStyle name="Separador de milhares 2 2 3 2 2 2" xfId="3775" xr:uid="{00000000-0005-0000-0000-0000DE0B0000}"/>
    <cellStyle name="Separador de milhares 2 2 3 2 3" xfId="2235" xr:uid="{00000000-0005-0000-0000-0000DF0B0000}"/>
    <cellStyle name="Separador de milhares 2 2 3 2 3 2" xfId="3776" xr:uid="{00000000-0005-0000-0000-0000E00B0000}"/>
    <cellStyle name="Separador de milhares 2 2 3 2 4" xfId="2236" xr:uid="{00000000-0005-0000-0000-0000E10B0000}"/>
    <cellStyle name="Separador de milhares 2 2 3 2 4 2" xfId="3777" xr:uid="{00000000-0005-0000-0000-0000E20B0000}"/>
    <cellStyle name="Separador de milhares 2 2 3 2 5" xfId="2237" xr:uid="{00000000-0005-0000-0000-0000E30B0000}"/>
    <cellStyle name="Separador de milhares 2 2 3 2 5 2" xfId="3778" xr:uid="{00000000-0005-0000-0000-0000E40B0000}"/>
    <cellStyle name="Separador de milhares 2 2 3 2 6" xfId="2238" xr:uid="{00000000-0005-0000-0000-0000E50B0000}"/>
    <cellStyle name="Separador de milhares 2 2 3 2 6 2" xfId="3779" xr:uid="{00000000-0005-0000-0000-0000E60B0000}"/>
    <cellStyle name="Separador de milhares 2 2 3 2 7" xfId="3774" xr:uid="{00000000-0005-0000-0000-0000E70B0000}"/>
    <cellStyle name="Separador de milhares 2 2 3 3" xfId="2239" xr:uid="{00000000-0005-0000-0000-0000E80B0000}"/>
    <cellStyle name="Separador de milhares 2 2 3 3 2" xfId="2240" xr:uid="{00000000-0005-0000-0000-0000E90B0000}"/>
    <cellStyle name="Separador de milhares 2 2 3 3 2 2" xfId="3781" xr:uid="{00000000-0005-0000-0000-0000EA0B0000}"/>
    <cellStyle name="Separador de milhares 2 2 3 3 2 3" xfId="4703" xr:uid="{00000000-0005-0000-0000-0000EB0B0000}"/>
    <cellStyle name="Separador de milhares 2 2 3 3 3" xfId="3780" xr:uid="{00000000-0005-0000-0000-0000EC0B0000}"/>
    <cellStyle name="Separador de milhares 2 2 3 4" xfId="2241" xr:uid="{00000000-0005-0000-0000-0000ED0B0000}"/>
    <cellStyle name="Separador de milhares 2 2 3 4 2" xfId="2242" xr:uid="{00000000-0005-0000-0000-0000EE0B0000}"/>
    <cellStyle name="Separador de milhares 2 2 3 4 2 2" xfId="3783" xr:uid="{00000000-0005-0000-0000-0000EF0B0000}"/>
    <cellStyle name="Separador de milhares 2 2 3 4 2 3" xfId="4704" xr:uid="{00000000-0005-0000-0000-0000F00B0000}"/>
    <cellStyle name="Separador de milhares 2 2 3 4 3" xfId="3782" xr:uid="{00000000-0005-0000-0000-0000F10B0000}"/>
    <cellStyle name="Separador de milhares 2 2 3 5" xfId="2243" xr:uid="{00000000-0005-0000-0000-0000F20B0000}"/>
    <cellStyle name="Separador de milhares 2 2 3 5 2" xfId="2244" xr:uid="{00000000-0005-0000-0000-0000F30B0000}"/>
    <cellStyle name="Separador de milhares 2 2 3 5 2 2" xfId="3785" xr:uid="{00000000-0005-0000-0000-0000F40B0000}"/>
    <cellStyle name="Separador de milhares 2 2 3 5 2 3" xfId="4705" xr:uid="{00000000-0005-0000-0000-0000F50B0000}"/>
    <cellStyle name="Separador de milhares 2 2 3 5 3" xfId="3784" xr:uid="{00000000-0005-0000-0000-0000F60B0000}"/>
    <cellStyle name="Separador de milhares 2 2 3 6" xfId="2245" xr:uid="{00000000-0005-0000-0000-0000F70B0000}"/>
    <cellStyle name="Separador de milhares 2 2 3 6 2" xfId="2246" xr:uid="{00000000-0005-0000-0000-0000F80B0000}"/>
    <cellStyle name="Separador de milhares 2 2 3 6 2 2" xfId="3787" xr:uid="{00000000-0005-0000-0000-0000F90B0000}"/>
    <cellStyle name="Separador de milhares 2 2 3 6 2 3" xfId="4706" xr:uid="{00000000-0005-0000-0000-0000FA0B0000}"/>
    <cellStyle name="Separador de milhares 2 2 3 6 3" xfId="3786" xr:uid="{00000000-0005-0000-0000-0000FB0B0000}"/>
    <cellStyle name="Separador de milhares 2 2 3 7" xfId="2247" xr:uid="{00000000-0005-0000-0000-0000FC0B0000}"/>
    <cellStyle name="Separador de milhares 2 2 3 7 2" xfId="2248" xr:uid="{00000000-0005-0000-0000-0000FD0B0000}"/>
    <cellStyle name="Separador de milhares 2 2 3 7 2 2" xfId="3789" xr:uid="{00000000-0005-0000-0000-0000FE0B0000}"/>
    <cellStyle name="Separador de milhares 2 2 3 7 2 3" xfId="4707" xr:uid="{00000000-0005-0000-0000-0000FF0B0000}"/>
    <cellStyle name="Separador de milhares 2 2 3 7 3" xfId="3788" xr:uid="{00000000-0005-0000-0000-0000000C0000}"/>
    <cellStyle name="Separador de milhares 2 2 3 8" xfId="2249" xr:uid="{00000000-0005-0000-0000-0000010C0000}"/>
    <cellStyle name="Separador de milhares 2 2 3 8 2" xfId="4527" xr:uid="{00000000-0005-0000-0000-0000020C0000}"/>
    <cellStyle name="Separador de milhares 2 2 3 8 2 2" xfId="5248" xr:uid="{00000000-0005-0000-0000-0000030C0000}"/>
    <cellStyle name="Separador de milhares 2 2 3 8 3" xfId="3790" xr:uid="{00000000-0005-0000-0000-0000040C0000}"/>
    <cellStyle name="Separador de milhares 2 2 3 8 4" xfId="4708" xr:uid="{00000000-0005-0000-0000-0000050C0000}"/>
    <cellStyle name="Separador de milhares 2 2 3 9" xfId="2250" xr:uid="{00000000-0005-0000-0000-0000060C0000}"/>
    <cellStyle name="Separador de milhares 2 2 3 9 2" xfId="4528" xr:uid="{00000000-0005-0000-0000-0000070C0000}"/>
    <cellStyle name="Separador de milhares 2 2 3 9 2 2" xfId="5249" xr:uid="{00000000-0005-0000-0000-0000080C0000}"/>
    <cellStyle name="Separador de milhares 2 2 3 9 3" xfId="3791" xr:uid="{00000000-0005-0000-0000-0000090C0000}"/>
    <cellStyle name="Separador de milhares 2 2 3 9 4" xfId="4709" xr:uid="{00000000-0005-0000-0000-00000A0C0000}"/>
    <cellStyle name="Separador de milhares 2 2 30" xfId="2251" xr:uid="{00000000-0005-0000-0000-00000B0C0000}"/>
    <cellStyle name="Separador de milhares 2 2 30 2" xfId="3792" xr:uid="{00000000-0005-0000-0000-00000C0C0000}"/>
    <cellStyle name="Separador de milhares 2 2 30 3" xfId="4710" xr:uid="{00000000-0005-0000-0000-00000D0C0000}"/>
    <cellStyle name="Separador de milhares 2 2 31" xfId="2252" xr:uid="{00000000-0005-0000-0000-00000E0C0000}"/>
    <cellStyle name="Separador de milhares 2 2 31 2" xfId="3793" xr:uid="{00000000-0005-0000-0000-00000F0C0000}"/>
    <cellStyle name="Separador de milhares 2 2 31 3" xfId="4711" xr:uid="{00000000-0005-0000-0000-0000100C0000}"/>
    <cellStyle name="Separador de milhares 2 2 32" xfId="2253" xr:uid="{00000000-0005-0000-0000-0000110C0000}"/>
    <cellStyle name="Separador de milhares 2 2 32 2" xfId="3794" xr:uid="{00000000-0005-0000-0000-0000120C0000}"/>
    <cellStyle name="Separador de milhares 2 2 32 3" xfId="4712" xr:uid="{00000000-0005-0000-0000-0000130C0000}"/>
    <cellStyle name="Separador de milhares 2 2 33" xfId="2254" xr:uid="{00000000-0005-0000-0000-0000140C0000}"/>
    <cellStyle name="Separador de milhares 2 2 33 2" xfId="3795" xr:uid="{00000000-0005-0000-0000-0000150C0000}"/>
    <cellStyle name="Separador de milhares 2 2 33 3" xfId="4713" xr:uid="{00000000-0005-0000-0000-0000160C0000}"/>
    <cellStyle name="Separador de milhares 2 2 34" xfId="2255" xr:uid="{00000000-0005-0000-0000-0000170C0000}"/>
    <cellStyle name="Separador de milhares 2 2 34 2" xfId="3796" xr:uid="{00000000-0005-0000-0000-0000180C0000}"/>
    <cellStyle name="Separador de milhares 2 2 34 3" xfId="4714" xr:uid="{00000000-0005-0000-0000-0000190C0000}"/>
    <cellStyle name="Separador de milhares 2 2 35" xfId="2256" xr:uid="{00000000-0005-0000-0000-00001A0C0000}"/>
    <cellStyle name="Separador de milhares 2 2 35 2" xfId="3797" xr:uid="{00000000-0005-0000-0000-00001B0C0000}"/>
    <cellStyle name="Separador de milhares 2 2 35 3" xfId="4715" xr:uid="{00000000-0005-0000-0000-00001C0C0000}"/>
    <cellStyle name="Separador de milhares 2 2 36" xfId="2257" xr:uid="{00000000-0005-0000-0000-00001D0C0000}"/>
    <cellStyle name="Separador de milhares 2 2 36 2" xfId="3798" xr:uid="{00000000-0005-0000-0000-00001E0C0000}"/>
    <cellStyle name="Separador de milhares 2 2 36 3" xfId="4716" xr:uid="{00000000-0005-0000-0000-00001F0C0000}"/>
    <cellStyle name="Separador de milhares 2 2 37" xfId="2258" xr:uid="{00000000-0005-0000-0000-0000200C0000}"/>
    <cellStyle name="Separador de milhares 2 2 37 2" xfId="3799" xr:uid="{00000000-0005-0000-0000-0000210C0000}"/>
    <cellStyle name="Separador de milhares 2 2 37 3" xfId="4717" xr:uid="{00000000-0005-0000-0000-0000220C0000}"/>
    <cellStyle name="Separador de milhares 2 2 38" xfId="2259" xr:uid="{00000000-0005-0000-0000-0000230C0000}"/>
    <cellStyle name="Separador de milhares 2 2 38 2" xfId="3800" xr:uid="{00000000-0005-0000-0000-0000240C0000}"/>
    <cellStyle name="Separador de milhares 2 2 38 3" xfId="4718" xr:uid="{00000000-0005-0000-0000-0000250C0000}"/>
    <cellStyle name="Separador de milhares 2 2 39" xfId="2260" xr:uid="{00000000-0005-0000-0000-0000260C0000}"/>
    <cellStyle name="Separador de milhares 2 2 39 2" xfId="3801" xr:uid="{00000000-0005-0000-0000-0000270C0000}"/>
    <cellStyle name="Separador de milhares 2 2 39 3" xfId="4719" xr:uid="{00000000-0005-0000-0000-0000280C0000}"/>
    <cellStyle name="Separador de milhares 2 2 4" xfId="2261" xr:uid="{00000000-0005-0000-0000-0000290C0000}"/>
    <cellStyle name="Separador de milhares 2 2 4 10" xfId="2262" xr:uid="{00000000-0005-0000-0000-00002A0C0000}"/>
    <cellStyle name="Separador de milhares 2 2 4 10 2" xfId="3803" xr:uid="{00000000-0005-0000-0000-00002B0C0000}"/>
    <cellStyle name="Separador de milhares 2 2 4 11" xfId="2263" xr:uid="{00000000-0005-0000-0000-00002C0C0000}"/>
    <cellStyle name="Separador de milhares 2 2 4 11 2" xfId="3804" xr:uid="{00000000-0005-0000-0000-00002D0C0000}"/>
    <cellStyle name="Separador de milhares 2 2 4 12" xfId="2264" xr:uid="{00000000-0005-0000-0000-00002E0C0000}"/>
    <cellStyle name="Separador de milhares 2 2 4 12 2" xfId="3805" xr:uid="{00000000-0005-0000-0000-00002F0C0000}"/>
    <cellStyle name="Separador de milhares 2 2 4 13" xfId="2265" xr:uid="{00000000-0005-0000-0000-0000300C0000}"/>
    <cellStyle name="Separador de milhares 2 2 4 13 2" xfId="3806" xr:uid="{00000000-0005-0000-0000-0000310C0000}"/>
    <cellStyle name="Separador de milhares 2 2 4 14" xfId="2266" xr:uid="{00000000-0005-0000-0000-0000320C0000}"/>
    <cellStyle name="Separador de milhares 2 2 4 14 2" xfId="3807" xr:uid="{00000000-0005-0000-0000-0000330C0000}"/>
    <cellStyle name="Separador de milhares 2 2 4 15" xfId="2267" xr:uid="{00000000-0005-0000-0000-0000340C0000}"/>
    <cellStyle name="Separador de milhares 2 2 4 15 2" xfId="3808" xr:uid="{00000000-0005-0000-0000-0000350C0000}"/>
    <cellStyle name="Separador de milhares 2 2 4 16" xfId="2268" xr:uid="{00000000-0005-0000-0000-0000360C0000}"/>
    <cellStyle name="Separador de milhares 2 2 4 16 2" xfId="3809" xr:uid="{00000000-0005-0000-0000-0000370C0000}"/>
    <cellStyle name="Separador de milhares 2 2 4 17" xfId="2269" xr:uid="{00000000-0005-0000-0000-0000380C0000}"/>
    <cellStyle name="Separador de milhares 2 2 4 17 2" xfId="3810" xr:uid="{00000000-0005-0000-0000-0000390C0000}"/>
    <cellStyle name="Separador de milhares 2 2 4 18" xfId="2270" xr:uid="{00000000-0005-0000-0000-00003A0C0000}"/>
    <cellStyle name="Separador de milhares 2 2 4 18 2" xfId="3811" xr:uid="{00000000-0005-0000-0000-00003B0C0000}"/>
    <cellStyle name="Separador de milhares 2 2 4 19" xfId="2271" xr:uid="{00000000-0005-0000-0000-00003C0C0000}"/>
    <cellStyle name="Separador de milhares 2 2 4 19 2" xfId="3812" xr:uid="{00000000-0005-0000-0000-00003D0C0000}"/>
    <cellStyle name="Separador de milhares 2 2 4 2" xfId="2272" xr:uid="{00000000-0005-0000-0000-00003E0C0000}"/>
    <cellStyle name="Separador de milhares 2 2 4 2 2" xfId="3813" xr:uid="{00000000-0005-0000-0000-00003F0C0000}"/>
    <cellStyle name="Separador de milhares 2 2 4 20" xfId="2273" xr:uid="{00000000-0005-0000-0000-0000400C0000}"/>
    <cellStyle name="Separador de milhares 2 2 4 20 2" xfId="3814" xr:uid="{00000000-0005-0000-0000-0000410C0000}"/>
    <cellStyle name="Separador de milhares 2 2 4 21" xfId="2274" xr:uid="{00000000-0005-0000-0000-0000420C0000}"/>
    <cellStyle name="Separador de milhares 2 2 4 21 2" xfId="3815" xr:uid="{00000000-0005-0000-0000-0000430C0000}"/>
    <cellStyle name="Separador de milhares 2 2 4 22" xfId="2275" xr:uid="{00000000-0005-0000-0000-0000440C0000}"/>
    <cellStyle name="Separador de milhares 2 2 4 22 2" xfId="3816" xr:uid="{00000000-0005-0000-0000-0000450C0000}"/>
    <cellStyle name="Separador de milhares 2 2 4 23" xfId="2276" xr:uid="{00000000-0005-0000-0000-0000460C0000}"/>
    <cellStyle name="Separador de milhares 2 2 4 23 2" xfId="3817" xr:uid="{00000000-0005-0000-0000-0000470C0000}"/>
    <cellStyle name="Separador de milhares 2 2 4 24" xfId="2277" xr:uid="{00000000-0005-0000-0000-0000480C0000}"/>
    <cellStyle name="Separador de milhares 2 2 4 24 2" xfId="3818" xr:uid="{00000000-0005-0000-0000-0000490C0000}"/>
    <cellStyle name="Separador de milhares 2 2 4 25" xfId="2278" xr:uid="{00000000-0005-0000-0000-00004A0C0000}"/>
    <cellStyle name="Separador de milhares 2 2 4 25 2" xfId="3819" xr:uid="{00000000-0005-0000-0000-00004B0C0000}"/>
    <cellStyle name="Separador de milhares 2 2 4 26" xfId="2279" xr:uid="{00000000-0005-0000-0000-00004C0C0000}"/>
    <cellStyle name="Separador de milhares 2 2 4 26 2" xfId="3820" xr:uid="{00000000-0005-0000-0000-00004D0C0000}"/>
    <cellStyle name="Separador de milhares 2 2 4 27" xfId="2280" xr:uid="{00000000-0005-0000-0000-00004E0C0000}"/>
    <cellStyle name="Separador de milhares 2 2 4 27 2" xfId="3821" xr:uid="{00000000-0005-0000-0000-00004F0C0000}"/>
    <cellStyle name="Separador de milhares 2 2 4 28" xfId="2281" xr:uid="{00000000-0005-0000-0000-0000500C0000}"/>
    <cellStyle name="Separador de milhares 2 2 4 28 2" xfId="3822" xr:uid="{00000000-0005-0000-0000-0000510C0000}"/>
    <cellStyle name="Separador de milhares 2 2 4 29" xfId="2282" xr:uid="{00000000-0005-0000-0000-0000520C0000}"/>
    <cellStyle name="Separador de milhares 2 2 4 29 2" xfId="3823" xr:uid="{00000000-0005-0000-0000-0000530C0000}"/>
    <cellStyle name="Separador de milhares 2 2 4 3" xfId="2283" xr:uid="{00000000-0005-0000-0000-0000540C0000}"/>
    <cellStyle name="Separador de milhares 2 2 4 3 2" xfId="3824" xr:uid="{00000000-0005-0000-0000-0000550C0000}"/>
    <cellStyle name="Separador de milhares 2 2 4 30" xfId="2284" xr:uid="{00000000-0005-0000-0000-0000560C0000}"/>
    <cellStyle name="Separador de milhares 2 2 4 30 2" xfId="3825" xr:uid="{00000000-0005-0000-0000-0000570C0000}"/>
    <cellStyle name="Separador de milhares 2 2 4 31" xfId="2285" xr:uid="{00000000-0005-0000-0000-0000580C0000}"/>
    <cellStyle name="Separador de milhares 2 2 4 31 2" xfId="3826" xr:uid="{00000000-0005-0000-0000-0000590C0000}"/>
    <cellStyle name="Separador de milhares 2 2 4 32" xfId="2286" xr:uid="{00000000-0005-0000-0000-00005A0C0000}"/>
    <cellStyle name="Separador de milhares 2 2 4 32 2" xfId="3827" xr:uid="{00000000-0005-0000-0000-00005B0C0000}"/>
    <cellStyle name="Separador de milhares 2 2 4 33" xfId="2287" xr:uid="{00000000-0005-0000-0000-00005C0C0000}"/>
    <cellStyle name="Separador de milhares 2 2 4 33 2" xfId="3828" xr:uid="{00000000-0005-0000-0000-00005D0C0000}"/>
    <cellStyle name="Separador de milhares 2 2 4 34" xfId="2288" xr:uid="{00000000-0005-0000-0000-00005E0C0000}"/>
    <cellStyle name="Separador de milhares 2 2 4 34 2" xfId="3829" xr:uid="{00000000-0005-0000-0000-00005F0C0000}"/>
    <cellStyle name="Separador de milhares 2 2 4 35" xfId="2289" xr:uid="{00000000-0005-0000-0000-0000600C0000}"/>
    <cellStyle name="Separador de milhares 2 2 4 35 2" xfId="3830" xr:uid="{00000000-0005-0000-0000-0000610C0000}"/>
    <cellStyle name="Separador de milhares 2 2 4 36" xfId="2290" xr:uid="{00000000-0005-0000-0000-0000620C0000}"/>
    <cellStyle name="Separador de milhares 2 2 4 36 2" xfId="3831" xr:uid="{00000000-0005-0000-0000-0000630C0000}"/>
    <cellStyle name="Separador de milhares 2 2 4 37" xfId="2291" xr:uid="{00000000-0005-0000-0000-0000640C0000}"/>
    <cellStyle name="Separador de milhares 2 2 4 37 2" xfId="3832" xr:uid="{00000000-0005-0000-0000-0000650C0000}"/>
    <cellStyle name="Separador de milhares 2 2 4 38" xfId="2292" xr:uid="{00000000-0005-0000-0000-0000660C0000}"/>
    <cellStyle name="Separador de milhares 2 2 4 38 2" xfId="3833" xr:uid="{00000000-0005-0000-0000-0000670C0000}"/>
    <cellStyle name="Separador de milhares 2 2 4 39" xfId="2293" xr:uid="{00000000-0005-0000-0000-0000680C0000}"/>
    <cellStyle name="Separador de milhares 2 2 4 39 2" xfId="3834" xr:uid="{00000000-0005-0000-0000-0000690C0000}"/>
    <cellStyle name="Separador de milhares 2 2 4 4" xfId="2294" xr:uid="{00000000-0005-0000-0000-00006A0C0000}"/>
    <cellStyle name="Separador de milhares 2 2 4 4 2" xfId="3835" xr:uid="{00000000-0005-0000-0000-00006B0C0000}"/>
    <cellStyle name="Separador de milhares 2 2 4 40" xfId="2295" xr:uid="{00000000-0005-0000-0000-00006C0C0000}"/>
    <cellStyle name="Separador de milhares 2 2 4 40 2" xfId="3836" xr:uid="{00000000-0005-0000-0000-00006D0C0000}"/>
    <cellStyle name="Separador de milhares 2 2 4 41" xfId="2296" xr:uid="{00000000-0005-0000-0000-00006E0C0000}"/>
    <cellStyle name="Separador de milhares 2 2 4 41 2" xfId="3837" xr:uid="{00000000-0005-0000-0000-00006F0C0000}"/>
    <cellStyle name="Separador de milhares 2 2 4 42" xfId="2297" xr:uid="{00000000-0005-0000-0000-0000700C0000}"/>
    <cellStyle name="Separador de milhares 2 2 4 42 2" xfId="3838" xr:uid="{00000000-0005-0000-0000-0000710C0000}"/>
    <cellStyle name="Separador de milhares 2 2 4 43" xfId="2298" xr:uid="{00000000-0005-0000-0000-0000720C0000}"/>
    <cellStyle name="Separador de milhares 2 2 4 43 2" xfId="3839" xr:uid="{00000000-0005-0000-0000-0000730C0000}"/>
    <cellStyle name="Separador de milhares 2 2 4 44" xfId="2299" xr:uid="{00000000-0005-0000-0000-0000740C0000}"/>
    <cellStyle name="Separador de milhares 2 2 4 44 2" xfId="3840" xr:uid="{00000000-0005-0000-0000-0000750C0000}"/>
    <cellStyle name="Separador de milhares 2 2 4 45" xfId="2300" xr:uid="{00000000-0005-0000-0000-0000760C0000}"/>
    <cellStyle name="Separador de milhares 2 2 4 45 2" xfId="3841" xr:uid="{00000000-0005-0000-0000-0000770C0000}"/>
    <cellStyle name="Separador de milhares 2 2 4 46" xfId="2301" xr:uid="{00000000-0005-0000-0000-0000780C0000}"/>
    <cellStyle name="Separador de milhares 2 2 4 46 2" xfId="3842" xr:uid="{00000000-0005-0000-0000-0000790C0000}"/>
    <cellStyle name="Separador de milhares 2 2 4 47" xfId="2302" xr:uid="{00000000-0005-0000-0000-00007A0C0000}"/>
    <cellStyle name="Separador de milhares 2 2 4 47 2" xfId="3843" xr:uid="{00000000-0005-0000-0000-00007B0C0000}"/>
    <cellStyle name="Separador de milhares 2 2 4 48" xfId="2303" xr:uid="{00000000-0005-0000-0000-00007C0C0000}"/>
    <cellStyle name="Separador de milhares 2 2 4 48 2" xfId="3844" xr:uid="{00000000-0005-0000-0000-00007D0C0000}"/>
    <cellStyle name="Separador de milhares 2 2 4 49" xfId="2304" xr:uid="{00000000-0005-0000-0000-00007E0C0000}"/>
    <cellStyle name="Separador de milhares 2 2 4 49 2" xfId="3845" xr:uid="{00000000-0005-0000-0000-00007F0C0000}"/>
    <cellStyle name="Separador de milhares 2 2 4 5" xfId="2305" xr:uid="{00000000-0005-0000-0000-0000800C0000}"/>
    <cellStyle name="Separador de milhares 2 2 4 5 2" xfId="3846" xr:uid="{00000000-0005-0000-0000-0000810C0000}"/>
    <cellStyle name="Separador de milhares 2 2 4 50" xfId="2306" xr:uid="{00000000-0005-0000-0000-0000820C0000}"/>
    <cellStyle name="Separador de milhares 2 2 4 51" xfId="3802" xr:uid="{00000000-0005-0000-0000-0000830C0000}"/>
    <cellStyle name="Separador de milhares 2 2 4 6" xfId="2307" xr:uid="{00000000-0005-0000-0000-0000840C0000}"/>
    <cellStyle name="Separador de milhares 2 2 4 6 2" xfId="3847" xr:uid="{00000000-0005-0000-0000-0000850C0000}"/>
    <cellStyle name="Separador de milhares 2 2 4 7" xfId="2308" xr:uid="{00000000-0005-0000-0000-0000860C0000}"/>
    <cellStyle name="Separador de milhares 2 2 4 7 2" xfId="3848" xr:uid="{00000000-0005-0000-0000-0000870C0000}"/>
    <cellStyle name="Separador de milhares 2 2 4 8" xfId="2309" xr:uid="{00000000-0005-0000-0000-0000880C0000}"/>
    <cellStyle name="Separador de milhares 2 2 4 8 2" xfId="3849" xr:uid="{00000000-0005-0000-0000-0000890C0000}"/>
    <cellStyle name="Separador de milhares 2 2 4 9" xfId="2310" xr:uid="{00000000-0005-0000-0000-00008A0C0000}"/>
    <cellStyle name="Separador de milhares 2 2 4 9 2" xfId="3850" xr:uid="{00000000-0005-0000-0000-00008B0C0000}"/>
    <cellStyle name="Separador de milhares 2 2 40" xfId="2311" xr:uid="{00000000-0005-0000-0000-00008C0C0000}"/>
    <cellStyle name="Separador de milhares 2 2 40 2" xfId="3851" xr:uid="{00000000-0005-0000-0000-00008D0C0000}"/>
    <cellStyle name="Separador de milhares 2 2 40 3" xfId="4720" xr:uid="{00000000-0005-0000-0000-00008E0C0000}"/>
    <cellStyle name="Separador de milhares 2 2 41" xfId="2312" xr:uid="{00000000-0005-0000-0000-00008F0C0000}"/>
    <cellStyle name="Separador de milhares 2 2 41 2" xfId="3852" xr:uid="{00000000-0005-0000-0000-0000900C0000}"/>
    <cellStyle name="Separador de milhares 2 2 41 3" xfId="4721" xr:uid="{00000000-0005-0000-0000-0000910C0000}"/>
    <cellStyle name="Separador de milhares 2 2 42" xfId="2313" xr:uid="{00000000-0005-0000-0000-0000920C0000}"/>
    <cellStyle name="Separador de milhares 2 2 42 2" xfId="3853" xr:uid="{00000000-0005-0000-0000-0000930C0000}"/>
    <cellStyle name="Separador de milhares 2 2 42 3" xfId="4722" xr:uid="{00000000-0005-0000-0000-0000940C0000}"/>
    <cellStyle name="Separador de milhares 2 2 43" xfId="2314" xr:uid="{00000000-0005-0000-0000-0000950C0000}"/>
    <cellStyle name="Separador de milhares 2 2 43 2" xfId="3854" xr:uid="{00000000-0005-0000-0000-0000960C0000}"/>
    <cellStyle name="Separador de milhares 2 2 43 3" xfId="4723" xr:uid="{00000000-0005-0000-0000-0000970C0000}"/>
    <cellStyle name="Separador de milhares 2 2 44" xfId="2315" xr:uid="{00000000-0005-0000-0000-0000980C0000}"/>
    <cellStyle name="Separador de milhares 2 2 44 2" xfId="3855" xr:uid="{00000000-0005-0000-0000-0000990C0000}"/>
    <cellStyle name="Separador de milhares 2 2 44 3" xfId="4724" xr:uid="{00000000-0005-0000-0000-00009A0C0000}"/>
    <cellStyle name="Separador de milhares 2 2 45" xfId="2316" xr:uid="{00000000-0005-0000-0000-00009B0C0000}"/>
    <cellStyle name="Separador de milhares 2 2 45 2" xfId="3856" xr:uid="{00000000-0005-0000-0000-00009C0C0000}"/>
    <cellStyle name="Separador de milhares 2 2 45 3" xfId="4725" xr:uid="{00000000-0005-0000-0000-00009D0C0000}"/>
    <cellStyle name="Separador de milhares 2 2 46" xfId="2317" xr:uid="{00000000-0005-0000-0000-00009E0C0000}"/>
    <cellStyle name="Separador de milhares 2 2 46 2" xfId="3857" xr:uid="{00000000-0005-0000-0000-00009F0C0000}"/>
    <cellStyle name="Separador de milhares 2 2 46 3" xfId="4726" xr:uid="{00000000-0005-0000-0000-0000A00C0000}"/>
    <cellStyle name="Separador de milhares 2 2 47" xfId="2318" xr:uid="{00000000-0005-0000-0000-0000A10C0000}"/>
    <cellStyle name="Separador de milhares 2 2 47 2" xfId="3858" xr:uid="{00000000-0005-0000-0000-0000A20C0000}"/>
    <cellStyle name="Separador de milhares 2 2 47 3" xfId="4727" xr:uid="{00000000-0005-0000-0000-0000A30C0000}"/>
    <cellStyle name="Separador de milhares 2 2 48" xfId="2319" xr:uid="{00000000-0005-0000-0000-0000A40C0000}"/>
    <cellStyle name="Separador de milhares 2 2 48 2" xfId="3859" xr:uid="{00000000-0005-0000-0000-0000A50C0000}"/>
    <cellStyle name="Separador de milhares 2 2 48 3" xfId="4728" xr:uid="{00000000-0005-0000-0000-0000A60C0000}"/>
    <cellStyle name="Separador de milhares 2 2 49" xfId="2320" xr:uid="{00000000-0005-0000-0000-0000A70C0000}"/>
    <cellStyle name="Separador de milhares 2 2 49 2" xfId="3860" xr:uid="{00000000-0005-0000-0000-0000A80C0000}"/>
    <cellStyle name="Separador de milhares 2 2 49 3" xfId="4729" xr:uid="{00000000-0005-0000-0000-0000A90C0000}"/>
    <cellStyle name="Separador de milhares 2 2 5" xfId="2321" xr:uid="{00000000-0005-0000-0000-0000AA0C0000}"/>
    <cellStyle name="Separador de milhares 2 2 5 2" xfId="2322" xr:uid="{00000000-0005-0000-0000-0000AB0C0000}"/>
    <cellStyle name="Separador de milhares 2 2 5 2 2" xfId="3862" xr:uid="{00000000-0005-0000-0000-0000AC0C0000}"/>
    <cellStyle name="Separador de milhares 2 2 5 2 3" xfId="4730" xr:uid="{00000000-0005-0000-0000-0000AD0C0000}"/>
    <cellStyle name="Separador de milhares 2 2 5 3" xfId="3861" xr:uid="{00000000-0005-0000-0000-0000AE0C0000}"/>
    <cellStyle name="Separador de milhares 2 2 50" xfId="2323" xr:uid="{00000000-0005-0000-0000-0000AF0C0000}"/>
    <cellStyle name="Separador de milhares 2 2 50 2" xfId="3863" xr:uid="{00000000-0005-0000-0000-0000B00C0000}"/>
    <cellStyle name="Separador de milhares 2 2 50 3" xfId="4731" xr:uid="{00000000-0005-0000-0000-0000B10C0000}"/>
    <cellStyle name="Separador de milhares 2 2 51" xfId="2324" xr:uid="{00000000-0005-0000-0000-0000B20C0000}"/>
    <cellStyle name="Separador de milhares 2 2 51 2" xfId="3864" xr:uid="{00000000-0005-0000-0000-0000B30C0000}"/>
    <cellStyle name="Separador de milhares 2 2 51 3" xfId="4732" xr:uid="{00000000-0005-0000-0000-0000B40C0000}"/>
    <cellStyle name="Separador de milhares 2 2 52" xfId="2325" xr:uid="{00000000-0005-0000-0000-0000B50C0000}"/>
    <cellStyle name="Separador de milhares 2 2 52 2" xfId="3865" xr:uid="{00000000-0005-0000-0000-0000B60C0000}"/>
    <cellStyle name="Separador de milhares 2 2 52 3" xfId="4733" xr:uid="{00000000-0005-0000-0000-0000B70C0000}"/>
    <cellStyle name="Separador de milhares 2 2 53" xfId="2326" xr:uid="{00000000-0005-0000-0000-0000B80C0000}"/>
    <cellStyle name="Separador de milhares 2 2 53 2" xfId="3866" xr:uid="{00000000-0005-0000-0000-0000B90C0000}"/>
    <cellStyle name="Separador de milhares 2 2 53 3" xfId="4734" xr:uid="{00000000-0005-0000-0000-0000BA0C0000}"/>
    <cellStyle name="Separador de milhares 2 2 54" xfId="2327" xr:uid="{00000000-0005-0000-0000-0000BB0C0000}"/>
    <cellStyle name="Separador de milhares 2 2 54 2" xfId="3867" xr:uid="{00000000-0005-0000-0000-0000BC0C0000}"/>
    <cellStyle name="Separador de milhares 2 2 54 3" xfId="4735" xr:uid="{00000000-0005-0000-0000-0000BD0C0000}"/>
    <cellStyle name="Separador de milhares 2 2 55" xfId="2328" xr:uid="{00000000-0005-0000-0000-0000BE0C0000}"/>
    <cellStyle name="Separador de milhares 2 2 55 2" xfId="3868" xr:uid="{00000000-0005-0000-0000-0000BF0C0000}"/>
    <cellStyle name="Separador de milhares 2 2 55 3" xfId="4736" xr:uid="{00000000-0005-0000-0000-0000C00C0000}"/>
    <cellStyle name="Separador de milhares 2 2 56" xfId="2329" xr:uid="{00000000-0005-0000-0000-0000C10C0000}"/>
    <cellStyle name="Separador de milhares 2 2 56 2" xfId="3869" xr:uid="{00000000-0005-0000-0000-0000C20C0000}"/>
    <cellStyle name="Separador de milhares 2 2 56 3" xfId="4737" xr:uid="{00000000-0005-0000-0000-0000C30C0000}"/>
    <cellStyle name="Separador de milhares 2 2 57" xfId="2330" xr:uid="{00000000-0005-0000-0000-0000C40C0000}"/>
    <cellStyle name="Separador de milhares 2 2 57 2" xfId="3870" xr:uid="{00000000-0005-0000-0000-0000C50C0000}"/>
    <cellStyle name="Separador de milhares 2 2 57 3" xfId="4738" xr:uid="{00000000-0005-0000-0000-0000C60C0000}"/>
    <cellStyle name="Separador de milhares 2 2 58" xfId="2331" xr:uid="{00000000-0005-0000-0000-0000C70C0000}"/>
    <cellStyle name="Separador de milhares 2 2 58 2" xfId="3871" xr:uid="{00000000-0005-0000-0000-0000C80C0000}"/>
    <cellStyle name="Separador de milhares 2 2 58 3" xfId="4739" xr:uid="{00000000-0005-0000-0000-0000C90C0000}"/>
    <cellStyle name="Separador de milhares 2 2 59" xfId="2332" xr:uid="{00000000-0005-0000-0000-0000CA0C0000}"/>
    <cellStyle name="Separador de milhares 2 2 59 2" xfId="3872" xr:uid="{00000000-0005-0000-0000-0000CB0C0000}"/>
    <cellStyle name="Separador de milhares 2 2 59 3" xfId="4740" xr:uid="{00000000-0005-0000-0000-0000CC0C0000}"/>
    <cellStyle name="Separador de milhares 2 2 6" xfId="2333" xr:uid="{00000000-0005-0000-0000-0000CD0C0000}"/>
    <cellStyle name="Separador de milhares 2 2 6 2" xfId="2334" xr:uid="{00000000-0005-0000-0000-0000CE0C0000}"/>
    <cellStyle name="Separador de milhares 2 2 6 2 2" xfId="3874" xr:uid="{00000000-0005-0000-0000-0000CF0C0000}"/>
    <cellStyle name="Separador de milhares 2 2 6 2 3" xfId="4741" xr:uid="{00000000-0005-0000-0000-0000D00C0000}"/>
    <cellStyle name="Separador de milhares 2 2 6 3" xfId="3873" xr:uid="{00000000-0005-0000-0000-0000D10C0000}"/>
    <cellStyle name="Separador de milhares 2 2 60" xfId="2335" xr:uid="{00000000-0005-0000-0000-0000D20C0000}"/>
    <cellStyle name="Separador de milhares 2 2 60 2" xfId="3875" xr:uid="{00000000-0005-0000-0000-0000D30C0000}"/>
    <cellStyle name="Separador de milhares 2 2 60 3" xfId="4742" xr:uid="{00000000-0005-0000-0000-0000D40C0000}"/>
    <cellStyle name="Separador de milhares 2 2 61" xfId="2336" xr:uid="{00000000-0005-0000-0000-0000D50C0000}"/>
    <cellStyle name="Separador de milhares 2 2 61 2" xfId="3876" xr:uid="{00000000-0005-0000-0000-0000D60C0000}"/>
    <cellStyle name="Separador de milhares 2 2 61 3" xfId="4743" xr:uid="{00000000-0005-0000-0000-0000D70C0000}"/>
    <cellStyle name="Separador de milhares 2 2 62" xfId="3056" xr:uid="{00000000-0005-0000-0000-0000D80C0000}"/>
    <cellStyle name="Separador de milhares 2 2 62 2" xfId="3877" xr:uid="{00000000-0005-0000-0000-0000D90C0000}"/>
    <cellStyle name="Separador de milhares 2 2 62 3" xfId="4744" xr:uid="{00000000-0005-0000-0000-0000DA0C0000}"/>
    <cellStyle name="Separador de milhares 2 2 63" xfId="3115" xr:uid="{00000000-0005-0000-0000-0000DB0C0000}"/>
    <cellStyle name="Separador de milhares 2 2 7" xfId="2337" xr:uid="{00000000-0005-0000-0000-0000DC0C0000}"/>
    <cellStyle name="Separador de milhares 2 2 7 2" xfId="2338" xr:uid="{00000000-0005-0000-0000-0000DD0C0000}"/>
    <cellStyle name="Separador de milhares 2 2 7 2 2" xfId="3879" xr:uid="{00000000-0005-0000-0000-0000DE0C0000}"/>
    <cellStyle name="Separador de milhares 2 2 7 2 3" xfId="4745" xr:uid="{00000000-0005-0000-0000-0000DF0C0000}"/>
    <cellStyle name="Separador de milhares 2 2 7 3" xfId="3878" xr:uid="{00000000-0005-0000-0000-0000E00C0000}"/>
    <cellStyle name="Separador de milhares 2 2 8" xfId="2339" xr:uid="{00000000-0005-0000-0000-0000E10C0000}"/>
    <cellStyle name="Separador de milhares 2 2 8 2" xfId="2340" xr:uid="{00000000-0005-0000-0000-0000E20C0000}"/>
    <cellStyle name="Separador de milhares 2 2 8 2 2" xfId="3881" xr:uid="{00000000-0005-0000-0000-0000E30C0000}"/>
    <cellStyle name="Separador de milhares 2 2 8 2 3" xfId="4746" xr:uid="{00000000-0005-0000-0000-0000E40C0000}"/>
    <cellStyle name="Separador de milhares 2 2 8 3" xfId="3880" xr:uid="{00000000-0005-0000-0000-0000E50C0000}"/>
    <cellStyle name="Separador de milhares 2 2 9" xfId="2341" xr:uid="{00000000-0005-0000-0000-0000E60C0000}"/>
    <cellStyle name="Separador de milhares 2 2 9 2" xfId="2342" xr:uid="{00000000-0005-0000-0000-0000E70C0000}"/>
    <cellStyle name="Separador de milhares 2 2 9 2 2" xfId="3883" xr:uid="{00000000-0005-0000-0000-0000E80C0000}"/>
    <cellStyle name="Separador de milhares 2 2 9 2 3" xfId="4747" xr:uid="{00000000-0005-0000-0000-0000E90C0000}"/>
    <cellStyle name="Separador de milhares 2 2 9 3" xfId="3882" xr:uid="{00000000-0005-0000-0000-0000EA0C0000}"/>
    <cellStyle name="Separador de milhares 2 2_818889 Palmeirais Orc. Rec. Estrada Vicinal CM" xfId="2343" xr:uid="{00000000-0005-0000-0000-0000EB0C0000}"/>
    <cellStyle name="Separador de milhares 2 20" xfId="2344" xr:uid="{00000000-0005-0000-0000-0000EC0C0000}"/>
    <cellStyle name="Separador de milhares 2 20 2" xfId="4529" xr:uid="{00000000-0005-0000-0000-0000ED0C0000}"/>
    <cellStyle name="Separador de milhares 2 20 2 2" xfId="5250" xr:uid="{00000000-0005-0000-0000-0000EE0C0000}"/>
    <cellStyle name="Separador de milhares 2 20 3" xfId="3884" xr:uid="{00000000-0005-0000-0000-0000EF0C0000}"/>
    <cellStyle name="Separador de milhares 2 20 4" xfId="4748" xr:uid="{00000000-0005-0000-0000-0000F00C0000}"/>
    <cellStyle name="Separador de milhares 2 21" xfId="2345" xr:uid="{00000000-0005-0000-0000-0000F10C0000}"/>
    <cellStyle name="Separador de milhares 2 21 2" xfId="4530" xr:uid="{00000000-0005-0000-0000-0000F20C0000}"/>
    <cellStyle name="Separador de milhares 2 21 2 2" xfId="5251" xr:uid="{00000000-0005-0000-0000-0000F30C0000}"/>
    <cellStyle name="Separador de milhares 2 21 3" xfId="3885" xr:uid="{00000000-0005-0000-0000-0000F40C0000}"/>
    <cellStyle name="Separador de milhares 2 21 4" xfId="4749" xr:uid="{00000000-0005-0000-0000-0000F50C0000}"/>
    <cellStyle name="Separador de milhares 2 22" xfId="2346" xr:uid="{00000000-0005-0000-0000-0000F60C0000}"/>
    <cellStyle name="Separador de milhares 2 22 2" xfId="4531" xr:uid="{00000000-0005-0000-0000-0000F70C0000}"/>
    <cellStyle name="Separador de milhares 2 22 2 2" xfId="5252" xr:uid="{00000000-0005-0000-0000-0000F80C0000}"/>
    <cellStyle name="Separador de milhares 2 22 3" xfId="3886" xr:uid="{00000000-0005-0000-0000-0000F90C0000}"/>
    <cellStyle name="Separador de milhares 2 22 4" xfId="4750" xr:uid="{00000000-0005-0000-0000-0000FA0C0000}"/>
    <cellStyle name="Separador de milhares 2 23" xfId="2347" xr:uid="{00000000-0005-0000-0000-0000FB0C0000}"/>
    <cellStyle name="Separador de milhares 2 23 2" xfId="4532" xr:uid="{00000000-0005-0000-0000-0000FC0C0000}"/>
    <cellStyle name="Separador de milhares 2 23 2 2" xfId="5253" xr:uid="{00000000-0005-0000-0000-0000FD0C0000}"/>
    <cellStyle name="Separador de milhares 2 23 3" xfId="3887" xr:uid="{00000000-0005-0000-0000-0000FE0C0000}"/>
    <cellStyle name="Separador de milhares 2 23 4" xfId="4751" xr:uid="{00000000-0005-0000-0000-0000FF0C0000}"/>
    <cellStyle name="Separador de milhares 2 24" xfId="2348" xr:uid="{00000000-0005-0000-0000-0000000D0000}"/>
    <cellStyle name="Separador de milhares 2 24 2" xfId="4533" xr:uid="{00000000-0005-0000-0000-0000010D0000}"/>
    <cellStyle name="Separador de milhares 2 24 2 2" xfId="5254" xr:uid="{00000000-0005-0000-0000-0000020D0000}"/>
    <cellStyle name="Separador de milhares 2 24 3" xfId="3888" xr:uid="{00000000-0005-0000-0000-0000030D0000}"/>
    <cellStyle name="Separador de milhares 2 24 4" xfId="4752" xr:uid="{00000000-0005-0000-0000-0000040D0000}"/>
    <cellStyle name="Separador de milhares 2 25" xfId="2349" xr:uid="{00000000-0005-0000-0000-0000050D0000}"/>
    <cellStyle name="Separador de milhares 2 25 2" xfId="4534" xr:uid="{00000000-0005-0000-0000-0000060D0000}"/>
    <cellStyle name="Separador de milhares 2 25 2 2" xfId="5255" xr:uid="{00000000-0005-0000-0000-0000070D0000}"/>
    <cellStyle name="Separador de milhares 2 25 3" xfId="3889" xr:uid="{00000000-0005-0000-0000-0000080D0000}"/>
    <cellStyle name="Separador de milhares 2 25 4" xfId="4753" xr:uid="{00000000-0005-0000-0000-0000090D0000}"/>
    <cellStyle name="Separador de milhares 2 26" xfId="2350" xr:uid="{00000000-0005-0000-0000-00000A0D0000}"/>
    <cellStyle name="Separador de milhares 2 26 2" xfId="3890" xr:uid="{00000000-0005-0000-0000-00000B0D0000}"/>
    <cellStyle name="Separador de milhares 2 26 3" xfId="4754" xr:uid="{00000000-0005-0000-0000-00000C0D0000}"/>
    <cellStyle name="Separador de milhares 2 27" xfId="2351" xr:uid="{00000000-0005-0000-0000-00000D0D0000}"/>
    <cellStyle name="Separador de milhares 2 27 2" xfId="3891" xr:uid="{00000000-0005-0000-0000-00000E0D0000}"/>
    <cellStyle name="Separador de milhares 2 27 3" xfId="4755" xr:uid="{00000000-0005-0000-0000-00000F0D0000}"/>
    <cellStyle name="Separador de milhares 2 28" xfId="2352" xr:uid="{00000000-0005-0000-0000-0000100D0000}"/>
    <cellStyle name="Separador de milhares 2 28 2" xfId="3892" xr:uid="{00000000-0005-0000-0000-0000110D0000}"/>
    <cellStyle name="Separador de milhares 2 28 3" xfId="4756" xr:uid="{00000000-0005-0000-0000-0000120D0000}"/>
    <cellStyle name="Separador de milhares 2 29" xfId="2353" xr:uid="{00000000-0005-0000-0000-0000130D0000}"/>
    <cellStyle name="Separador de milhares 2 29 2" xfId="3893" xr:uid="{00000000-0005-0000-0000-0000140D0000}"/>
    <cellStyle name="Separador de milhares 2 29 3" xfId="4757" xr:uid="{00000000-0005-0000-0000-0000150D0000}"/>
    <cellStyle name="Separador de milhares 2 3" xfId="2354" xr:uid="{00000000-0005-0000-0000-0000160D0000}"/>
    <cellStyle name="Separador de milhares 2 3 10" xfId="2355" xr:uid="{00000000-0005-0000-0000-0000170D0000}"/>
    <cellStyle name="Separador de milhares 2 3 10 2" xfId="4535" xr:uid="{00000000-0005-0000-0000-0000180D0000}"/>
    <cellStyle name="Separador de milhares 2 3 10 2 2" xfId="5256" xr:uid="{00000000-0005-0000-0000-0000190D0000}"/>
    <cellStyle name="Separador de milhares 2 3 10 3" xfId="3894" xr:uid="{00000000-0005-0000-0000-00001A0D0000}"/>
    <cellStyle name="Separador de milhares 2 3 10 4" xfId="4758" xr:uid="{00000000-0005-0000-0000-00001B0D0000}"/>
    <cellStyle name="Separador de milhares 2 3 11" xfId="2356" xr:uid="{00000000-0005-0000-0000-00001C0D0000}"/>
    <cellStyle name="Separador de milhares 2 3 11 2" xfId="3895" xr:uid="{00000000-0005-0000-0000-00001D0D0000}"/>
    <cellStyle name="Separador de milhares 2 3 11 3" xfId="4759" xr:uid="{00000000-0005-0000-0000-00001E0D0000}"/>
    <cellStyle name="Separador de milhares 2 3 12" xfId="4536" xr:uid="{00000000-0005-0000-0000-00001F0D0000}"/>
    <cellStyle name="Separador de milhares 2 3 13" xfId="3119" xr:uid="{00000000-0005-0000-0000-0000200D0000}"/>
    <cellStyle name="Separador de milhares 2 3 2" xfId="2357" xr:uid="{00000000-0005-0000-0000-0000210D0000}"/>
    <cellStyle name="Separador de milhares 2 3 2 2" xfId="2358" xr:uid="{00000000-0005-0000-0000-0000220D0000}"/>
    <cellStyle name="Separador de milhares 2 3 2 2 2" xfId="3896" xr:uid="{00000000-0005-0000-0000-0000230D0000}"/>
    <cellStyle name="Separador de milhares 2 3 2 2 3" xfId="4760" xr:uid="{00000000-0005-0000-0000-0000240D0000}"/>
    <cellStyle name="Separador de milhares 2 3 2 3" xfId="4537" xr:uid="{00000000-0005-0000-0000-0000250D0000}"/>
    <cellStyle name="Separador de milhares 2 3 2 4" xfId="3120" xr:uid="{00000000-0005-0000-0000-0000260D0000}"/>
    <cellStyle name="Separador de milhares 2 3 3" xfId="2359" xr:uid="{00000000-0005-0000-0000-0000270D0000}"/>
    <cellStyle name="Separador de milhares 2 3 3 2" xfId="3897" xr:uid="{00000000-0005-0000-0000-0000280D0000}"/>
    <cellStyle name="Separador de milhares 2 3 4" xfId="2360" xr:uid="{00000000-0005-0000-0000-0000290D0000}"/>
    <cellStyle name="Separador de milhares 2 3 4 2" xfId="3898" xr:uid="{00000000-0005-0000-0000-00002A0D0000}"/>
    <cellStyle name="Separador de milhares 2 3 5" xfId="2361" xr:uid="{00000000-0005-0000-0000-00002B0D0000}"/>
    <cellStyle name="Separador de milhares 2 3 5 2" xfId="3899" xr:uid="{00000000-0005-0000-0000-00002C0D0000}"/>
    <cellStyle name="Separador de milhares 2 3 6" xfId="2362" xr:uid="{00000000-0005-0000-0000-00002D0D0000}"/>
    <cellStyle name="Separador de milhares 2 3 6 2" xfId="3900" xr:uid="{00000000-0005-0000-0000-00002E0D0000}"/>
    <cellStyle name="Separador de milhares 2 3 7" xfId="2363" xr:uid="{00000000-0005-0000-0000-00002F0D0000}"/>
    <cellStyle name="Separador de milhares 2 3 7 2" xfId="4538" xr:uid="{00000000-0005-0000-0000-0000300D0000}"/>
    <cellStyle name="Separador de milhares 2 3 7 2 2" xfId="5257" xr:uid="{00000000-0005-0000-0000-0000310D0000}"/>
    <cellStyle name="Separador de milhares 2 3 7 3" xfId="3901" xr:uid="{00000000-0005-0000-0000-0000320D0000}"/>
    <cellStyle name="Separador de milhares 2 3 7 4" xfId="4761" xr:uid="{00000000-0005-0000-0000-0000330D0000}"/>
    <cellStyle name="Separador de milhares 2 3 8" xfId="2364" xr:uid="{00000000-0005-0000-0000-0000340D0000}"/>
    <cellStyle name="Separador de milhares 2 3 8 2" xfId="4539" xr:uid="{00000000-0005-0000-0000-0000350D0000}"/>
    <cellStyle name="Separador de milhares 2 3 8 2 2" xfId="5258" xr:uid="{00000000-0005-0000-0000-0000360D0000}"/>
    <cellStyle name="Separador de milhares 2 3 8 3" xfId="3902" xr:uid="{00000000-0005-0000-0000-0000370D0000}"/>
    <cellStyle name="Separador de milhares 2 3 8 4" xfId="4762" xr:uid="{00000000-0005-0000-0000-0000380D0000}"/>
    <cellStyle name="Separador de milhares 2 3 9" xfId="2365" xr:uid="{00000000-0005-0000-0000-0000390D0000}"/>
    <cellStyle name="Separador de milhares 2 3 9 2" xfId="4540" xr:uid="{00000000-0005-0000-0000-00003A0D0000}"/>
    <cellStyle name="Separador de milhares 2 3 9 2 2" xfId="5259" xr:uid="{00000000-0005-0000-0000-00003B0D0000}"/>
    <cellStyle name="Separador de milhares 2 3 9 3" xfId="3903" xr:uid="{00000000-0005-0000-0000-00003C0D0000}"/>
    <cellStyle name="Separador de milhares 2 3 9 4" xfId="4763" xr:uid="{00000000-0005-0000-0000-00003D0D0000}"/>
    <cellStyle name="Separador de milhares 2 3_Orç_Balneário_Nazaré CM" xfId="2366" xr:uid="{00000000-0005-0000-0000-00003E0D0000}"/>
    <cellStyle name="Separador de milhares 2 30" xfId="2367" xr:uid="{00000000-0005-0000-0000-00003F0D0000}"/>
    <cellStyle name="Separador de milhares 2 30 2" xfId="3904" xr:uid="{00000000-0005-0000-0000-0000400D0000}"/>
    <cellStyle name="Separador de milhares 2 30 3" xfId="4764" xr:uid="{00000000-0005-0000-0000-0000410D0000}"/>
    <cellStyle name="Separador de milhares 2 31" xfId="2368" xr:uid="{00000000-0005-0000-0000-0000420D0000}"/>
    <cellStyle name="Separador de milhares 2 31 2" xfId="3905" xr:uid="{00000000-0005-0000-0000-0000430D0000}"/>
    <cellStyle name="Separador de milhares 2 31 3" xfId="4765" xr:uid="{00000000-0005-0000-0000-0000440D0000}"/>
    <cellStyle name="Separador de milhares 2 32" xfId="2369" xr:uid="{00000000-0005-0000-0000-0000450D0000}"/>
    <cellStyle name="Separador de milhares 2 32 2" xfId="3906" xr:uid="{00000000-0005-0000-0000-0000460D0000}"/>
    <cellStyle name="Separador de milhares 2 32 3" xfId="4766" xr:uid="{00000000-0005-0000-0000-0000470D0000}"/>
    <cellStyle name="Separador de milhares 2 33" xfId="2370" xr:uid="{00000000-0005-0000-0000-0000480D0000}"/>
    <cellStyle name="Separador de milhares 2 33 2" xfId="3907" xr:uid="{00000000-0005-0000-0000-0000490D0000}"/>
    <cellStyle name="Separador de milhares 2 33 3" xfId="4767" xr:uid="{00000000-0005-0000-0000-00004A0D0000}"/>
    <cellStyle name="Separador de milhares 2 34" xfId="2371" xr:uid="{00000000-0005-0000-0000-00004B0D0000}"/>
    <cellStyle name="Separador de milhares 2 34 2" xfId="3908" xr:uid="{00000000-0005-0000-0000-00004C0D0000}"/>
    <cellStyle name="Separador de milhares 2 34 3" xfId="4768" xr:uid="{00000000-0005-0000-0000-00004D0D0000}"/>
    <cellStyle name="Separador de milhares 2 35" xfId="2372" xr:uid="{00000000-0005-0000-0000-00004E0D0000}"/>
    <cellStyle name="Separador de milhares 2 35 2" xfId="3909" xr:uid="{00000000-0005-0000-0000-00004F0D0000}"/>
    <cellStyle name="Separador de milhares 2 35 3" xfId="4769" xr:uid="{00000000-0005-0000-0000-0000500D0000}"/>
    <cellStyle name="Separador de milhares 2 36" xfId="2373" xr:uid="{00000000-0005-0000-0000-0000510D0000}"/>
    <cellStyle name="Separador de milhares 2 36 2" xfId="3910" xr:uid="{00000000-0005-0000-0000-0000520D0000}"/>
    <cellStyle name="Separador de milhares 2 36 3" xfId="4770" xr:uid="{00000000-0005-0000-0000-0000530D0000}"/>
    <cellStyle name="Separador de milhares 2 37" xfId="2374" xr:uid="{00000000-0005-0000-0000-0000540D0000}"/>
    <cellStyle name="Separador de milhares 2 37 2" xfId="3911" xr:uid="{00000000-0005-0000-0000-0000550D0000}"/>
    <cellStyle name="Separador de milhares 2 37 3" xfId="4771" xr:uid="{00000000-0005-0000-0000-0000560D0000}"/>
    <cellStyle name="Separador de milhares 2 38" xfId="2375" xr:uid="{00000000-0005-0000-0000-0000570D0000}"/>
    <cellStyle name="Separador de milhares 2 38 2" xfId="3912" xr:uid="{00000000-0005-0000-0000-0000580D0000}"/>
    <cellStyle name="Separador de milhares 2 38 3" xfId="4772" xr:uid="{00000000-0005-0000-0000-0000590D0000}"/>
    <cellStyle name="Separador de milhares 2 39" xfId="2376" xr:uid="{00000000-0005-0000-0000-00005A0D0000}"/>
    <cellStyle name="Separador de milhares 2 39 2" xfId="3913" xr:uid="{00000000-0005-0000-0000-00005B0D0000}"/>
    <cellStyle name="Separador de milhares 2 39 3" xfId="4773" xr:uid="{00000000-0005-0000-0000-00005C0D0000}"/>
    <cellStyle name="Separador de milhares 2 4" xfId="2377" xr:uid="{00000000-0005-0000-0000-00005D0D0000}"/>
    <cellStyle name="Separador de milhares 2 4 2" xfId="2378" xr:uid="{00000000-0005-0000-0000-00005E0D0000}"/>
    <cellStyle name="Separador de milhares 2 4 2 2" xfId="3914" xr:uid="{00000000-0005-0000-0000-00005F0D0000}"/>
    <cellStyle name="Separador de milhares 2 4 3" xfId="2379" xr:uid="{00000000-0005-0000-0000-0000600D0000}"/>
    <cellStyle name="Separador de milhares 2 4 4" xfId="3121" xr:uid="{00000000-0005-0000-0000-0000610D0000}"/>
    <cellStyle name="Separador de milhares 2 40" xfId="2380" xr:uid="{00000000-0005-0000-0000-0000620D0000}"/>
    <cellStyle name="Separador de milhares 2 40 2" xfId="3915" xr:uid="{00000000-0005-0000-0000-0000630D0000}"/>
    <cellStyle name="Separador de milhares 2 40 3" xfId="4774" xr:uid="{00000000-0005-0000-0000-0000640D0000}"/>
    <cellStyle name="Separador de milhares 2 41" xfId="2381" xr:uid="{00000000-0005-0000-0000-0000650D0000}"/>
    <cellStyle name="Separador de milhares 2 41 2" xfId="3916" xr:uid="{00000000-0005-0000-0000-0000660D0000}"/>
    <cellStyle name="Separador de milhares 2 41 3" xfId="4775" xr:uid="{00000000-0005-0000-0000-0000670D0000}"/>
    <cellStyle name="Separador de milhares 2 42" xfId="2382" xr:uid="{00000000-0005-0000-0000-0000680D0000}"/>
    <cellStyle name="Separador de milhares 2 42 2" xfId="3917" xr:uid="{00000000-0005-0000-0000-0000690D0000}"/>
    <cellStyle name="Separador de milhares 2 42 3" xfId="4776" xr:uid="{00000000-0005-0000-0000-00006A0D0000}"/>
    <cellStyle name="Separador de milhares 2 43" xfId="2383" xr:uid="{00000000-0005-0000-0000-00006B0D0000}"/>
    <cellStyle name="Separador de milhares 2 43 2" xfId="3918" xr:uid="{00000000-0005-0000-0000-00006C0D0000}"/>
    <cellStyle name="Separador de milhares 2 43 3" xfId="4777" xr:uid="{00000000-0005-0000-0000-00006D0D0000}"/>
    <cellStyle name="Separador de milhares 2 44" xfId="2384" xr:uid="{00000000-0005-0000-0000-00006E0D0000}"/>
    <cellStyle name="Separador de milhares 2 44 2" xfId="3919" xr:uid="{00000000-0005-0000-0000-00006F0D0000}"/>
    <cellStyle name="Separador de milhares 2 44 3" xfId="4778" xr:uid="{00000000-0005-0000-0000-0000700D0000}"/>
    <cellStyle name="Separador de milhares 2 45" xfId="2385" xr:uid="{00000000-0005-0000-0000-0000710D0000}"/>
    <cellStyle name="Separador de milhares 2 45 2" xfId="3920" xr:uid="{00000000-0005-0000-0000-0000720D0000}"/>
    <cellStyle name="Separador de milhares 2 45 3" xfId="4779" xr:uid="{00000000-0005-0000-0000-0000730D0000}"/>
    <cellStyle name="Separador de milhares 2 46" xfId="2386" xr:uid="{00000000-0005-0000-0000-0000740D0000}"/>
    <cellStyle name="Separador de milhares 2 46 2" xfId="3921" xr:uid="{00000000-0005-0000-0000-0000750D0000}"/>
    <cellStyle name="Separador de milhares 2 46 3" xfId="4780" xr:uid="{00000000-0005-0000-0000-0000760D0000}"/>
    <cellStyle name="Separador de milhares 2 47" xfId="2387" xr:uid="{00000000-0005-0000-0000-0000770D0000}"/>
    <cellStyle name="Separador de milhares 2 47 2" xfId="3922" xr:uid="{00000000-0005-0000-0000-0000780D0000}"/>
    <cellStyle name="Separador de milhares 2 47 3" xfId="4781" xr:uid="{00000000-0005-0000-0000-0000790D0000}"/>
    <cellStyle name="Separador de milhares 2 48" xfId="2388" xr:uid="{00000000-0005-0000-0000-00007A0D0000}"/>
    <cellStyle name="Separador de milhares 2 48 2" xfId="3923" xr:uid="{00000000-0005-0000-0000-00007B0D0000}"/>
    <cellStyle name="Separador de milhares 2 48 3" xfId="4782" xr:uid="{00000000-0005-0000-0000-00007C0D0000}"/>
    <cellStyle name="Separador de milhares 2 49" xfId="2389" xr:uid="{00000000-0005-0000-0000-00007D0D0000}"/>
    <cellStyle name="Separador de milhares 2 49 2" xfId="3924" xr:uid="{00000000-0005-0000-0000-00007E0D0000}"/>
    <cellStyle name="Separador de milhares 2 49 3" xfId="4783" xr:uid="{00000000-0005-0000-0000-00007F0D0000}"/>
    <cellStyle name="Separador de milhares 2 5" xfId="2390" xr:uid="{00000000-0005-0000-0000-0000800D0000}"/>
    <cellStyle name="Separador de milhares 2 5 2" xfId="2391" xr:uid="{00000000-0005-0000-0000-0000810D0000}"/>
    <cellStyle name="Separador de milhares 2 5 2 2" xfId="3925" xr:uid="{00000000-0005-0000-0000-0000820D0000}"/>
    <cellStyle name="Separador de milhares 2 5 3" xfId="2392" xr:uid="{00000000-0005-0000-0000-0000830D0000}"/>
    <cellStyle name="Separador de milhares 2 5 4" xfId="3122" xr:uid="{00000000-0005-0000-0000-0000840D0000}"/>
    <cellStyle name="Separador de milhares 2 50" xfId="2393" xr:uid="{00000000-0005-0000-0000-0000850D0000}"/>
    <cellStyle name="Separador de milhares 2 50 2" xfId="3926" xr:uid="{00000000-0005-0000-0000-0000860D0000}"/>
    <cellStyle name="Separador de milhares 2 50 3" xfId="4784" xr:uid="{00000000-0005-0000-0000-0000870D0000}"/>
    <cellStyle name="Separador de milhares 2 51" xfId="2394" xr:uid="{00000000-0005-0000-0000-0000880D0000}"/>
    <cellStyle name="Separador de milhares 2 51 2" xfId="3927" xr:uid="{00000000-0005-0000-0000-0000890D0000}"/>
    <cellStyle name="Separador de milhares 2 51 3" xfId="4785" xr:uid="{00000000-0005-0000-0000-00008A0D0000}"/>
    <cellStyle name="Separador de milhares 2 52" xfId="2395" xr:uid="{00000000-0005-0000-0000-00008B0D0000}"/>
    <cellStyle name="Separador de milhares 2 52 2" xfId="3928" xr:uid="{00000000-0005-0000-0000-00008C0D0000}"/>
    <cellStyle name="Separador de milhares 2 52 3" xfId="4786" xr:uid="{00000000-0005-0000-0000-00008D0D0000}"/>
    <cellStyle name="Separador de milhares 2 53" xfId="2396" xr:uid="{00000000-0005-0000-0000-00008E0D0000}"/>
    <cellStyle name="Separador de milhares 2 53 2" xfId="3929" xr:uid="{00000000-0005-0000-0000-00008F0D0000}"/>
    <cellStyle name="Separador de milhares 2 53 3" xfId="4787" xr:uid="{00000000-0005-0000-0000-0000900D0000}"/>
    <cellStyle name="Separador de milhares 2 54" xfId="2397" xr:uid="{00000000-0005-0000-0000-0000910D0000}"/>
    <cellStyle name="Separador de milhares 2 54 2" xfId="3930" xr:uid="{00000000-0005-0000-0000-0000920D0000}"/>
    <cellStyle name="Separador de milhares 2 54 3" xfId="4788" xr:uid="{00000000-0005-0000-0000-0000930D0000}"/>
    <cellStyle name="Separador de milhares 2 55" xfId="2398" xr:uid="{00000000-0005-0000-0000-0000940D0000}"/>
    <cellStyle name="Separador de milhares 2 55 2" xfId="3931" xr:uid="{00000000-0005-0000-0000-0000950D0000}"/>
    <cellStyle name="Separador de milhares 2 55 3" xfId="4789" xr:uid="{00000000-0005-0000-0000-0000960D0000}"/>
    <cellStyle name="Separador de milhares 2 56" xfId="2399" xr:uid="{00000000-0005-0000-0000-0000970D0000}"/>
    <cellStyle name="Separador de milhares 2 56 2" xfId="3932" xr:uid="{00000000-0005-0000-0000-0000980D0000}"/>
    <cellStyle name="Separador de milhares 2 56 3" xfId="4790" xr:uid="{00000000-0005-0000-0000-0000990D0000}"/>
    <cellStyle name="Separador de milhares 2 57" xfId="2400" xr:uid="{00000000-0005-0000-0000-00009A0D0000}"/>
    <cellStyle name="Separador de milhares 2 57 2" xfId="3933" xr:uid="{00000000-0005-0000-0000-00009B0D0000}"/>
    <cellStyle name="Separador de milhares 2 57 3" xfId="4791" xr:uid="{00000000-0005-0000-0000-00009C0D0000}"/>
    <cellStyle name="Separador de milhares 2 58" xfId="2401" xr:uid="{00000000-0005-0000-0000-00009D0D0000}"/>
    <cellStyle name="Separador de milhares 2 58 2" xfId="3934" xr:uid="{00000000-0005-0000-0000-00009E0D0000}"/>
    <cellStyle name="Separador de milhares 2 58 3" xfId="4792" xr:uid="{00000000-0005-0000-0000-00009F0D0000}"/>
    <cellStyle name="Separador de milhares 2 59" xfId="2402" xr:uid="{00000000-0005-0000-0000-0000A00D0000}"/>
    <cellStyle name="Separador de milhares 2 59 2" xfId="3935" xr:uid="{00000000-0005-0000-0000-0000A10D0000}"/>
    <cellStyle name="Separador de milhares 2 59 3" xfId="4793" xr:uid="{00000000-0005-0000-0000-0000A20D0000}"/>
    <cellStyle name="Separador de milhares 2 6" xfId="2403" xr:uid="{00000000-0005-0000-0000-0000A30D0000}"/>
    <cellStyle name="Separador de milhares 2 6 10" xfId="2404" xr:uid="{00000000-0005-0000-0000-0000A40D0000}"/>
    <cellStyle name="Separador de milhares 2 6 10 2" xfId="3936" xr:uid="{00000000-0005-0000-0000-0000A50D0000}"/>
    <cellStyle name="Separador de milhares 2 6 11" xfId="2405" xr:uid="{00000000-0005-0000-0000-0000A60D0000}"/>
    <cellStyle name="Separador de milhares 2 6 11 2" xfId="3937" xr:uid="{00000000-0005-0000-0000-0000A70D0000}"/>
    <cellStyle name="Separador de milhares 2 6 12" xfId="2406" xr:uid="{00000000-0005-0000-0000-0000A80D0000}"/>
    <cellStyle name="Separador de milhares 2 6 12 2" xfId="3938" xr:uid="{00000000-0005-0000-0000-0000A90D0000}"/>
    <cellStyle name="Separador de milhares 2 6 13" xfId="2407" xr:uid="{00000000-0005-0000-0000-0000AA0D0000}"/>
    <cellStyle name="Separador de milhares 2 6 13 2" xfId="3939" xr:uid="{00000000-0005-0000-0000-0000AB0D0000}"/>
    <cellStyle name="Separador de milhares 2 6 14" xfId="2408" xr:uid="{00000000-0005-0000-0000-0000AC0D0000}"/>
    <cellStyle name="Separador de milhares 2 6 14 2" xfId="3940" xr:uid="{00000000-0005-0000-0000-0000AD0D0000}"/>
    <cellStyle name="Separador de milhares 2 6 15" xfId="2409" xr:uid="{00000000-0005-0000-0000-0000AE0D0000}"/>
    <cellStyle name="Separador de milhares 2 6 15 2" xfId="3941" xr:uid="{00000000-0005-0000-0000-0000AF0D0000}"/>
    <cellStyle name="Separador de milhares 2 6 16" xfId="2410" xr:uid="{00000000-0005-0000-0000-0000B00D0000}"/>
    <cellStyle name="Separador de milhares 2 6 16 2" xfId="3942" xr:uid="{00000000-0005-0000-0000-0000B10D0000}"/>
    <cellStyle name="Separador de milhares 2 6 17" xfId="2411" xr:uid="{00000000-0005-0000-0000-0000B20D0000}"/>
    <cellStyle name="Separador de milhares 2 6 17 2" xfId="3943" xr:uid="{00000000-0005-0000-0000-0000B30D0000}"/>
    <cellStyle name="Separador de milhares 2 6 18" xfId="2412" xr:uid="{00000000-0005-0000-0000-0000B40D0000}"/>
    <cellStyle name="Separador de milhares 2 6 18 2" xfId="3944" xr:uid="{00000000-0005-0000-0000-0000B50D0000}"/>
    <cellStyle name="Separador de milhares 2 6 19" xfId="2413" xr:uid="{00000000-0005-0000-0000-0000B60D0000}"/>
    <cellStyle name="Separador de milhares 2 6 19 2" xfId="3945" xr:uid="{00000000-0005-0000-0000-0000B70D0000}"/>
    <cellStyle name="Separador de milhares 2 6 2" xfId="2414" xr:uid="{00000000-0005-0000-0000-0000B80D0000}"/>
    <cellStyle name="Separador de milhares 2 6 2 2" xfId="3946" xr:uid="{00000000-0005-0000-0000-0000B90D0000}"/>
    <cellStyle name="Separador de milhares 2 6 20" xfId="2415" xr:uid="{00000000-0005-0000-0000-0000BA0D0000}"/>
    <cellStyle name="Separador de milhares 2 6 20 2" xfId="3947" xr:uid="{00000000-0005-0000-0000-0000BB0D0000}"/>
    <cellStyle name="Separador de milhares 2 6 21" xfId="2416" xr:uid="{00000000-0005-0000-0000-0000BC0D0000}"/>
    <cellStyle name="Separador de milhares 2 6 21 2" xfId="3948" xr:uid="{00000000-0005-0000-0000-0000BD0D0000}"/>
    <cellStyle name="Separador de milhares 2 6 22" xfId="2417" xr:uid="{00000000-0005-0000-0000-0000BE0D0000}"/>
    <cellStyle name="Separador de milhares 2 6 22 2" xfId="3949" xr:uid="{00000000-0005-0000-0000-0000BF0D0000}"/>
    <cellStyle name="Separador de milhares 2 6 23" xfId="2418" xr:uid="{00000000-0005-0000-0000-0000C00D0000}"/>
    <cellStyle name="Separador de milhares 2 6 23 2" xfId="3950" xr:uid="{00000000-0005-0000-0000-0000C10D0000}"/>
    <cellStyle name="Separador de milhares 2 6 24" xfId="2419" xr:uid="{00000000-0005-0000-0000-0000C20D0000}"/>
    <cellStyle name="Separador de milhares 2 6 24 2" xfId="3951" xr:uid="{00000000-0005-0000-0000-0000C30D0000}"/>
    <cellStyle name="Separador de milhares 2 6 25" xfId="2420" xr:uid="{00000000-0005-0000-0000-0000C40D0000}"/>
    <cellStyle name="Separador de milhares 2 6 25 2" xfId="3952" xr:uid="{00000000-0005-0000-0000-0000C50D0000}"/>
    <cellStyle name="Separador de milhares 2 6 26" xfId="2421" xr:uid="{00000000-0005-0000-0000-0000C60D0000}"/>
    <cellStyle name="Separador de milhares 2 6 26 2" xfId="3953" xr:uid="{00000000-0005-0000-0000-0000C70D0000}"/>
    <cellStyle name="Separador de milhares 2 6 27" xfId="2422" xr:uid="{00000000-0005-0000-0000-0000C80D0000}"/>
    <cellStyle name="Separador de milhares 2 6 27 2" xfId="3954" xr:uid="{00000000-0005-0000-0000-0000C90D0000}"/>
    <cellStyle name="Separador de milhares 2 6 28" xfId="2423" xr:uid="{00000000-0005-0000-0000-0000CA0D0000}"/>
    <cellStyle name="Separador de milhares 2 6 28 2" xfId="3955" xr:uid="{00000000-0005-0000-0000-0000CB0D0000}"/>
    <cellStyle name="Separador de milhares 2 6 29" xfId="2424" xr:uid="{00000000-0005-0000-0000-0000CC0D0000}"/>
    <cellStyle name="Separador de milhares 2 6 29 2" xfId="3956" xr:uid="{00000000-0005-0000-0000-0000CD0D0000}"/>
    <cellStyle name="Separador de milhares 2 6 3" xfId="2425" xr:uid="{00000000-0005-0000-0000-0000CE0D0000}"/>
    <cellStyle name="Separador de milhares 2 6 3 2" xfId="3957" xr:uid="{00000000-0005-0000-0000-0000CF0D0000}"/>
    <cellStyle name="Separador de milhares 2 6 30" xfId="2426" xr:uid="{00000000-0005-0000-0000-0000D00D0000}"/>
    <cellStyle name="Separador de milhares 2 6 30 2" xfId="3958" xr:uid="{00000000-0005-0000-0000-0000D10D0000}"/>
    <cellStyle name="Separador de milhares 2 6 31" xfId="2427" xr:uid="{00000000-0005-0000-0000-0000D20D0000}"/>
    <cellStyle name="Separador de milhares 2 6 31 2" xfId="3959" xr:uid="{00000000-0005-0000-0000-0000D30D0000}"/>
    <cellStyle name="Separador de milhares 2 6 32" xfId="2428" xr:uid="{00000000-0005-0000-0000-0000D40D0000}"/>
    <cellStyle name="Separador de milhares 2 6 32 2" xfId="3960" xr:uid="{00000000-0005-0000-0000-0000D50D0000}"/>
    <cellStyle name="Separador de milhares 2 6 33" xfId="2429" xr:uid="{00000000-0005-0000-0000-0000D60D0000}"/>
    <cellStyle name="Separador de milhares 2 6 33 2" xfId="3961" xr:uid="{00000000-0005-0000-0000-0000D70D0000}"/>
    <cellStyle name="Separador de milhares 2 6 34" xfId="2430" xr:uid="{00000000-0005-0000-0000-0000D80D0000}"/>
    <cellStyle name="Separador de milhares 2 6 34 2" xfId="3962" xr:uid="{00000000-0005-0000-0000-0000D90D0000}"/>
    <cellStyle name="Separador de milhares 2 6 35" xfId="2431" xr:uid="{00000000-0005-0000-0000-0000DA0D0000}"/>
    <cellStyle name="Separador de milhares 2 6 35 2" xfId="3963" xr:uid="{00000000-0005-0000-0000-0000DB0D0000}"/>
    <cellStyle name="Separador de milhares 2 6 36" xfId="2432" xr:uid="{00000000-0005-0000-0000-0000DC0D0000}"/>
    <cellStyle name="Separador de milhares 2 6 36 2" xfId="3964" xr:uid="{00000000-0005-0000-0000-0000DD0D0000}"/>
    <cellStyle name="Separador de milhares 2 6 37" xfId="2433" xr:uid="{00000000-0005-0000-0000-0000DE0D0000}"/>
    <cellStyle name="Separador de milhares 2 6 37 2" xfId="3965" xr:uid="{00000000-0005-0000-0000-0000DF0D0000}"/>
    <cellStyle name="Separador de milhares 2 6 38" xfId="2434" xr:uid="{00000000-0005-0000-0000-0000E00D0000}"/>
    <cellStyle name="Separador de milhares 2 6 38 2" xfId="3966" xr:uid="{00000000-0005-0000-0000-0000E10D0000}"/>
    <cellStyle name="Separador de milhares 2 6 39" xfId="2435" xr:uid="{00000000-0005-0000-0000-0000E20D0000}"/>
    <cellStyle name="Separador de milhares 2 6 39 2" xfId="3967" xr:uid="{00000000-0005-0000-0000-0000E30D0000}"/>
    <cellStyle name="Separador de milhares 2 6 4" xfId="2436" xr:uid="{00000000-0005-0000-0000-0000E40D0000}"/>
    <cellStyle name="Separador de milhares 2 6 4 2" xfId="3968" xr:uid="{00000000-0005-0000-0000-0000E50D0000}"/>
    <cellStyle name="Separador de milhares 2 6 40" xfId="2437" xr:uid="{00000000-0005-0000-0000-0000E60D0000}"/>
    <cellStyle name="Separador de milhares 2 6 40 2" xfId="3969" xr:uid="{00000000-0005-0000-0000-0000E70D0000}"/>
    <cellStyle name="Separador de milhares 2 6 41" xfId="2438" xr:uid="{00000000-0005-0000-0000-0000E80D0000}"/>
    <cellStyle name="Separador de milhares 2 6 41 2" xfId="3970" xr:uid="{00000000-0005-0000-0000-0000E90D0000}"/>
    <cellStyle name="Separador de milhares 2 6 42" xfId="2439" xr:uid="{00000000-0005-0000-0000-0000EA0D0000}"/>
    <cellStyle name="Separador de milhares 2 6 42 2" xfId="3971" xr:uid="{00000000-0005-0000-0000-0000EB0D0000}"/>
    <cellStyle name="Separador de milhares 2 6 43" xfId="2440" xr:uid="{00000000-0005-0000-0000-0000EC0D0000}"/>
    <cellStyle name="Separador de milhares 2 6 43 2" xfId="3972" xr:uid="{00000000-0005-0000-0000-0000ED0D0000}"/>
    <cellStyle name="Separador de milhares 2 6 44" xfId="2441" xr:uid="{00000000-0005-0000-0000-0000EE0D0000}"/>
    <cellStyle name="Separador de milhares 2 6 44 2" xfId="3973" xr:uid="{00000000-0005-0000-0000-0000EF0D0000}"/>
    <cellStyle name="Separador de milhares 2 6 45" xfId="2442" xr:uid="{00000000-0005-0000-0000-0000F00D0000}"/>
    <cellStyle name="Separador de milhares 2 6 45 2" xfId="3974" xr:uid="{00000000-0005-0000-0000-0000F10D0000}"/>
    <cellStyle name="Separador de milhares 2 6 46" xfId="2443" xr:uid="{00000000-0005-0000-0000-0000F20D0000}"/>
    <cellStyle name="Separador de milhares 2 6 47" xfId="3123" xr:uid="{00000000-0005-0000-0000-0000F30D0000}"/>
    <cellStyle name="Separador de milhares 2 6 5" xfId="2444" xr:uid="{00000000-0005-0000-0000-0000F40D0000}"/>
    <cellStyle name="Separador de milhares 2 6 5 2" xfId="3975" xr:uid="{00000000-0005-0000-0000-0000F50D0000}"/>
    <cellStyle name="Separador de milhares 2 6 6" xfId="2445" xr:uid="{00000000-0005-0000-0000-0000F60D0000}"/>
    <cellStyle name="Separador de milhares 2 6 6 2" xfId="3976" xr:uid="{00000000-0005-0000-0000-0000F70D0000}"/>
    <cellStyle name="Separador de milhares 2 6 7" xfId="2446" xr:uid="{00000000-0005-0000-0000-0000F80D0000}"/>
    <cellStyle name="Separador de milhares 2 6 7 2" xfId="3977" xr:uid="{00000000-0005-0000-0000-0000F90D0000}"/>
    <cellStyle name="Separador de milhares 2 6 8" xfId="2447" xr:uid="{00000000-0005-0000-0000-0000FA0D0000}"/>
    <cellStyle name="Separador de milhares 2 6 8 2" xfId="3978" xr:uid="{00000000-0005-0000-0000-0000FB0D0000}"/>
    <cellStyle name="Separador de milhares 2 6 9" xfId="2448" xr:uid="{00000000-0005-0000-0000-0000FC0D0000}"/>
    <cellStyle name="Separador de milhares 2 6 9 2" xfId="3979" xr:uid="{00000000-0005-0000-0000-0000FD0D0000}"/>
    <cellStyle name="Separador de milhares 2 60" xfId="2449" xr:uid="{00000000-0005-0000-0000-0000FE0D0000}"/>
    <cellStyle name="Separador de milhares 2 60 2" xfId="3980" xr:uid="{00000000-0005-0000-0000-0000FF0D0000}"/>
    <cellStyle name="Separador de milhares 2 60 3" xfId="4794" xr:uid="{00000000-0005-0000-0000-0000000E0000}"/>
    <cellStyle name="Separador de milhares 2 61" xfId="3112" xr:uid="{00000000-0005-0000-0000-0000010E0000}"/>
    <cellStyle name="Separador de milhares 2 7" xfId="2450" xr:uid="{00000000-0005-0000-0000-0000020E0000}"/>
    <cellStyle name="Separador de milhares 2 7 2" xfId="3124" xr:uid="{00000000-0005-0000-0000-0000030E0000}"/>
    <cellStyle name="Separador de milhares 2 8" xfId="2451" xr:uid="{00000000-0005-0000-0000-0000040E0000}"/>
    <cellStyle name="Separador de milhares 2 8 2" xfId="3125" xr:uid="{00000000-0005-0000-0000-0000050E0000}"/>
    <cellStyle name="Separador de milhares 2 9" xfId="2452" xr:uid="{00000000-0005-0000-0000-0000060E0000}"/>
    <cellStyle name="Separador de milhares 2 9 2" xfId="2453" xr:uid="{00000000-0005-0000-0000-0000070E0000}"/>
    <cellStyle name="Separador de milhares 2 9 2 2" xfId="3981" xr:uid="{00000000-0005-0000-0000-0000080E0000}"/>
    <cellStyle name="Separador de milhares 2 9 3" xfId="3126" xr:uid="{00000000-0005-0000-0000-0000090E0000}"/>
    <cellStyle name="Separador de milhares 2_818889 Palmeirais Orc. Rec. Estrada Vicinal CM" xfId="2454" xr:uid="{00000000-0005-0000-0000-00000A0E0000}"/>
    <cellStyle name="Separador de milhares 2_ok orç" xfId="2455" xr:uid="{00000000-0005-0000-0000-00000B0E0000}"/>
    <cellStyle name="Separador de milhares 3" xfId="2456" xr:uid="{00000000-0005-0000-0000-00000C0E0000}"/>
    <cellStyle name="Separador de milhares 3 10" xfId="2457" xr:uid="{00000000-0005-0000-0000-00000D0E0000}"/>
    <cellStyle name="Separador de milhares 3 10 2" xfId="2458" xr:uid="{00000000-0005-0000-0000-00000E0E0000}"/>
    <cellStyle name="Separador de milhares 3 10 2 2" xfId="3983" xr:uid="{00000000-0005-0000-0000-00000F0E0000}"/>
    <cellStyle name="Separador de milhares 3 10 2 3" xfId="4795" xr:uid="{00000000-0005-0000-0000-0000100E0000}"/>
    <cellStyle name="Separador de milhares 3 10 3" xfId="3982" xr:uid="{00000000-0005-0000-0000-0000110E0000}"/>
    <cellStyle name="Separador de milhares 3 11" xfId="2459" xr:uid="{00000000-0005-0000-0000-0000120E0000}"/>
    <cellStyle name="Separador de milhares 3 11 2" xfId="2460" xr:uid="{00000000-0005-0000-0000-0000130E0000}"/>
    <cellStyle name="Separador de milhares 3 11 2 2" xfId="3985" xr:uid="{00000000-0005-0000-0000-0000140E0000}"/>
    <cellStyle name="Separador de milhares 3 11 2 3" xfId="4796" xr:uid="{00000000-0005-0000-0000-0000150E0000}"/>
    <cellStyle name="Separador de milhares 3 11 3" xfId="3984" xr:uid="{00000000-0005-0000-0000-0000160E0000}"/>
    <cellStyle name="Separador de milhares 3 12" xfId="2461" xr:uid="{00000000-0005-0000-0000-0000170E0000}"/>
    <cellStyle name="Separador de milhares 3 12 2" xfId="4541" xr:uid="{00000000-0005-0000-0000-0000180E0000}"/>
    <cellStyle name="Separador de milhares 3 12 2 2" xfId="5260" xr:uid="{00000000-0005-0000-0000-0000190E0000}"/>
    <cellStyle name="Separador de milhares 3 12 3" xfId="3986" xr:uid="{00000000-0005-0000-0000-00001A0E0000}"/>
    <cellStyle name="Separador de milhares 3 12 4" xfId="4797" xr:uid="{00000000-0005-0000-0000-00001B0E0000}"/>
    <cellStyle name="Separador de milhares 3 13" xfId="2462" xr:uid="{00000000-0005-0000-0000-00001C0E0000}"/>
    <cellStyle name="Separador de milhares 3 13 2" xfId="4542" xr:uid="{00000000-0005-0000-0000-00001D0E0000}"/>
    <cellStyle name="Separador de milhares 3 13 2 2" xfId="5261" xr:uid="{00000000-0005-0000-0000-00001E0E0000}"/>
    <cellStyle name="Separador de milhares 3 13 3" xfId="3987" xr:uid="{00000000-0005-0000-0000-00001F0E0000}"/>
    <cellStyle name="Separador de milhares 3 13 4" xfId="4798" xr:uid="{00000000-0005-0000-0000-0000200E0000}"/>
    <cellStyle name="Separador de milhares 3 14" xfId="2463" xr:uid="{00000000-0005-0000-0000-0000210E0000}"/>
    <cellStyle name="Separador de milhares 3 14 2" xfId="4543" xr:uid="{00000000-0005-0000-0000-0000220E0000}"/>
    <cellStyle name="Separador de milhares 3 14 2 2" xfId="5262" xr:uid="{00000000-0005-0000-0000-0000230E0000}"/>
    <cellStyle name="Separador de milhares 3 14 3" xfId="3988" xr:uid="{00000000-0005-0000-0000-0000240E0000}"/>
    <cellStyle name="Separador de milhares 3 14 4" xfId="4799" xr:uid="{00000000-0005-0000-0000-0000250E0000}"/>
    <cellStyle name="Separador de milhares 3 15" xfId="2464" xr:uid="{00000000-0005-0000-0000-0000260E0000}"/>
    <cellStyle name="Separador de milhares 3 15 2" xfId="4544" xr:uid="{00000000-0005-0000-0000-0000270E0000}"/>
    <cellStyle name="Separador de milhares 3 15 2 2" xfId="5263" xr:uid="{00000000-0005-0000-0000-0000280E0000}"/>
    <cellStyle name="Separador de milhares 3 15 3" xfId="3989" xr:uid="{00000000-0005-0000-0000-0000290E0000}"/>
    <cellStyle name="Separador de milhares 3 15 4" xfId="4800" xr:uid="{00000000-0005-0000-0000-00002A0E0000}"/>
    <cellStyle name="Separador de milhares 3 16" xfId="2465" xr:uid="{00000000-0005-0000-0000-00002B0E0000}"/>
    <cellStyle name="Separador de milhares 3 16 2" xfId="4545" xr:uid="{00000000-0005-0000-0000-00002C0E0000}"/>
    <cellStyle name="Separador de milhares 3 16 2 2" xfId="5264" xr:uid="{00000000-0005-0000-0000-00002D0E0000}"/>
    <cellStyle name="Separador de milhares 3 16 3" xfId="3990" xr:uid="{00000000-0005-0000-0000-00002E0E0000}"/>
    <cellStyle name="Separador de milhares 3 16 4" xfId="4801" xr:uid="{00000000-0005-0000-0000-00002F0E0000}"/>
    <cellStyle name="Separador de milhares 3 17" xfId="2466" xr:uid="{00000000-0005-0000-0000-0000300E0000}"/>
    <cellStyle name="Separador de milhares 3 17 2" xfId="4546" xr:uid="{00000000-0005-0000-0000-0000310E0000}"/>
    <cellStyle name="Separador de milhares 3 17 2 2" xfId="5265" xr:uid="{00000000-0005-0000-0000-0000320E0000}"/>
    <cellStyle name="Separador de milhares 3 17 3" xfId="3991" xr:uid="{00000000-0005-0000-0000-0000330E0000}"/>
    <cellStyle name="Separador de milhares 3 17 4" xfId="4802" xr:uid="{00000000-0005-0000-0000-0000340E0000}"/>
    <cellStyle name="Separador de milhares 3 18" xfId="2467" xr:uid="{00000000-0005-0000-0000-0000350E0000}"/>
    <cellStyle name="Separador de milhares 3 18 2" xfId="4547" xr:uid="{00000000-0005-0000-0000-0000360E0000}"/>
    <cellStyle name="Separador de milhares 3 18 2 2" xfId="5266" xr:uid="{00000000-0005-0000-0000-0000370E0000}"/>
    <cellStyle name="Separador de milhares 3 18 3" xfId="3992" xr:uid="{00000000-0005-0000-0000-0000380E0000}"/>
    <cellStyle name="Separador de milhares 3 18 4" xfId="4803" xr:uid="{00000000-0005-0000-0000-0000390E0000}"/>
    <cellStyle name="Separador de milhares 3 19" xfId="2468" xr:uid="{00000000-0005-0000-0000-00003A0E0000}"/>
    <cellStyle name="Separador de milhares 3 19 2" xfId="4548" xr:uid="{00000000-0005-0000-0000-00003B0E0000}"/>
    <cellStyle name="Separador de milhares 3 19 2 2" xfId="5267" xr:uid="{00000000-0005-0000-0000-00003C0E0000}"/>
    <cellStyle name="Separador de milhares 3 19 3" xfId="3993" xr:uid="{00000000-0005-0000-0000-00003D0E0000}"/>
    <cellStyle name="Separador de milhares 3 19 4" xfId="4804" xr:uid="{00000000-0005-0000-0000-00003E0E0000}"/>
    <cellStyle name="Separador de milhares 3 2" xfId="2469" xr:uid="{00000000-0005-0000-0000-00003F0E0000}"/>
    <cellStyle name="Separador de milhares 3 2 10" xfId="2470" xr:uid="{00000000-0005-0000-0000-0000400E0000}"/>
    <cellStyle name="Separador de milhares 3 2 10 2" xfId="4549" xr:uid="{00000000-0005-0000-0000-0000410E0000}"/>
    <cellStyle name="Separador de milhares 3 2 10 2 2" xfId="5268" xr:uid="{00000000-0005-0000-0000-0000420E0000}"/>
    <cellStyle name="Separador de milhares 3 2 10 3" xfId="3994" xr:uid="{00000000-0005-0000-0000-0000430E0000}"/>
    <cellStyle name="Separador de milhares 3 2 10 4" xfId="4805" xr:uid="{00000000-0005-0000-0000-0000440E0000}"/>
    <cellStyle name="Separador de milhares 3 2 11" xfId="2471" xr:uid="{00000000-0005-0000-0000-0000450E0000}"/>
    <cellStyle name="Separador de milhares 3 2 11 2" xfId="3995" xr:uid="{00000000-0005-0000-0000-0000460E0000}"/>
    <cellStyle name="Separador de milhares 3 2 11 3" xfId="4806" xr:uid="{00000000-0005-0000-0000-0000470E0000}"/>
    <cellStyle name="Separador de milhares 3 2 12" xfId="2472" xr:uid="{00000000-0005-0000-0000-0000480E0000}"/>
    <cellStyle name="Separador de milhares 3 2 12 2" xfId="3996" xr:uid="{00000000-0005-0000-0000-0000490E0000}"/>
    <cellStyle name="Separador de milhares 3 2 12 3" xfId="4807" xr:uid="{00000000-0005-0000-0000-00004A0E0000}"/>
    <cellStyle name="Separador de milhares 3 2 13" xfId="2473" xr:uid="{00000000-0005-0000-0000-00004B0E0000}"/>
    <cellStyle name="Separador de milhares 3 2 13 2" xfId="3997" xr:uid="{00000000-0005-0000-0000-00004C0E0000}"/>
    <cellStyle name="Separador de milhares 3 2 13 3" xfId="4808" xr:uid="{00000000-0005-0000-0000-00004D0E0000}"/>
    <cellStyle name="Separador de milhares 3 2 14" xfId="2474" xr:uid="{00000000-0005-0000-0000-00004E0E0000}"/>
    <cellStyle name="Separador de milhares 3 2 14 2" xfId="3998" xr:uid="{00000000-0005-0000-0000-00004F0E0000}"/>
    <cellStyle name="Separador de milhares 3 2 14 3" xfId="4809" xr:uid="{00000000-0005-0000-0000-0000500E0000}"/>
    <cellStyle name="Separador de milhares 3 2 15" xfId="2475" xr:uid="{00000000-0005-0000-0000-0000510E0000}"/>
    <cellStyle name="Separador de milhares 3 2 15 2" xfId="3999" xr:uid="{00000000-0005-0000-0000-0000520E0000}"/>
    <cellStyle name="Separador de milhares 3 2 15 3" xfId="4810" xr:uid="{00000000-0005-0000-0000-0000530E0000}"/>
    <cellStyle name="Separador de milhares 3 2 16" xfId="2476" xr:uid="{00000000-0005-0000-0000-0000540E0000}"/>
    <cellStyle name="Separador de milhares 3 2 16 2" xfId="4000" xr:uid="{00000000-0005-0000-0000-0000550E0000}"/>
    <cellStyle name="Separador de milhares 3 2 16 3" xfId="4811" xr:uid="{00000000-0005-0000-0000-0000560E0000}"/>
    <cellStyle name="Separador de milhares 3 2 17" xfId="2477" xr:uid="{00000000-0005-0000-0000-0000570E0000}"/>
    <cellStyle name="Separador de milhares 3 2 17 2" xfId="4001" xr:uid="{00000000-0005-0000-0000-0000580E0000}"/>
    <cellStyle name="Separador de milhares 3 2 17 3" xfId="4812" xr:uid="{00000000-0005-0000-0000-0000590E0000}"/>
    <cellStyle name="Separador de milhares 3 2 18" xfId="2478" xr:uid="{00000000-0005-0000-0000-00005A0E0000}"/>
    <cellStyle name="Separador de milhares 3 2 18 2" xfId="4002" xr:uid="{00000000-0005-0000-0000-00005B0E0000}"/>
    <cellStyle name="Separador de milhares 3 2 18 3" xfId="4813" xr:uid="{00000000-0005-0000-0000-00005C0E0000}"/>
    <cellStyle name="Separador de milhares 3 2 19" xfId="2479" xr:uid="{00000000-0005-0000-0000-00005D0E0000}"/>
    <cellStyle name="Separador de milhares 3 2 19 2" xfId="4003" xr:uid="{00000000-0005-0000-0000-00005E0E0000}"/>
    <cellStyle name="Separador de milhares 3 2 19 3" xfId="4814" xr:uid="{00000000-0005-0000-0000-00005F0E0000}"/>
    <cellStyle name="Separador de milhares 3 2 2" xfId="2480" xr:uid="{00000000-0005-0000-0000-0000600E0000}"/>
    <cellStyle name="Separador de milhares 3 2 2 2" xfId="2481" xr:uid="{00000000-0005-0000-0000-0000610E0000}"/>
    <cellStyle name="Separador de milhares 3 2 2 2 2" xfId="4651" xr:uid="{00000000-0005-0000-0000-0000620E0000}"/>
    <cellStyle name="Separador de milhares 3 2 2 2 3" xfId="4004" xr:uid="{00000000-0005-0000-0000-0000630E0000}"/>
    <cellStyle name="Separador de milhares 3 2 2 3" xfId="2482" xr:uid="{00000000-0005-0000-0000-0000640E0000}"/>
    <cellStyle name="Separador de milhares 3 2 2 4" xfId="3129" xr:uid="{00000000-0005-0000-0000-0000650E0000}"/>
    <cellStyle name="Separador de milhares 3 2 20" xfId="2483" xr:uid="{00000000-0005-0000-0000-0000660E0000}"/>
    <cellStyle name="Separador de milhares 3 2 20 2" xfId="4005" xr:uid="{00000000-0005-0000-0000-0000670E0000}"/>
    <cellStyle name="Separador de milhares 3 2 20 3" xfId="4815" xr:uid="{00000000-0005-0000-0000-0000680E0000}"/>
    <cellStyle name="Separador de milhares 3 2 21" xfId="2484" xr:uid="{00000000-0005-0000-0000-0000690E0000}"/>
    <cellStyle name="Separador de milhares 3 2 21 2" xfId="4006" xr:uid="{00000000-0005-0000-0000-00006A0E0000}"/>
    <cellStyle name="Separador de milhares 3 2 21 3" xfId="4816" xr:uid="{00000000-0005-0000-0000-00006B0E0000}"/>
    <cellStyle name="Separador de milhares 3 2 22" xfId="2485" xr:uid="{00000000-0005-0000-0000-00006C0E0000}"/>
    <cellStyle name="Separador de milhares 3 2 22 2" xfId="4007" xr:uid="{00000000-0005-0000-0000-00006D0E0000}"/>
    <cellStyle name="Separador de milhares 3 2 22 3" xfId="4817" xr:uid="{00000000-0005-0000-0000-00006E0E0000}"/>
    <cellStyle name="Separador de milhares 3 2 23" xfId="2486" xr:uid="{00000000-0005-0000-0000-00006F0E0000}"/>
    <cellStyle name="Separador de milhares 3 2 23 2" xfId="4008" xr:uid="{00000000-0005-0000-0000-0000700E0000}"/>
    <cellStyle name="Separador de milhares 3 2 23 3" xfId="4818" xr:uid="{00000000-0005-0000-0000-0000710E0000}"/>
    <cellStyle name="Separador de milhares 3 2 24" xfId="2487" xr:uid="{00000000-0005-0000-0000-0000720E0000}"/>
    <cellStyle name="Separador de milhares 3 2 24 2" xfId="4009" xr:uid="{00000000-0005-0000-0000-0000730E0000}"/>
    <cellStyle name="Separador de milhares 3 2 24 3" xfId="4819" xr:uid="{00000000-0005-0000-0000-0000740E0000}"/>
    <cellStyle name="Separador de milhares 3 2 25" xfId="2488" xr:uid="{00000000-0005-0000-0000-0000750E0000}"/>
    <cellStyle name="Separador de milhares 3 2 25 2" xfId="4010" xr:uid="{00000000-0005-0000-0000-0000760E0000}"/>
    <cellStyle name="Separador de milhares 3 2 25 3" xfId="4820" xr:uid="{00000000-0005-0000-0000-0000770E0000}"/>
    <cellStyle name="Separador de milhares 3 2 26" xfId="2489" xr:uid="{00000000-0005-0000-0000-0000780E0000}"/>
    <cellStyle name="Separador de milhares 3 2 26 2" xfId="4011" xr:uid="{00000000-0005-0000-0000-0000790E0000}"/>
    <cellStyle name="Separador de milhares 3 2 26 3" xfId="4821" xr:uid="{00000000-0005-0000-0000-00007A0E0000}"/>
    <cellStyle name="Separador de milhares 3 2 27" xfId="2490" xr:uid="{00000000-0005-0000-0000-00007B0E0000}"/>
    <cellStyle name="Separador de milhares 3 2 27 2" xfId="4012" xr:uid="{00000000-0005-0000-0000-00007C0E0000}"/>
    <cellStyle name="Separador de milhares 3 2 27 3" xfId="4822" xr:uid="{00000000-0005-0000-0000-00007D0E0000}"/>
    <cellStyle name="Separador de milhares 3 2 28" xfId="2491" xr:uid="{00000000-0005-0000-0000-00007E0E0000}"/>
    <cellStyle name="Separador de milhares 3 2 28 2" xfId="4013" xr:uid="{00000000-0005-0000-0000-00007F0E0000}"/>
    <cellStyle name="Separador de milhares 3 2 28 3" xfId="4823" xr:uid="{00000000-0005-0000-0000-0000800E0000}"/>
    <cellStyle name="Separador de milhares 3 2 29" xfId="2492" xr:uid="{00000000-0005-0000-0000-0000810E0000}"/>
    <cellStyle name="Separador de milhares 3 2 29 2" xfId="4014" xr:uid="{00000000-0005-0000-0000-0000820E0000}"/>
    <cellStyle name="Separador de milhares 3 2 29 3" xfId="4824" xr:uid="{00000000-0005-0000-0000-0000830E0000}"/>
    <cellStyle name="Separador de milhares 3 2 3" xfId="2493" xr:uid="{00000000-0005-0000-0000-0000840E0000}"/>
    <cellStyle name="Separador de milhares 3 2 3 2" xfId="2494" xr:uid="{00000000-0005-0000-0000-0000850E0000}"/>
    <cellStyle name="Separador de milhares 3 2 3 2 2" xfId="4015" xr:uid="{00000000-0005-0000-0000-0000860E0000}"/>
    <cellStyle name="Separador de milhares 3 2 3 3" xfId="2495" xr:uid="{00000000-0005-0000-0000-0000870E0000}"/>
    <cellStyle name="Separador de milhares 3 2 3 4" xfId="3130" xr:uid="{00000000-0005-0000-0000-0000880E0000}"/>
    <cellStyle name="Separador de milhares 3 2 30" xfId="2496" xr:uid="{00000000-0005-0000-0000-0000890E0000}"/>
    <cellStyle name="Separador de milhares 3 2 30 2" xfId="4016" xr:uid="{00000000-0005-0000-0000-00008A0E0000}"/>
    <cellStyle name="Separador de milhares 3 2 30 3" xfId="4825" xr:uid="{00000000-0005-0000-0000-00008B0E0000}"/>
    <cellStyle name="Separador de milhares 3 2 31" xfId="2497" xr:uid="{00000000-0005-0000-0000-00008C0E0000}"/>
    <cellStyle name="Separador de milhares 3 2 31 2" xfId="4017" xr:uid="{00000000-0005-0000-0000-00008D0E0000}"/>
    <cellStyle name="Separador de milhares 3 2 31 3" xfId="4826" xr:uid="{00000000-0005-0000-0000-00008E0E0000}"/>
    <cellStyle name="Separador de milhares 3 2 32" xfId="2498" xr:uid="{00000000-0005-0000-0000-00008F0E0000}"/>
    <cellStyle name="Separador de milhares 3 2 32 2" xfId="4018" xr:uid="{00000000-0005-0000-0000-0000900E0000}"/>
    <cellStyle name="Separador de milhares 3 2 32 3" xfId="4827" xr:uid="{00000000-0005-0000-0000-0000910E0000}"/>
    <cellStyle name="Separador de milhares 3 2 33" xfId="2499" xr:uid="{00000000-0005-0000-0000-0000920E0000}"/>
    <cellStyle name="Separador de milhares 3 2 33 2" xfId="4019" xr:uid="{00000000-0005-0000-0000-0000930E0000}"/>
    <cellStyle name="Separador de milhares 3 2 33 3" xfId="4828" xr:uid="{00000000-0005-0000-0000-0000940E0000}"/>
    <cellStyle name="Separador de milhares 3 2 34" xfId="2500" xr:uid="{00000000-0005-0000-0000-0000950E0000}"/>
    <cellStyle name="Separador de milhares 3 2 34 2" xfId="4020" xr:uid="{00000000-0005-0000-0000-0000960E0000}"/>
    <cellStyle name="Separador de milhares 3 2 34 3" xfId="4829" xr:uid="{00000000-0005-0000-0000-0000970E0000}"/>
    <cellStyle name="Separador de milhares 3 2 35" xfId="2501" xr:uid="{00000000-0005-0000-0000-0000980E0000}"/>
    <cellStyle name="Separador de milhares 3 2 35 2" xfId="4021" xr:uid="{00000000-0005-0000-0000-0000990E0000}"/>
    <cellStyle name="Separador de milhares 3 2 35 3" xfId="4830" xr:uid="{00000000-0005-0000-0000-00009A0E0000}"/>
    <cellStyle name="Separador de milhares 3 2 36" xfId="2502" xr:uid="{00000000-0005-0000-0000-00009B0E0000}"/>
    <cellStyle name="Separador de milhares 3 2 36 2" xfId="4022" xr:uid="{00000000-0005-0000-0000-00009C0E0000}"/>
    <cellStyle name="Separador de milhares 3 2 36 3" xfId="4831" xr:uid="{00000000-0005-0000-0000-00009D0E0000}"/>
    <cellStyle name="Separador de milhares 3 2 37" xfId="2503" xr:uid="{00000000-0005-0000-0000-00009E0E0000}"/>
    <cellStyle name="Separador de milhares 3 2 37 2" xfId="4023" xr:uid="{00000000-0005-0000-0000-00009F0E0000}"/>
    <cellStyle name="Separador de milhares 3 2 37 3" xfId="4832" xr:uid="{00000000-0005-0000-0000-0000A00E0000}"/>
    <cellStyle name="Separador de milhares 3 2 38" xfId="2504" xr:uid="{00000000-0005-0000-0000-0000A10E0000}"/>
    <cellStyle name="Separador de milhares 3 2 38 2" xfId="4024" xr:uid="{00000000-0005-0000-0000-0000A20E0000}"/>
    <cellStyle name="Separador de milhares 3 2 38 3" xfId="4833" xr:uid="{00000000-0005-0000-0000-0000A30E0000}"/>
    <cellStyle name="Separador de milhares 3 2 39" xfId="2505" xr:uid="{00000000-0005-0000-0000-0000A40E0000}"/>
    <cellStyle name="Separador de milhares 3 2 39 2" xfId="4025" xr:uid="{00000000-0005-0000-0000-0000A50E0000}"/>
    <cellStyle name="Separador de milhares 3 2 39 3" xfId="4834" xr:uid="{00000000-0005-0000-0000-0000A60E0000}"/>
    <cellStyle name="Separador de milhares 3 2 4" xfId="2506" xr:uid="{00000000-0005-0000-0000-0000A70E0000}"/>
    <cellStyle name="Separador de milhares 3 2 4 2" xfId="2507" xr:uid="{00000000-0005-0000-0000-0000A80E0000}"/>
    <cellStyle name="Separador de milhares 3 2 4 2 2" xfId="4027" xr:uid="{00000000-0005-0000-0000-0000A90E0000}"/>
    <cellStyle name="Separador de milhares 3 2 4 2 3" xfId="4835" xr:uid="{00000000-0005-0000-0000-0000AA0E0000}"/>
    <cellStyle name="Separador de milhares 3 2 4 3" xfId="4026" xr:uid="{00000000-0005-0000-0000-0000AB0E0000}"/>
    <cellStyle name="Separador de milhares 3 2 40" xfId="2508" xr:uid="{00000000-0005-0000-0000-0000AC0E0000}"/>
    <cellStyle name="Separador de milhares 3 2 40 2" xfId="4028" xr:uid="{00000000-0005-0000-0000-0000AD0E0000}"/>
    <cellStyle name="Separador de milhares 3 2 40 3" xfId="4836" xr:uid="{00000000-0005-0000-0000-0000AE0E0000}"/>
    <cellStyle name="Separador de milhares 3 2 41" xfId="2509" xr:uid="{00000000-0005-0000-0000-0000AF0E0000}"/>
    <cellStyle name="Separador de milhares 3 2 41 2" xfId="4029" xr:uid="{00000000-0005-0000-0000-0000B00E0000}"/>
    <cellStyle name="Separador de milhares 3 2 41 3" xfId="4837" xr:uid="{00000000-0005-0000-0000-0000B10E0000}"/>
    <cellStyle name="Separador de milhares 3 2 42" xfId="2510" xr:uid="{00000000-0005-0000-0000-0000B20E0000}"/>
    <cellStyle name="Separador de milhares 3 2 42 2" xfId="4030" xr:uid="{00000000-0005-0000-0000-0000B30E0000}"/>
    <cellStyle name="Separador de milhares 3 2 42 3" xfId="4838" xr:uid="{00000000-0005-0000-0000-0000B40E0000}"/>
    <cellStyle name="Separador de milhares 3 2 43" xfId="2511" xr:uid="{00000000-0005-0000-0000-0000B50E0000}"/>
    <cellStyle name="Separador de milhares 3 2 43 2" xfId="4031" xr:uid="{00000000-0005-0000-0000-0000B60E0000}"/>
    <cellStyle name="Separador de milhares 3 2 43 3" xfId="4839" xr:uid="{00000000-0005-0000-0000-0000B70E0000}"/>
    <cellStyle name="Separador de milhares 3 2 44" xfId="2512" xr:uid="{00000000-0005-0000-0000-0000B80E0000}"/>
    <cellStyle name="Separador de milhares 3 2 44 2" xfId="4032" xr:uid="{00000000-0005-0000-0000-0000B90E0000}"/>
    <cellStyle name="Separador de milhares 3 2 44 3" xfId="4840" xr:uid="{00000000-0005-0000-0000-0000BA0E0000}"/>
    <cellStyle name="Separador de milhares 3 2 45" xfId="2513" xr:uid="{00000000-0005-0000-0000-0000BB0E0000}"/>
    <cellStyle name="Separador de milhares 3 2 45 2" xfId="4033" xr:uid="{00000000-0005-0000-0000-0000BC0E0000}"/>
    <cellStyle name="Separador de milhares 3 2 45 3" xfId="4841" xr:uid="{00000000-0005-0000-0000-0000BD0E0000}"/>
    <cellStyle name="Separador de milhares 3 2 46" xfId="2514" xr:uid="{00000000-0005-0000-0000-0000BE0E0000}"/>
    <cellStyle name="Separador de milhares 3 2 46 2" xfId="4034" xr:uid="{00000000-0005-0000-0000-0000BF0E0000}"/>
    <cellStyle name="Separador de milhares 3 2 46 3" xfId="4842" xr:uid="{00000000-0005-0000-0000-0000C00E0000}"/>
    <cellStyle name="Separador de milhares 3 2 47" xfId="2515" xr:uid="{00000000-0005-0000-0000-0000C10E0000}"/>
    <cellStyle name="Separador de milhares 3 2 47 2" xfId="4035" xr:uid="{00000000-0005-0000-0000-0000C20E0000}"/>
    <cellStyle name="Separador de milhares 3 2 47 3" xfId="4843" xr:uid="{00000000-0005-0000-0000-0000C30E0000}"/>
    <cellStyle name="Separador de milhares 3 2 48" xfId="2516" xr:uid="{00000000-0005-0000-0000-0000C40E0000}"/>
    <cellStyle name="Separador de milhares 3 2 48 2" xfId="4036" xr:uid="{00000000-0005-0000-0000-0000C50E0000}"/>
    <cellStyle name="Separador de milhares 3 2 48 3" xfId="4844" xr:uid="{00000000-0005-0000-0000-0000C60E0000}"/>
    <cellStyle name="Separador de milhares 3 2 49" xfId="2517" xr:uid="{00000000-0005-0000-0000-0000C70E0000}"/>
    <cellStyle name="Separador de milhares 3 2 49 2" xfId="4037" xr:uid="{00000000-0005-0000-0000-0000C80E0000}"/>
    <cellStyle name="Separador de milhares 3 2 49 3" xfId="4845" xr:uid="{00000000-0005-0000-0000-0000C90E0000}"/>
    <cellStyle name="Separador de milhares 3 2 5" xfId="2518" xr:uid="{00000000-0005-0000-0000-0000CA0E0000}"/>
    <cellStyle name="Separador de milhares 3 2 5 2" xfId="2519" xr:uid="{00000000-0005-0000-0000-0000CB0E0000}"/>
    <cellStyle name="Separador de milhares 3 2 5 2 2" xfId="4039" xr:uid="{00000000-0005-0000-0000-0000CC0E0000}"/>
    <cellStyle name="Separador de milhares 3 2 5 2 3" xfId="4846" xr:uid="{00000000-0005-0000-0000-0000CD0E0000}"/>
    <cellStyle name="Separador de milhares 3 2 5 3" xfId="4038" xr:uid="{00000000-0005-0000-0000-0000CE0E0000}"/>
    <cellStyle name="Separador de milhares 3 2 50" xfId="2520" xr:uid="{00000000-0005-0000-0000-0000CF0E0000}"/>
    <cellStyle name="Separador de milhares 3 2 50 2" xfId="4040" xr:uid="{00000000-0005-0000-0000-0000D00E0000}"/>
    <cellStyle name="Separador de milhares 3 2 50 3" xfId="4847" xr:uid="{00000000-0005-0000-0000-0000D10E0000}"/>
    <cellStyle name="Separador de milhares 3 2 51" xfId="2521" xr:uid="{00000000-0005-0000-0000-0000D20E0000}"/>
    <cellStyle name="Separador de milhares 3 2 51 2" xfId="4041" xr:uid="{00000000-0005-0000-0000-0000D30E0000}"/>
    <cellStyle name="Separador de milhares 3 2 51 3" xfId="4848" xr:uid="{00000000-0005-0000-0000-0000D40E0000}"/>
    <cellStyle name="Separador de milhares 3 2 52" xfId="2522" xr:uid="{00000000-0005-0000-0000-0000D50E0000}"/>
    <cellStyle name="Separador de milhares 3 2 52 2" xfId="4042" xr:uid="{00000000-0005-0000-0000-0000D60E0000}"/>
    <cellStyle name="Separador de milhares 3 2 52 3" xfId="4849" xr:uid="{00000000-0005-0000-0000-0000D70E0000}"/>
    <cellStyle name="Separador de milhares 3 2 53" xfId="2523" xr:uid="{00000000-0005-0000-0000-0000D80E0000}"/>
    <cellStyle name="Separador de milhares 3 2 53 2" xfId="4043" xr:uid="{00000000-0005-0000-0000-0000D90E0000}"/>
    <cellStyle name="Separador de milhares 3 2 53 3" xfId="4850" xr:uid="{00000000-0005-0000-0000-0000DA0E0000}"/>
    <cellStyle name="Separador de milhares 3 2 54" xfId="2524" xr:uid="{00000000-0005-0000-0000-0000DB0E0000}"/>
    <cellStyle name="Separador de milhares 3 2 54 2" xfId="4044" xr:uid="{00000000-0005-0000-0000-0000DC0E0000}"/>
    <cellStyle name="Separador de milhares 3 2 54 3" xfId="4851" xr:uid="{00000000-0005-0000-0000-0000DD0E0000}"/>
    <cellStyle name="Separador de milhares 3 2 55" xfId="2525" xr:uid="{00000000-0005-0000-0000-0000DE0E0000}"/>
    <cellStyle name="Separador de milhares 3 2 55 2" xfId="4045" xr:uid="{00000000-0005-0000-0000-0000DF0E0000}"/>
    <cellStyle name="Separador de milhares 3 2 55 3" xfId="4852" xr:uid="{00000000-0005-0000-0000-0000E00E0000}"/>
    <cellStyle name="Separador de milhares 3 2 56" xfId="2526" xr:uid="{00000000-0005-0000-0000-0000E10E0000}"/>
    <cellStyle name="Separador de milhares 3 2 56 2" xfId="4046" xr:uid="{00000000-0005-0000-0000-0000E20E0000}"/>
    <cellStyle name="Separador de milhares 3 2 56 3" xfId="4853" xr:uid="{00000000-0005-0000-0000-0000E30E0000}"/>
    <cellStyle name="Separador de milhares 3 2 57" xfId="2527" xr:uid="{00000000-0005-0000-0000-0000E40E0000}"/>
    <cellStyle name="Separador de milhares 3 2 57 2" xfId="4047" xr:uid="{00000000-0005-0000-0000-0000E50E0000}"/>
    <cellStyle name="Separador de milhares 3 2 57 3" xfId="4854" xr:uid="{00000000-0005-0000-0000-0000E60E0000}"/>
    <cellStyle name="Separador de milhares 3 2 58" xfId="2528" xr:uid="{00000000-0005-0000-0000-0000E70E0000}"/>
    <cellStyle name="Separador de milhares 3 2 58 2" xfId="4048" xr:uid="{00000000-0005-0000-0000-0000E80E0000}"/>
    <cellStyle name="Separador de milhares 3 2 58 3" xfId="4855" xr:uid="{00000000-0005-0000-0000-0000E90E0000}"/>
    <cellStyle name="Separador de milhares 3 2 59" xfId="3128" xr:uid="{00000000-0005-0000-0000-0000EA0E0000}"/>
    <cellStyle name="Separador de milhares 3 2 6" xfId="2529" xr:uid="{00000000-0005-0000-0000-0000EB0E0000}"/>
    <cellStyle name="Separador de milhares 3 2 6 2" xfId="2530" xr:uid="{00000000-0005-0000-0000-0000EC0E0000}"/>
    <cellStyle name="Separador de milhares 3 2 6 2 2" xfId="4050" xr:uid="{00000000-0005-0000-0000-0000ED0E0000}"/>
    <cellStyle name="Separador de milhares 3 2 6 2 3" xfId="4856" xr:uid="{00000000-0005-0000-0000-0000EE0E0000}"/>
    <cellStyle name="Separador de milhares 3 2 6 3" xfId="4049" xr:uid="{00000000-0005-0000-0000-0000EF0E0000}"/>
    <cellStyle name="Separador de milhares 3 2 7" xfId="2531" xr:uid="{00000000-0005-0000-0000-0000F00E0000}"/>
    <cellStyle name="Separador de milhares 3 2 7 2" xfId="4550" xr:uid="{00000000-0005-0000-0000-0000F10E0000}"/>
    <cellStyle name="Separador de milhares 3 2 7 2 2" xfId="5269" xr:uid="{00000000-0005-0000-0000-0000F20E0000}"/>
    <cellStyle name="Separador de milhares 3 2 7 3" xfId="4051" xr:uid="{00000000-0005-0000-0000-0000F30E0000}"/>
    <cellStyle name="Separador de milhares 3 2 7 4" xfId="4857" xr:uid="{00000000-0005-0000-0000-0000F40E0000}"/>
    <cellStyle name="Separador de milhares 3 2 8" xfId="2532" xr:uid="{00000000-0005-0000-0000-0000F50E0000}"/>
    <cellStyle name="Separador de milhares 3 2 8 2" xfId="4551" xr:uid="{00000000-0005-0000-0000-0000F60E0000}"/>
    <cellStyle name="Separador de milhares 3 2 8 2 2" xfId="5270" xr:uid="{00000000-0005-0000-0000-0000F70E0000}"/>
    <cellStyle name="Separador de milhares 3 2 8 3" xfId="4052" xr:uid="{00000000-0005-0000-0000-0000F80E0000}"/>
    <cellStyle name="Separador de milhares 3 2 8 4" xfId="4858" xr:uid="{00000000-0005-0000-0000-0000F90E0000}"/>
    <cellStyle name="Separador de milhares 3 2 9" xfId="2533" xr:uid="{00000000-0005-0000-0000-0000FA0E0000}"/>
    <cellStyle name="Separador de milhares 3 2 9 2" xfId="4552" xr:uid="{00000000-0005-0000-0000-0000FB0E0000}"/>
    <cellStyle name="Separador de milhares 3 2 9 2 2" xfId="5271" xr:uid="{00000000-0005-0000-0000-0000FC0E0000}"/>
    <cellStyle name="Separador de milhares 3 2 9 3" xfId="4053" xr:uid="{00000000-0005-0000-0000-0000FD0E0000}"/>
    <cellStyle name="Separador de milhares 3 2 9 4" xfId="4859" xr:uid="{00000000-0005-0000-0000-0000FE0E0000}"/>
    <cellStyle name="Separador de milhares 3 20" xfId="2534" xr:uid="{00000000-0005-0000-0000-0000FF0E0000}"/>
    <cellStyle name="Separador de milhares 3 20 2" xfId="4553" xr:uid="{00000000-0005-0000-0000-0000000F0000}"/>
    <cellStyle name="Separador de milhares 3 20 2 2" xfId="5272" xr:uid="{00000000-0005-0000-0000-0000010F0000}"/>
    <cellStyle name="Separador de milhares 3 20 3" xfId="4054" xr:uid="{00000000-0005-0000-0000-0000020F0000}"/>
    <cellStyle name="Separador de milhares 3 20 4" xfId="4860" xr:uid="{00000000-0005-0000-0000-0000030F0000}"/>
    <cellStyle name="Separador de milhares 3 21" xfId="2535" xr:uid="{00000000-0005-0000-0000-0000040F0000}"/>
    <cellStyle name="Separador de milhares 3 21 2" xfId="4554" xr:uid="{00000000-0005-0000-0000-0000050F0000}"/>
    <cellStyle name="Separador de milhares 3 21 2 2" xfId="5273" xr:uid="{00000000-0005-0000-0000-0000060F0000}"/>
    <cellStyle name="Separador de milhares 3 21 3" xfId="4055" xr:uid="{00000000-0005-0000-0000-0000070F0000}"/>
    <cellStyle name="Separador de milhares 3 21 4" xfId="4861" xr:uid="{00000000-0005-0000-0000-0000080F0000}"/>
    <cellStyle name="Separador de milhares 3 22" xfId="2536" xr:uid="{00000000-0005-0000-0000-0000090F0000}"/>
    <cellStyle name="Separador de milhares 3 22 2" xfId="4555" xr:uid="{00000000-0005-0000-0000-00000A0F0000}"/>
    <cellStyle name="Separador de milhares 3 22 2 2" xfId="5274" xr:uid="{00000000-0005-0000-0000-00000B0F0000}"/>
    <cellStyle name="Separador de milhares 3 22 3" xfId="4056" xr:uid="{00000000-0005-0000-0000-00000C0F0000}"/>
    <cellStyle name="Separador de milhares 3 22 4" xfId="4862" xr:uid="{00000000-0005-0000-0000-00000D0F0000}"/>
    <cellStyle name="Separador de milhares 3 23" xfId="2537" xr:uid="{00000000-0005-0000-0000-00000E0F0000}"/>
    <cellStyle name="Separador de milhares 3 23 2" xfId="4556" xr:uid="{00000000-0005-0000-0000-00000F0F0000}"/>
    <cellStyle name="Separador de milhares 3 23 2 2" xfId="5275" xr:uid="{00000000-0005-0000-0000-0000100F0000}"/>
    <cellStyle name="Separador de milhares 3 23 3" xfId="4057" xr:uid="{00000000-0005-0000-0000-0000110F0000}"/>
    <cellStyle name="Separador de milhares 3 23 4" xfId="4863" xr:uid="{00000000-0005-0000-0000-0000120F0000}"/>
    <cellStyle name="Separador de milhares 3 24" xfId="2538" xr:uid="{00000000-0005-0000-0000-0000130F0000}"/>
    <cellStyle name="Separador de milhares 3 24 2" xfId="4557" xr:uid="{00000000-0005-0000-0000-0000140F0000}"/>
    <cellStyle name="Separador de milhares 3 24 2 2" xfId="5276" xr:uid="{00000000-0005-0000-0000-0000150F0000}"/>
    <cellStyle name="Separador de milhares 3 24 3" xfId="4058" xr:uid="{00000000-0005-0000-0000-0000160F0000}"/>
    <cellStyle name="Separador de milhares 3 24 4" xfId="4864" xr:uid="{00000000-0005-0000-0000-0000170F0000}"/>
    <cellStyle name="Separador de milhares 3 25" xfId="2539" xr:uid="{00000000-0005-0000-0000-0000180F0000}"/>
    <cellStyle name="Separador de milhares 3 25 2" xfId="4558" xr:uid="{00000000-0005-0000-0000-0000190F0000}"/>
    <cellStyle name="Separador de milhares 3 25 2 2" xfId="5277" xr:uid="{00000000-0005-0000-0000-00001A0F0000}"/>
    <cellStyle name="Separador de milhares 3 25 3" xfId="4059" xr:uid="{00000000-0005-0000-0000-00001B0F0000}"/>
    <cellStyle name="Separador de milhares 3 25 4" xfId="4865" xr:uid="{00000000-0005-0000-0000-00001C0F0000}"/>
    <cellStyle name="Separador de milhares 3 26" xfId="2540" xr:uid="{00000000-0005-0000-0000-00001D0F0000}"/>
    <cellStyle name="Separador de milhares 3 26 2" xfId="4559" xr:uid="{00000000-0005-0000-0000-00001E0F0000}"/>
    <cellStyle name="Separador de milhares 3 26 2 2" xfId="5278" xr:uid="{00000000-0005-0000-0000-00001F0F0000}"/>
    <cellStyle name="Separador de milhares 3 26 3" xfId="4060" xr:uid="{00000000-0005-0000-0000-0000200F0000}"/>
    <cellStyle name="Separador de milhares 3 26 4" xfId="4866" xr:uid="{00000000-0005-0000-0000-0000210F0000}"/>
    <cellStyle name="Separador de milhares 3 27" xfId="2541" xr:uid="{00000000-0005-0000-0000-0000220F0000}"/>
    <cellStyle name="Separador de milhares 3 27 2" xfId="4560" xr:uid="{00000000-0005-0000-0000-0000230F0000}"/>
    <cellStyle name="Separador de milhares 3 27 2 2" xfId="5279" xr:uid="{00000000-0005-0000-0000-0000240F0000}"/>
    <cellStyle name="Separador de milhares 3 27 3" xfId="4061" xr:uid="{00000000-0005-0000-0000-0000250F0000}"/>
    <cellStyle name="Separador de milhares 3 27 4" xfId="4867" xr:uid="{00000000-0005-0000-0000-0000260F0000}"/>
    <cellStyle name="Separador de milhares 3 28" xfId="2542" xr:uid="{00000000-0005-0000-0000-0000270F0000}"/>
    <cellStyle name="Separador de milhares 3 28 2" xfId="4561" xr:uid="{00000000-0005-0000-0000-0000280F0000}"/>
    <cellStyle name="Separador de milhares 3 28 2 2" xfId="5280" xr:uid="{00000000-0005-0000-0000-0000290F0000}"/>
    <cellStyle name="Separador de milhares 3 28 3" xfId="4062" xr:uid="{00000000-0005-0000-0000-00002A0F0000}"/>
    <cellStyle name="Separador de milhares 3 28 4" xfId="4868" xr:uid="{00000000-0005-0000-0000-00002B0F0000}"/>
    <cellStyle name="Separador de milhares 3 29" xfId="2543" xr:uid="{00000000-0005-0000-0000-00002C0F0000}"/>
    <cellStyle name="Separador de milhares 3 29 2" xfId="4063" xr:uid="{00000000-0005-0000-0000-00002D0F0000}"/>
    <cellStyle name="Separador de milhares 3 29 3" xfId="4869" xr:uid="{00000000-0005-0000-0000-00002E0F0000}"/>
    <cellStyle name="Separador de milhares 3 3" xfId="2544" xr:uid="{00000000-0005-0000-0000-00002F0F0000}"/>
    <cellStyle name="Separador de milhares 3 3 10" xfId="2545" xr:uid="{00000000-0005-0000-0000-0000300F0000}"/>
    <cellStyle name="Separador de milhares 3 3 10 2" xfId="4562" xr:uid="{00000000-0005-0000-0000-0000310F0000}"/>
    <cellStyle name="Separador de milhares 3 3 10 2 2" xfId="5281" xr:uid="{00000000-0005-0000-0000-0000320F0000}"/>
    <cellStyle name="Separador de milhares 3 3 10 3" xfId="4064" xr:uid="{00000000-0005-0000-0000-0000330F0000}"/>
    <cellStyle name="Separador de milhares 3 3 10 4" xfId="4870" xr:uid="{00000000-0005-0000-0000-0000340F0000}"/>
    <cellStyle name="Separador de milhares 3 3 11" xfId="2546" xr:uid="{00000000-0005-0000-0000-0000350F0000}"/>
    <cellStyle name="Separador de milhares 3 3 11 2" xfId="4563" xr:uid="{00000000-0005-0000-0000-0000360F0000}"/>
    <cellStyle name="Separador de milhares 3 3 11 2 2" xfId="5282" xr:uid="{00000000-0005-0000-0000-0000370F0000}"/>
    <cellStyle name="Separador de milhares 3 3 11 3" xfId="4065" xr:uid="{00000000-0005-0000-0000-0000380F0000}"/>
    <cellStyle name="Separador de milhares 3 3 11 4" xfId="4871" xr:uid="{00000000-0005-0000-0000-0000390F0000}"/>
    <cellStyle name="Separador de milhares 3 3 12" xfId="2547" xr:uid="{00000000-0005-0000-0000-00003A0F0000}"/>
    <cellStyle name="Separador de milhares 3 3 12 2" xfId="4564" xr:uid="{00000000-0005-0000-0000-00003B0F0000}"/>
    <cellStyle name="Separador de milhares 3 3 12 2 2" xfId="5283" xr:uid="{00000000-0005-0000-0000-00003C0F0000}"/>
    <cellStyle name="Separador de milhares 3 3 12 3" xfId="4066" xr:uid="{00000000-0005-0000-0000-00003D0F0000}"/>
    <cellStyle name="Separador de milhares 3 3 12 4" xfId="4872" xr:uid="{00000000-0005-0000-0000-00003E0F0000}"/>
    <cellStyle name="Separador de milhares 3 3 13" xfId="2548" xr:uid="{00000000-0005-0000-0000-00003F0F0000}"/>
    <cellStyle name="Separador de milhares 3 3 13 2" xfId="4565" xr:uid="{00000000-0005-0000-0000-0000400F0000}"/>
    <cellStyle name="Separador de milhares 3 3 13 2 2" xfId="5284" xr:uid="{00000000-0005-0000-0000-0000410F0000}"/>
    <cellStyle name="Separador de milhares 3 3 13 3" xfId="4067" xr:uid="{00000000-0005-0000-0000-0000420F0000}"/>
    <cellStyle name="Separador de milhares 3 3 13 4" xfId="4873" xr:uid="{00000000-0005-0000-0000-0000430F0000}"/>
    <cellStyle name="Separador de milhares 3 3 14" xfId="2549" xr:uid="{00000000-0005-0000-0000-0000440F0000}"/>
    <cellStyle name="Separador de milhares 3 3 14 2" xfId="4068" xr:uid="{00000000-0005-0000-0000-0000450F0000}"/>
    <cellStyle name="Separador de milhares 3 3 14 3" xfId="4874" xr:uid="{00000000-0005-0000-0000-0000460F0000}"/>
    <cellStyle name="Separador de milhares 3 3 15" xfId="2550" xr:uid="{00000000-0005-0000-0000-0000470F0000}"/>
    <cellStyle name="Separador de milhares 3 3 15 2" xfId="4069" xr:uid="{00000000-0005-0000-0000-0000480F0000}"/>
    <cellStyle name="Separador de milhares 3 3 15 3" xfId="4875" xr:uid="{00000000-0005-0000-0000-0000490F0000}"/>
    <cellStyle name="Separador de milhares 3 3 16" xfId="2551" xr:uid="{00000000-0005-0000-0000-00004A0F0000}"/>
    <cellStyle name="Separador de milhares 3 3 16 2" xfId="4070" xr:uid="{00000000-0005-0000-0000-00004B0F0000}"/>
    <cellStyle name="Separador de milhares 3 3 16 3" xfId="4876" xr:uid="{00000000-0005-0000-0000-00004C0F0000}"/>
    <cellStyle name="Separador de milhares 3 3 17" xfId="2552" xr:uid="{00000000-0005-0000-0000-00004D0F0000}"/>
    <cellStyle name="Separador de milhares 3 3 17 2" xfId="4071" xr:uid="{00000000-0005-0000-0000-00004E0F0000}"/>
    <cellStyle name="Separador de milhares 3 3 17 3" xfId="4877" xr:uid="{00000000-0005-0000-0000-00004F0F0000}"/>
    <cellStyle name="Separador de milhares 3 3 18" xfId="2553" xr:uid="{00000000-0005-0000-0000-0000500F0000}"/>
    <cellStyle name="Separador de milhares 3 3 18 2" xfId="4072" xr:uid="{00000000-0005-0000-0000-0000510F0000}"/>
    <cellStyle name="Separador de milhares 3 3 18 3" xfId="4878" xr:uid="{00000000-0005-0000-0000-0000520F0000}"/>
    <cellStyle name="Separador de milhares 3 3 19" xfId="2554" xr:uid="{00000000-0005-0000-0000-0000530F0000}"/>
    <cellStyle name="Separador de milhares 3 3 19 2" xfId="4073" xr:uid="{00000000-0005-0000-0000-0000540F0000}"/>
    <cellStyle name="Separador de milhares 3 3 19 3" xfId="4879" xr:uid="{00000000-0005-0000-0000-0000550F0000}"/>
    <cellStyle name="Separador de milhares 3 3 2" xfId="2555" xr:uid="{00000000-0005-0000-0000-0000560F0000}"/>
    <cellStyle name="Separador de milhares 3 3 2 10" xfId="2556" xr:uid="{00000000-0005-0000-0000-0000570F0000}"/>
    <cellStyle name="Separador de milhares 3 3 2 10 2" xfId="4566" xr:uid="{00000000-0005-0000-0000-0000580F0000}"/>
    <cellStyle name="Separador de milhares 3 3 2 10 2 2" xfId="5285" xr:uid="{00000000-0005-0000-0000-0000590F0000}"/>
    <cellStyle name="Separador de milhares 3 3 2 10 3" xfId="4074" xr:uid="{00000000-0005-0000-0000-00005A0F0000}"/>
    <cellStyle name="Separador de milhares 3 3 2 10 4" xfId="4880" xr:uid="{00000000-0005-0000-0000-00005B0F0000}"/>
    <cellStyle name="Separador de milhares 3 3 2 11" xfId="2557" xr:uid="{00000000-0005-0000-0000-00005C0F0000}"/>
    <cellStyle name="Separador de milhares 3 3 2 11 2" xfId="4075" xr:uid="{00000000-0005-0000-0000-00005D0F0000}"/>
    <cellStyle name="Separador de milhares 3 3 2 11 3" xfId="4881" xr:uid="{00000000-0005-0000-0000-00005E0F0000}"/>
    <cellStyle name="Separador de milhares 3 3 2 12" xfId="3132" xr:uid="{00000000-0005-0000-0000-00005F0F0000}"/>
    <cellStyle name="Separador de milhares 3 3 2 2" xfId="2558" xr:uid="{00000000-0005-0000-0000-0000600F0000}"/>
    <cellStyle name="Separador de milhares 3 3 2 2 2" xfId="2559" xr:uid="{00000000-0005-0000-0000-0000610F0000}"/>
    <cellStyle name="Separador de milhares 3 3 2 2 2 2" xfId="4077" xr:uid="{00000000-0005-0000-0000-0000620F0000}"/>
    <cellStyle name="Separador de milhares 3 3 2 2 2 3" xfId="4882" xr:uid="{00000000-0005-0000-0000-0000630F0000}"/>
    <cellStyle name="Separador de milhares 3 3 2 2 3" xfId="4076" xr:uid="{00000000-0005-0000-0000-0000640F0000}"/>
    <cellStyle name="Separador de milhares 3 3 2 3" xfId="2560" xr:uid="{00000000-0005-0000-0000-0000650F0000}"/>
    <cellStyle name="Separador de milhares 3 3 2 3 2" xfId="2561" xr:uid="{00000000-0005-0000-0000-0000660F0000}"/>
    <cellStyle name="Separador de milhares 3 3 2 3 2 2" xfId="4079" xr:uid="{00000000-0005-0000-0000-0000670F0000}"/>
    <cellStyle name="Separador de milhares 3 3 2 3 2 3" xfId="4883" xr:uid="{00000000-0005-0000-0000-0000680F0000}"/>
    <cellStyle name="Separador de milhares 3 3 2 3 3" xfId="4078" xr:uid="{00000000-0005-0000-0000-0000690F0000}"/>
    <cellStyle name="Separador de milhares 3 3 2 4" xfId="2562" xr:uid="{00000000-0005-0000-0000-00006A0F0000}"/>
    <cellStyle name="Separador de milhares 3 3 2 4 2" xfId="2563" xr:uid="{00000000-0005-0000-0000-00006B0F0000}"/>
    <cellStyle name="Separador de milhares 3 3 2 4 2 2" xfId="4081" xr:uid="{00000000-0005-0000-0000-00006C0F0000}"/>
    <cellStyle name="Separador de milhares 3 3 2 4 2 3" xfId="4884" xr:uid="{00000000-0005-0000-0000-00006D0F0000}"/>
    <cellStyle name="Separador de milhares 3 3 2 4 3" xfId="4080" xr:uid="{00000000-0005-0000-0000-00006E0F0000}"/>
    <cellStyle name="Separador de milhares 3 3 2 5" xfId="2564" xr:uid="{00000000-0005-0000-0000-00006F0F0000}"/>
    <cellStyle name="Separador de milhares 3 3 2 5 2" xfId="2565" xr:uid="{00000000-0005-0000-0000-0000700F0000}"/>
    <cellStyle name="Separador de milhares 3 3 2 5 2 2" xfId="4083" xr:uid="{00000000-0005-0000-0000-0000710F0000}"/>
    <cellStyle name="Separador de milhares 3 3 2 5 2 3" xfId="4885" xr:uid="{00000000-0005-0000-0000-0000720F0000}"/>
    <cellStyle name="Separador de milhares 3 3 2 5 3" xfId="4082" xr:uid="{00000000-0005-0000-0000-0000730F0000}"/>
    <cellStyle name="Separador de milhares 3 3 2 6" xfId="2566" xr:uid="{00000000-0005-0000-0000-0000740F0000}"/>
    <cellStyle name="Separador de milhares 3 3 2 6 2" xfId="2567" xr:uid="{00000000-0005-0000-0000-0000750F0000}"/>
    <cellStyle name="Separador de milhares 3 3 2 6 2 2" xfId="4085" xr:uid="{00000000-0005-0000-0000-0000760F0000}"/>
    <cellStyle name="Separador de milhares 3 3 2 6 2 3" xfId="4886" xr:uid="{00000000-0005-0000-0000-0000770F0000}"/>
    <cellStyle name="Separador de milhares 3 3 2 6 3" xfId="4084" xr:uid="{00000000-0005-0000-0000-0000780F0000}"/>
    <cellStyle name="Separador de milhares 3 3 2 7" xfId="2568" xr:uid="{00000000-0005-0000-0000-0000790F0000}"/>
    <cellStyle name="Separador de milhares 3 3 2 7 2" xfId="4567" xr:uid="{00000000-0005-0000-0000-00007A0F0000}"/>
    <cellStyle name="Separador de milhares 3 3 2 7 2 2" xfId="5286" xr:uid="{00000000-0005-0000-0000-00007B0F0000}"/>
    <cellStyle name="Separador de milhares 3 3 2 7 3" xfId="4086" xr:uid="{00000000-0005-0000-0000-00007C0F0000}"/>
    <cellStyle name="Separador de milhares 3 3 2 7 4" xfId="4887" xr:uid="{00000000-0005-0000-0000-00007D0F0000}"/>
    <cellStyle name="Separador de milhares 3 3 2 8" xfId="2569" xr:uid="{00000000-0005-0000-0000-00007E0F0000}"/>
    <cellStyle name="Separador de milhares 3 3 2 8 2" xfId="4568" xr:uid="{00000000-0005-0000-0000-00007F0F0000}"/>
    <cellStyle name="Separador de milhares 3 3 2 8 2 2" xfId="5287" xr:uid="{00000000-0005-0000-0000-0000800F0000}"/>
    <cellStyle name="Separador de milhares 3 3 2 8 3" xfId="4087" xr:uid="{00000000-0005-0000-0000-0000810F0000}"/>
    <cellStyle name="Separador de milhares 3 3 2 8 4" xfId="4888" xr:uid="{00000000-0005-0000-0000-0000820F0000}"/>
    <cellStyle name="Separador de milhares 3 3 2 9" xfId="2570" xr:uid="{00000000-0005-0000-0000-0000830F0000}"/>
    <cellStyle name="Separador de milhares 3 3 2 9 2" xfId="4569" xr:uid="{00000000-0005-0000-0000-0000840F0000}"/>
    <cellStyle name="Separador de milhares 3 3 2 9 2 2" xfId="5288" xr:uid="{00000000-0005-0000-0000-0000850F0000}"/>
    <cellStyle name="Separador de milhares 3 3 2 9 3" xfId="4088" xr:uid="{00000000-0005-0000-0000-0000860F0000}"/>
    <cellStyle name="Separador de milhares 3 3 2 9 4" xfId="4889" xr:uid="{00000000-0005-0000-0000-0000870F0000}"/>
    <cellStyle name="Separador de milhares 3 3 20" xfId="2571" xr:uid="{00000000-0005-0000-0000-0000880F0000}"/>
    <cellStyle name="Separador de milhares 3 3 20 2" xfId="4089" xr:uid="{00000000-0005-0000-0000-0000890F0000}"/>
    <cellStyle name="Separador de milhares 3 3 20 3" xfId="4890" xr:uid="{00000000-0005-0000-0000-00008A0F0000}"/>
    <cellStyle name="Separador de milhares 3 3 21" xfId="2572" xr:uid="{00000000-0005-0000-0000-00008B0F0000}"/>
    <cellStyle name="Separador de milhares 3 3 21 2" xfId="4090" xr:uid="{00000000-0005-0000-0000-00008C0F0000}"/>
    <cellStyle name="Separador de milhares 3 3 21 3" xfId="4891" xr:uid="{00000000-0005-0000-0000-00008D0F0000}"/>
    <cellStyle name="Separador de milhares 3 3 22" xfId="2573" xr:uid="{00000000-0005-0000-0000-00008E0F0000}"/>
    <cellStyle name="Separador de milhares 3 3 22 2" xfId="4091" xr:uid="{00000000-0005-0000-0000-00008F0F0000}"/>
    <cellStyle name="Separador de milhares 3 3 22 3" xfId="4892" xr:uid="{00000000-0005-0000-0000-0000900F0000}"/>
    <cellStyle name="Separador de milhares 3 3 23" xfId="2574" xr:uid="{00000000-0005-0000-0000-0000910F0000}"/>
    <cellStyle name="Separador de milhares 3 3 23 2" xfId="4092" xr:uid="{00000000-0005-0000-0000-0000920F0000}"/>
    <cellStyle name="Separador de milhares 3 3 23 3" xfId="4893" xr:uid="{00000000-0005-0000-0000-0000930F0000}"/>
    <cellStyle name="Separador de milhares 3 3 24" xfId="2575" xr:uid="{00000000-0005-0000-0000-0000940F0000}"/>
    <cellStyle name="Separador de milhares 3 3 24 2" xfId="4093" xr:uid="{00000000-0005-0000-0000-0000950F0000}"/>
    <cellStyle name="Separador de milhares 3 3 24 3" xfId="4894" xr:uid="{00000000-0005-0000-0000-0000960F0000}"/>
    <cellStyle name="Separador de milhares 3 3 25" xfId="2576" xr:uid="{00000000-0005-0000-0000-0000970F0000}"/>
    <cellStyle name="Separador de milhares 3 3 25 2" xfId="4094" xr:uid="{00000000-0005-0000-0000-0000980F0000}"/>
    <cellStyle name="Separador de milhares 3 3 25 3" xfId="4895" xr:uid="{00000000-0005-0000-0000-0000990F0000}"/>
    <cellStyle name="Separador de milhares 3 3 26" xfId="2577" xr:uid="{00000000-0005-0000-0000-00009A0F0000}"/>
    <cellStyle name="Separador de milhares 3 3 26 2" xfId="4095" xr:uid="{00000000-0005-0000-0000-00009B0F0000}"/>
    <cellStyle name="Separador de milhares 3 3 26 3" xfId="4896" xr:uid="{00000000-0005-0000-0000-00009C0F0000}"/>
    <cellStyle name="Separador de milhares 3 3 27" xfId="2578" xr:uid="{00000000-0005-0000-0000-00009D0F0000}"/>
    <cellStyle name="Separador de milhares 3 3 27 2" xfId="4096" xr:uid="{00000000-0005-0000-0000-00009E0F0000}"/>
    <cellStyle name="Separador de milhares 3 3 27 3" xfId="4897" xr:uid="{00000000-0005-0000-0000-00009F0F0000}"/>
    <cellStyle name="Separador de milhares 3 3 28" xfId="2579" xr:uid="{00000000-0005-0000-0000-0000A00F0000}"/>
    <cellStyle name="Separador de milhares 3 3 28 2" xfId="4097" xr:uid="{00000000-0005-0000-0000-0000A10F0000}"/>
    <cellStyle name="Separador de milhares 3 3 28 3" xfId="4898" xr:uid="{00000000-0005-0000-0000-0000A20F0000}"/>
    <cellStyle name="Separador de milhares 3 3 29" xfId="2580" xr:uid="{00000000-0005-0000-0000-0000A30F0000}"/>
    <cellStyle name="Separador de milhares 3 3 29 2" xfId="4098" xr:uid="{00000000-0005-0000-0000-0000A40F0000}"/>
    <cellStyle name="Separador de milhares 3 3 29 3" xfId="4899" xr:uid="{00000000-0005-0000-0000-0000A50F0000}"/>
    <cellStyle name="Separador de milhares 3 3 3" xfId="2581" xr:uid="{00000000-0005-0000-0000-0000A60F0000}"/>
    <cellStyle name="Separador de milhares 3 3 3 10" xfId="2582" xr:uid="{00000000-0005-0000-0000-0000A70F0000}"/>
    <cellStyle name="Separador de milhares 3 3 3 10 2" xfId="4570" xr:uid="{00000000-0005-0000-0000-0000A80F0000}"/>
    <cellStyle name="Separador de milhares 3 3 3 10 2 2" xfId="5289" xr:uid="{00000000-0005-0000-0000-0000A90F0000}"/>
    <cellStyle name="Separador de milhares 3 3 3 10 3" xfId="4099" xr:uid="{00000000-0005-0000-0000-0000AA0F0000}"/>
    <cellStyle name="Separador de milhares 3 3 3 10 4" xfId="4900" xr:uid="{00000000-0005-0000-0000-0000AB0F0000}"/>
    <cellStyle name="Separador de milhares 3 3 3 11" xfId="2583" xr:uid="{00000000-0005-0000-0000-0000AC0F0000}"/>
    <cellStyle name="Separador de milhares 3 3 3 11 2" xfId="4100" xr:uid="{00000000-0005-0000-0000-0000AD0F0000}"/>
    <cellStyle name="Separador de milhares 3 3 3 11 3" xfId="4901" xr:uid="{00000000-0005-0000-0000-0000AE0F0000}"/>
    <cellStyle name="Separador de milhares 3 3 3 12" xfId="3133" xr:uid="{00000000-0005-0000-0000-0000AF0F0000}"/>
    <cellStyle name="Separador de milhares 3 3 3 2" xfId="2584" xr:uid="{00000000-0005-0000-0000-0000B00F0000}"/>
    <cellStyle name="Separador de milhares 3 3 3 2 2" xfId="2585" xr:uid="{00000000-0005-0000-0000-0000B10F0000}"/>
    <cellStyle name="Separador de milhares 3 3 3 2 2 2" xfId="4102" xr:uid="{00000000-0005-0000-0000-0000B20F0000}"/>
    <cellStyle name="Separador de milhares 3 3 3 2 2 3" xfId="4902" xr:uid="{00000000-0005-0000-0000-0000B30F0000}"/>
    <cellStyle name="Separador de milhares 3 3 3 2 3" xfId="4101" xr:uid="{00000000-0005-0000-0000-0000B40F0000}"/>
    <cellStyle name="Separador de milhares 3 3 3 3" xfId="2586" xr:uid="{00000000-0005-0000-0000-0000B50F0000}"/>
    <cellStyle name="Separador de milhares 3 3 3 3 2" xfId="2587" xr:uid="{00000000-0005-0000-0000-0000B60F0000}"/>
    <cellStyle name="Separador de milhares 3 3 3 3 2 2" xfId="4104" xr:uid="{00000000-0005-0000-0000-0000B70F0000}"/>
    <cellStyle name="Separador de milhares 3 3 3 3 2 3" xfId="4903" xr:uid="{00000000-0005-0000-0000-0000B80F0000}"/>
    <cellStyle name="Separador de milhares 3 3 3 3 3" xfId="4103" xr:uid="{00000000-0005-0000-0000-0000B90F0000}"/>
    <cellStyle name="Separador de milhares 3 3 3 4" xfId="2588" xr:uid="{00000000-0005-0000-0000-0000BA0F0000}"/>
    <cellStyle name="Separador de milhares 3 3 3 4 2" xfId="2589" xr:uid="{00000000-0005-0000-0000-0000BB0F0000}"/>
    <cellStyle name="Separador de milhares 3 3 3 4 2 2" xfId="4106" xr:uid="{00000000-0005-0000-0000-0000BC0F0000}"/>
    <cellStyle name="Separador de milhares 3 3 3 4 2 3" xfId="4904" xr:uid="{00000000-0005-0000-0000-0000BD0F0000}"/>
    <cellStyle name="Separador de milhares 3 3 3 4 3" xfId="4105" xr:uid="{00000000-0005-0000-0000-0000BE0F0000}"/>
    <cellStyle name="Separador de milhares 3 3 3 5" xfId="2590" xr:uid="{00000000-0005-0000-0000-0000BF0F0000}"/>
    <cellStyle name="Separador de milhares 3 3 3 5 2" xfId="2591" xr:uid="{00000000-0005-0000-0000-0000C00F0000}"/>
    <cellStyle name="Separador de milhares 3 3 3 5 2 2" xfId="4108" xr:uid="{00000000-0005-0000-0000-0000C10F0000}"/>
    <cellStyle name="Separador de milhares 3 3 3 5 2 3" xfId="4905" xr:uid="{00000000-0005-0000-0000-0000C20F0000}"/>
    <cellStyle name="Separador de milhares 3 3 3 5 3" xfId="4107" xr:uid="{00000000-0005-0000-0000-0000C30F0000}"/>
    <cellStyle name="Separador de milhares 3 3 3 6" xfId="2592" xr:uid="{00000000-0005-0000-0000-0000C40F0000}"/>
    <cellStyle name="Separador de milhares 3 3 3 6 2" xfId="2593" xr:uid="{00000000-0005-0000-0000-0000C50F0000}"/>
    <cellStyle name="Separador de milhares 3 3 3 6 2 2" xfId="4110" xr:uid="{00000000-0005-0000-0000-0000C60F0000}"/>
    <cellStyle name="Separador de milhares 3 3 3 6 2 3" xfId="4906" xr:uid="{00000000-0005-0000-0000-0000C70F0000}"/>
    <cellStyle name="Separador de milhares 3 3 3 6 3" xfId="4109" xr:uid="{00000000-0005-0000-0000-0000C80F0000}"/>
    <cellStyle name="Separador de milhares 3 3 3 7" xfId="2594" xr:uid="{00000000-0005-0000-0000-0000C90F0000}"/>
    <cellStyle name="Separador de milhares 3 3 3 7 2" xfId="4571" xr:uid="{00000000-0005-0000-0000-0000CA0F0000}"/>
    <cellStyle name="Separador de milhares 3 3 3 7 2 2" xfId="5290" xr:uid="{00000000-0005-0000-0000-0000CB0F0000}"/>
    <cellStyle name="Separador de milhares 3 3 3 7 3" xfId="4111" xr:uid="{00000000-0005-0000-0000-0000CC0F0000}"/>
    <cellStyle name="Separador de milhares 3 3 3 7 4" xfId="4907" xr:uid="{00000000-0005-0000-0000-0000CD0F0000}"/>
    <cellStyle name="Separador de milhares 3 3 3 8" xfId="2595" xr:uid="{00000000-0005-0000-0000-0000CE0F0000}"/>
    <cellStyle name="Separador de milhares 3 3 3 8 2" xfId="4572" xr:uid="{00000000-0005-0000-0000-0000CF0F0000}"/>
    <cellStyle name="Separador de milhares 3 3 3 8 2 2" xfId="5291" xr:uid="{00000000-0005-0000-0000-0000D00F0000}"/>
    <cellStyle name="Separador de milhares 3 3 3 8 3" xfId="4112" xr:uid="{00000000-0005-0000-0000-0000D10F0000}"/>
    <cellStyle name="Separador de milhares 3 3 3 8 4" xfId="4908" xr:uid="{00000000-0005-0000-0000-0000D20F0000}"/>
    <cellStyle name="Separador de milhares 3 3 3 9" xfId="2596" xr:uid="{00000000-0005-0000-0000-0000D30F0000}"/>
    <cellStyle name="Separador de milhares 3 3 3 9 2" xfId="4573" xr:uid="{00000000-0005-0000-0000-0000D40F0000}"/>
    <cellStyle name="Separador de milhares 3 3 3 9 2 2" xfId="5292" xr:uid="{00000000-0005-0000-0000-0000D50F0000}"/>
    <cellStyle name="Separador de milhares 3 3 3 9 3" xfId="4113" xr:uid="{00000000-0005-0000-0000-0000D60F0000}"/>
    <cellStyle name="Separador de milhares 3 3 3 9 4" xfId="4909" xr:uid="{00000000-0005-0000-0000-0000D70F0000}"/>
    <cellStyle name="Separador de milhares 3 3 30" xfId="2597" xr:uid="{00000000-0005-0000-0000-0000D80F0000}"/>
    <cellStyle name="Separador de milhares 3 3 30 2" xfId="4114" xr:uid="{00000000-0005-0000-0000-0000D90F0000}"/>
    <cellStyle name="Separador de milhares 3 3 30 3" xfId="4910" xr:uid="{00000000-0005-0000-0000-0000DA0F0000}"/>
    <cellStyle name="Separador de milhares 3 3 31" xfId="2598" xr:uid="{00000000-0005-0000-0000-0000DB0F0000}"/>
    <cellStyle name="Separador de milhares 3 3 31 2" xfId="4115" xr:uid="{00000000-0005-0000-0000-0000DC0F0000}"/>
    <cellStyle name="Separador de milhares 3 3 31 3" xfId="4911" xr:uid="{00000000-0005-0000-0000-0000DD0F0000}"/>
    <cellStyle name="Separador de milhares 3 3 32" xfId="2599" xr:uid="{00000000-0005-0000-0000-0000DE0F0000}"/>
    <cellStyle name="Separador de milhares 3 3 32 2" xfId="4116" xr:uid="{00000000-0005-0000-0000-0000DF0F0000}"/>
    <cellStyle name="Separador de milhares 3 3 32 3" xfId="4912" xr:uid="{00000000-0005-0000-0000-0000E00F0000}"/>
    <cellStyle name="Separador de milhares 3 3 33" xfId="2600" xr:uid="{00000000-0005-0000-0000-0000E10F0000}"/>
    <cellStyle name="Separador de milhares 3 3 33 2" xfId="4117" xr:uid="{00000000-0005-0000-0000-0000E20F0000}"/>
    <cellStyle name="Separador de milhares 3 3 33 3" xfId="4913" xr:uid="{00000000-0005-0000-0000-0000E30F0000}"/>
    <cellStyle name="Separador de milhares 3 3 34" xfId="2601" xr:uid="{00000000-0005-0000-0000-0000E40F0000}"/>
    <cellStyle name="Separador de milhares 3 3 34 2" xfId="4118" xr:uid="{00000000-0005-0000-0000-0000E50F0000}"/>
    <cellStyle name="Separador de milhares 3 3 34 3" xfId="4914" xr:uid="{00000000-0005-0000-0000-0000E60F0000}"/>
    <cellStyle name="Separador de milhares 3 3 35" xfId="2602" xr:uid="{00000000-0005-0000-0000-0000E70F0000}"/>
    <cellStyle name="Separador de milhares 3 3 35 2" xfId="4119" xr:uid="{00000000-0005-0000-0000-0000E80F0000}"/>
    <cellStyle name="Separador de milhares 3 3 35 3" xfId="4915" xr:uid="{00000000-0005-0000-0000-0000E90F0000}"/>
    <cellStyle name="Separador de milhares 3 3 36" xfId="2603" xr:uid="{00000000-0005-0000-0000-0000EA0F0000}"/>
    <cellStyle name="Separador de milhares 3 3 36 2" xfId="4120" xr:uid="{00000000-0005-0000-0000-0000EB0F0000}"/>
    <cellStyle name="Separador de milhares 3 3 36 3" xfId="4916" xr:uid="{00000000-0005-0000-0000-0000EC0F0000}"/>
    <cellStyle name="Separador de milhares 3 3 37" xfId="2604" xr:uid="{00000000-0005-0000-0000-0000ED0F0000}"/>
    <cellStyle name="Separador de milhares 3 3 37 2" xfId="4121" xr:uid="{00000000-0005-0000-0000-0000EE0F0000}"/>
    <cellStyle name="Separador de milhares 3 3 37 3" xfId="4917" xr:uid="{00000000-0005-0000-0000-0000EF0F0000}"/>
    <cellStyle name="Separador de milhares 3 3 38" xfId="2605" xr:uid="{00000000-0005-0000-0000-0000F00F0000}"/>
    <cellStyle name="Separador de milhares 3 3 38 2" xfId="4122" xr:uid="{00000000-0005-0000-0000-0000F10F0000}"/>
    <cellStyle name="Separador de milhares 3 3 38 3" xfId="4918" xr:uid="{00000000-0005-0000-0000-0000F20F0000}"/>
    <cellStyle name="Separador de milhares 3 3 39" xfId="2606" xr:uid="{00000000-0005-0000-0000-0000F30F0000}"/>
    <cellStyle name="Separador de milhares 3 3 39 2" xfId="4123" xr:uid="{00000000-0005-0000-0000-0000F40F0000}"/>
    <cellStyle name="Separador de milhares 3 3 39 3" xfId="4919" xr:uid="{00000000-0005-0000-0000-0000F50F0000}"/>
    <cellStyle name="Separador de milhares 3 3 4" xfId="2607" xr:uid="{00000000-0005-0000-0000-0000F60F0000}"/>
    <cellStyle name="Separador de milhares 3 3 4 10" xfId="2608" xr:uid="{00000000-0005-0000-0000-0000F70F0000}"/>
    <cellStyle name="Separador de milhares 3 3 4 10 2" xfId="4574" xr:uid="{00000000-0005-0000-0000-0000F80F0000}"/>
    <cellStyle name="Separador de milhares 3 3 4 10 2 2" xfId="5293" xr:uid="{00000000-0005-0000-0000-0000F90F0000}"/>
    <cellStyle name="Separador de milhares 3 3 4 10 3" xfId="4124" xr:uid="{00000000-0005-0000-0000-0000FA0F0000}"/>
    <cellStyle name="Separador de milhares 3 3 4 10 4" xfId="4920" xr:uid="{00000000-0005-0000-0000-0000FB0F0000}"/>
    <cellStyle name="Separador de milhares 3 3 4 11" xfId="2609" xr:uid="{00000000-0005-0000-0000-0000FC0F0000}"/>
    <cellStyle name="Separador de milhares 3 3 4 11 2" xfId="4125" xr:uid="{00000000-0005-0000-0000-0000FD0F0000}"/>
    <cellStyle name="Separador de milhares 3 3 4 11 3" xfId="4921" xr:uid="{00000000-0005-0000-0000-0000FE0F0000}"/>
    <cellStyle name="Separador de milhares 3 3 4 12" xfId="3134" xr:uid="{00000000-0005-0000-0000-0000FF0F0000}"/>
    <cellStyle name="Separador de milhares 3 3 4 2" xfId="2610" xr:uid="{00000000-0005-0000-0000-000000100000}"/>
    <cellStyle name="Separador de milhares 3 3 4 2 2" xfId="2611" xr:uid="{00000000-0005-0000-0000-000001100000}"/>
    <cellStyle name="Separador de milhares 3 3 4 2 2 2" xfId="4127" xr:uid="{00000000-0005-0000-0000-000002100000}"/>
    <cellStyle name="Separador de milhares 3 3 4 2 2 3" xfId="4922" xr:uid="{00000000-0005-0000-0000-000003100000}"/>
    <cellStyle name="Separador de milhares 3 3 4 2 3" xfId="4126" xr:uid="{00000000-0005-0000-0000-000004100000}"/>
    <cellStyle name="Separador de milhares 3 3 4 3" xfId="2612" xr:uid="{00000000-0005-0000-0000-000005100000}"/>
    <cellStyle name="Separador de milhares 3 3 4 3 2" xfId="2613" xr:uid="{00000000-0005-0000-0000-000006100000}"/>
    <cellStyle name="Separador de milhares 3 3 4 3 2 2" xfId="4129" xr:uid="{00000000-0005-0000-0000-000007100000}"/>
    <cellStyle name="Separador de milhares 3 3 4 3 2 3" xfId="4923" xr:uid="{00000000-0005-0000-0000-000008100000}"/>
    <cellStyle name="Separador de milhares 3 3 4 3 3" xfId="4128" xr:uid="{00000000-0005-0000-0000-000009100000}"/>
    <cellStyle name="Separador de milhares 3 3 4 4" xfId="2614" xr:uid="{00000000-0005-0000-0000-00000A100000}"/>
    <cellStyle name="Separador de milhares 3 3 4 4 2" xfId="2615" xr:uid="{00000000-0005-0000-0000-00000B100000}"/>
    <cellStyle name="Separador de milhares 3 3 4 4 2 2" xfId="4131" xr:uid="{00000000-0005-0000-0000-00000C100000}"/>
    <cellStyle name="Separador de milhares 3 3 4 4 2 3" xfId="4924" xr:uid="{00000000-0005-0000-0000-00000D100000}"/>
    <cellStyle name="Separador de milhares 3 3 4 4 3" xfId="4130" xr:uid="{00000000-0005-0000-0000-00000E100000}"/>
    <cellStyle name="Separador de milhares 3 3 4 5" xfId="2616" xr:uid="{00000000-0005-0000-0000-00000F100000}"/>
    <cellStyle name="Separador de milhares 3 3 4 5 2" xfId="2617" xr:uid="{00000000-0005-0000-0000-000010100000}"/>
    <cellStyle name="Separador de milhares 3 3 4 5 2 2" xfId="4133" xr:uid="{00000000-0005-0000-0000-000011100000}"/>
    <cellStyle name="Separador de milhares 3 3 4 5 2 3" xfId="4925" xr:uid="{00000000-0005-0000-0000-000012100000}"/>
    <cellStyle name="Separador de milhares 3 3 4 5 3" xfId="4132" xr:uid="{00000000-0005-0000-0000-000013100000}"/>
    <cellStyle name="Separador de milhares 3 3 4 6" xfId="2618" xr:uid="{00000000-0005-0000-0000-000014100000}"/>
    <cellStyle name="Separador de milhares 3 3 4 6 2" xfId="2619" xr:uid="{00000000-0005-0000-0000-000015100000}"/>
    <cellStyle name="Separador de milhares 3 3 4 6 2 2" xfId="4135" xr:uid="{00000000-0005-0000-0000-000016100000}"/>
    <cellStyle name="Separador de milhares 3 3 4 6 2 3" xfId="4926" xr:uid="{00000000-0005-0000-0000-000017100000}"/>
    <cellStyle name="Separador de milhares 3 3 4 6 3" xfId="4134" xr:uid="{00000000-0005-0000-0000-000018100000}"/>
    <cellStyle name="Separador de milhares 3 3 4 7" xfId="2620" xr:uid="{00000000-0005-0000-0000-000019100000}"/>
    <cellStyle name="Separador de milhares 3 3 4 7 2" xfId="4575" xr:uid="{00000000-0005-0000-0000-00001A100000}"/>
    <cellStyle name="Separador de milhares 3 3 4 7 2 2" xfId="5294" xr:uid="{00000000-0005-0000-0000-00001B100000}"/>
    <cellStyle name="Separador de milhares 3 3 4 7 3" xfId="4136" xr:uid="{00000000-0005-0000-0000-00001C100000}"/>
    <cellStyle name="Separador de milhares 3 3 4 7 4" xfId="4927" xr:uid="{00000000-0005-0000-0000-00001D100000}"/>
    <cellStyle name="Separador de milhares 3 3 4 8" xfId="2621" xr:uid="{00000000-0005-0000-0000-00001E100000}"/>
    <cellStyle name="Separador de milhares 3 3 4 8 2" xfId="4576" xr:uid="{00000000-0005-0000-0000-00001F100000}"/>
    <cellStyle name="Separador de milhares 3 3 4 8 2 2" xfId="5295" xr:uid="{00000000-0005-0000-0000-000020100000}"/>
    <cellStyle name="Separador de milhares 3 3 4 8 3" xfId="4137" xr:uid="{00000000-0005-0000-0000-000021100000}"/>
    <cellStyle name="Separador de milhares 3 3 4 8 4" xfId="4928" xr:uid="{00000000-0005-0000-0000-000022100000}"/>
    <cellStyle name="Separador de milhares 3 3 4 9" xfId="2622" xr:uid="{00000000-0005-0000-0000-000023100000}"/>
    <cellStyle name="Separador de milhares 3 3 4 9 2" xfId="4577" xr:uid="{00000000-0005-0000-0000-000024100000}"/>
    <cellStyle name="Separador de milhares 3 3 4 9 2 2" xfId="5296" xr:uid="{00000000-0005-0000-0000-000025100000}"/>
    <cellStyle name="Separador de milhares 3 3 4 9 3" xfId="4138" xr:uid="{00000000-0005-0000-0000-000026100000}"/>
    <cellStyle name="Separador de milhares 3 3 4 9 4" xfId="4929" xr:uid="{00000000-0005-0000-0000-000027100000}"/>
    <cellStyle name="Separador de milhares 3 3 40" xfId="2623" xr:uid="{00000000-0005-0000-0000-000028100000}"/>
    <cellStyle name="Separador de milhares 3 3 40 2" xfId="4139" xr:uid="{00000000-0005-0000-0000-000029100000}"/>
    <cellStyle name="Separador de milhares 3 3 40 3" xfId="4930" xr:uid="{00000000-0005-0000-0000-00002A100000}"/>
    <cellStyle name="Separador de milhares 3 3 41" xfId="2624" xr:uid="{00000000-0005-0000-0000-00002B100000}"/>
    <cellStyle name="Separador de milhares 3 3 41 2" xfId="4140" xr:uid="{00000000-0005-0000-0000-00002C100000}"/>
    <cellStyle name="Separador de milhares 3 3 41 3" xfId="4931" xr:uid="{00000000-0005-0000-0000-00002D100000}"/>
    <cellStyle name="Separador de milhares 3 3 42" xfId="2625" xr:uid="{00000000-0005-0000-0000-00002E100000}"/>
    <cellStyle name="Separador de milhares 3 3 42 2" xfId="4141" xr:uid="{00000000-0005-0000-0000-00002F100000}"/>
    <cellStyle name="Separador de milhares 3 3 42 3" xfId="4932" xr:uid="{00000000-0005-0000-0000-000030100000}"/>
    <cellStyle name="Separador de milhares 3 3 43" xfId="2626" xr:uid="{00000000-0005-0000-0000-000031100000}"/>
    <cellStyle name="Separador de milhares 3 3 43 2" xfId="4142" xr:uid="{00000000-0005-0000-0000-000032100000}"/>
    <cellStyle name="Separador de milhares 3 3 43 3" xfId="4933" xr:uid="{00000000-0005-0000-0000-000033100000}"/>
    <cellStyle name="Separador de milhares 3 3 44" xfId="2627" xr:uid="{00000000-0005-0000-0000-000034100000}"/>
    <cellStyle name="Separador de milhares 3 3 44 2" xfId="4143" xr:uid="{00000000-0005-0000-0000-000035100000}"/>
    <cellStyle name="Separador de milhares 3 3 44 3" xfId="4934" xr:uid="{00000000-0005-0000-0000-000036100000}"/>
    <cellStyle name="Separador de milhares 3 3 45" xfId="2628" xr:uid="{00000000-0005-0000-0000-000037100000}"/>
    <cellStyle name="Separador de milhares 3 3 45 2" xfId="4144" xr:uid="{00000000-0005-0000-0000-000038100000}"/>
    <cellStyle name="Separador de milhares 3 3 45 3" xfId="4935" xr:uid="{00000000-0005-0000-0000-000039100000}"/>
    <cellStyle name="Separador de milhares 3 3 46" xfId="2629" xr:uid="{00000000-0005-0000-0000-00003A100000}"/>
    <cellStyle name="Separador de milhares 3 3 46 2" xfId="4145" xr:uid="{00000000-0005-0000-0000-00003B100000}"/>
    <cellStyle name="Separador de milhares 3 3 46 3" xfId="4936" xr:uid="{00000000-0005-0000-0000-00003C100000}"/>
    <cellStyle name="Separador de milhares 3 3 47" xfId="2630" xr:uid="{00000000-0005-0000-0000-00003D100000}"/>
    <cellStyle name="Separador de milhares 3 3 47 2" xfId="4146" xr:uid="{00000000-0005-0000-0000-00003E100000}"/>
    <cellStyle name="Separador de milhares 3 3 47 3" xfId="4937" xr:uid="{00000000-0005-0000-0000-00003F100000}"/>
    <cellStyle name="Separador de milhares 3 3 48" xfId="2631" xr:uid="{00000000-0005-0000-0000-000040100000}"/>
    <cellStyle name="Separador de milhares 3 3 48 2" xfId="4147" xr:uid="{00000000-0005-0000-0000-000041100000}"/>
    <cellStyle name="Separador de milhares 3 3 48 3" xfId="4938" xr:uid="{00000000-0005-0000-0000-000042100000}"/>
    <cellStyle name="Separador de milhares 3 3 49" xfId="2632" xr:uid="{00000000-0005-0000-0000-000043100000}"/>
    <cellStyle name="Separador de milhares 3 3 49 2" xfId="4148" xr:uid="{00000000-0005-0000-0000-000044100000}"/>
    <cellStyle name="Separador de milhares 3 3 49 3" xfId="4939" xr:uid="{00000000-0005-0000-0000-000045100000}"/>
    <cellStyle name="Separador de milhares 3 3 5" xfId="2633" xr:uid="{00000000-0005-0000-0000-000046100000}"/>
    <cellStyle name="Separador de milhares 3 3 5 2" xfId="2634" xr:uid="{00000000-0005-0000-0000-000047100000}"/>
    <cellStyle name="Separador de milhares 3 3 5 2 2" xfId="4150" xr:uid="{00000000-0005-0000-0000-000048100000}"/>
    <cellStyle name="Separador de milhares 3 3 5 2 3" xfId="4940" xr:uid="{00000000-0005-0000-0000-000049100000}"/>
    <cellStyle name="Separador de milhares 3 3 5 3" xfId="4149" xr:uid="{00000000-0005-0000-0000-00004A100000}"/>
    <cellStyle name="Separador de milhares 3 3 50" xfId="2635" xr:uid="{00000000-0005-0000-0000-00004B100000}"/>
    <cellStyle name="Separador de milhares 3 3 50 2" xfId="4151" xr:uid="{00000000-0005-0000-0000-00004C100000}"/>
    <cellStyle name="Separador de milhares 3 3 50 3" xfId="4941" xr:uid="{00000000-0005-0000-0000-00004D100000}"/>
    <cellStyle name="Separador de milhares 3 3 51" xfId="2636" xr:uid="{00000000-0005-0000-0000-00004E100000}"/>
    <cellStyle name="Separador de milhares 3 3 51 2" xfId="4152" xr:uid="{00000000-0005-0000-0000-00004F100000}"/>
    <cellStyle name="Separador de milhares 3 3 51 3" xfId="4942" xr:uid="{00000000-0005-0000-0000-000050100000}"/>
    <cellStyle name="Separador de milhares 3 3 52" xfId="2637" xr:uid="{00000000-0005-0000-0000-000051100000}"/>
    <cellStyle name="Separador de milhares 3 3 52 2" xfId="4153" xr:uid="{00000000-0005-0000-0000-000052100000}"/>
    <cellStyle name="Separador de milhares 3 3 52 3" xfId="4943" xr:uid="{00000000-0005-0000-0000-000053100000}"/>
    <cellStyle name="Separador de milhares 3 3 53" xfId="2638" xr:uid="{00000000-0005-0000-0000-000054100000}"/>
    <cellStyle name="Separador de milhares 3 3 53 2" xfId="4154" xr:uid="{00000000-0005-0000-0000-000055100000}"/>
    <cellStyle name="Separador de milhares 3 3 53 3" xfId="4944" xr:uid="{00000000-0005-0000-0000-000056100000}"/>
    <cellStyle name="Separador de milhares 3 3 54" xfId="2639" xr:uid="{00000000-0005-0000-0000-000057100000}"/>
    <cellStyle name="Separador de milhares 3 3 54 2" xfId="4155" xr:uid="{00000000-0005-0000-0000-000058100000}"/>
    <cellStyle name="Separador de milhares 3 3 54 3" xfId="4945" xr:uid="{00000000-0005-0000-0000-000059100000}"/>
    <cellStyle name="Separador de milhares 3 3 55" xfId="2640" xr:uid="{00000000-0005-0000-0000-00005A100000}"/>
    <cellStyle name="Separador de milhares 3 3 55 2" xfId="4156" xr:uid="{00000000-0005-0000-0000-00005B100000}"/>
    <cellStyle name="Separador de milhares 3 3 55 3" xfId="4946" xr:uid="{00000000-0005-0000-0000-00005C100000}"/>
    <cellStyle name="Separador de milhares 3 3 56" xfId="2641" xr:uid="{00000000-0005-0000-0000-00005D100000}"/>
    <cellStyle name="Separador de milhares 3 3 56 2" xfId="4157" xr:uid="{00000000-0005-0000-0000-00005E100000}"/>
    <cellStyle name="Separador de milhares 3 3 56 3" xfId="4947" xr:uid="{00000000-0005-0000-0000-00005F100000}"/>
    <cellStyle name="Separador de milhares 3 3 57" xfId="2642" xr:uid="{00000000-0005-0000-0000-000060100000}"/>
    <cellStyle name="Separador de milhares 3 3 57 2" xfId="4158" xr:uid="{00000000-0005-0000-0000-000061100000}"/>
    <cellStyle name="Separador de milhares 3 3 57 3" xfId="4948" xr:uid="{00000000-0005-0000-0000-000062100000}"/>
    <cellStyle name="Separador de milhares 3 3 58" xfId="2643" xr:uid="{00000000-0005-0000-0000-000063100000}"/>
    <cellStyle name="Separador de milhares 3 3 58 2" xfId="4159" xr:uid="{00000000-0005-0000-0000-000064100000}"/>
    <cellStyle name="Separador de milhares 3 3 58 3" xfId="4949" xr:uid="{00000000-0005-0000-0000-000065100000}"/>
    <cellStyle name="Separador de milhares 3 3 59" xfId="2644" xr:uid="{00000000-0005-0000-0000-000066100000}"/>
    <cellStyle name="Separador de milhares 3 3 59 2" xfId="4160" xr:uid="{00000000-0005-0000-0000-000067100000}"/>
    <cellStyle name="Separador de milhares 3 3 59 3" xfId="4950" xr:uid="{00000000-0005-0000-0000-000068100000}"/>
    <cellStyle name="Separador de milhares 3 3 6" xfId="2645" xr:uid="{00000000-0005-0000-0000-000069100000}"/>
    <cellStyle name="Separador de milhares 3 3 6 2" xfId="2646" xr:uid="{00000000-0005-0000-0000-00006A100000}"/>
    <cellStyle name="Separador de milhares 3 3 6 2 2" xfId="4162" xr:uid="{00000000-0005-0000-0000-00006B100000}"/>
    <cellStyle name="Separador de milhares 3 3 6 2 3" xfId="4951" xr:uid="{00000000-0005-0000-0000-00006C100000}"/>
    <cellStyle name="Separador de milhares 3 3 6 3" xfId="4161" xr:uid="{00000000-0005-0000-0000-00006D100000}"/>
    <cellStyle name="Separador de milhares 3 3 60" xfId="2647" xr:uid="{00000000-0005-0000-0000-00006E100000}"/>
    <cellStyle name="Separador de milhares 3 3 60 2" xfId="4163" xr:uid="{00000000-0005-0000-0000-00006F100000}"/>
    <cellStyle name="Separador de milhares 3 3 60 3" xfId="4952" xr:uid="{00000000-0005-0000-0000-000070100000}"/>
    <cellStyle name="Separador de milhares 3 3 61" xfId="2648" xr:uid="{00000000-0005-0000-0000-000071100000}"/>
    <cellStyle name="Separador de milhares 3 3 61 2" xfId="4164" xr:uid="{00000000-0005-0000-0000-000072100000}"/>
    <cellStyle name="Separador de milhares 3 3 61 3" xfId="4953" xr:uid="{00000000-0005-0000-0000-000073100000}"/>
    <cellStyle name="Separador de milhares 3 3 62" xfId="3131" xr:uid="{00000000-0005-0000-0000-000074100000}"/>
    <cellStyle name="Separador de milhares 3 3 7" xfId="2649" xr:uid="{00000000-0005-0000-0000-000075100000}"/>
    <cellStyle name="Separador de milhares 3 3 7 2" xfId="2650" xr:uid="{00000000-0005-0000-0000-000076100000}"/>
    <cellStyle name="Separador de milhares 3 3 7 2 2" xfId="4166" xr:uid="{00000000-0005-0000-0000-000077100000}"/>
    <cellStyle name="Separador de milhares 3 3 7 2 3" xfId="4954" xr:uid="{00000000-0005-0000-0000-000078100000}"/>
    <cellStyle name="Separador de milhares 3 3 7 3" xfId="4165" xr:uid="{00000000-0005-0000-0000-000079100000}"/>
    <cellStyle name="Separador de milhares 3 3 8" xfId="2651" xr:uid="{00000000-0005-0000-0000-00007A100000}"/>
    <cellStyle name="Separador de milhares 3 3 8 2" xfId="2652" xr:uid="{00000000-0005-0000-0000-00007B100000}"/>
    <cellStyle name="Separador de milhares 3 3 8 2 2" xfId="4168" xr:uid="{00000000-0005-0000-0000-00007C100000}"/>
    <cellStyle name="Separador de milhares 3 3 8 2 3" xfId="4955" xr:uid="{00000000-0005-0000-0000-00007D100000}"/>
    <cellStyle name="Separador de milhares 3 3 8 3" xfId="4167" xr:uid="{00000000-0005-0000-0000-00007E100000}"/>
    <cellStyle name="Separador de milhares 3 3 9" xfId="2653" xr:uid="{00000000-0005-0000-0000-00007F100000}"/>
    <cellStyle name="Separador de milhares 3 3 9 2" xfId="2654" xr:uid="{00000000-0005-0000-0000-000080100000}"/>
    <cellStyle name="Separador de milhares 3 3 9 2 2" xfId="4170" xr:uid="{00000000-0005-0000-0000-000081100000}"/>
    <cellStyle name="Separador de milhares 3 3 9 2 3" xfId="4956" xr:uid="{00000000-0005-0000-0000-000082100000}"/>
    <cellStyle name="Separador de milhares 3 3 9 3" xfId="4169" xr:uid="{00000000-0005-0000-0000-000083100000}"/>
    <cellStyle name="Separador de milhares 3 3_ORÇ." xfId="2655" xr:uid="{00000000-0005-0000-0000-000084100000}"/>
    <cellStyle name="Separador de milhares 3 30" xfId="2656" xr:uid="{00000000-0005-0000-0000-000085100000}"/>
    <cellStyle name="Separador de milhares 3 30 2" xfId="4171" xr:uid="{00000000-0005-0000-0000-000086100000}"/>
    <cellStyle name="Separador de milhares 3 30 3" xfId="4957" xr:uid="{00000000-0005-0000-0000-000087100000}"/>
    <cellStyle name="Separador de milhares 3 31" xfId="2657" xr:uid="{00000000-0005-0000-0000-000088100000}"/>
    <cellStyle name="Separador de milhares 3 31 2" xfId="4172" xr:uid="{00000000-0005-0000-0000-000089100000}"/>
    <cellStyle name="Separador de milhares 3 31 3" xfId="4958" xr:uid="{00000000-0005-0000-0000-00008A100000}"/>
    <cellStyle name="Separador de milhares 3 32" xfId="2658" xr:uid="{00000000-0005-0000-0000-00008B100000}"/>
    <cellStyle name="Separador de milhares 3 32 2" xfId="4173" xr:uid="{00000000-0005-0000-0000-00008C100000}"/>
    <cellStyle name="Separador de milhares 3 32 3" xfId="4959" xr:uid="{00000000-0005-0000-0000-00008D100000}"/>
    <cellStyle name="Separador de milhares 3 33" xfId="2659" xr:uid="{00000000-0005-0000-0000-00008E100000}"/>
    <cellStyle name="Separador de milhares 3 33 2" xfId="4174" xr:uid="{00000000-0005-0000-0000-00008F100000}"/>
    <cellStyle name="Separador de milhares 3 33 3" xfId="4960" xr:uid="{00000000-0005-0000-0000-000090100000}"/>
    <cellStyle name="Separador de milhares 3 34" xfId="2660" xr:uid="{00000000-0005-0000-0000-000091100000}"/>
    <cellStyle name="Separador de milhares 3 34 2" xfId="4175" xr:uid="{00000000-0005-0000-0000-000092100000}"/>
    <cellStyle name="Separador de milhares 3 34 3" xfId="4961" xr:uid="{00000000-0005-0000-0000-000093100000}"/>
    <cellStyle name="Separador de milhares 3 35" xfId="2661" xr:uid="{00000000-0005-0000-0000-000094100000}"/>
    <cellStyle name="Separador de milhares 3 35 2" xfId="4176" xr:uid="{00000000-0005-0000-0000-000095100000}"/>
    <cellStyle name="Separador de milhares 3 35 3" xfId="4962" xr:uid="{00000000-0005-0000-0000-000096100000}"/>
    <cellStyle name="Separador de milhares 3 36" xfId="2662" xr:uid="{00000000-0005-0000-0000-000097100000}"/>
    <cellStyle name="Separador de milhares 3 36 2" xfId="4177" xr:uid="{00000000-0005-0000-0000-000098100000}"/>
    <cellStyle name="Separador de milhares 3 36 3" xfId="4963" xr:uid="{00000000-0005-0000-0000-000099100000}"/>
    <cellStyle name="Separador de milhares 3 37" xfId="2663" xr:uid="{00000000-0005-0000-0000-00009A100000}"/>
    <cellStyle name="Separador de milhares 3 37 2" xfId="4178" xr:uid="{00000000-0005-0000-0000-00009B100000}"/>
    <cellStyle name="Separador de milhares 3 37 3" xfId="4964" xr:uid="{00000000-0005-0000-0000-00009C100000}"/>
    <cellStyle name="Separador de milhares 3 38" xfId="2664" xr:uid="{00000000-0005-0000-0000-00009D100000}"/>
    <cellStyle name="Separador de milhares 3 38 2" xfId="4179" xr:uid="{00000000-0005-0000-0000-00009E100000}"/>
    <cellStyle name="Separador de milhares 3 38 3" xfId="4965" xr:uid="{00000000-0005-0000-0000-00009F100000}"/>
    <cellStyle name="Separador de milhares 3 39" xfId="2665" xr:uid="{00000000-0005-0000-0000-0000A0100000}"/>
    <cellStyle name="Separador de milhares 3 39 2" xfId="4180" xr:uid="{00000000-0005-0000-0000-0000A1100000}"/>
    <cellStyle name="Separador de milhares 3 39 3" xfId="4966" xr:uid="{00000000-0005-0000-0000-0000A2100000}"/>
    <cellStyle name="Separador de milhares 3 4" xfId="2666" xr:uid="{00000000-0005-0000-0000-0000A3100000}"/>
    <cellStyle name="Separador de milhares 3 4 10" xfId="2667" xr:uid="{00000000-0005-0000-0000-0000A4100000}"/>
    <cellStyle name="Separador de milhares 3 4 10 2" xfId="4578" xr:uid="{00000000-0005-0000-0000-0000A5100000}"/>
    <cellStyle name="Separador de milhares 3 4 10 2 2" xfId="5297" xr:uid="{00000000-0005-0000-0000-0000A6100000}"/>
    <cellStyle name="Separador de milhares 3 4 10 3" xfId="4181" xr:uid="{00000000-0005-0000-0000-0000A7100000}"/>
    <cellStyle name="Separador de milhares 3 4 10 4" xfId="4967" xr:uid="{00000000-0005-0000-0000-0000A8100000}"/>
    <cellStyle name="Separador de milhares 3 4 11" xfId="2668" xr:uid="{00000000-0005-0000-0000-0000A9100000}"/>
    <cellStyle name="Separador de milhares 3 4 11 2" xfId="4182" xr:uid="{00000000-0005-0000-0000-0000AA100000}"/>
    <cellStyle name="Separador de milhares 3 4 11 3" xfId="4968" xr:uid="{00000000-0005-0000-0000-0000AB100000}"/>
    <cellStyle name="Separador de milhares 3 4 12" xfId="4579" xr:uid="{00000000-0005-0000-0000-0000AC100000}"/>
    <cellStyle name="Separador de milhares 3 4 13" xfId="3135" xr:uid="{00000000-0005-0000-0000-0000AD100000}"/>
    <cellStyle name="Separador de milhares 3 4 2" xfId="2669" xr:uid="{00000000-0005-0000-0000-0000AE100000}"/>
    <cellStyle name="Separador de milhares 3 4 2 2" xfId="2670" xr:uid="{00000000-0005-0000-0000-0000AF100000}"/>
    <cellStyle name="Separador de milhares 3 4 2 2 2" xfId="4183" xr:uid="{00000000-0005-0000-0000-0000B0100000}"/>
    <cellStyle name="Separador de milhares 3 4 2 2 3" xfId="4969" xr:uid="{00000000-0005-0000-0000-0000B1100000}"/>
    <cellStyle name="Separador de milhares 3 4 2 3" xfId="2671" xr:uid="{00000000-0005-0000-0000-0000B2100000}"/>
    <cellStyle name="Separador de milhares 3 4 2 3 2" xfId="4580" xr:uid="{00000000-0005-0000-0000-0000B3100000}"/>
    <cellStyle name="Separador de milhares 3 4 2 3 3" xfId="5298" xr:uid="{00000000-0005-0000-0000-0000B4100000}"/>
    <cellStyle name="Separador de milhares 3 4 2 4" xfId="3136" xr:uid="{00000000-0005-0000-0000-0000B5100000}"/>
    <cellStyle name="Separador de milhares 3 4 3" xfId="2672" xr:uid="{00000000-0005-0000-0000-0000B6100000}"/>
    <cellStyle name="Separador de milhares 3 4 3 2" xfId="2673" xr:uid="{00000000-0005-0000-0000-0000B7100000}"/>
    <cellStyle name="Separador de milhares 3 4 3 2 2" xfId="4185" xr:uid="{00000000-0005-0000-0000-0000B8100000}"/>
    <cellStyle name="Separador de milhares 3 4 3 2 3" xfId="4970" xr:uid="{00000000-0005-0000-0000-0000B9100000}"/>
    <cellStyle name="Separador de milhares 3 4 3 3" xfId="4184" xr:uid="{00000000-0005-0000-0000-0000BA100000}"/>
    <cellStyle name="Separador de milhares 3 4 4" xfId="2674" xr:uid="{00000000-0005-0000-0000-0000BB100000}"/>
    <cellStyle name="Separador de milhares 3 4 4 2" xfId="2675" xr:uid="{00000000-0005-0000-0000-0000BC100000}"/>
    <cellStyle name="Separador de milhares 3 4 4 2 2" xfId="4187" xr:uid="{00000000-0005-0000-0000-0000BD100000}"/>
    <cellStyle name="Separador de milhares 3 4 4 2 3" xfId="4971" xr:uid="{00000000-0005-0000-0000-0000BE100000}"/>
    <cellStyle name="Separador de milhares 3 4 4 3" xfId="4186" xr:uid="{00000000-0005-0000-0000-0000BF100000}"/>
    <cellStyle name="Separador de milhares 3 4 5" xfId="2676" xr:uid="{00000000-0005-0000-0000-0000C0100000}"/>
    <cellStyle name="Separador de milhares 3 4 5 2" xfId="2677" xr:uid="{00000000-0005-0000-0000-0000C1100000}"/>
    <cellStyle name="Separador de milhares 3 4 5 2 2" xfId="4189" xr:uid="{00000000-0005-0000-0000-0000C2100000}"/>
    <cellStyle name="Separador de milhares 3 4 5 2 3" xfId="4972" xr:uid="{00000000-0005-0000-0000-0000C3100000}"/>
    <cellStyle name="Separador de milhares 3 4 5 3" xfId="4188" xr:uid="{00000000-0005-0000-0000-0000C4100000}"/>
    <cellStyle name="Separador de milhares 3 4 6" xfId="2678" xr:uid="{00000000-0005-0000-0000-0000C5100000}"/>
    <cellStyle name="Separador de milhares 3 4 6 2" xfId="2679" xr:uid="{00000000-0005-0000-0000-0000C6100000}"/>
    <cellStyle name="Separador de milhares 3 4 6 2 2" xfId="4191" xr:uid="{00000000-0005-0000-0000-0000C7100000}"/>
    <cellStyle name="Separador de milhares 3 4 6 2 3" xfId="4973" xr:uid="{00000000-0005-0000-0000-0000C8100000}"/>
    <cellStyle name="Separador de milhares 3 4 6 3" xfId="4190" xr:uid="{00000000-0005-0000-0000-0000C9100000}"/>
    <cellStyle name="Separador de milhares 3 4 7" xfId="2680" xr:uid="{00000000-0005-0000-0000-0000CA100000}"/>
    <cellStyle name="Separador de milhares 3 4 7 2" xfId="4581" xr:uid="{00000000-0005-0000-0000-0000CB100000}"/>
    <cellStyle name="Separador de milhares 3 4 7 2 2" xfId="5299" xr:uid="{00000000-0005-0000-0000-0000CC100000}"/>
    <cellStyle name="Separador de milhares 3 4 7 3" xfId="4192" xr:uid="{00000000-0005-0000-0000-0000CD100000}"/>
    <cellStyle name="Separador de milhares 3 4 7 4" xfId="4974" xr:uid="{00000000-0005-0000-0000-0000CE100000}"/>
    <cellStyle name="Separador de milhares 3 4 8" xfId="2681" xr:uid="{00000000-0005-0000-0000-0000CF100000}"/>
    <cellStyle name="Separador de milhares 3 4 8 2" xfId="4582" xr:uid="{00000000-0005-0000-0000-0000D0100000}"/>
    <cellStyle name="Separador de milhares 3 4 8 2 2" xfId="5300" xr:uid="{00000000-0005-0000-0000-0000D1100000}"/>
    <cellStyle name="Separador de milhares 3 4 8 3" xfId="4193" xr:uid="{00000000-0005-0000-0000-0000D2100000}"/>
    <cellStyle name="Separador de milhares 3 4 8 4" xfId="4975" xr:uid="{00000000-0005-0000-0000-0000D3100000}"/>
    <cellStyle name="Separador de milhares 3 4 9" xfId="2682" xr:uid="{00000000-0005-0000-0000-0000D4100000}"/>
    <cellStyle name="Separador de milhares 3 4 9 2" xfId="4583" xr:uid="{00000000-0005-0000-0000-0000D5100000}"/>
    <cellStyle name="Separador de milhares 3 4 9 2 2" xfId="5301" xr:uid="{00000000-0005-0000-0000-0000D6100000}"/>
    <cellStyle name="Separador de milhares 3 4 9 3" xfId="4194" xr:uid="{00000000-0005-0000-0000-0000D7100000}"/>
    <cellStyle name="Separador de milhares 3 4 9 4" xfId="4976" xr:uid="{00000000-0005-0000-0000-0000D8100000}"/>
    <cellStyle name="Separador de milhares 3 4_Orç_Balneário_Nazaré CM" xfId="2683" xr:uid="{00000000-0005-0000-0000-0000D9100000}"/>
    <cellStyle name="Separador de milhares 3 40" xfId="2684" xr:uid="{00000000-0005-0000-0000-0000DA100000}"/>
    <cellStyle name="Separador de milhares 3 40 2" xfId="4195" xr:uid="{00000000-0005-0000-0000-0000DB100000}"/>
    <cellStyle name="Separador de milhares 3 40 3" xfId="4977" xr:uid="{00000000-0005-0000-0000-0000DC100000}"/>
    <cellStyle name="Separador de milhares 3 41" xfId="2685" xr:uid="{00000000-0005-0000-0000-0000DD100000}"/>
    <cellStyle name="Separador de milhares 3 41 2" xfId="4196" xr:uid="{00000000-0005-0000-0000-0000DE100000}"/>
    <cellStyle name="Separador de milhares 3 41 3" xfId="4978" xr:uid="{00000000-0005-0000-0000-0000DF100000}"/>
    <cellStyle name="Separador de milhares 3 42" xfId="2686" xr:uid="{00000000-0005-0000-0000-0000E0100000}"/>
    <cellStyle name="Separador de milhares 3 42 2" xfId="4197" xr:uid="{00000000-0005-0000-0000-0000E1100000}"/>
    <cellStyle name="Separador de milhares 3 42 3" xfId="4979" xr:uid="{00000000-0005-0000-0000-0000E2100000}"/>
    <cellStyle name="Separador de milhares 3 43" xfId="2687" xr:uid="{00000000-0005-0000-0000-0000E3100000}"/>
    <cellStyle name="Separador de milhares 3 43 2" xfId="4198" xr:uid="{00000000-0005-0000-0000-0000E4100000}"/>
    <cellStyle name="Separador de milhares 3 43 3" xfId="4980" xr:uid="{00000000-0005-0000-0000-0000E5100000}"/>
    <cellStyle name="Separador de milhares 3 44" xfId="2688" xr:uid="{00000000-0005-0000-0000-0000E6100000}"/>
    <cellStyle name="Separador de milhares 3 44 2" xfId="4199" xr:uid="{00000000-0005-0000-0000-0000E7100000}"/>
    <cellStyle name="Separador de milhares 3 44 3" xfId="4981" xr:uid="{00000000-0005-0000-0000-0000E8100000}"/>
    <cellStyle name="Separador de milhares 3 45" xfId="2689" xr:uid="{00000000-0005-0000-0000-0000E9100000}"/>
    <cellStyle name="Separador de milhares 3 45 2" xfId="4200" xr:uid="{00000000-0005-0000-0000-0000EA100000}"/>
    <cellStyle name="Separador de milhares 3 45 3" xfId="4982" xr:uid="{00000000-0005-0000-0000-0000EB100000}"/>
    <cellStyle name="Separador de milhares 3 46" xfId="2690" xr:uid="{00000000-0005-0000-0000-0000EC100000}"/>
    <cellStyle name="Separador de milhares 3 46 2" xfId="4201" xr:uid="{00000000-0005-0000-0000-0000ED100000}"/>
    <cellStyle name="Separador de milhares 3 46 3" xfId="4983" xr:uid="{00000000-0005-0000-0000-0000EE100000}"/>
    <cellStyle name="Separador de milhares 3 47" xfId="2691" xr:uid="{00000000-0005-0000-0000-0000EF100000}"/>
    <cellStyle name="Separador de milhares 3 47 2" xfId="4202" xr:uid="{00000000-0005-0000-0000-0000F0100000}"/>
    <cellStyle name="Separador de milhares 3 47 3" xfId="4984" xr:uid="{00000000-0005-0000-0000-0000F1100000}"/>
    <cellStyle name="Separador de milhares 3 48" xfId="2692" xr:uid="{00000000-0005-0000-0000-0000F2100000}"/>
    <cellStyle name="Separador de milhares 3 48 2" xfId="4203" xr:uid="{00000000-0005-0000-0000-0000F3100000}"/>
    <cellStyle name="Separador de milhares 3 48 3" xfId="4985" xr:uid="{00000000-0005-0000-0000-0000F4100000}"/>
    <cellStyle name="Separador de milhares 3 49" xfId="2693" xr:uid="{00000000-0005-0000-0000-0000F5100000}"/>
    <cellStyle name="Separador de milhares 3 49 2" xfId="4204" xr:uid="{00000000-0005-0000-0000-0000F6100000}"/>
    <cellStyle name="Separador de milhares 3 49 3" xfId="4986" xr:uid="{00000000-0005-0000-0000-0000F7100000}"/>
    <cellStyle name="Separador de milhares 3 5" xfId="2694" xr:uid="{00000000-0005-0000-0000-0000F8100000}"/>
    <cellStyle name="Separador de milhares 3 5 10" xfId="2695" xr:uid="{00000000-0005-0000-0000-0000F9100000}"/>
    <cellStyle name="Separador de milhares 3 5 10 2" xfId="4584" xr:uid="{00000000-0005-0000-0000-0000FA100000}"/>
    <cellStyle name="Separador de milhares 3 5 10 2 2" xfId="5302" xr:uid="{00000000-0005-0000-0000-0000FB100000}"/>
    <cellStyle name="Separador de milhares 3 5 10 3" xfId="4205" xr:uid="{00000000-0005-0000-0000-0000FC100000}"/>
    <cellStyle name="Separador de milhares 3 5 10 4" xfId="4987" xr:uid="{00000000-0005-0000-0000-0000FD100000}"/>
    <cellStyle name="Separador de milhares 3 5 11" xfId="2696" xr:uid="{00000000-0005-0000-0000-0000FE100000}"/>
    <cellStyle name="Separador de milhares 3 5 11 2" xfId="4206" xr:uid="{00000000-0005-0000-0000-0000FF100000}"/>
    <cellStyle name="Separador de milhares 3 5 11 3" xfId="4988" xr:uid="{00000000-0005-0000-0000-000000110000}"/>
    <cellStyle name="Separador de milhares 3 5 12" xfId="3137" xr:uid="{00000000-0005-0000-0000-000001110000}"/>
    <cellStyle name="Separador de milhares 3 5 2" xfId="2697" xr:uid="{00000000-0005-0000-0000-000002110000}"/>
    <cellStyle name="Separador de milhares 3 5 2 2" xfId="2698" xr:uid="{00000000-0005-0000-0000-000003110000}"/>
    <cellStyle name="Separador de milhares 3 5 2 2 2" xfId="4208" xr:uid="{00000000-0005-0000-0000-000004110000}"/>
    <cellStyle name="Separador de milhares 3 5 2 2 3" xfId="4989" xr:uid="{00000000-0005-0000-0000-000005110000}"/>
    <cellStyle name="Separador de milhares 3 5 2 3" xfId="4207" xr:uid="{00000000-0005-0000-0000-000006110000}"/>
    <cellStyle name="Separador de milhares 3 5 3" xfId="2699" xr:uid="{00000000-0005-0000-0000-000007110000}"/>
    <cellStyle name="Separador de milhares 3 5 3 2" xfId="2700" xr:uid="{00000000-0005-0000-0000-000008110000}"/>
    <cellStyle name="Separador de milhares 3 5 3 2 2" xfId="4210" xr:uid="{00000000-0005-0000-0000-000009110000}"/>
    <cellStyle name="Separador de milhares 3 5 3 2 3" xfId="4990" xr:uid="{00000000-0005-0000-0000-00000A110000}"/>
    <cellStyle name="Separador de milhares 3 5 3 3" xfId="4209" xr:uid="{00000000-0005-0000-0000-00000B110000}"/>
    <cellStyle name="Separador de milhares 3 5 4" xfId="2701" xr:uid="{00000000-0005-0000-0000-00000C110000}"/>
    <cellStyle name="Separador de milhares 3 5 4 2" xfId="2702" xr:uid="{00000000-0005-0000-0000-00000D110000}"/>
    <cellStyle name="Separador de milhares 3 5 4 2 2" xfId="4212" xr:uid="{00000000-0005-0000-0000-00000E110000}"/>
    <cellStyle name="Separador de milhares 3 5 4 2 3" xfId="4991" xr:uid="{00000000-0005-0000-0000-00000F110000}"/>
    <cellStyle name="Separador de milhares 3 5 4 3" xfId="4211" xr:uid="{00000000-0005-0000-0000-000010110000}"/>
    <cellStyle name="Separador de milhares 3 5 5" xfId="2703" xr:uid="{00000000-0005-0000-0000-000011110000}"/>
    <cellStyle name="Separador de milhares 3 5 5 2" xfId="2704" xr:uid="{00000000-0005-0000-0000-000012110000}"/>
    <cellStyle name="Separador de milhares 3 5 5 2 2" xfId="4214" xr:uid="{00000000-0005-0000-0000-000013110000}"/>
    <cellStyle name="Separador de milhares 3 5 5 2 3" xfId="4992" xr:uid="{00000000-0005-0000-0000-000014110000}"/>
    <cellStyle name="Separador de milhares 3 5 5 3" xfId="4213" xr:uid="{00000000-0005-0000-0000-000015110000}"/>
    <cellStyle name="Separador de milhares 3 5 6" xfId="2705" xr:uid="{00000000-0005-0000-0000-000016110000}"/>
    <cellStyle name="Separador de milhares 3 5 6 2" xfId="2706" xr:uid="{00000000-0005-0000-0000-000017110000}"/>
    <cellStyle name="Separador de milhares 3 5 6 2 2" xfId="4216" xr:uid="{00000000-0005-0000-0000-000018110000}"/>
    <cellStyle name="Separador de milhares 3 5 6 2 3" xfId="4993" xr:uid="{00000000-0005-0000-0000-000019110000}"/>
    <cellStyle name="Separador de milhares 3 5 6 3" xfId="4215" xr:uid="{00000000-0005-0000-0000-00001A110000}"/>
    <cellStyle name="Separador de milhares 3 5 7" xfId="2707" xr:uid="{00000000-0005-0000-0000-00001B110000}"/>
    <cellStyle name="Separador de milhares 3 5 7 2" xfId="4585" xr:uid="{00000000-0005-0000-0000-00001C110000}"/>
    <cellStyle name="Separador de milhares 3 5 7 2 2" xfId="5303" xr:uid="{00000000-0005-0000-0000-00001D110000}"/>
    <cellStyle name="Separador de milhares 3 5 7 3" xfId="4217" xr:uid="{00000000-0005-0000-0000-00001E110000}"/>
    <cellStyle name="Separador de milhares 3 5 7 4" xfId="4994" xr:uid="{00000000-0005-0000-0000-00001F110000}"/>
    <cellStyle name="Separador de milhares 3 5 8" xfId="2708" xr:uid="{00000000-0005-0000-0000-000020110000}"/>
    <cellStyle name="Separador de milhares 3 5 8 2" xfId="4586" xr:uid="{00000000-0005-0000-0000-000021110000}"/>
    <cellStyle name="Separador de milhares 3 5 8 2 2" xfId="5304" xr:uid="{00000000-0005-0000-0000-000022110000}"/>
    <cellStyle name="Separador de milhares 3 5 8 3" xfId="4218" xr:uid="{00000000-0005-0000-0000-000023110000}"/>
    <cellStyle name="Separador de milhares 3 5 8 4" xfId="4995" xr:uid="{00000000-0005-0000-0000-000024110000}"/>
    <cellStyle name="Separador de milhares 3 5 9" xfId="2709" xr:uid="{00000000-0005-0000-0000-000025110000}"/>
    <cellStyle name="Separador de milhares 3 5 9 2" xfId="4587" xr:uid="{00000000-0005-0000-0000-000026110000}"/>
    <cellStyle name="Separador de milhares 3 5 9 2 2" xfId="5305" xr:uid="{00000000-0005-0000-0000-000027110000}"/>
    <cellStyle name="Separador de milhares 3 5 9 3" xfId="4219" xr:uid="{00000000-0005-0000-0000-000028110000}"/>
    <cellStyle name="Separador de milhares 3 5 9 4" xfId="4996" xr:uid="{00000000-0005-0000-0000-000029110000}"/>
    <cellStyle name="Separador de milhares 3 50" xfId="2710" xr:uid="{00000000-0005-0000-0000-00002A110000}"/>
    <cellStyle name="Separador de milhares 3 50 2" xfId="4220" xr:uid="{00000000-0005-0000-0000-00002B110000}"/>
    <cellStyle name="Separador de milhares 3 50 3" xfId="4997" xr:uid="{00000000-0005-0000-0000-00002C110000}"/>
    <cellStyle name="Separador de milhares 3 51" xfId="2711" xr:uid="{00000000-0005-0000-0000-00002D110000}"/>
    <cellStyle name="Separador de milhares 3 51 2" xfId="4221" xr:uid="{00000000-0005-0000-0000-00002E110000}"/>
    <cellStyle name="Separador de milhares 3 51 3" xfId="4998" xr:uid="{00000000-0005-0000-0000-00002F110000}"/>
    <cellStyle name="Separador de milhares 3 52" xfId="2712" xr:uid="{00000000-0005-0000-0000-000030110000}"/>
    <cellStyle name="Separador de milhares 3 52 2" xfId="4222" xr:uid="{00000000-0005-0000-0000-000031110000}"/>
    <cellStyle name="Separador de milhares 3 52 3" xfId="4999" xr:uid="{00000000-0005-0000-0000-000032110000}"/>
    <cellStyle name="Separador de milhares 3 53" xfId="2713" xr:uid="{00000000-0005-0000-0000-000033110000}"/>
    <cellStyle name="Separador de milhares 3 53 2" xfId="4223" xr:uid="{00000000-0005-0000-0000-000034110000}"/>
    <cellStyle name="Separador de milhares 3 53 3" xfId="5000" xr:uid="{00000000-0005-0000-0000-000035110000}"/>
    <cellStyle name="Separador de milhares 3 54" xfId="2714" xr:uid="{00000000-0005-0000-0000-000036110000}"/>
    <cellStyle name="Separador de milhares 3 54 2" xfId="4224" xr:uid="{00000000-0005-0000-0000-000037110000}"/>
    <cellStyle name="Separador de milhares 3 54 3" xfId="5001" xr:uid="{00000000-0005-0000-0000-000038110000}"/>
    <cellStyle name="Separador de milhares 3 55" xfId="2715" xr:uid="{00000000-0005-0000-0000-000039110000}"/>
    <cellStyle name="Separador de milhares 3 55 2" xfId="4225" xr:uid="{00000000-0005-0000-0000-00003A110000}"/>
    <cellStyle name="Separador de milhares 3 55 3" xfId="5002" xr:uid="{00000000-0005-0000-0000-00003B110000}"/>
    <cellStyle name="Separador de milhares 3 56" xfId="2716" xr:uid="{00000000-0005-0000-0000-00003C110000}"/>
    <cellStyle name="Separador de milhares 3 56 2" xfId="4226" xr:uid="{00000000-0005-0000-0000-00003D110000}"/>
    <cellStyle name="Separador de milhares 3 56 3" xfId="5003" xr:uid="{00000000-0005-0000-0000-00003E110000}"/>
    <cellStyle name="Separador de milhares 3 57" xfId="2717" xr:uid="{00000000-0005-0000-0000-00003F110000}"/>
    <cellStyle name="Separador de milhares 3 57 2" xfId="4227" xr:uid="{00000000-0005-0000-0000-000040110000}"/>
    <cellStyle name="Separador de milhares 3 57 3" xfId="5004" xr:uid="{00000000-0005-0000-0000-000041110000}"/>
    <cellStyle name="Separador de milhares 3 58" xfId="2718" xr:uid="{00000000-0005-0000-0000-000042110000}"/>
    <cellStyle name="Separador de milhares 3 58 2" xfId="4228" xr:uid="{00000000-0005-0000-0000-000043110000}"/>
    <cellStyle name="Separador de milhares 3 58 3" xfId="5005" xr:uid="{00000000-0005-0000-0000-000044110000}"/>
    <cellStyle name="Separador de milhares 3 59" xfId="2719" xr:uid="{00000000-0005-0000-0000-000045110000}"/>
    <cellStyle name="Separador de milhares 3 59 2" xfId="4229" xr:uid="{00000000-0005-0000-0000-000046110000}"/>
    <cellStyle name="Separador de milhares 3 59 3" xfId="5006" xr:uid="{00000000-0005-0000-0000-000047110000}"/>
    <cellStyle name="Separador de milhares 3 6" xfId="2720" xr:uid="{00000000-0005-0000-0000-000048110000}"/>
    <cellStyle name="Separador de milhares 3 6 10" xfId="2721" xr:uid="{00000000-0005-0000-0000-000049110000}"/>
    <cellStyle name="Separador de milhares 3 6 10 2" xfId="4588" xr:uid="{00000000-0005-0000-0000-00004A110000}"/>
    <cellStyle name="Separador de milhares 3 6 10 2 2" xfId="5306" xr:uid="{00000000-0005-0000-0000-00004B110000}"/>
    <cellStyle name="Separador de milhares 3 6 10 3" xfId="4230" xr:uid="{00000000-0005-0000-0000-00004C110000}"/>
    <cellStyle name="Separador de milhares 3 6 10 4" xfId="5007" xr:uid="{00000000-0005-0000-0000-00004D110000}"/>
    <cellStyle name="Separador de milhares 3 6 11" xfId="2722" xr:uid="{00000000-0005-0000-0000-00004E110000}"/>
    <cellStyle name="Separador de milhares 3 6 11 2" xfId="4231" xr:uid="{00000000-0005-0000-0000-00004F110000}"/>
    <cellStyle name="Separador de milhares 3 6 11 3" xfId="5008" xr:uid="{00000000-0005-0000-0000-000050110000}"/>
    <cellStyle name="Separador de milhares 3 6 12" xfId="3138" xr:uid="{00000000-0005-0000-0000-000051110000}"/>
    <cellStyle name="Separador de milhares 3 6 2" xfId="2723" xr:uid="{00000000-0005-0000-0000-000052110000}"/>
    <cellStyle name="Separador de milhares 3 6 2 2" xfId="2724" xr:uid="{00000000-0005-0000-0000-000053110000}"/>
    <cellStyle name="Separador de milhares 3 6 2 2 2" xfId="4233" xr:uid="{00000000-0005-0000-0000-000054110000}"/>
    <cellStyle name="Separador de milhares 3 6 2 2 3" xfId="5009" xr:uid="{00000000-0005-0000-0000-000055110000}"/>
    <cellStyle name="Separador de milhares 3 6 2 3" xfId="4232" xr:uid="{00000000-0005-0000-0000-000056110000}"/>
    <cellStyle name="Separador de milhares 3 6 3" xfId="2725" xr:uid="{00000000-0005-0000-0000-000057110000}"/>
    <cellStyle name="Separador de milhares 3 6 3 2" xfId="2726" xr:uid="{00000000-0005-0000-0000-000058110000}"/>
    <cellStyle name="Separador de milhares 3 6 3 2 2" xfId="4235" xr:uid="{00000000-0005-0000-0000-000059110000}"/>
    <cellStyle name="Separador de milhares 3 6 3 2 3" xfId="5010" xr:uid="{00000000-0005-0000-0000-00005A110000}"/>
    <cellStyle name="Separador de milhares 3 6 3 3" xfId="4234" xr:uid="{00000000-0005-0000-0000-00005B110000}"/>
    <cellStyle name="Separador de milhares 3 6 4" xfId="2727" xr:uid="{00000000-0005-0000-0000-00005C110000}"/>
    <cellStyle name="Separador de milhares 3 6 4 2" xfId="2728" xr:uid="{00000000-0005-0000-0000-00005D110000}"/>
    <cellStyle name="Separador de milhares 3 6 4 2 2" xfId="4237" xr:uid="{00000000-0005-0000-0000-00005E110000}"/>
    <cellStyle name="Separador de milhares 3 6 4 2 3" xfId="5011" xr:uid="{00000000-0005-0000-0000-00005F110000}"/>
    <cellStyle name="Separador de milhares 3 6 4 3" xfId="4236" xr:uid="{00000000-0005-0000-0000-000060110000}"/>
    <cellStyle name="Separador de milhares 3 6 5" xfId="2729" xr:uid="{00000000-0005-0000-0000-000061110000}"/>
    <cellStyle name="Separador de milhares 3 6 5 2" xfId="2730" xr:uid="{00000000-0005-0000-0000-000062110000}"/>
    <cellStyle name="Separador de milhares 3 6 5 2 2" xfId="4239" xr:uid="{00000000-0005-0000-0000-000063110000}"/>
    <cellStyle name="Separador de milhares 3 6 5 2 3" xfId="5012" xr:uid="{00000000-0005-0000-0000-000064110000}"/>
    <cellStyle name="Separador de milhares 3 6 5 3" xfId="4238" xr:uid="{00000000-0005-0000-0000-000065110000}"/>
    <cellStyle name="Separador de milhares 3 6 6" xfId="2731" xr:uid="{00000000-0005-0000-0000-000066110000}"/>
    <cellStyle name="Separador de milhares 3 6 6 2" xfId="2732" xr:uid="{00000000-0005-0000-0000-000067110000}"/>
    <cellStyle name="Separador de milhares 3 6 6 2 2" xfId="4241" xr:uid="{00000000-0005-0000-0000-000068110000}"/>
    <cellStyle name="Separador de milhares 3 6 6 2 3" xfId="5013" xr:uid="{00000000-0005-0000-0000-000069110000}"/>
    <cellStyle name="Separador de milhares 3 6 6 3" xfId="4240" xr:uid="{00000000-0005-0000-0000-00006A110000}"/>
    <cellStyle name="Separador de milhares 3 6 7" xfId="2733" xr:uid="{00000000-0005-0000-0000-00006B110000}"/>
    <cellStyle name="Separador de milhares 3 6 7 2" xfId="4589" xr:uid="{00000000-0005-0000-0000-00006C110000}"/>
    <cellStyle name="Separador de milhares 3 6 7 2 2" xfId="5307" xr:uid="{00000000-0005-0000-0000-00006D110000}"/>
    <cellStyle name="Separador de milhares 3 6 7 3" xfId="4242" xr:uid="{00000000-0005-0000-0000-00006E110000}"/>
    <cellStyle name="Separador de milhares 3 6 7 4" xfId="5014" xr:uid="{00000000-0005-0000-0000-00006F110000}"/>
    <cellStyle name="Separador de milhares 3 6 8" xfId="2734" xr:uid="{00000000-0005-0000-0000-000070110000}"/>
    <cellStyle name="Separador de milhares 3 6 8 2" xfId="4590" xr:uid="{00000000-0005-0000-0000-000071110000}"/>
    <cellStyle name="Separador de milhares 3 6 8 2 2" xfId="5308" xr:uid="{00000000-0005-0000-0000-000072110000}"/>
    <cellStyle name="Separador de milhares 3 6 8 3" xfId="4243" xr:uid="{00000000-0005-0000-0000-000073110000}"/>
    <cellStyle name="Separador de milhares 3 6 8 4" xfId="5015" xr:uid="{00000000-0005-0000-0000-000074110000}"/>
    <cellStyle name="Separador de milhares 3 6 9" xfId="2735" xr:uid="{00000000-0005-0000-0000-000075110000}"/>
    <cellStyle name="Separador de milhares 3 6 9 2" xfId="4591" xr:uid="{00000000-0005-0000-0000-000076110000}"/>
    <cellStyle name="Separador de milhares 3 6 9 2 2" xfId="5309" xr:uid="{00000000-0005-0000-0000-000077110000}"/>
    <cellStyle name="Separador de milhares 3 6 9 3" xfId="4244" xr:uid="{00000000-0005-0000-0000-000078110000}"/>
    <cellStyle name="Separador de milhares 3 6 9 4" xfId="5016" xr:uid="{00000000-0005-0000-0000-000079110000}"/>
    <cellStyle name="Separador de milhares 3 60" xfId="2736" xr:uid="{00000000-0005-0000-0000-00007A110000}"/>
    <cellStyle name="Separador de milhares 3 60 2" xfId="4245" xr:uid="{00000000-0005-0000-0000-00007B110000}"/>
    <cellStyle name="Separador de milhares 3 60 3" xfId="5017" xr:uid="{00000000-0005-0000-0000-00007C110000}"/>
    <cellStyle name="Separador de milhares 3 61" xfId="2737" xr:uid="{00000000-0005-0000-0000-00007D110000}"/>
    <cellStyle name="Separador de milhares 3 61 2" xfId="4246" xr:uid="{00000000-0005-0000-0000-00007E110000}"/>
    <cellStyle name="Separador de milhares 3 61 3" xfId="5018" xr:uid="{00000000-0005-0000-0000-00007F110000}"/>
    <cellStyle name="Separador de milhares 3 62" xfId="2738" xr:uid="{00000000-0005-0000-0000-000080110000}"/>
    <cellStyle name="Separador de milhares 3 62 2" xfId="4247" xr:uid="{00000000-0005-0000-0000-000081110000}"/>
    <cellStyle name="Separador de milhares 3 62 3" xfId="5019" xr:uid="{00000000-0005-0000-0000-000082110000}"/>
    <cellStyle name="Separador de milhares 3 63" xfId="2739" xr:uid="{00000000-0005-0000-0000-000083110000}"/>
    <cellStyle name="Separador de milhares 3 63 2" xfId="4248" xr:uid="{00000000-0005-0000-0000-000084110000}"/>
    <cellStyle name="Separador de milhares 3 63 3" xfId="5020" xr:uid="{00000000-0005-0000-0000-000085110000}"/>
    <cellStyle name="Separador de milhares 3 64" xfId="3127" xr:uid="{00000000-0005-0000-0000-000086110000}"/>
    <cellStyle name="Separador de milhares 3 7" xfId="2740" xr:uid="{00000000-0005-0000-0000-000087110000}"/>
    <cellStyle name="Separador de milhares 3 7 2" xfId="2741" xr:uid="{00000000-0005-0000-0000-000088110000}"/>
    <cellStyle name="Separador de milhares 3 7 2 2" xfId="4250" xr:uid="{00000000-0005-0000-0000-000089110000}"/>
    <cellStyle name="Separador de milhares 3 7 2 3" xfId="5021" xr:uid="{00000000-0005-0000-0000-00008A110000}"/>
    <cellStyle name="Separador de milhares 3 7 3" xfId="4249" xr:uid="{00000000-0005-0000-0000-00008B110000}"/>
    <cellStyle name="Separador de milhares 3 8" xfId="2742" xr:uid="{00000000-0005-0000-0000-00008C110000}"/>
    <cellStyle name="Separador de milhares 3 8 2" xfId="2743" xr:uid="{00000000-0005-0000-0000-00008D110000}"/>
    <cellStyle name="Separador de milhares 3 8 2 2" xfId="4252" xr:uid="{00000000-0005-0000-0000-00008E110000}"/>
    <cellStyle name="Separador de milhares 3 8 2 3" xfId="5022" xr:uid="{00000000-0005-0000-0000-00008F110000}"/>
    <cellStyle name="Separador de milhares 3 8 3" xfId="4251" xr:uid="{00000000-0005-0000-0000-000090110000}"/>
    <cellStyle name="Separador de milhares 3 9" xfId="2744" xr:uid="{00000000-0005-0000-0000-000091110000}"/>
    <cellStyle name="Separador de milhares 3 9 2" xfId="2745" xr:uid="{00000000-0005-0000-0000-000092110000}"/>
    <cellStyle name="Separador de milhares 3 9 2 2" xfId="4254" xr:uid="{00000000-0005-0000-0000-000093110000}"/>
    <cellStyle name="Separador de milhares 3 9 2 3" xfId="5023" xr:uid="{00000000-0005-0000-0000-000094110000}"/>
    <cellStyle name="Separador de milhares 3 9 3" xfId="4253" xr:uid="{00000000-0005-0000-0000-000095110000}"/>
    <cellStyle name="Separador de milhares 3_818889 Palmeirais Orc. Rec. Estrada Vicinal CM" xfId="2746" xr:uid="{00000000-0005-0000-0000-000096110000}"/>
    <cellStyle name="Separador de milhares 4" xfId="2747" xr:uid="{00000000-0005-0000-0000-000097110000}"/>
    <cellStyle name="Separador de milhares 4 10" xfId="2748" xr:uid="{00000000-0005-0000-0000-000098110000}"/>
    <cellStyle name="Separador de milhares 4 10 2" xfId="2749" xr:uid="{00000000-0005-0000-0000-000099110000}"/>
    <cellStyle name="Separador de milhares 4 10 2 2" xfId="4592" xr:uid="{00000000-0005-0000-0000-00009A110000}"/>
    <cellStyle name="Separador de milhares 4 10 2 3" xfId="5310" xr:uid="{00000000-0005-0000-0000-00009B110000}"/>
    <cellStyle name="Separador de milhares 4 10 3" xfId="4255" xr:uid="{00000000-0005-0000-0000-00009C110000}"/>
    <cellStyle name="Separador de milhares 4 10 4" xfId="5024" xr:uid="{00000000-0005-0000-0000-00009D110000}"/>
    <cellStyle name="Separador de milhares 4 11" xfId="2750" xr:uid="{00000000-0005-0000-0000-00009E110000}"/>
    <cellStyle name="Separador de milhares 4 11 2" xfId="2751" xr:uid="{00000000-0005-0000-0000-00009F110000}"/>
    <cellStyle name="Separador de milhares 4 11 2 2" xfId="4593" xr:uid="{00000000-0005-0000-0000-0000A0110000}"/>
    <cellStyle name="Separador de milhares 4 11 2 3" xfId="5311" xr:uid="{00000000-0005-0000-0000-0000A1110000}"/>
    <cellStyle name="Separador de milhares 4 11 3" xfId="4256" xr:uid="{00000000-0005-0000-0000-0000A2110000}"/>
    <cellStyle name="Separador de milhares 4 11 4" xfId="5025" xr:uid="{00000000-0005-0000-0000-0000A3110000}"/>
    <cellStyle name="Separador de milhares 4 12" xfId="2752" xr:uid="{00000000-0005-0000-0000-0000A4110000}"/>
    <cellStyle name="Separador de milhares 4 12 2" xfId="2753" xr:uid="{00000000-0005-0000-0000-0000A5110000}"/>
    <cellStyle name="Separador de milhares 4 12 2 2" xfId="4594" xr:uid="{00000000-0005-0000-0000-0000A6110000}"/>
    <cellStyle name="Separador de milhares 4 12 2 3" xfId="5312" xr:uid="{00000000-0005-0000-0000-0000A7110000}"/>
    <cellStyle name="Separador de milhares 4 12 3" xfId="4257" xr:uid="{00000000-0005-0000-0000-0000A8110000}"/>
    <cellStyle name="Separador de milhares 4 12 4" xfId="5026" xr:uid="{00000000-0005-0000-0000-0000A9110000}"/>
    <cellStyle name="Separador de milhares 4 13" xfId="2754" xr:uid="{00000000-0005-0000-0000-0000AA110000}"/>
    <cellStyle name="Separador de milhares 4 13 2" xfId="2755" xr:uid="{00000000-0005-0000-0000-0000AB110000}"/>
    <cellStyle name="Separador de milhares 4 13 2 2" xfId="4595" xr:uid="{00000000-0005-0000-0000-0000AC110000}"/>
    <cellStyle name="Separador de milhares 4 13 2 3" xfId="5313" xr:uid="{00000000-0005-0000-0000-0000AD110000}"/>
    <cellStyle name="Separador de milhares 4 13 3" xfId="4258" xr:uid="{00000000-0005-0000-0000-0000AE110000}"/>
    <cellStyle name="Separador de milhares 4 13 4" xfId="5027" xr:uid="{00000000-0005-0000-0000-0000AF110000}"/>
    <cellStyle name="Separador de milhares 4 14" xfId="2756" xr:uid="{00000000-0005-0000-0000-0000B0110000}"/>
    <cellStyle name="Separador de milhares 4 14 2" xfId="2757" xr:uid="{00000000-0005-0000-0000-0000B1110000}"/>
    <cellStyle name="Separador de milhares 4 14 2 2" xfId="4596" xr:uid="{00000000-0005-0000-0000-0000B2110000}"/>
    <cellStyle name="Separador de milhares 4 14 2 3" xfId="5314" xr:uid="{00000000-0005-0000-0000-0000B3110000}"/>
    <cellStyle name="Separador de milhares 4 14 3" xfId="4259" xr:uid="{00000000-0005-0000-0000-0000B4110000}"/>
    <cellStyle name="Separador de milhares 4 14 4" xfId="5028" xr:uid="{00000000-0005-0000-0000-0000B5110000}"/>
    <cellStyle name="Separador de milhares 4 15" xfId="2758" xr:uid="{00000000-0005-0000-0000-0000B6110000}"/>
    <cellStyle name="Separador de milhares 4 15 2" xfId="2759" xr:uid="{00000000-0005-0000-0000-0000B7110000}"/>
    <cellStyle name="Separador de milhares 4 15 2 2" xfId="4597" xr:uid="{00000000-0005-0000-0000-0000B8110000}"/>
    <cellStyle name="Separador de milhares 4 15 2 3" xfId="5315" xr:uid="{00000000-0005-0000-0000-0000B9110000}"/>
    <cellStyle name="Separador de milhares 4 15 3" xfId="4260" xr:uid="{00000000-0005-0000-0000-0000BA110000}"/>
    <cellStyle name="Separador de milhares 4 15 4" xfId="5029" xr:uid="{00000000-0005-0000-0000-0000BB110000}"/>
    <cellStyle name="Separador de milhares 4 16" xfId="2760" xr:uid="{00000000-0005-0000-0000-0000BC110000}"/>
    <cellStyle name="Separador de milhares 4 16 2" xfId="2761" xr:uid="{00000000-0005-0000-0000-0000BD110000}"/>
    <cellStyle name="Separador de milhares 4 16 2 2" xfId="4598" xr:uid="{00000000-0005-0000-0000-0000BE110000}"/>
    <cellStyle name="Separador de milhares 4 16 2 3" xfId="5316" xr:uid="{00000000-0005-0000-0000-0000BF110000}"/>
    <cellStyle name="Separador de milhares 4 16 3" xfId="4261" xr:uid="{00000000-0005-0000-0000-0000C0110000}"/>
    <cellStyle name="Separador de milhares 4 16 4" xfId="5030" xr:uid="{00000000-0005-0000-0000-0000C1110000}"/>
    <cellStyle name="Separador de milhares 4 17" xfId="2762" xr:uid="{00000000-0005-0000-0000-0000C2110000}"/>
    <cellStyle name="Separador de milhares 4 17 2" xfId="2763" xr:uid="{00000000-0005-0000-0000-0000C3110000}"/>
    <cellStyle name="Separador de milhares 4 17 2 2" xfId="4599" xr:uid="{00000000-0005-0000-0000-0000C4110000}"/>
    <cellStyle name="Separador de milhares 4 17 2 3" xfId="5317" xr:uid="{00000000-0005-0000-0000-0000C5110000}"/>
    <cellStyle name="Separador de milhares 4 17 3" xfId="4262" xr:uid="{00000000-0005-0000-0000-0000C6110000}"/>
    <cellStyle name="Separador de milhares 4 17 4" xfId="5031" xr:uid="{00000000-0005-0000-0000-0000C7110000}"/>
    <cellStyle name="Separador de milhares 4 18" xfId="2764" xr:uid="{00000000-0005-0000-0000-0000C8110000}"/>
    <cellStyle name="Separador de milhares 4 18 2" xfId="2765" xr:uid="{00000000-0005-0000-0000-0000C9110000}"/>
    <cellStyle name="Separador de milhares 4 18 2 2" xfId="4600" xr:uid="{00000000-0005-0000-0000-0000CA110000}"/>
    <cellStyle name="Separador de milhares 4 18 2 3" xfId="5318" xr:uid="{00000000-0005-0000-0000-0000CB110000}"/>
    <cellStyle name="Separador de milhares 4 18 3" xfId="4263" xr:uid="{00000000-0005-0000-0000-0000CC110000}"/>
    <cellStyle name="Separador de milhares 4 18 4" xfId="5032" xr:uid="{00000000-0005-0000-0000-0000CD110000}"/>
    <cellStyle name="Separador de milhares 4 19" xfId="2766" xr:uid="{00000000-0005-0000-0000-0000CE110000}"/>
    <cellStyle name="Separador de milhares 4 19 2" xfId="2767" xr:uid="{00000000-0005-0000-0000-0000CF110000}"/>
    <cellStyle name="Separador de milhares 4 19 2 2" xfId="4601" xr:uid="{00000000-0005-0000-0000-0000D0110000}"/>
    <cellStyle name="Separador de milhares 4 19 2 3" xfId="5319" xr:uid="{00000000-0005-0000-0000-0000D1110000}"/>
    <cellStyle name="Separador de milhares 4 19 3" xfId="4264" xr:uid="{00000000-0005-0000-0000-0000D2110000}"/>
    <cellStyle name="Separador de milhares 4 19 4" xfId="5033" xr:uid="{00000000-0005-0000-0000-0000D3110000}"/>
    <cellStyle name="Separador de milhares 4 2" xfId="2768" xr:uid="{00000000-0005-0000-0000-0000D4110000}"/>
    <cellStyle name="Separador de milhares 4 2 10" xfId="2769" xr:uid="{00000000-0005-0000-0000-0000D5110000}"/>
    <cellStyle name="Separador de milhares 4 2 10 2" xfId="4602" xr:uid="{00000000-0005-0000-0000-0000D6110000}"/>
    <cellStyle name="Separador de milhares 4 2 10 2 2" xfId="5320" xr:uid="{00000000-0005-0000-0000-0000D7110000}"/>
    <cellStyle name="Separador de milhares 4 2 10 3" xfId="4265" xr:uid="{00000000-0005-0000-0000-0000D8110000}"/>
    <cellStyle name="Separador de milhares 4 2 10 4" xfId="5034" xr:uid="{00000000-0005-0000-0000-0000D9110000}"/>
    <cellStyle name="Separador de milhares 4 2 11" xfId="2770" xr:uid="{00000000-0005-0000-0000-0000DA110000}"/>
    <cellStyle name="Separador de milhares 4 2 11 2" xfId="4266" xr:uid="{00000000-0005-0000-0000-0000DB110000}"/>
    <cellStyle name="Separador de milhares 4 2 11 3" xfId="5035" xr:uid="{00000000-0005-0000-0000-0000DC110000}"/>
    <cellStyle name="Separador de milhares 4 2 12" xfId="3140" xr:uid="{00000000-0005-0000-0000-0000DD110000}"/>
    <cellStyle name="Separador de milhares 4 2 2" xfId="2771" xr:uid="{00000000-0005-0000-0000-0000DE110000}"/>
    <cellStyle name="Separador de milhares 4 2 2 2" xfId="2772" xr:uid="{00000000-0005-0000-0000-0000DF110000}"/>
    <cellStyle name="Separador de milhares 4 2 2 2 2" xfId="4268" xr:uid="{00000000-0005-0000-0000-0000E0110000}"/>
    <cellStyle name="Separador de milhares 4 2 2 2 3" xfId="5036" xr:uid="{00000000-0005-0000-0000-0000E1110000}"/>
    <cellStyle name="Separador de milhares 4 2 2 3" xfId="4267" xr:uid="{00000000-0005-0000-0000-0000E2110000}"/>
    <cellStyle name="Separador de milhares 4 2 3" xfId="2773" xr:uid="{00000000-0005-0000-0000-0000E3110000}"/>
    <cellStyle name="Separador de milhares 4 2 3 2" xfId="2774" xr:uid="{00000000-0005-0000-0000-0000E4110000}"/>
    <cellStyle name="Separador de milhares 4 2 3 2 2" xfId="4270" xr:uid="{00000000-0005-0000-0000-0000E5110000}"/>
    <cellStyle name="Separador de milhares 4 2 3 2 3" xfId="5037" xr:uid="{00000000-0005-0000-0000-0000E6110000}"/>
    <cellStyle name="Separador de milhares 4 2 3 3" xfId="4269" xr:uid="{00000000-0005-0000-0000-0000E7110000}"/>
    <cellStyle name="Separador de milhares 4 2 4" xfId="2775" xr:uid="{00000000-0005-0000-0000-0000E8110000}"/>
    <cellStyle name="Separador de milhares 4 2 4 2" xfId="2776" xr:uid="{00000000-0005-0000-0000-0000E9110000}"/>
    <cellStyle name="Separador de milhares 4 2 4 2 2" xfId="4272" xr:uid="{00000000-0005-0000-0000-0000EA110000}"/>
    <cellStyle name="Separador de milhares 4 2 4 2 3" xfId="5038" xr:uid="{00000000-0005-0000-0000-0000EB110000}"/>
    <cellStyle name="Separador de milhares 4 2 4 3" xfId="4271" xr:uid="{00000000-0005-0000-0000-0000EC110000}"/>
    <cellStyle name="Separador de milhares 4 2 5" xfId="2777" xr:uid="{00000000-0005-0000-0000-0000ED110000}"/>
    <cellStyle name="Separador de milhares 4 2 5 2" xfId="2778" xr:uid="{00000000-0005-0000-0000-0000EE110000}"/>
    <cellStyle name="Separador de milhares 4 2 5 2 2" xfId="4274" xr:uid="{00000000-0005-0000-0000-0000EF110000}"/>
    <cellStyle name="Separador de milhares 4 2 5 2 3" xfId="5039" xr:uid="{00000000-0005-0000-0000-0000F0110000}"/>
    <cellStyle name="Separador de milhares 4 2 5 3" xfId="4273" xr:uid="{00000000-0005-0000-0000-0000F1110000}"/>
    <cellStyle name="Separador de milhares 4 2 6" xfId="2779" xr:uid="{00000000-0005-0000-0000-0000F2110000}"/>
    <cellStyle name="Separador de milhares 4 2 6 2" xfId="2780" xr:uid="{00000000-0005-0000-0000-0000F3110000}"/>
    <cellStyle name="Separador de milhares 4 2 6 2 2" xfId="4276" xr:uid="{00000000-0005-0000-0000-0000F4110000}"/>
    <cellStyle name="Separador de milhares 4 2 6 2 3" xfId="5040" xr:uid="{00000000-0005-0000-0000-0000F5110000}"/>
    <cellStyle name="Separador de milhares 4 2 6 3" xfId="4275" xr:uid="{00000000-0005-0000-0000-0000F6110000}"/>
    <cellStyle name="Separador de milhares 4 2 7" xfId="2781" xr:uid="{00000000-0005-0000-0000-0000F7110000}"/>
    <cellStyle name="Separador de milhares 4 2 7 2" xfId="4603" xr:uid="{00000000-0005-0000-0000-0000F8110000}"/>
    <cellStyle name="Separador de milhares 4 2 7 2 2" xfId="5321" xr:uid="{00000000-0005-0000-0000-0000F9110000}"/>
    <cellStyle name="Separador de milhares 4 2 7 3" xfId="4277" xr:uid="{00000000-0005-0000-0000-0000FA110000}"/>
    <cellStyle name="Separador de milhares 4 2 7 4" xfId="5041" xr:uid="{00000000-0005-0000-0000-0000FB110000}"/>
    <cellStyle name="Separador de milhares 4 2 8" xfId="2782" xr:uid="{00000000-0005-0000-0000-0000FC110000}"/>
    <cellStyle name="Separador de milhares 4 2 8 2" xfId="4604" xr:uid="{00000000-0005-0000-0000-0000FD110000}"/>
    <cellStyle name="Separador de milhares 4 2 8 2 2" xfId="5322" xr:uid="{00000000-0005-0000-0000-0000FE110000}"/>
    <cellStyle name="Separador de milhares 4 2 8 3" xfId="4278" xr:uid="{00000000-0005-0000-0000-0000FF110000}"/>
    <cellStyle name="Separador de milhares 4 2 8 4" xfId="5042" xr:uid="{00000000-0005-0000-0000-000000120000}"/>
    <cellStyle name="Separador de milhares 4 2 9" xfId="2783" xr:uid="{00000000-0005-0000-0000-000001120000}"/>
    <cellStyle name="Separador de milhares 4 2 9 2" xfId="4605" xr:uid="{00000000-0005-0000-0000-000002120000}"/>
    <cellStyle name="Separador de milhares 4 2 9 2 2" xfId="5323" xr:uid="{00000000-0005-0000-0000-000003120000}"/>
    <cellStyle name="Separador de milhares 4 2 9 3" xfId="4279" xr:uid="{00000000-0005-0000-0000-000004120000}"/>
    <cellStyle name="Separador de milhares 4 2 9 4" xfId="5043" xr:uid="{00000000-0005-0000-0000-000005120000}"/>
    <cellStyle name="Separador de milhares 4 20" xfId="2784" xr:uid="{00000000-0005-0000-0000-000006120000}"/>
    <cellStyle name="Separador de milhares 4 20 2" xfId="2785" xr:uid="{00000000-0005-0000-0000-000007120000}"/>
    <cellStyle name="Separador de milhares 4 20 2 2" xfId="4606" xr:uid="{00000000-0005-0000-0000-000008120000}"/>
    <cellStyle name="Separador de milhares 4 20 2 3" xfId="5324" xr:uid="{00000000-0005-0000-0000-000009120000}"/>
    <cellStyle name="Separador de milhares 4 20 3" xfId="4280" xr:uid="{00000000-0005-0000-0000-00000A120000}"/>
    <cellStyle name="Separador de milhares 4 20 4" xfId="5044" xr:uid="{00000000-0005-0000-0000-00000B120000}"/>
    <cellStyle name="Separador de milhares 4 21" xfId="2786" xr:uid="{00000000-0005-0000-0000-00000C120000}"/>
    <cellStyle name="Separador de milhares 4 21 2" xfId="2787" xr:uid="{00000000-0005-0000-0000-00000D120000}"/>
    <cellStyle name="Separador de milhares 4 21 2 2" xfId="4607" xr:uid="{00000000-0005-0000-0000-00000E120000}"/>
    <cellStyle name="Separador de milhares 4 21 2 3" xfId="5325" xr:uid="{00000000-0005-0000-0000-00000F120000}"/>
    <cellStyle name="Separador de milhares 4 21 3" xfId="4281" xr:uid="{00000000-0005-0000-0000-000010120000}"/>
    <cellStyle name="Separador de milhares 4 21 4" xfId="5045" xr:uid="{00000000-0005-0000-0000-000011120000}"/>
    <cellStyle name="Separador de milhares 4 22" xfId="2788" xr:uid="{00000000-0005-0000-0000-000012120000}"/>
    <cellStyle name="Separador de milhares 4 22 2" xfId="2789" xr:uid="{00000000-0005-0000-0000-000013120000}"/>
    <cellStyle name="Separador de milhares 4 22 2 2" xfId="4608" xr:uid="{00000000-0005-0000-0000-000014120000}"/>
    <cellStyle name="Separador de milhares 4 22 2 3" xfId="5326" xr:uid="{00000000-0005-0000-0000-000015120000}"/>
    <cellStyle name="Separador de milhares 4 22 3" xfId="4282" xr:uid="{00000000-0005-0000-0000-000016120000}"/>
    <cellStyle name="Separador de milhares 4 22 4" xfId="5046" xr:uid="{00000000-0005-0000-0000-000017120000}"/>
    <cellStyle name="Separador de milhares 4 23" xfId="2790" xr:uid="{00000000-0005-0000-0000-000018120000}"/>
    <cellStyle name="Separador de milhares 4 23 2" xfId="4609" xr:uid="{00000000-0005-0000-0000-000019120000}"/>
    <cellStyle name="Separador de milhares 4 23 2 2" xfId="5327" xr:uid="{00000000-0005-0000-0000-00001A120000}"/>
    <cellStyle name="Separador de milhares 4 23 3" xfId="4283" xr:uid="{00000000-0005-0000-0000-00001B120000}"/>
    <cellStyle name="Separador de milhares 4 23 4" xfId="5047" xr:uid="{00000000-0005-0000-0000-00001C120000}"/>
    <cellStyle name="Separador de milhares 4 24" xfId="2791" xr:uid="{00000000-0005-0000-0000-00001D120000}"/>
    <cellStyle name="Separador de milhares 4 24 2" xfId="4610" xr:uid="{00000000-0005-0000-0000-00001E120000}"/>
    <cellStyle name="Separador de milhares 4 24 2 2" xfId="5328" xr:uid="{00000000-0005-0000-0000-00001F120000}"/>
    <cellStyle name="Separador de milhares 4 24 3" xfId="4284" xr:uid="{00000000-0005-0000-0000-000020120000}"/>
    <cellStyle name="Separador de milhares 4 24 4" xfId="5048" xr:uid="{00000000-0005-0000-0000-000021120000}"/>
    <cellStyle name="Separador de milhares 4 25" xfId="2792" xr:uid="{00000000-0005-0000-0000-000022120000}"/>
    <cellStyle name="Separador de milhares 4 25 2" xfId="4611" xr:uid="{00000000-0005-0000-0000-000023120000}"/>
    <cellStyle name="Separador de milhares 4 25 2 2" xfId="5329" xr:uid="{00000000-0005-0000-0000-000024120000}"/>
    <cellStyle name="Separador de milhares 4 25 3" xfId="4285" xr:uid="{00000000-0005-0000-0000-000025120000}"/>
    <cellStyle name="Separador de milhares 4 25 4" xfId="5049" xr:uid="{00000000-0005-0000-0000-000026120000}"/>
    <cellStyle name="Separador de milhares 4 26" xfId="2793" xr:uid="{00000000-0005-0000-0000-000027120000}"/>
    <cellStyle name="Separador de milhares 4 26 2" xfId="4612" xr:uid="{00000000-0005-0000-0000-000028120000}"/>
    <cellStyle name="Separador de milhares 4 26 2 2" xfId="5330" xr:uid="{00000000-0005-0000-0000-000029120000}"/>
    <cellStyle name="Separador de milhares 4 26 3" xfId="4286" xr:uid="{00000000-0005-0000-0000-00002A120000}"/>
    <cellStyle name="Separador de milhares 4 26 4" xfId="5050" xr:uid="{00000000-0005-0000-0000-00002B120000}"/>
    <cellStyle name="Separador de milhares 4 27" xfId="2794" xr:uid="{00000000-0005-0000-0000-00002C120000}"/>
    <cellStyle name="Separador de milhares 4 27 2" xfId="4287" xr:uid="{00000000-0005-0000-0000-00002D120000}"/>
    <cellStyle name="Separador de milhares 4 27 3" xfId="5051" xr:uid="{00000000-0005-0000-0000-00002E120000}"/>
    <cellStyle name="Separador de milhares 4 28" xfId="2795" xr:uid="{00000000-0005-0000-0000-00002F120000}"/>
    <cellStyle name="Separador de milhares 4 28 2" xfId="4288" xr:uid="{00000000-0005-0000-0000-000030120000}"/>
    <cellStyle name="Separador de milhares 4 28 3" xfId="5052" xr:uid="{00000000-0005-0000-0000-000031120000}"/>
    <cellStyle name="Separador de milhares 4 29" xfId="2796" xr:uid="{00000000-0005-0000-0000-000032120000}"/>
    <cellStyle name="Separador de milhares 4 29 2" xfId="4289" xr:uid="{00000000-0005-0000-0000-000033120000}"/>
    <cellStyle name="Separador de milhares 4 29 3" xfId="5053" xr:uid="{00000000-0005-0000-0000-000034120000}"/>
    <cellStyle name="Separador de milhares 4 3" xfId="2797" xr:uid="{00000000-0005-0000-0000-000035120000}"/>
    <cellStyle name="Separador de milhares 4 3 10" xfId="2798" xr:uid="{00000000-0005-0000-0000-000036120000}"/>
    <cellStyle name="Separador de milhares 4 3 10 2" xfId="4613" xr:uid="{00000000-0005-0000-0000-000037120000}"/>
    <cellStyle name="Separador de milhares 4 3 10 2 2" xfId="5331" xr:uid="{00000000-0005-0000-0000-000038120000}"/>
    <cellStyle name="Separador de milhares 4 3 10 3" xfId="4290" xr:uid="{00000000-0005-0000-0000-000039120000}"/>
    <cellStyle name="Separador de milhares 4 3 10 4" xfId="5054" xr:uid="{00000000-0005-0000-0000-00003A120000}"/>
    <cellStyle name="Separador de milhares 4 3 11" xfId="2799" xr:uid="{00000000-0005-0000-0000-00003B120000}"/>
    <cellStyle name="Separador de milhares 4 3 11 2" xfId="4291" xr:uid="{00000000-0005-0000-0000-00003C120000}"/>
    <cellStyle name="Separador de milhares 4 3 11 3" xfId="5055" xr:uid="{00000000-0005-0000-0000-00003D120000}"/>
    <cellStyle name="Separador de milhares 4 3 12" xfId="3141" xr:uid="{00000000-0005-0000-0000-00003E120000}"/>
    <cellStyle name="Separador de milhares 4 3 2" xfId="2800" xr:uid="{00000000-0005-0000-0000-00003F120000}"/>
    <cellStyle name="Separador de milhares 4 3 2 2" xfId="2801" xr:uid="{00000000-0005-0000-0000-000040120000}"/>
    <cellStyle name="Separador de milhares 4 3 2 2 2" xfId="4293" xr:uid="{00000000-0005-0000-0000-000041120000}"/>
    <cellStyle name="Separador de milhares 4 3 2 2 3" xfId="5056" xr:uid="{00000000-0005-0000-0000-000042120000}"/>
    <cellStyle name="Separador de milhares 4 3 2 3" xfId="4292" xr:uid="{00000000-0005-0000-0000-000043120000}"/>
    <cellStyle name="Separador de milhares 4 3 3" xfId="2802" xr:uid="{00000000-0005-0000-0000-000044120000}"/>
    <cellStyle name="Separador de milhares 4 3 3 2" xfId="2803" xr:uid="{00000000-0005-0000-0000-000045120000}"/>
    <cellStyle name="Separador de milhares 4 3 3 2 2" xfId="4295" xr:uid="{00000000-0005-0000-0000-000046120000}"/>
    <cellStyle name="Separador de milhares 4 3 3 2 3" xfId="5057" xr:uid="{00000000-0005-0000-0000-000047120000}"/>
    <cellStyle name="Separador de milhares 4 3 3 3" xfId="4294" xr:uid="{00000000-0005-0000-0000-000048120000}"/>
    <cellStyle name="Separador de milhares 4 3 4" xfId="2804" xr:uid="{00000000-0005-0000-0000-000049120000}"/>
    <cellStyle name="Separador de milhares 4 3 4 2" xfId="2805" xr:uid="{00000000-0005-0000-0000-00004A120000}"/>
    <cellStyle name="Separador de milhares 4 3 4 2 2" xfId="4297" xr:uid="{00000000-0005-0000-0000-00004B120000}"/>
    <cellStyle name="Separador de milhares 4 3 4 2 3" xfId="5058" xr:uid="{00000000-0005-0000-0000-00004C120000}"/>
    <cellStyle name="Separador de milhares 4 3 4 3" xfId="4296" xr:uid="{00000000-0005-0000-0000-00004D120000}"/>
    <cellStyle name="Separador de milhares 4 3 5" xfId="2806" xr:uid="{00000000-0005-0000-0000-00004E120000}"/>
    <cellStyle name="Separador de milhares 4 3 5 2" xfId="2807" xr:uid="{00000000-0005-0000-0000-00004F120000}"/>
    <cellStyle name="Separador de milhares 4 3 5 2 2" xfId="4299" xr:uid="{00000000-0005-0000-0000-000050120000}"/>
    <cellStyle name="Separador de milhares 4 3 5 2 3" xfId="5059" xr:uid="{00000000-0005-0000-0000-000051120000}"/>
    <cellStyle name="Separador de milhares 4 3 5 3" xfId="4298" xr:uid="{00000000-0005-0000-0000-000052120000}"/>
    <cellStyle name="Separador de milhares 4 3 6" xfId="2808" xr:uid="{00000000-0005-0000-0000-000053120000}"/>
    <cellStyle name="Separador de milhares 4 3 6 2" xfId="2809" xr:uid="{00000000-0005-0000-0000-000054120000}"/>
    <cellStyle name="Separador de milhares 4 3 6 2 2" xfId="4301" xr:uid="{00000000-0005-0000-0000-000055120000}"/>
    <cellStyle name="Separador de milhares 4 3 6 2 3" xfId="5060" xr:uid="{00000000-0005-0000-0000-000056120000}"/>
    <cellStyle name="Separador de milhares 4 3 6 3" xfId="4300" xr:uid="{00000000-0005-0000-0000-000057120000}"/>
    <cellStyle name="Separador de milhares 4 3 7" xfId="2810" xr:uid="{00000000-0005-0000-0000-000058120000}"/>
    <cellStyle name="Separador de milhares 4 3 7 2" xfId="4614" xr:uid="{00000000-0005-0000-0000-000059120000}"/>
    <cellStyle name="Separador de milhares 4 3 7 2 2" xfId="5332" xr:uid="{00000000-0005-0000-0000-00005A120000}"/>
    <cellStyle name="Separador de milhares 4 3 7 3" xfId="4302" xr:uid="{00000000-0005-0000-0000-00005B120000}"/>
    <cellStyle name="Separador de milhares 4 3 7 4" xfId="5061" xr:uid="{00000000-0005-0000-0000-00005C120000}"/>
    <cellStyle name="Separador de milhares 4 3 8" xfId="2811" xr:uid="{00000000-0005-0000-0000-00005D120000}"/>
    <cellStyle name="Separador de milhares 4 3 8 2" xfId="4615" xr:uid="{00000000-0005-0000-0000-00005E120000}"/>
    <cellStyle name="Separador de milhares 4 3 8 2 2" xfId="5333" xr:uid="{00000000-0005-0000-0000-00005F120000}"/>
    <cellStyle name="Separador de milhares 4 3 8 3" xfId="4303" xr:uid="{00000000-0005-0000-0000-000060120000}"/>
    <cellStyle name="Separador de milhares 4 3 8 4" xfId="5062" xr:uid="{00000000-0005-0000-0000-000061120000}"/>
    <cellStyle name="Separador de milhares 4 3 9" xfId="2812" xr:uid="{00000000-0005-0000-0000-000062120000}"/>
    <cellStyle name="Separador de milhares 4 3 9 2" xfId="4616" xr:uid="{00000000-0005-0000-0000-000063120000}"/>
    <cellStyle name="Separador de milhares 4 3 9 2 2" xfId="5334" xr:uid="{00000000-0005-0000-0000-000064120000}"/>
    <cellStyle name="Separador de milhares 4 3 9 3" xfId="4304" xr:uid="{00000000-0005-0000-0000-000065120000}"/>
    <cellStyle name="Separador de milhares 4 3 9 4" xfId="5063" xr:uid="{00000000-0005-0000-0000-000066120000}"/>
    <cellStyle name="Separador de milhares 4 30" xfId="2813" xr:uid="{00000000-0005-0000-0000-000067120000}"/>
    <cellStyle name="Separador de milhares 4 30 2" xfId="4305" xr:uid="{00000000-0005-0000-0000-000068120000}"/>
    <cellStyle name="Separador de milhares 4 30 3" xfId="5064" xr:uid="{00000000-0005-0000-0000-000069120000}"/>
    <cellStyle name="Separador de milhares 4 31" xfId="2814" xr:uid="{00000000-0005-0000-0000-00006A120000}"/>
    <cellStyle name="Separador de milhares 4 31 2" xfId="4306" xr:uid="{00000000-0005-0000-0000-00006B120000}"/>
    <cellStyle name="Separador de milhares 4 31 3" xfId="5065" xr:uid="{00000000-0005-0000-0000-00006C120000}"/>
    <cellStyle name="Separador de milhares 4 32" xfId="2815" xr:uid="{00000000-0005-0000-0000-00006D120000}"/>
    <cellStyle name="Separador de milhares 4 32 2" xfId="4307" xr:uid="{00000000-0005-0000-0000-00006E120000}"/>
    <cellStyle name="Separador de milhares 4 32 3" xfId="5066" xr:uid="{00000000-0005-0000-0000-00006F120000}"/>
    <cellStyle name="Separador de milhares 4 33" xfId="2816" xr:uid="{00000000-0005-0000-0000-000070120000}"/>
    <cellStyle name="Separador de milhares 4 33 2" xfId="4308" xr:uid="{00000000-0005-0000-0000-000071120000}"/>
    <cellStyle name="Separador de milhares 4 33 3" xfId="5067" xr:uid="{00000000-0005-0000-0000-000072120000}"/>
    <cellStyle name="Separador de milhares 4 34" xfId="2817" xr:uid="{00000000-0005-0000-0000-000073120000}"/>
    <cellStyle name="Separador de milhares 4 34 2" xfId="4309" xr:uid="{00000000-0005-0000-0000-000074120000}"/>
    <cellStyle name="Separador de milhares 4 34 3" xfId="5068" xr:uid="{00000000-0005-0000-0000-000075120000}"/>
    <cellStyle name="Separador de milhares 4 35" xfId="2818" xr:uid="{00000000-0005-0000-0000-000076120000}"/>
    <cellStyle name="Separador de milhares 4 35 2" xfId="4310" xr:uid="{00000000-0005-0000-0000-000077120000}"/>
    <cellStyle name="Separador de milhares 4 35 3" xfId="5069" xr:uid="{00000000-0005-0000-0000-000078120000}"/>
    <cellStyle name="Separador de milhares 4 36" xfId="2819" xr:uid="{00000000-0005-0000-0000-000079120000}"/>
    <cellStyle name="Separador de milhares 4 36 2" xfId="4311" xr:uid="{00000000-0005-0000-0000-00007A120000}"/>
    <cellStyle name="Separador de milhares 4 36 3" xfId="5070" xr:uid="{00000000-0005-0000-0000-00007B120000}"/>
    <cellStyle name="Separador de milhares 4 37" xfId="2820" xr:uid="{00000000-0005-0000-0000-00007C120000}"/>
    <cellStyle name="Separador de milhares 4 37 2" xfId="4312" xr:uid="{00000000-0005-0000-0000-00007D120000}"/>
    <cellStyle name="Separador de milhares 4 37 3" xfId="5071" xr:uid="{00000000-0005-0000-0000-00007E120000}"/>
    <cellStyle name="Separador de milhares 4 38" xfId="2821" xr:uid="{00000000-0005-0000-0000-00007F120000}"/>
    <cellStyle name="Separador de milhares 4 38 2" xfId="4313" xr:uid="{00000000-0005-0000-0000-000080120000}"/>
    <cellStyle name="Separador de milhares 4 38 3" xfId="5072" xr:uid="{00000000-0005-0000-0000-000081120000}"/>
    <cellStyle name="Separador de milhares 4 39" xfId="2822" xr:uid="{00000000-0005-0000-0000-000082120000}"/>
    <cellStyle name="Separador de milhares 4 39 2" xfId="4314" xr:uid="{00000000-0005-0000-0000-000083120000}"/>
    <cellStyle name="Separador de milhares 4 39 3" xfId="5073" xr:uid="{00000000-0005-0000-0000-000084120000}"/>
    <cellStyle name="Separador de milhares 4 4" xfId="2823" xr:uid="{00000000-0005-0000-0000-000085120000}"/>
    <cellStyle name="Separador de milhares 4 4 10" xfId="2824" xr:uid="{00000000-0005-0000-0000-000086120000}"/>
    <cellStyle name="Separador de milhares 4 4 10 2" xfId="4617" xr:uid="{00000000-0005-0000-0000-000087120000}"/>
    <cellStyle name="Separador de milhares 4 4 10 2 2" xfId="5335" xr:uid="{00000000-0005-0000-0000-000088120000}"/>
    <cellStyle name="Separador de milhares 4 4 10 3" xfId="4315" xr:uid="{00000000-0005-0000-0000-000089120000}"/>
    <cellStyle name="Separador de milhares 4 4 10 4" xfId="5074" xr:uid="{00000000-0005-0000-0000-00008A120000}"/>
    <cellStyle name="Separador de milhares 4 4 11" xfId="2825" xr:uid="{00000000-0005-0000-0000-00008B120000}"/>
    <cellStyle name="Separador de milhares 4 4 11 2" xfId="4316" xr:uid="{00000000-0005-0000-0000-00008C120000}"/>
    <cellStyle name="Separador de milhares 4 4 11 3" xfId="5075" xr:uid="{00000000-0005-0000-0000-00008D120000}"/>
    <cellStyle name="Separador de milhares 4 4 12" xfId="3142" xr:uid="{00000000-0005-0000-0000-00008E120000}"/>
    <cellStyle name="Separador de milhares 4 4 2" xfId="2826" xr:uid="{00000000-0005-0000-0000-00008F120000}"/>
    <cellStyle name="Separador de milhares 4 4 2 2" xfId="2827" xr:uid="{00000000-0005-0000-0000-000090120000}"/>
    <cellStyle name="Separador de milhares 4 4 2 2 2" xfId="4318" xr:uid="{00000000-0005-0000-0000-000091120000}"/>
    <cellStyle name="Separador de milhares 4 4 2 2 3" xfId="5076" xr:uid="{00000000-0005-0000-0000-000092120000}"/>
    <cellStyle name="Separador de milhares 4 4 2 3" xfId="4317" xr:uid="{00000000-0005-0000-0000-000093120000}"/>
    <cellStyle name="Separador de milhares 4 4 3" xfId="2828" xr:uid="{00000000-0005-0000-0000-000094120000}"/>
    <cellStyle name="Separador de milhares 4 4 3 2" xfId="2829" xr:uid="{00000000-0005-0000-0000-000095120000}"/>
    <cellStyle name="Separador de milhares 4 4 3 2 2" xfId="4320" xr:uid="{00000000-0005-0000-0000-000096120000}"/>
    <cellStyle name="Separador de milhares 4 4 3 2 3" xfId="5077" xr:uid="{00000000-0005-0000-0000-000097120000}"/>
    <cellStyle name="Separador de milhares 4 4 3 3" xfId="4319" xr:uid="{00000000-0005-0000-0000-000098120000}"/>
    <cellStyle name="Separador de milhares 4 4 4" xfId="2830" xr:uid="{00000000-0005-0000-0000-000099120000}"/>
    <cellStyle name="Separador de milhares 4 4 4 2" xfId="2831" xr:uid="{00000000-0005-0000-0000-00009A120000}"/>
    <cellStyle name="Separador de milhares 4 4 4 2 2" xfId="4322" xr:uid="{00000000-0005-0000-0000-00009B120000}"/>
    <cellStyle name="Separador de milhares 4 4 4 2 3" xfId="5078" xr:uid="{00000000-0005-0000-0000-00009C120000}"/>
    <cellStyle name="Separador de milhares 4 4 4 3" xfId="4321" xr:uid="{00000000-0005-0000-0000-00009D120000}"/>
    <cellStyle name="Separador de milhares 4 4 5" xfId="2832" xr:uid="{00000000-0005-0000-0000-00009E120000}"/>
    <cellStyle name="Separador de milhares 4 4 5 2" xfId="2833" xr:uid="{00000000-0005-0000-0000-00009F120000}"/>
    <cellStyle name="Separador de milhares 4 4 5 2 2" xfId="4324" xr:uid="{00000000-0005-0000-0000-0000A0120000}"/>
    <cellStyle name="Separador de milhares 4 4 5 2 3" xfId="5079" xr:uid="{00000000-0005-0000-0000-0000A1120000}"/>
    <cellStyle name="Separador de milhares 4 4 5 3" xfId="4323" xr:uid="{00000000-0005-0000-0000-0000A2120000}"/>
    <cellStyle name="Separador de milhares 4 4 6" xfId="2834" xr:uid="{00000000-0005-0000-0000-0000A3120000}"/>
    <cellStyle name="Separador de milhares 4 4 6 2" xfId="2835" xr:uid="{00000000-0005-0000-0000-0000A4120000}"/>
    <cellStyle name="Separador de milhares 4 4 6 2 2" xfId="4326" xr:uid="{00000000-0005-0000-0000-0000A5120000}"/>
    <cellStyle name="Separador de milhares 4 4 6 2 3" xfId="5080" xr:uid="{00000000-0005-0000-0000-0000A6120000}"/>
    <cellStyle name="Separador de milhares 4 4 6 3" xfId="4325" xr:uid="{00000000-0005-0000-0000-0000A7120000}"/>
    <cellStyle name="Separador de milhares 4 4 7" xfId="2836" xr:uid="{00000000-0005-0000-0000-0000A8120000}"/>
    <cellStyle name="Separador de milhares 4 4 7 2" xfId="4618" xr:uid="{00000000-0005-0000-0000-0000A9120000}"/>
    <cellStyle name="Separador de milhares 4 4 7 2 2" xfId="5336" xr:uid="{00000000-0005-0000-0000-0000AA120000}"/>
    <cellStyle name="Separador de milhares 4 4 7 3" xfId="4327" xr:uid="{00000000-0005-0000-0000-0000AB120000}"/>
    <cellStyle name="Separador de milhares 4 4 7 4" xfId="5081" xr:uid="{00000000-0005-0000-0000-0000AC120000}"/>
    <cellStyle name="Separador de milhares 4 4 8" xfId="2837" xr:uid="{00000000-0005-0000-0000-0000AD120000}"/>
    <cellStyle name="Separador de milhares 4 4 8 2" xfId="4619" xr:uid="{00000000-0005-0000-0000-0000AE120000}"/>
    <cellStyle name="Separador de milhares 4 4 8 2 2" xfId="5337" xr:uid="{00000000-0005-0000-0000-0000AF120000}"/>
    <cellStyle name="Separador de milhares 4 4 8 3" xfId="4328" xr:uid="{00000000-0005-0000-0000-0000B0120000}"/>
    <cellStyle name="Separador de milhares 4 4 8 4" xfId="5082" xr:uid="{00000000-0005-0000-0000-0000B1120000}"/>
    <cellStyle name="Separador de milhares 4 4 9" xfId="2838" xr:uid="{00000000-0005-0000-0000-0000B2120000}"/>
    <cellStyle name="Separador de milhares 4 4 9 2" xfId="4620" xr:uid="{00000000-0005-0000-0000-0000B3120000}"/>
    <cellStyle name="Separador de milhares 4 4 9 2 2" xfId="5338" xr:uid="{00000000-0005-0000-0000-0000B4120000}"/>
    <cellStyle name="Separador de milhares 4 4 9 3" xfId="4329" xr:uid="{00000000-0005-0000-0000-0000B5120000}"/>
    <cellStyle name="Separador de milhares 4 4 9 4" xfId="5083" xr:uid="{00000000-0005-0000-0000-0000B6120000}"/>
    <cellStyle name="Separador de milhares 4 40" xfId="2839" xr:uid="{00000000-0005-0000-0000-0000B7120000}"/>
    <cellStyle name="Separador de milhares 4 40 2" xfId="4330" xr:uid="{00000000-0005-0000-0000-0000B8120000}"/>
    <cellStyle name="Separador de milhares 4 40 3" xfId="5084" xr:uid="{00000000-0005-0000-0000-0000B9120000}"/>
    <cellStyle name="Separador de milhares 4 41" xfId="2840" xr:uid="{00000000-0005-0000-0000-0000BA120000}"/>
    <cellStyle name="Separador de milhares 4 41 2" xfId="4331" xr:uid="{00000000-0005-0000-0000-0000BB120000}"/>
    <cellStyle name="Separador de milhares 4 41 3" xfId="5085" xr:uid="{00000000-0005-0000-0000-0000BC120000}"/>
    <cellStyle name="Separador de milhares 4 42" xfId="2841" xr:uid="{00000000-0005-0000-0000-0000BD120000}"/>
    <cellStyle name="Separador de milhares 4 42 2" xfId="4332" xr:uid="{00000000-0005-0000-0000-0000BE120000}"/>
    <cellStyle name="Separador de milhares 4 42 3" xfId="5086" xr:uid="{00000000-0005-0000-0000-0000BF120000}"/>
    <cellStyle name="Separador de milhares 4 43" xfId="2842" xr:uid="{00000000-0005-0000-0000-0000C0120000}"/>
    <cellStyle name="Separador de milhares 4 43 2" xfId="4333" xr:uid="{00000000-0005-0000-0000-0000C1120000}"/>
    <cellStyle name="Separador de milhares 4 43 3" xfId="5087" xr:uid="{00000000-0005-0000-0000-0000C2120000}"/>
    <cellStyle name="Separador de milhares 4 44" xfId="2843" xr:uid="{00000000-0005-0000-0000-0000C3120000}"/>
    <cellStyle name="Separador de milhares 4 44 2" xfId="4334" xr:uid="{00000000-0005-0000-0000-0000C4120000}"/>
    <cellStyle name="Separador de milhares 4 44 3" xfId="5088" xr:uid="{00000000-0005-0000-0000-0000C5120000}"/>
    <cellStyle name="Separador de milhares 4 45" xfId="2844" xr:uid="{00000000-0005-0000-0000-0000C6120000}"/>
    <cellStyle name="Separador de milhares 4 45 2" xfId="4335" xr:uid="{00000000-0005-0000-0000-0000C7120000}"/>
    <cellStyle name="Separador de milhares 4 45 3" xfId="5089" xr:uid="{00000000-0005-0000-0000-0000C8120000}"/>
    <cellStyle name="Separador de milhares 4 46" xfId="2845" xr:uid="{00000000-0005-0000-0000-0000C9120000}"/>
    <cellStyle name="Separador de milhares 4 46 2" xfId="4336" xr:uid="{00000000-0005-0000-0000-0000CA120000}"/>
    <cellStyle name="Separador de milhares 4 46 3" xfId="5090" xr:uid="{00000000-0005-0000-0000-0000CB120000}"/>
    <cellStyle name="Separador de milhares 4 47" xfId="2846" xr:uid="{00000000-0005-0000-0000-0000CC120000}"/>
    <cellStyle name="Separador de milhares 4 47 2" xfId="4337" xr:uid="{00000000-0005-0000-0000-0000CD120000}"/>
    <cellStyle name="Separador de milhares 4 47 3" xfId="5091" xr:uid="{00000000-0005-0000-0000-0000CE120000}"/>
    <cellStyle name="Separador de milhares 4 48" xfId="2847" xr:uid="{00000000-0005-0000-0000-0000CF120000}"/>
    <cellStyle name="Separador de milhares 4 48 2" xfId="4338" xr:uid="{00000000-0005-0000-0000-0000D0120000}"/>
    <cellStyle name="Separador de milhares 4 48 3" xfId="5092" xr:uid="{00000000-0005-0000-0000-0000D1120000}"/>
    <cellStyle name="Separador de milhares 4 49" xfId="2848" xr:uid="{00000000-0005-0000-0000-0000D2120000}"/>
    <cellStyle name="Separador de milhares 4 49 2" xfId="4339" xr:uid="{00000000-0005-0000-0000-0000D3120000}"/>
    <cellStyle name="Separador de milhares 4 49 3" xfId="5093" xr:uid="{00000000-0005-0000-0000-0000D4120000}"/>
    <cellStyle name="Separador de milhares 4 5" xfId="2849" xr:uid="{00000000-0005-0000-0000-0000D5120000}"/>
    <cellStyle name="Separador de milhares 4 5 2" xfId="2850" xr:uid="{00000000-0005-0000-0000-0000D6120000}"/>
    <cellStyle name="Separador de milhares 4 5 2 2" xfId="4341" xr:uid="{00000000-0005-0000-0000-0000D7120000}"/>
    <cellStyle name="Separador de milhares 4 5 2 3" xfId="5094" xr:uid="{00000000-0005-0000-0000-0000D8120000}"/>
    <cellStyle name="Separador de milhares 4 5 3" xfId="4340" xr:uid="{00000000-0005-0000-0000-0000D9120000}"/>
    <cellStyle name="Separador de milhares 4 50" xfId="2851" xr:uid="{00000000-0005-0000-0000-0000DA120000}"/>
    <cellStyle name="Separador de milhares 4 50 2" xfId="4342" xr:uid="{00000000-0005-0000-0000-0000DB120000}"/>
    <cellStyle name="Separador de milhares 4 50 3" xfId="5095" xr:uid="{00000000-0005-0000-0000-0000DC120000}"/>
    <cellStyle name="Separador de milhares 4 51" xfId="2852" xr:uid="{00000000-0005-0000-0000-0000DD120000}"/>
    <cellStyle name="Separador de milhares 4 51 2" xfId="4343" xr:uid="{00000000-0005-0000-0000-0000DE120000}"/>
    <cellStyle name="Separador de milhares 4 51 3" xfId="5096" xr:uid="{00000000-0005-0000-0000-0000DF120000}"/>
    <cellStyle name="Separador de milhares 4 52" xfId="2853" xr:uid="{00000000-0005-0000-0000-0000E0120000}"/>
    <cellStyle name="Separador de milhares 4 52 2" xfId="4344" xr:uid="{00000000-0005-0000-0000-0000E1120000}"/>
    <cellStyle name="Separador de milhares 4 52 3" xfId="5097" xr:uid="{00000000-0005-0000-0000-0000E2120000}"/>
    <cellStyle name="Separador de milhares 4 53" xfId="2854" xr:uid="{00000000-0005-0000-0000-0000E3120000}"/>
    <cellStyle name="Separador de milhares 4 53 2" xfId="4345" xr:uid="{00000000-0005-0000-0000-0000E4120000}"/>
    <cellStyle name="Separador de milhares 4 53 3" xfId="5098" xr:uid="{00000000-0005-0000-0000-0000E5120000}"/>
    <cellStyle name="Separador de milhares 4 54" xfId="2855" xr:uid="{00000000-0005-0000-0000-0000E6120000}"/>
    <cellStyle name="Separador de milhares 4 54 2" xfId="4346" xr:uid="{00000000-0005-0000-0000-0000E7120000}"/>
    <cellStyle name="Separador de milhares 4 54 3" xfId="5099" xr:uid="{00000000-0005-0000-0000-0000E8120000}"/>
    <cellStyle name="Separador de milhares 4 55" xfId="2856" xr:uid="{00000000-0005-0000-0000-0000E9120000}"/>
    <cellStyle name="Separador de milhares 4 55 2" xfId="4347" xr:uid="{00000000-0005-0000-0000-0000EA120000}"/>
    <cellStyle name="Separador de milhares 4 55 3" xfId="5100" xr:uid="{00000000-0005-0000-0000-0000EB120000}"/>
    <cellStyle name="Separador de milhares 4 56" xfId="2857" xr:uid="{00000000-0005-0000-0000-0000EC120000}"/>
    <cellStyle name="Separador de milhares 4 56 2" xfId="4348" xr:uid="{00000000-0005-0000-0000-0000ED120000}"/>
    <cellStyle name="Separador de milhares 4 56 3" xfId="5101" xr:uid="{00000000-0005-0000-0000-0000EE120000}"/>
    <cellStyle name="Separador de milhares 4 57" xfId="2858" xr:uid="{00000000-0005-0000-0000-0000EF120000}"/>
    <cellStyle name="Separador de milhares 4 57 2" xfId="4349" xr:uid="{00000000-0005-0000-0000-0000F0120000}"/>
    <cellStyle name="Separador de milhares 4 57 3" xfId="5102" xr:uid="{00000000-0005-0000-0000-0000F1120000}"/>
    <cellStyle name="Separador de milhares 4 58" xfId="2859" xr:uid="{00000000-0005-0000-0000-0000F2120000}"/>
    <cellStyle name="Separador de milhares 4 58 2" xfId="4350" xr:uid="{00000000-0005-0000-0000-0000F3120000}"/>
    <cellStyle name="Separador de milhares 4 58 3" xfId="5103" xr:uid="{00000000-0005-0000-0000-0000F4120000}"/>
    <cellStyle name="Separador de milhares 4 59" xfId="2860" xr:uid="{00000000-0005-0000-0000-0000F5120000}"/>
    <cellStyle name="Separador de milhares 4 59 2" xfId="4351" xr:uid="{00000000-0005-0000-0000-0000F6120000}"/>
    <cellStyle name="Separador de milhares 4 59 3" xfId="5104" xr:uid="{00000000-0005-0000-0000-0000F7120000}"/>
    <cellStyle name="Separador de milhares 4 6" xfId="2861" xr:uid="{00000000-0005-0000-0000-0000F8120000}"/>
    <cellStyle name="Separador de milhares 4 6 2" xfId="2862" xr:uid="{00000000-0005-0000-0000-0000F9120000}"/>
    <cellStyle name="Separador de milhares 4 6 2 2" xfId="4353" xr:uid="{00000000-0005-0000-0000-0000FA120000}"/>
    <cellStyle name="Separador de milhares 4 6 2 3" xfId="5105" xr:uid="{00000000-0005-0000-0000-0000FB120000}"/>
    <cellStyle name="Separador de milhares 4 6 3" xfId="4352" xr:uid="{00000000-0005-0000-0000-0000FC120000}"/>
    <cellStyle name="Separador de milhares 4 60" xfId="2863" xr:uid="{00000000-0005-0000-0000-0000FD120000}"/>
    <cellStyle name="Separador de milhares 4 60 2" xfId="4354" xr:uid="{00000000-0005-0000-0000-0000FE120000}"/>
    <cellStyle name="Separador de milhares 4 60 3" xfId="5106" xr:uid="{00000000-0005-0000-0000-0000FF120000}"/>
    <cellStyle name="Separador de milhares 4 61" xfId="2864" xr:uid="{00000000-0005-0000-0000-000000130000}"/>
    <cellStyle name="Separador de milhares 4 61 2" xfId="4355" xr:uid="{00000000-0005-0000-0000-000001130000}"/>
    <cellStyle name="Separador de milhares 4 61 3" xfId="5107" xr:uid="{00000000-0005-0000-0000-000002130000}"/>
    <cellStyle name="Separador de milhares 4 62" xfId="3139" xr:uid="{00000000-0005-0000-0000-000003130000}"/>
    <cellStyle name="Separador de milhares 4 7" xfId="2865" xr:uid="{00000000-0005-0000-0000-000004130000}"/>
    <cellStyle name="Separador de milhares 4 7 2" xfId="2866" xr:uid="{00000000-0005-0000-0000-000005130000}"/>
    <cellStyle name="Separador de milhares 4 7 2 2" xfId="4357" xr:uid="{00000000-0005-0000-0000-000006130000}"/>
    <cellStyle name="Separador de milhares 4 7 2 3" xfId="5108" xr:uid="{00000000-0005-0000-0000-000007130000}"/>
    <cellStyle name="Separador de milhares 4 7 3" xfId="4356" xr:uid="{00000000-0005-0000-0000-000008130000}"/>
    <cellStyle name="Separador de milhares 4 8" xfId="2867" xr:uid="{00000000-0005-0000-0000-000009130000}"/>
    <cellStyle name="Separador de milhares 4 8 2" xfId="2868" xr:uid="{00000000-0005-0000-0000-00000A130000}"/>
    <cellStyle name="Separador de milhares 4 8 2 2" xfId="4359" xr:uid="{00000000-0005-0000-0000-00000B130000}"/>
    <cellStyle name="Separador de milhares 4 8 2 3" xfId="5109" xr:uid="{00000000-0005-0000-0000-00000C130000}"/>
    <cellStyle name="Separador de milhares 4 8 3" xfId="4358" xr:uid="{00000000-0005-0000-0000-00000D130000}"/>
    <cellStyle name="Separador de milhares 4 9" xfId="2869" xr:uid="{00000000-0005-0000-0000-00000E130000}"/>
    <cellStyle name="Separador de milhares 4 9 2" xfId="2870" xr:uid="{00000000-0005-0000-0000-00000F130000}"/>
    <cellStyle name="Separador de milhares 4 9 2 2" xfId="4361" xr:uid="{00000000-0005-0000-0000-000010130000}"/>
    <cellStyle name="Separador de milhares 4 9 2 3" xfId="5110" xr:uid="{00000000-0005-0000-0000-000011130000}"/>
    <cellStyle name="Separador de milhares 4 9 3" xfId="4360" xr:uid="{00000000-0005-0000-0000-000012130000}"/>
    <cellStyle name="Separador de milhares 4_818889 Palmeirais Orc. Rec. Estrada Vicinal CM" xfId="2871" xr:uid="{00000000-0005-0000-0000-000013130000}"/>
    <cellStyle name="Separador de milhares 5" xfId="2872" xr:uid="{00000000-0005-0000-0000-000014130000}"/>
    <cellStyle name="Separador de milhares 5 10" xfId="2873" xr:uid="{00000000-0005-0000-0000-000015130000}"/>
    <cellStyle name="Separador de milhares 5 10 2" xfId="4621" xr:uid="{00000000-0005-0000-0000-000016130000}"/>
    <cellStyle name="Separador de milhares 5 10 2 2" xfId="5339" xr:uid="{00000000-0005-0000-0000-000017130000}"/>
    <cellStyle name="Separador de milhares 5 10 3" xfId="4362" xr:uid="{00000000-0005-0000-0000-000018130000}"/>
    <cellStyle name="Separador de milhares 5 10 4" xfId="5111" xr:uid="{00000000-0005-0000-0000-000019130000}"/>
    <cellStyle name="Separador de milhares 5 11" xfId="2874" xr:uid="{00000000-0005-0000-0000-00001A130000}"/>
    <cellStyle name="Separador de milhares 5 11 2" xfId="4622" xr:uid="{00000000-0005-0000-0000-00001B130000}"/>
    <cellStyle name="Separador de milhares 5 11 2 2" xfId="5340" xr:uid="{00000000-0005-0000-0000-00001C130000}"/>
    <cellStyle name="Separador de milhares 5 11 3" xfId="4363" xr:uid="{00000000-0005-0000-0000-00001D130000}"/>
    <cellStyle name="Separador de milhares 5 11 4" xfId="5112" xr:uid="{00000000-0005-0000-0000-00001E130000}"/>
    <cellStyle name="Separador de milhares 5 12" xfId="2875" xr:uid="{00000000-0005-0000-0000-00001F130000}"/>
    <cellStyle name="Separador de milhares 5 12 2" xfId="4623" xr:uid="{00000000-0005-0000-0000-000020130000}"/>
    <cellStyle name="Separador de milhares 5 12 2 2" xfId="5341" xr:uid="{00000000-0005-0000-0000-000021130000}"/>
    <cellStyle name="Separador de milhares 5 12 3" xfId="4364" xr:uid="{00000000-0005-0000-0000-000022130000}"/>
    <cellStyle name="Separador de milhares 5 12 4" xfId="5113" xr:uid="{00000000-0005-0000-0000-000023130000}"/>
    <cellStyle name="Separador de milhares 5 13" xfId="2876" xr:uid="{00000000-0005-0000-0000-000024130000}"/>
    <cellStyle name="Separador de milhares 5 13 2" xfId="4624" xr:uid="{00000000-0005-0000-0000-000025130000}"/>
    <cellStyle name="Separador de milhares 5 13 2 2" xfId="5342" xr:uid="{00000000-0005-0000-0000-000026130000}"/>
    <cellStyle name="Separador de milhares 5 13 3" xfId="4365" xr:uid="{00000000-0005-0000-0000-000027130000}"/>
    <cellStyle name="Separador de milhares 5 13 4" xfId="5114" xr:uid="{00000000-0005-0000-0000-000028130000}"/>
    <cellStyle name="Separador de milhares 5 14" xfId="2877" xr:uid="{00000000-0005-0000-0000-000029130000}"/>
    <cellStyle name="Separador de milhares 5 14 2" xfId="4366" xr:uid="{00000000-0005-0000-0000-00002A130000}"/>
    <cellStyle name="Separador de milhares 5 14 3" xfId="5115" xr:uid="{00000000-0005-0000-0000-00002B130000}"/>
    <cellStyle name="Separador de milhares 5 15" xfId="2878" xr:uid="{00000000-0005-0000-0000-00002C130000}"/>
    <cellStyle name="Separador de milhares 5 15 2" xfId="4367" xr:uid="{00000000-0005-0000-0000-00002D130000}"/>
    <cellStyle name="Separador de milhares 5 15 3" xfId="5116" xr:uid="{00000000-0005-0000-0000-00002E130000}"/>
    <cellStyle name="Separador de milhares 5 16" xfId="2879" xr:uid="{00000000-0005-0000-0000-00002F130000}"/>
    <cellStyle name="Separador de milhares 5 16 2" xfId="4368" xr:uid="{00000000-0005-0000-0000-000030130000}"/>
    <cellStyle name="Separador de milhares 5 16 3" xfId="5117" xr:uid="{00000000-0005-0000-0000-000031130000}"/>
    <cellStyle name="Separador de milhares 5 17" xfId="2880" xr:uid="{00000000-0005-0000-0000-000032130000}"/>
    <cellStyle name="Separador de milhares 5 17 2" xfId="4369" xr:uid="{00000000-0005-0000-0000-000033130000}"/>
    <cellStyle name="Separador de milhares 5 17 3" xfId="5118" xr:uid="{00000000-0005-0000-0000-000034130000}"/>
    <cellStyle name="Separador de milhares 5 18" xfId="2881" xr:uid="{00000000-0005-0000-0000-000035130000}"/>
    <cellStyle name="Separador de milhares 5 18 2" xfId="4370" xr:uid="{00000000-0005-0000-0000-000036130000}"/>
    <cellStyle name="Separador de milhares 5 18 3" xfId="5119" xr:uid="{00000000-0005-0000-0000-000037130000}"/>
    <cellStyle name="Separador de milhares 5 19" xfId="2882" xr:uid="{00000000-0005-0000-0000-000038130000}"/>
    <cellStyle name="Separador de milhares 5 19 2" xfId="4371" xr:uid="{00000000-0005-0000-0000-000039130000}"/>
    <cellStyle name="Separador de milhares 5 19 3" xfId="5120" xr:uid="{00000000-0005-0000-0000-00003A130000}"/>
    <cellStyle name="Separador de milhares 5 2" xfId="2883" xr:uid="{00000000-0005-0000-0000-00003B130000}"/>
    <cellStyle name="Separador de milhares 5 2 10" xfId="2884" xr:uid="{00000000-0005-0000-0000-00003C130000}"/>
    <cellStyle name="Separador de milhares 5 2 10 2" xfId="4625" xr:uid="{00000000-0005-0000-0000-00003D130000}"/>
    <cellStyle name="Separador de milhares 5 2 10 2 2" xfId="5343" xr:uid="{00000000-0005-0000-0000-00003E130000}"/>
    <cellStyle name="Separador de milhares 5 2 10 3" xfId="4372" xr:uid="{00000000-0005-0000-0000-00003F130000}"/>
    <cellStyle name="Separador de milhares 5 2 10 4" xfId="5121" xr:uid="{00000000-0005-0000-0000-000040130000}"/>
    <cellStyle name="Separador de milhares 5 2 11" xfId="2885" xr:uid="{00000000-0005-0000-0000-000041130000}"/>
    <cellStyle name="Separador de milhares 5 2 11 2" xfId="4373" xr:uid="{00000000-0005-0000-0000-000042130000}"/>
    <cellStyle name="Separador de milhares 5 2 11 3" xfId="5122" xr:uid="{00000000-0005-0000-0000-000043130000}"/>
    <cellStyle name="Separador de milhares 5 2 12" xfId="3144" xr:uid="{00000000-0005-0000-0000-000044130000}"/>
    <cellStyle name="Separador de milhares 5 2 2" xfId="2886" xr:uid="{00000000-0005-0000-0000-000045130000}"/>
    <cellStyle name="Separador de milhares 5 2 2 2" xfId="2887" xr:uid="{00000000-0005-0000-0000-000046130000}"/>
    <cellStyle name="Separador de milhares 5 2 2 2 2" xfId="4375" xr:uid="{00000000-0005-0000-0000-000047130000}"/>
    <cellStyle name="Separador de milhares 5 2 2 2 3" xfId="5123" xr:uid="{00000000-0005-0000-0000-000048130000}"/>
    <cellStyle name="Separador de milhares 5 2 2 3" xfId="4374" xr:uid="{00000000-0005-0000-0000-000049130000}"/>
    <cellStyle name="Separador de milhares 5 2 3" xfId="2888" xr:uid="{00000000-0005-0000-0000-00004A130000}"/>
    <cellStyle name="Separador de milhares 5 2 3 2" xfId="2889" xr:uid="{00000000-0005-0000-0000-00004B130000}"/>
    <cellStyle name="Separador de milhares 5 2 3 2 2" xfId="4377" xr:uid="{00000000-0005-0000-0000-00004C130000}"/>
    <cellStyle name="Separador de milhares 5 2 3 2 3" xfId="5124" xr:uid="{00000000-0005-0000-0000-00004D130000}"/>
    <cellStyle name="Separador de milhares 5 2 3 3" xfId="4376" xr:uid="{00000000-0005-0000-0000-00004E130000}"/>
    <cellStyle name="Separador de milhares 5 2 4" xfId="2890" xr:uid="{00000000-0005-0000-0000-00004F130000}"/>
    <cellStyle name="Separador de milhares 5 2 4 2" xfId="2891" xr:uid="{00000000-0005-0000-0000-000050130000}"/>
    <cellStyle name="Separador de milhares 5 2 4 2 2" xfId="4379" xr:uid="{00000000-0005-0000-0000-000051130000}"/>
    <cellStyle name="Separador de milhares 5 2 4 2 3" xfId="5125" xr:uid="{00000000-0005-0000-0000-000052130000}"/>
    <cellStyle name="Separador de milhares 5 2 4 3" xfId="4378" xr:uid="{00000000-0005-0000-0000-000053130000}"/>
    <cellStyle name="Separador de milhares 5 2 5" xfId="2892" xr:uid="{00000000-0005-0000-0000-000054130000}"/>
    <cellStyle name="Separador de milhares 5 2 5 2" xfId="2893" xr:uid="{00000000-0005-0000-0000-000055130000}"/>
    <cellStyle name="Separador de milhares 5 2 5 2 2" xfId="4381" xr:uid="{00000000-0005-0000-0000-000056130000}"/>
    <cellStyle name="Separador de milhares 5 2 5 2 3" xfId="5126" xr:uid="{00000000-0005-0000-0000-000057130000}"/>
    <cellStyle name="Separador de milhares 5 2 5 3" xfId="4380" xr:uid="{00000000-0005-0000-0000-000058130000}"/>
    <cellStyle name="Separador de milhares 5 2 6" xfId="2894" xr:uid="{00000000-0005-0000-0000-000059130000}"/>
    <cellStyle name="Separador de milhares 5 2 6 2" xfId="2895" xr:uid="{00000000-0005-0000-0000-00005A130000}"/>
    <cellStyle name="Separador de milhares 5 2 6 2 2" xfId="4383" xr:uid="{00000000-0005-0000-0000-00005B130000}"/>
    <cellStyle name="Separador de milhares 5 2 6 2 3" xfId="5127" xr:uid="{00000000-0005-0000-0000-00005C130000}"/>
    <cellStyle name="Separador de milhares 5 2 6 3" xfId="4382" xr:uid="{00000000-0005-0000-0000-00005D130000}"/>
    <cellStyle name="Separador de milhares 5 2 7" xfId="2896" xr:uid="{00000000-0005-0000-0000-00005E130000}"/>
    <cellStyle name="Separador de milhares 5 2 7 2" xfId="4626" xr:uid="{00000000-0005-0000-0000-00005F130000}"/>
    <cellStyle name="Separador de milhares 5 2 7 2 2" xfId="5344" xr:uid="{00000000-0005-0000-0000-000060130000}"/>
    <cellStyle name="Separador de milhares 5 2 7 3" xfId="4384" xr:uid="{00000000-0005-0000-0000-000061130000}"/>
    <cellStyle name="Separador de milhares 5 2 7 4" xfId="5128" xr:uid="{00000000-0005-0000-0000-000062130000}"/>
    <cellStyle name="Separador de milhares 5 2 8" xfId="2897" xr:uid="{00000000-0005-0000-0000-000063130000}"/>
    <cellStyle name="Separador de milhares 5 2 8 2" xfId="4627" xr:uid="{00000000-0005-0000-0000-000064130000}"/>
    <cellStyle name="Separador de milhares 5 2 8 2 2" xfId="5345" xr:uid="{00000000-0005-0000-0000-000065130000}"/>
    <cellStyle name="Separador de milhares 5 2 8 3" xfId="4385" xr:uid="{00000000-0005-0000-0000-000066130000}"/>
    <cellStyle name="Separador de milhares 5 2 8 4" xfId="5129" xr:uid="{00000000-0005-0000-0000-000067130000}"/>
    <cellStyle name="Separador de milhares 5 2 9" xfId="2898" xr:uid="{00000000-0005-0000-0000-000068130000}"/>
    <cellStyle name="Separador de milhares 5 2 9 2" xfId="4628" xr:uid="{00000000-0005-0000-0000-000069130000}"/>
    <cellStyle name="Separador de milhares 5 2 9 2 2" xfId="5346" xr:uid="{00000000-0005-0000-0000-00006A130000}"/>
    <cellStyle name="Separador de milhares 5 2 9 3" xfId="4386" xr:uid="{00000000-0005-0000-0000-00006B130000}"/>
    <cellStyle name="Separador de milhares 5 2 9 4" xfId="5130" xr:uid="{00000000-0005-0000-0000-00006C130000}"/>
    <cellStyle name="Separador de milhares 5 20" xfId="2899" xr:uid="{00000000-0005-0000-0000-00006D130000}"/>
    <cellStyle name="Separador de milhares 5 20 2" xfId="4387" xr:uid="{00000000-0005-0000-0000-00006E130000}"/>
    <cellStyle name="Separador de milhares 5 20 3" xfId="5131" xr:uid="{00000000-0005-0000-0000-00006F130000}"/>
    <cellStyle name="Separador de milhares 5 21" xfId="2900" xr:uid="{00000000-0005-0000-0000-000070130000}"/>
    <cellStyle name="Separador de milhares 5 21 2" xfId="4388" xr:uid="{00000000-0005-0000-0000-000071130000}"/>
    <cellStyle name="Separador de milhares 5 21 3" xfId="5132" xr:uid="{00000000-0005-0000-0000-000072130000}"/>
    <cellStyle name="Separador de milhares 5 22" xfId="2901" xr:uid="{00000000-0005-0000-0000-000073130000}"/>
    <cellStyle name="Separador de milhares 5 22 2" xfId="4389" xr:uid="{00000000-0005-0000-0000-000074130000}"/>
    <cellStyle name="Separador de milhares 5 22 3" xfId="5133" xr:uid="{00000000-0005-0000-0000-000075130000}"/>
    <cellStyle name="Separador de milhares 5 23" xfId="2902" xr:uid="{00000000-0005-0000-0000-000076130000}"/>
    <cellStyle name="Separador de milhares 5 23 2" xfId="4390" xr:uid="{00000000-0005-0000-0000-000077130000}"/>
    <cellStyle name="Separador de milhares 5 23 3" xfId="5134" xr:uid="{00000000-0005-0000-0000-000078130000}"/>
    <cellStyle name="Separador de milhares 5 24" xfId="2903" xr:uid="{00000000-0005-0000-0000-000079130000}"/>
    <cellStyle name="Separador de milhares 5 24 2" xfId="4391" xr:uid="{00000000-0005-0000-0000-00007A130000}"/>
    <cellStyle name="Separador de milhares 5 24 3" xfId="5135" xr:uid="{00000000-0005-0000-0000-00007B130000}"/>
    <cellStyle name="Separador de milhares 5 25" xfId="2904" xr:uid="{00000000-0005-0000-0000-00007C130000}"/>
    <cellStyle name="Separador de milhares 5 25 2" xfId="4392" xr:uid="{00000000-0005-0000-0000-00007D130000}"/>
    <cellStyle name="Separador de milhares 5 25 3" xfId="5136" xr:uid="{00000000-0005-0000-0000-00007E130000}"/>
    <cellStyle name="Separador de milhares 5 26" xfId="2905" xr:uid="{00000000-0005-0000-0000-00007F130000}"/>
    <cellStyle name="Separador de milhares 5 26 2" xfId="4393" xr:uid="{00000000-0005-0000-0000-000080130000}"/>
    <cellStyle name="Separador de milhares 5 26 3" xfId="5137" xr:uid="{00000000-0005-0000-0000-000081130000}"/>
    <cellStyle name="Separador de milhares 5 27" xfId="2906" xr:uid="{00000000-0005-0000-0000-000082130000}"/>
    <cellStyle name="Separador de milhares 5 27 2" xfId="4394" xr:uid="{00000000-0005-0000-0000-000083130000}"/>
    <cellStyle name="Separador de milhares 5 27 3" xfId="5138" xr:uid="{00000000-0005-0000-0000-000084130000}"/>
    <cellStyle name="Separador de milhares 5 28" xfId="2907" xr:uid="{00000000-0005-0000-0000-000085130000}"/>
    <cellStyle name="Separador de milhares 5 28 2" xfId="4395" xr:uid="{00000000-0005-0000-0000-000086130000}"/>
    <cellStyle name="Separador de milhares 5 28 3" xfId="5139" xr:uid="{00000000-0005-0000-0000-000087130000}"/>
    <cellStyle name="Separador de milhares 5 29" xfId="2908" xr:uid="{00000000-0005-0000-0000-000088130000}"/>
    <cellStyle name="Separador de milhares 5 29 2" xfId="4396" xr:uid="{00000000-0005-0000-0000-000089130000}"/>
    <cellStyle name="Separador de milhares 5 29 3" xfId="5140" xr:uid="{00000000-0005-0000-0000-00008A130000}"/>
    <cellStyle name="Separador de milhares 5 3" xfId="2909" xr:uid="{00000000-0005-0000-0000-00008B130000}"/>
    <cellStyle name="Separador de milhares 5 3 10" xfId="2910" xr:uid="{00000000-0005-0000-0000-00008C130000}"/>
    <cellStyle name="Separador de milhares 5 3 10 2" xfId="4629" xr:uid="{00000000-0005-0000-0000-00008D130000}"/>
    <cellStyle name="Separador de milhares 5 3 10 2 2" xfId="5347" xr:uid="{00000000-0005-0000-0000-00008E130000}"/>
    <cellStyle name="Separador de milhares 5 3 10 3" xfId="4397" xr:uid="{00000000-0005-0000-0000-00008F130000}"/>
    <cellStyle name="Separador de milhares 5 3 10 4" xfId="5141" xr:uid="{00000000-0005-0000-0000-000090130000}"/>
    <cellStyle name="Separador de milhares 5 3 11" xfId="2911" xr:uid="{00000000-0005-0000-0000-000091130000}"/>
    <cellStyle name="Separador de milhares 5 3 11 2" xfId="4398" xr:uid="{00000000-0005-0000-0000-000092130000}"/>
    <cellStyle name="Separador de milhares 5 3 11 3" xfId="5142" xr:uid="{00000000-0005-0000-0000-000093130000}"/>
    <cellStyle name="Separador de milhares 5 3 12" xfId="3145" xr:uid="{00000000-0005-0000-0000-000094130000}"/>
    <cellStyle name="Separador de milhares 5 3 2" xfId="2912" xr:uid="{00000000-0005-0000-0000-000095130000}"/>
    <cellStyle name="Separador de milhares 5 3 2 2" xfId="2913" xr:uid="{00000000-0005-0000-0000-000096130000}"/>
    <cellStyle name="Separador de milhares 5 3 2 2 2" xfId="4400" xr:uid="{00000000-0005-0000-0000-000097130000}"/>
    <cellStyle name="Separador de milhares 5 3 2 2 3" xfId="5143" xr:uid="{00000000-0005-0000-0000-000098130000}"/>
    <cellStyle name="Separador de milhares 5 3 2 3" xfId="4399" xr:uid="{00000000-0005-0000-0000-000099130000}"/>
    <cellStyle name="Separador de milhares 5 3 3" xfId="2914" xr:uid="{00000000-0005-0000-0000-00009A130000}"/>
    <cellStyle name="Separador de milhares 5 3 3 2" xfId="2915" xr:uid="{00000000-0005-0000-0000-00009B130000}"/>
    <cellStyle name="Separador de milhares 5 3 3 2 2" xfId="4402" xr:uid="{00000000-0005-0000-0000-00009C130000}"/>
    <cellStyle name="Separador de milhares 5 3 3 2 3" xfId="5144" xr:uid="{00000000-0005-0000-0000-00009D130000}"/>
    <cellStyle name="Separador de milhares 5 3 3 3" xfId="4401" xr:uid="{00000000-0005-0000-0000-00009E130000}"/>
    <cellStyle name="Separador de milhares 5 3 4" xfId="2916" xr:uid="{00000000-0005-0000-0000-00009F130000}"/>
    <cellStyle name="Separador de milhares 5 3 4 2" xfId="2917" xr:uid="{00000000-0005-0000-0000-0000A0130000}"/>
    <cellStyle name="Separador de milhares 5 3 4 2 2" xfId="4404" xr:uid="{00000000-0005-0000-0000-0000A1130000}"/>
    <cellStyle name="Separador de milhares 5 3 4 2 3" xfId="5145" xr:uid="{00000000-0005-0000-0000-0000A2130000}"/>
    <cellStyle name="Separador de milhares 5 3 4 3" xfId="4403" xr:uid="{00000000-0005-0000-0000-0000A3130000}"/>
    <cellStyle name="Separador de milhares 5 3 5" xfId="2918" xr:uid="{00000000-0005-0000-0000-0000A4130000}"/>
    <cellStyle name="Separador de milhares 5 3 5 2" xfId="2919" xr:uid="{00000000-0005-0000-0000-0000A5130000}"/>
    <cellStyle name="Separador de milhares 5 3 5 2 2" xfId="4406" xr:uid="{00000000-0005-0000-0000-0000A6130000}"/>
    <cellStyle name="Separador de milhares 5 3 5 2 3" xfId="5146" xr:uid="{00000000-0005-0000-0000-0000A7130000}"/>
    <cellStyle name="Separador de milhares 5 3 5 3" xfId="4405" xr:uid="{00000000-0005-0000-0000-0000A8130000}"/>
    <cellStyle name="Separador de milhares 5 3 6" xfId="2920" xr:uid="{00000000-0005-0000-0000-0000A9130000}"/>
    <cellStyle name="Separador de milhares 5 3 6 2" xfId="2921" xr:uid="{00000000-0005-0000-0000-0000AA130000}"/>
    <cellStyle name="Separador de milhares 5 3 6 2 2" xfId="4408" xr:uid="{00000000-0005-0000-0000-0000AB130000}"/>
    <cellStyle name="Separador de milhares 5 3 6 2 3" xfId="5147" xr:uid="{00000000-0005-0000-0000-0000AC130000}"/>
    <cellStyle name="Separador de milhares 5 3 6 3" xfId="4407" xr:uid="{00000000-0005-0000-0000-0000AD130000}"/>
    <cellStyle name="Separador de milhares 5 3 7" xfId="2922" xr:uid="{00000000-0005-0000-0000-0000AE130000}"/>
    <cellStyle name="Separador de milhares 5 3 7 2" xfId="4630" xr:uid="{00000000-0005-0000-0000-0000AF130000}"/>
    <cellStyle name="Separador de milhares 5 3 7 2 2" xfId="5348" xr:uid="{00000000-0005-0000-0000-0000B0130000}"/>
    <cellStyle name="Separador de milhares 5 3 7 3" xfId="4409" xr:uid="{00000000-0005-0000-0000-0000B1130000}"/>
    <cellStyle name="Separador de milhares 5 3 7 4" xfId="5148" xr:uid="{00000000-0005-0000-0000-0000B2130000}"/>
    <cellStyle name="Separador de milhares 5 3 8" xfId="2923" xr:uid="{00000000-0005-0000-0000-0000B3130000}"/>
    <cellStyle name="Separador de milhares 5 3 8 2" xfId="4631" xr:uid="{00000000-0005-0000-0000-0000B4130000}"/>
    <cellStyle name="Separador de milhares 5 3 8 2 2" xfId="5349" xr:uid="{00000000-0005-0000-0000-0000B5130000}"/>
    <cellStyle name="Separador de milhares 5 3 8 3" xfId="4410" xr:uid="{00000000-0005-0000-0000-0000B6130000}"/>
    <cellStyle name="Separador de milhares 5 3 8 4" xfId="5149" xr:uid="{00000000-0005-0000-0000-0000B7130000}"/>
    <cellStyle name="Separador de milhares 5 3 9" xfId="2924" xr:uid="{00000000-0005-0000-0000-0000B8130000}"/>
    <cellStyle name="Separador de milhares 5 3 9 2" xfId="4632" xr:uid="{00000000-0005-0000-0000-0000B9130000}"/>
    <cellStyle name="Separador de milhares 5 3 9 2 2" xfId="5350" xr:uid="{00000000-0005-0000-0000-0000BA130000}"/>
    <cellStyle name="Separador de milhares 5 3 9 3" xfId="4411" xr:uid="{00000000-0005-0000-0000-0000BB130000}"/>
    <cellStyle name="Separador de milhares 5 3 9 4" xfId="5150" xr:uid="{00000000-0005-0000-0000-0000BC130000}"/>
    <cellStyle name="Separador de milhares 5 30" xfId="2925" xr:uid="{00000000-0005-0000-0000-0000BD130000}"/>
    <cellStyle name="Separador de milhares 5 30 2" xfId="4412" xr:uid="{00000000-0005-0000-0000-0000BE130000}"/>
    <cellStyle name="Separador de milhares 5 30 3" xfId="5151" xr:uid="{00000000-0005-0000-0000-0000BF130000}"/>
    <cellStyle name="Separador de milhares 5 31" xfId="2926" xr:uid="{00000000-0005-0000-0000-0000C0130000}"/>
    <cellStyle name="Separador de milhares 5 31 2" xfId="4413" xr:uid="{00000000-0005-0000-0000-0000C1130000}"/>
    <cellStyle name="Separador de milhares 5 31 3" xfId="5152" xr:uid="{00000000-0005-0000-0000-0000C2130000}"/>
    <cellStyle name="Separador de milhares 5 32" xfId="2927" xr:uid="{00000000-0005-0000-0000-0000C3130000}"/>
    <cellStyle name="Separador de milhares 5 32 2" xfId="4414" xr:uid="{00000000-0005-0000-0000-0000C4130000}"/>
    <cellStyle name="Separador de milhares 5 32 3" xfId="5153" xr:uid="{00000000-0005-0000-0000-0000C5130000}"/>
    <cellStyle name="Separador de milhares 5 33" xfId="2928" xr:uid="{00000000-0005-0000-0000-0000C6130000}"/>
    <cellStyle name="Separador de milhares 5 33 2" xfId="4415" xr:uid="{00000000-0005-0000-0000-0000C7130000}"/>
    <cellStyle name="Separador de milhares 5 33 3" xfId="5154" xr:uid="{00000000-0005-0000-0000-0000C8130000}"/>
    <cellStyle name="Separador de milhares 5 34" xfId="2929" xr:uid="{00000000-0005-0000-0000-0000C9130000}"/>
    <cellStyle name="Separador de milhares 5 34 2" xfId="4416" xr:uid="{00000000-0005-0000-0000-0000CA130000}"/>
    <cellStyle name="Separador de milhares 5 34 3" xfId="5155" xr:uid="{00000000-0005-0000-0000-0000CB130000}"/>
    <cellStyle name="Separador de milhares 5 35" xfId="2930" xr:uid="{00000000-0005-0000-0000-0000CC130000}"/>
    <cellStyle name="Separador de milhares 5 35 2" xfId="4417" xr:uid="{00000000-0005-0000-0000-0000CD130000}"/>
    <cellStyle name="Separador de milhares 5 35 3" xfId="5156" xr:uid="{00000000-0005-0000-0000-0000CE130000}"/>
    <cellStyle name="Separador de milhares 5 36" xfId="2931" xr:uid="{00000000-0005-0000-0000-0000CF130000}"/>
    <cellStyle name="Separador de milhares 5 36 2" xfId="4418" xr:uid="{00000000-0005-0000-0000-0000D0130000}"/>
    <cellStyle name="Separador de milhares 5 36 3" xfId="5157" xr:uid="{00000000-0005-0000-0000-0000D1130000}"/>
    <cellStyle name="Separador de milhares 5 37" xfId="2932" xr:uid="{00000000-0005-0000-0000-0000D2130000}"/>
    <cellStyle name="Separador de milhares 5 37 2" xfId="4419" xr:uid="{00000000-0005-0000-0000-0000D3130000}"/>
    <cellStyle name="Separador de milhares 5 37 3" xfId="5158" xr:uid="{00000000-0005-0000-0000-0000D4130000}"/>
    <cellStyle name="Separador de milhares 5 38" xfId="2933" xr:uid="{00000000-0005-0000-0000-0000D5130000}"/>
    <cellStyle name="Separador de milhares 5 38 2" xfId="4420" xr:uid="{00000000-0005-0000-0000-0000D6130000}"/>
    <cellStyle name="Separador de milhares 5 38 3" xfId="5159" xr:uid="{00000000-0005-0000-0000-0000D7130000}"/>
    <cellStyle name="Separador de milhares 5 39" xfId="2934" xr:uid="{00000000-0005-0000-0000-0000D8130000}"/>
    <cellStyle name="Separador de milhares 5 39 2" xfId="4421" xr:uid="{00000000-0005-0000-0000-0000D9130000}"/>
    <cellStyle name="Separador de milhares 5 39 3" xfId="5160" xr:uid="{00000000-0005-0000-0000-0000DA130000}"/>
    <cellStyle name="Separador de milhares 5 4" xfId="2935" xr:uid="{00000000-0005-0000-0000-0000DB130000}"/>
    <cellStyle name="Separador de milhares 5 4 10" xfId="2936" xr:uid="{00000000-0005-0000-0000-0000DC130000}"/>
    <cellStyle name="Separador de milhares 5 4 10 2" xfId="4633" xr:uid="{00000000-0005-0000-0000-0000DD130000}"/>
    <cellStyle name="Separador de milhares 5 4 10 2 2" xfId="5351" xr:uid="{00000000-0005-0000-0000-0000DE130000}"/>
    <cellStyle name="Separador de milhares 5 4 10 3" xfId="4422" xr:uid="{00000000-0005-0000-0000-0000DF130000}"/>
    <cellStyle name="Separador de milhares 5 4 10 4" xfId="5161" xr:uid="{00000000-0005-0000-0000-0000E0130000}"/>
    <cellStyle name="Separador de milhares 5 4 11" xfId="2937" xr:uid="{00000000-0005-0000-0000-0000E1130000}"/>
    <cellStyle name="Separador de milhares 5 4 11 2" xfId="4423" xr:uid="{00000000-0005-0000-0000-0000E2130000}"/>
    <cellStyle name="Separador de milhares 5 4 11 3" xfId="5162" xr:uid="{00000000-0005-0000-0000-0000E3130000}"/>
    <cellStyle name="Separador de milhares 5 4 12" xfId="3146" xr:uid="{00000000-0005-0000-0000-0000E4130000}"/>
    <cellStyle name="Separador de milhares 5 4 2" xfId="2938" xr:uid="{00000000-0005-0000-0000-0000E5130000}"/>
    <cellStyle name="Separador de milhares 5 4 2 2" xfId="2939" xr:uid="{00000000-0005-0000-0000-0000E6130000}"/>
    <cellStyle name="Separador de milhares 5 4 2 2 2" xfId="4425" xr:uid="{00000000-0005-0000-0000-0000E7130000}"/>
    <cellStyle name="Separador de milhares 5 4 2 2 3" xfId="5163" xr:uid="{00000000-0005-0000-0000-0000E8130000}"/>
    <cellStyle name="Separador de milhares 5 4 2 3" xfId="4424" xr:uid="{00000000-0005-0000-0000-0000E9130000}"/>
    <cellStyle name="Separador de milhares 5 4 3" xfId="2940" xr:uid="{00000000-0005-0000-0000-0000EA130000}"/>
    <cellStyle name="Separador de milhares 5 4 3 2" xfId="2941" xr:uid="{00000000-0005-0000-0000-0000EB130000}"/>
    <cellStyle name="Separador de milhares 5 4 3 2 2" xfId="4427" xr:uid="{00000000-0005-0000-0000-0000EC130000}"/>
    <cellStyle name="Separador de milhares 5 4 3 2 3" xfId="5164" xr:uid="{00000000-0005-0000-0000-0000ED130000}"/>
    <cellStyle name="Separador de milhares 5 4 3 3" xfId="4426" xr:uid="{00000000-0005-0000-0000-0000EE130000}"/>
    <cellStyle name="Separador de milhares 5 4 4" xfId="2942" xr:uid="{00000000-0005-0000-0000-0000EF130000}"/>
    <cellStyle name="Separador de milhares 5 4 4 2" xfId="2943" xr:uid="{00000000-0005-0000-0000-0000F0130000}"/>
    <cellStyle name="Separador de milhares 5 4 4 2 2" xfId="4429" xr:uid="{00000000-0005-0000-0000-0000F1130000}"/>
    <cellStyle name="Separador de milhares 5 4 4 2 3" xfId="5165" xr:uid="{00000000-0005-0000-0000-0000F2130000}"/>
    <cellStyle name="Separador de milhares 5 4 4 3" xfId="4428" xr:uid="{00000000-0005-0000-0000-0000F3130000}"/>
    <cellStyle name="Separador de milhares 5 4 5" xfId="2944" xr:uid="{00000000-0005-0000-0000-0000F4130000}"/>
    <cellStyle name="Separador de milhares 5 4 5 2" xfId="2945" xr:uid="{00000000-0005-0000-0000-0000F5130000}"/>
    <cellStyle name="Separador de milhares 5 4 5 2 2" xfId="4431" xr:uid="{00000000-0005-0000-0000-0000F6130000}"/>
    <cellStyle name="Separador de milhares 5 4 5 2 3" xfId="5166" xr:uid="{00000000-0005-0000-0000-0000F7130000}"/>
    <cellStyle name="Separador de milhares 5 4 5 3" xfId="4430" xr:uid="{00000000-0005-0000-0000-0000F8130000}"/>
    <cellStyle name="Separador de milhares 5 4 6" xfId="2946" xr:uid="{00000000-0005-0000-0000-0000F9130000}"/>
    <cellStyle name="Separador de milhares 5 4 6 2" xfId="2947" xr:uid="{00000000-0005-0000-0000-0000FA130000}"/>
    <cellStyle name="Separador de milhares 5 4 6 2 2" xfId="4433" xr:uid="{00000000-0005-0000-0000-0000FB130000}"/>
    <cellStyle name="Separador de milhares 5 4 6 2 3" xfId="5167" xr:uid="{00000000-0005-0000-0000-0000FC130000}"/>
    <cellStyle name="Separador de milhares 5 4 6 3" xfId="4432" xr:uid="{00000000-0005-0000-0000-0000FD130000}"/>
    <cellStyle name="Separador de milhares 5 4 7" xfId="2948" xr:uid="{00000000-0005-0000-0000-0000FE130000}"/>
    <cellStyle name="Separador de milhares 5 4 7 2" xfId="4634" xr:uid="{00000000-0005-0000-0000-0000FF130000}"/>
    <cellStyle name="Separador de milhares 5 4 7 2 2" xfId="5352" xr:uid="{00000000-0005-0000-0000-000000140000}"/>
    <cellStyle name="Separador de milhares 5 4 7 3" xfId="4434" xr:uid="{00000000-0005-0000-0000-000001140000}"/>
    <cellStyle name="Separador de milhares 5 4 7 4" xfId="5168" xr:uid="{00000000-0005-0000-0000-000002140000}"/>
    <cellStyle name="Separador de milhares 5 4 8" xfId="2949" xr:uid="{00000000-0005-0000-0000-000003140000}"/>
    <cellStyle name="Separador de milhares 5 4 8 2" xfId="4635" xr:uid="{00000000-0005-0000-0000-000004140000}"/>
    <cellStyle name="Separador de milhares 5 4 8 2 2" xfId="5353" xr:uid="{00000000-0005-0000-0000-000005140000}"/>
    <cellStyle name="Separador de milhares 5 4 8 3" xfId="4435" xr:uid="{00000000-0005-0000-0000-000006140000}"/>
    <cellStyle name="Separador de milhares 5 4 8 4" xfId="5169" xr:uid="{00000000-0005-0000-0000-000007140000}"/>
    <cellStyle name="Separador de milhares 5 4 9" xfId="2950" xr:uid="{00000000-0005-0000-0000-000008140000}"/>
    <cellStyle name="Separador de milhares 5 4 9 2" xfId="4636" xr:uid="{00000000-0005-0000-0000-000009140000}"/>
    <cellStyle name="Separador de milhares 5 4 9 2 2" xfId="5354" xr:uid="{00000000-0005-0000-0000-00000A140000}"/>
    <cellStyle name="Separador de milhares 5 4 9 3" xfId="4436" xr:uid="{00000000-0005-0000-0000-00000B140000}"/>
    <cellStyle name="Separador de milhares 5 4 9 4" xfId="5170" xr:uid="{00000000-0005-0000-0000-00000C140000}"/>
    <cellStyle name="Separador de milhares 5 40" xfId="2951" xr:uid="{00000000-0005-0000-0000-00000D140000}"/>
    <cellStyle name="Separador de milhares 5 40 2" xfId="4437" xr:uid="{00000000-0005-0000-0000-00000E140000}"/>
    <cellStyle name="Separador de milhares 5 40 3" xfId="5171" xr:uid="{00000000-0005-0000-0000-00000F140000}"/>
    <cellStyle name="Separador de milhares 5 41" xfId="2952" xr:uid="{00000000-0005-0000-0000-000010140000}"/>
    <cellStyle name="Separador de milhares 5 41 2" xfId="4438" xr:uid="{00000000-0005-0000-0000-000011140000}"/>
    <cellStyle name="Separador de milhares 5 41 3" xfId="5172" xr:uid="{00000000-0005-0000-0000-000012140000}"/>
    <cellStyle name="Separador de milhares 5 42" xfId="2953" xr:uid="{00000000-0005-0000-0000-000013140000}"/>
    <cellStyle name="Separador de milhares 5 42 2" xfId="4439" xr:uid="{00000000-0005-0000-0000-000014140000}"/>
    <cellStyle name="Separador de milhares 5 42 3" xfId="5173" xr:uid="{00000000-0005-0000-0000-000015140000}"/>
    <cellStyle name="Separador de milhares 5 43" xfId="2954" xr:uid="{00000000-0005-0000-0000-000016140000}"/>
    <cellStyle name="Separador de milhares 5 43 2" xfId="4440" xr:uid="{00000000-0005-0000-0000-000017140000}"/>
    <cellStyle name="Separador de milhares 5 43 3" xfId="5174" xr:uid="{00000000-0005-0000-0000-000018140000}"/>
    <cellStyle name="Separador de milhares 5 44" xfId="2955" xr:uid="{00000000-0005-0000-0000-000019140000}"/>
    <cellStyle name="Separador de milhares 5 44 2" xfId="4441" xr:uid="{00000000-0005-0000-0000-00001A140000}"/>
    <cellStyle name="Separador de milhares 5 44 3" xfId="5175" xr:uid="{00000000-0005-0000-0000-00001B140000}"/>
    <cellStyle name="Separador de milhares 5 45" xfId="2956" xr:uid="{00000000-0005-0000-0000-00001C140000}"/>
    <cellStyle name="Separador de milhares 5 45 2" xfId="4442" xr:uid="{00000000-0005-0000-0000-00001D140000}"/>
    <cellStyle name="Separador de milhares 5 45 3" xfId="5176" xr:uid="{00000000-0005-0000-0000-00001E140000}"/>
    <cellStyle name="Separador de milhares 5 46" xfId="2957" xr:uid="{00000000-0005-0000-0000-00001F140000}"/>
    <cellStyle name="Separador de milhares 5 46 2" xfId="4443" xr:uid="{00000000-0005-0000-0000-000020140000}"/>
    <cellStyle name="Separador de milhares 5 46 3" xfId="5177" xr:uid="{00000000-0005-0000-0000-000021140000}"/>
    <cellStyle name="Separador de milhares 5 47" xfId="2958" xr:uid="{00000000-0005-0000-0000-000022140000}"/>
    <cellStyle name="Separador de milhares 5 47 2" xfId="4444" xr:uid="{00000000-0005-0000-0000-000023140000}"/>
    <cellStyle name="Separador de milhares 5 47 3" xfId="5178" xr:uid="{00000000-0005-0000-0000-000024140000}"/>
    <cellStyle name="Separador de milhares 5 48" xfId="2959" xr:uid="{00000000-0005-0000-0000-000025140000}"/>
    <cellStyle name="Separador de milhares 5 48 2" xfId="4445" xr:uid="{00000000-0005-0000-0000-000026140000}"/>
    <cellStyle name="Separador de milhares 5 48 3" xfId="5179" xr:uid="{00000000-0005-0000-0000-000027140000}"/>
    <cellStyle name="Separador de milhares 5 49" xfId="2960" xr:uid="{00000000-0005-0000-0000-000028140000}"/>
    <cellStyle name="Separador de milhares 5 49 2" xfId="4446" xr:uid="{00000000-0005-0000-0000-000029140000}"/>
    <cellStyle name="Separador de milhares 5 49 3" xfId="5180" xr:uid="{00000000-0005-0000-0000-00002A140000}"/>
    <cellStyle name="Separador de milhares 5 5" xfId="2961" xr:uid="{00000000-0005-0000-0000-00002B140000}"/>
    <cellStyle name="Separador de milhares 5 5 2" xfId="2962" xr:uid="{00000000-0005-0000-0000-00002C140000}"/>
    <cellStyle name="Separador de milhares 5 5 2 2" xfId="4447" xr:uid="{00000000-0005-0000-0000-00002D140000}"/>
    <cellStyle name="Separador de milhares 5 5 3" xfId="2963" xr:uid="{00000000-0005-0000-0000-00002E140000}"/>
    <cellStyle name="Separador de milhares 5 5 4" xfId="3147" xr:uid="{00000000-0005-0000-0000-00002F140000}"/>
    <cellStyle name="Separador de milhares 5 5 5" xfId="4659" xr:uid="{00000000-0005-0000-0000-000030140000}"/>
    <cellStyle name="Separador de milhares 5 50" xfId="2964" xr:uid="{00000000-0005-0000-0000-000031140000}"/>
    <cellStyle name="Separador de milhares 5 50 2" xfId="4448" xr:uid="{00000000-0005-0000-0000-000032140000}"/>
    <cellStyle name="Separador de milhares 5 50 3" xfId="5181" xr:uid="{00000000-0005-0000-0000-000033140000}"/>
    <cellStyle name="Separador de milhares 5 51" xfId="2965" xr:uid="{00000000-0005-0000-0000-000034140000}"/>
    <cellStyle name="Separador de milhares 5 51 2" xfId="4449" xr:uid="{00000000-0005-0000-0000-000035140000}"/>
    <cellStyle name="Separador de milhares 5 51 3" xfId="5182" xr:uid="{00000000-0005-0000-0000-000036140000}"/>
    <cellStyle name="Separador de milhares 5 52" xfId="2966" xr:uid="{00000000-0005-0000-0000-000037140000}"/>
    <cellStyle name="Separador de milhares 5 52 2" xfId="4450" xr:uid="{00000000-0005-0000-0000-000038140000}"/>
    <cellStyle name="Separador de milhares 5 52 3" xfId="5183" xr:uid="{00000000-0005-0000-0000-000039140000}"/>
    <cellStyle name="Separador de milhares 5 53" xfId="2967" xr:uid="{00000000-0005-0000-0000-00003A140000}"/>
    <cellStyle name="Separador de milhares 5 53 2" xfId="4451" xr:uid="{00000000-0005-0000-0000-00003B140000}"/>
    <cellStyle name="Separador de milhares 5 53 3" xfId="5184" xr:uid="{00000000-0005-0000-0000-00003C140000}"/>
    <cellStyle name="Separador de milhares 5 54" xfId="2968" xr:uid="{00000000-0005-0000-0000-00003D140000}"/>
    <cellStyle name="Separador de milhares 5 54 2" xfId="4452" xr:uid="{00000000-0005-0000-0000-00003E140000}"/>
    <cellStyle name="Separador de milhares 5 54 3" xfId="5185" xr:uid="{00000000-0005-0000-0000-00003F140000}"/>
    <cellStyle name="Separador de milhares 5 55" xfId="2969" xr:uid="{00000000-0005-0000-0000-000040140000}"/>
    <cellStyle name="Separador de milhares 5 55 2" xfId="4453" xr:uid="{00000000-0005-0000-0000-000041140000}"/>
    <cellStyle name="Separador de milhares 5 55 3" xfId="5186" xr:uid="{00000000-0005-0000-0000-000042140000}"/>
    <cellStyle name="Separador de milhares 5 56" xfId="2970" xr:uid="{00000000-0005-0000-0000-000043140000}"/>
    <cellStyle name="Separador de milhares 5 56 2" xfId="4454" xr:uid="{00000000-0005-0000-0000-000044140000}"/>
    <cellStyle name="Separador de milhares 5 56 3" xfId="5187" xr:uid="{00000000-0005-0000-0000-000045140000}"/>
    <cellStyle name="Separador de milhares 5 57" xfId="2971" xr:uid="{00000000-0005-0000-0000-000046140000}"/>
    <cellStyle name="Separador de milhares 5 57 2" xfId="4455" xr:uid="{00000000-0005-0000-0000-000047140000}"/>
    <cellStyle name="Separador de milhares 5 57 3" xfId="5188" xr:uid="{00000000-0005-0000-0000-000048140000}"/>
    <cellStyle name="Separador de milhares 5 58" xfId="2972" xr:uid="{00000000-0005-0000-0000-000049140000}"/>
    <cellStyle name="Separador de milhares 5 58 2" xfId="4456" xr:uid="{00000000-0005-0000-0000-00004A140000}"/>
    <cellStyle name="Separador de milhares 5 58 3" xfId="5189" xr:uid="{00000000-0005-0000-0000-00004B140000}"/>
    <cellStyle name="Separador de milhares 5 59" xfId="2973" xr:uid="{00000000-0005-0000-0000-00004C140000}"/>
    <cellStyle name="Separador de milhares 5 59 2" xfId="4457" xr:uid="{00000000-0005-0000-0000-00004D140000}"/>
    <cellStyle name="Separador de milhares 5 59 3" xfId="5190" xr:uid="{00000000-0005-0000-0000-00004E140000}"/>
    <cellStyle name="Separador de milhares 5 6" xfId="2974" xr:uid="{00000000-0005-0000-0000-00004F140000}"/>
    <cellStyle name="Separador de milhares 5 6 2" xfId="2975" xr:uid="{00000000-0005-0000-0000-000050140000}"/>
    <cellStyle name="Separador de milhares 5 6 2 2" xfId="4459" xr:uid="{00000000-0005-0000-0000-000051140000}"/>
    <cellStyle name="Separador de milhares 5 6 2 3" xfId="5191" xr:uid="{00000000-0005-0000-0000-000052140000}"/>
    <cellStyle name="Separador de milhares 5 6 3" xfId="4458" xr:uid="{00000000-0005-0000-0000-000053140000}"/>
    <cellStyle name="Separador de milhares 5 60" xfId="2976" xr:uid="{00000000-0005-0000-0000-000054140000}"/>
    <cellStyle name="Separador de milhares 5 60 2" xfId="4460" xr:uid="{00000000-0005-0000-0000-000055140000}"/>
    <cellStyle name="Separador de milhares 5 60 3" xfId="5192" xr:uid="{00000000-0005-0000-0000-000056140000}"/>
    <cellStyle name="Separador de milhares 5 61" xfId="2977" xr:uid="{00000000-0005-0000-0000-000057140000}"/>
    <cellStyle name="Separador de milhares 5 61 2" xfId="4461" xr:uid="{00000000-0005-0000-0000-000058140000}"/>
    <cellStyle name="Separador de milhares 5 61 3" xfId="5193" xr:uid="{00000000-0005-0000-0000-000059140000}"/>
    <cellStyle name="Separador de milhares 5 62" xfId="3143" xr:uid="{00000000-0005-0000-0000-00005A140000}"/>
    <cellStyle name="Separador de milhares 5 7" xfId="2978" xr:uid="{00000000-0005-0000-0000-00005B140000}"/>
    <cellStyle name="Separador de milhares 5 7 2" xfId="2979" xr:uid="{00000000-0005-0000-0000-00005C140000}"/>
    <cellStyle name="Separador de milhares 5 7 2 2" xfId="4463" xr:uid="{00000000-0005-0000-0000-00005D140000}"/>
    <cellStyle name="Separador de milhares 5 7 2 3" xfId="5194" xr:uid="{00000000-0005-0000-0000-00005E140000}"/>
    <cellStyle name="Separador de milhares 5 7 3" xfId="4462" xr:uid="{00000000-0005-0000-0000-00005F140000}"/>
    <cellStyle name="Separador de milhares 5 8" xfId="2980" xr:uid="{00000000-0005-0000-0000-000060140000}"/>
    <cellStyle name="Separador de milhares 5 8 2" xfId="2981" xr:uid="{00000000-0005-0000-0000-000061140000}"/>
    <cellStyle name="Separador de milhares 5 8 2 2" xfId="4465" xr:uid="{00000000-0005-0000-0000-000062140000}"/>
    <cellStyle name="Separador de milhares 5 8 2 3" xfId="5195" xr:uid="{00000000-0005-0000-0000-000063140000}"/>
    <cellStyle name="Separador de milhares 5 8 3" xfId="4464" xr:uid="{00000000-0005-0000-0000-000064140000}"/>
    <cellStyle name="Separador de milhares 5 9" xfId="2982" xr:uid="{00000000-0005-0000-0000-000065140000}"/>
    <cellStyle name="Separador de milhares 5 9 2" xfId="2983" xr:uid="{00000000-0005-0000-0000-000066140000}"/>
    <cellStyle name="Separador de milhares 5 9 2 2" xfId="4467" xr:uid="{00000000-0005-0000-0000-000067140000}"/>
    <cellStyle name="Separador de milhares 5 9 2 3" xfId="5196" xr:uid="{00000000-0005-0000-0000-000068140000}"/>
    <cellStyle name="Separador de milhares 5 9 3" xfId="4466" xr:uid="{00000000-0005-0000-0000-000069140000}"/>
    <cellStyle name="Separador de milhares 5_B M Serviços Extras" xfId="2984" xr:uid="{00000000-0005-0000-0000-00006A140000}"/>
    <cellStyle name="Separador de milhares 6" xfId="2985" xr:uid="{00000000-0005-0000-0000-00006B140000}"/>
    <cellStyle name="Separador de milhares 6 2" xfId="2986" xr:uid="{00000000-0005-0000-0000-00006C140000}"/>
    <cellStyle name="Separador de milhares 6 2 2" xfId="2987" xr:uid="{00000000-0005-0000-0000-00006D140000}"/>
    <cellStyle name="Separador de milhares 6 2 2 2" xfId="4637" xr:uid="{00000000-0005-0000-0000-00006E140000}"/>
    <cellStyle name="Separador de milhares 6 2 2 2 2" xfId="5355" xr:uid="{00000000-0005-0000-0000-00006F140000}"/>
    <cellStyle name="Separador de milhares 6 2 2 3" xfId="4468" xr:uid="{00000000-0005-0000-0000-000070140000}"/>
    <cellStyle name="Separador de milhares 6 2 2 4" xfId="5197" xr:uid="{00000000-0005-0000-0000-000071140000}"/>
    <cellStyle name="Separador de milhares 6 2 3" xfId="4638" xr:uid="{00000000-0005-0000-0000-000072140000}"/>
    <cellStyle name="Separador de milhares 6 2 4" xfId="3149" xr:uid="{00000000-0005-0000-0000-000073140000}"/>
    <cellStyle name="Separador de milhares 6 3" xfId="2988" xr:uid="{00000000-0005-0000-0000-000074140000}"/>
    <cellStyle name="Separador de milhares 6 3 2" xfId="2989" xr:uid="{00000000-0005-0000-0000-000075140000}"/>
    <cellStyle name="Separador de milhares 6 4" xfId="2990" xr:uid="{00000000-0005-0000-0000-000076140000}"/>
    <cellStyle name="Separador de milhares 6 4 2" xfId="4469" xr:uid="{00000000-0005-0000-0000-000077140000}"/>
    <cellStyle name="Separador de milhares 6 4 3" xfId="5198" xr:uid="{00000000-0005-0000-0000-000078140000}"/>
    <cellStyle name="Separador de milhares 6 5" xfId="4639" xr:uid="{00000000-0005-0000-0000-000079140000}"/>
    <cellStyle name="Separador de milhares 6 6" xfId="3148" xr:uid="{00000000-0005-0000-0000-00007A140000}"/>
    <cellStyle name="Separador de milhares 6_Orç_Balneário_Nazaré CM" xfId="2991" xr:uid="{00000000-0005-0000-0000-00007B140000}"/>
    <cellStyle name="Separador de milhares 7" xfId="2992" xr:uid="{00000000-0005-0000-0000-00007C140000}"/>
    <cellStyle name="Separador de milhares 7 2" xfId="2993" xr:uid="{00000000-0005-0000-0000-00007D140000}"/>
    <cellStyle name="Separador de milhares 7 2 2" xfId="4470" xr:uid="{00000000-0005-0000-0000-00007E140000}"/>
    <cellStyle name="Separador de milhares 7 3" xfId="2994" xr:uid="{00000000-0005-0000-0000-00007F140000}"/>
    <cellStyle name="Separador de milhares 7 3 2" xfId="4640" xr:uid="{00000000-0005-0000-0000-000080140000}"/>
    <cellStyle name="Separador de milhares 7 3 2 2" xfId="5356" xr:uid="{00000000-0005-0000-0000-000081140000}"/>
    <cellStyle name="Separador de milhares 7 3 3" xfId="4471" xr:uid="{00000000-0005-0000-0000-000082140000}"/>
    <cellStyle name="Separador de milhares 7 3 4" xfId="5199" xr:uid="{00000000-0005-0000-0000-000083140000}"/>
    <cellStyle name="Separador de milhares 7 4" xfId="2995" xr:uid="{00000000-0005-0000-0000-000084140000}"/>
    <cellStyle name="Separador de milhares 7 4 2" xfId="4641" xr:uid="{00000000-0005-0000-0000-000085140000}"/>
    <cellStyle name="Separador de milhares 7 4 2 2" xfId="5357" xr:uid="{00000000-0005-0000-0000-000086140000}"/>
    <cellStyle name="Separador de milhares 7 4 3" xfId="4472" xr:uid="{00000000-0005-0000-0000-000087140000}"/>
    <cellStyle name="Separador de milhares 7 4 4" xfId="5200" xr:uid="{00000000-0005-0000-0000-000088140000}"/>
    <cellStyle name="Separador de milhares 7 5" xfId="2996" xr:uid="{00000000-0005-0000-0000-000089140000}"/>
    <cellStyle name="Separador de milhares 7 5 2" xfId="4642" xr:uid="{00000000-0005-0000-0000-00008A140000}"/>
    <cellStyle name="Separador de milhares 7 5 2 2" xfId="5358" xr:uid="{00000000-0005-0000-0000-00008B140000}"/>
    <cellStyle name="Separador de milhares 7 5 3" xfId="4473" xr:uid="{00000000-0005-0000-0000-00008C140000}"/>
    <cellStyle name="Separador de milhares 7 5 4" xfId="5201" xr:uid="{00000000-0005-0000-0000-00008D140000}"/>
    <cellStyle name="Separador de milhares 7 6" xfId="2997" xr:uid="{00000000-0005-0000-0000-00008E140000}"/>
    <cellStyle name="Separador de milhares 7 6 2" xfId="4474" xr:uid="{00000000-0005-0000-0000-00008F140000}"/>
    <cellStyle name="Separador de milhares 7 6 3" xfId="5202" xr:uid="{00000000-0005-0000-0000-000090140000}"/>
    <cellStyle name="Separador de milhares 7 7" xfId="3150" xr:uid="{00000000-0005-0000-0000-000091140000}"/>
    <cellStyle name="Separador de milhares 8" xfId="2998" xr:uid="{00000000-0005-0000-0000-000092140000}"/>
    <cellStyle name="Separador de milhares 8 2" xfId="2999" xr:uid="{00000000-0005-0000-0000-000093140000}"/>
    <cellStyle name="Separador de milhares 8 2 2" xfId="3000" xr:uid="{00000000-0005-0000-0000-000094140000}"/>
    <cellStyle name="Separador de milhares 8 2 2 2" xfId="3153" xr:uid="{00000000-0005-0000-0000-000095140000}"/>
    <cellStyle name="Separador de milhares 8 2 3" xfId="4643" xr:uid="{00000000-0005-0000-0000-000096140000}"/>
    <cellStyle name="Separador de milhares 8 2 4" xfId="3152" xr:uid="{00000000-0005-0000-0000-000097140000}"/>
    <cellStyle name="Separador de milhares 8 3" xfId="3001" xr:uid="{00000000-0005-0000-0000-000098140000}"/>
    <cellStyle name="Separador de milhares 8 3 2" xfId="4644" xr:uid="{00000000-0005-0000-0000-000099140000}"/>
    <cellStyle name="Separador de milhares 8 3 3" xfId="4475" xr:uid="{00000000-0005-0000-0000-00009A140000}"/>
    <cellStyle name="Separador de milhares 8 3 4" xfId="5203" xr:uid="{00000000-0005-0000-0000-00009B140000}"/>
    <cellStyle name="Separador de milhares 8 4" xfId="3002" xr:uid="{00000000-0005-0000-0000-00009C140000}"/>
    <cellStyle name="Separador de milhares 8 4 2" xfId="4476" xr:uid="{00000000-0005-0000-0000-00009D140000}"/>
    <cellStyle name="Separador de milhares 8 4 3" xfId="5204" xr:uid="{00000000-0005-0000-0000-00009E140000}"/>
    <cellStyle name="Separador de milhares 8 5" xfId="4645" xr:uid="{00000000-0005-0000-0000-00009F140000}"/>
    <cellStyle name="Separador de milhares 8 6" xfId="3151" xr:uid="{00000000-0005-0000-0000-0000A0140000}"/>
    <cellStyle name="Separador de milhares 8_Orç_Balneário_Nazaré CM" xfId="3003" xr:uid="{00000000-0005-0000-0000-0000A1140000}"/>
    <cellStyle name="Separador de milhares 9" xfId="3004" xr:uid="{00000000-0005-0000-0000-0000A2140000}"/>
    <cellStyle name="Separador de milhares 9 2" xfId="3005" xr:uid="{00000000-0005-0000-0000-0000A3140000}"/>
    <cellStyle name="Separador de milhares 9 2 2" xfId="4646" xr:uid="{00000000-0005-0000-0000-0000A4140000}"/>
    <cellStyle name="Separador de milhares 9 2 2 2" xfId="5359" xr:uid="{00000000-0005-0000-0000-0000A5140000}"/>
    <cellStyle name="Separador de milhares 9 2 3" xfId="4477" xr:uid="{00000000-0005-0000-0000-0000A6140000}"/>
    <cellStyle name="Separador de milhares 9 2 4" xfId="5205" xr:uid="{00000000-0005-0000-0000-0000A7140000}"/>
    <cellStyle name="Separador de milhares 9 3" xfId="3006" xr:uid="{00000000-0005-0000-0000-0000A8140000}"/>
    <cellStyle name="Separador de milhares 9 3 2" xfId="4478" xr:uid="{00000000-0005-0000-0000-0000A9140000}"/>
    <cellStyle name="Separador de milhares 9 3 3" xfId="5206" xr:uid="{00000000-0005-0000-0000-0000AA140000}"/>
    <cellStyle name="Separador de milhares 9 4" xfId="4647" xr:uid="{00000000-0005-0000-0000-0000AB140000}"/>
    <cellStyle name="Separador de milhares 9 5" xfId="3154" xr:uid="{00000000-0005-0000-0000-0000AC140000}"/>
    <cellStyle name="Separador de milhares_818889 Palmeirais Orc. Rec. Estrada Vicinal CM" xfId="3007" xr:uid="{00000000-0005-0000-0000-0000AD140000}"/>
    <cellStyle name="Separador de milhares_ME-2009 ORÇ GINASIO JARDIM DO MULATO rev 4_FB" xfId="3008" xr:uid="{00000000-0005-0000-0000-0000AE140000}"/>
    <cellStyle name="Separador de milhares_ME-2009 ORÇ GINASIO JARDIM DO MULATO rev 4_FB 2" xfId="3009" xr:uid="{00000000-0005-0000-0000-0000AF140000}"/>
    <cellStyle name="Separador de milhares_ME-2009 ORÇ GINASIO JARDIM DO MULATO rev 4_FB 2 2" xfId="3060" xr:uid="{00000000-0005-0000-0000-0000B0140000}"/>
    <cellStyle name="Separador de milhares_Orcamento Esporte e Lazer 325283 93 AC Rev1-MODELO" xfId="3010" xr:uid="{00000000-0005-0000-0000-0000B1140000}"/>
    <cellStyle name="Separador de milhares_Orcamento Esporte e Lazer 325283 93 AC Rev1-MODELO 2" xfId="3011" xr:uid="{00000000-0005-0000-0000-0000B2140000}"/>
    <cellStyle name="Separador de milhares_Orcamento Esporte e Lazer 325283 93 AC Rev1-MODELO 2 2" xfId="3054" xr:uid="{00000000-0005-0000-0000-0000B3140000}"/>
    <cellStyle name="Texto de Aviso" xfId="3012" builtinId="11" customBuiltin="1"/>
    <cellStyle name="Texto Explicativo" xfId="3013" builtinId="53" customBuiltin="1"/>
    <cellStyle name="Title" xfId="3014" xr:uid="{00000000-0005-0000-0000-0000B7140000}"/>
    <cellStyle name="Título 1" xfId="3015" builtinId="16" customBuiltin="1"/>
    <cellStyle name="Título 1 1" xfId="3016" xr:uid="{00000000-0005-0000-0000-0000B9140000}"/>
    <cellStyle name="Título 1 1 1" xfId="3017" xr:uid="{00000000-0005-0000-0000-0000BA140000}"/>
    <cellStyle name="Título 1 1 1 1" xfId="3018" xr:uid="{00000000-0005-0000-0000-0000BB140000}"/>
    <cellStyle name="Título 1 1 1 1 1" xfId="3019" xr:uid="{00000000-0005-0000-0000-0000BC140000}"/>
    <cellStyle name="Título 1 1 1 1 1 1" xfId="3020" xr:uid="{00000000-0005-0000-0000-0000BD140000}"/>
    <cellStyle name="Título 1 1 1 1 1 1 1" xfId="3021" xr:uid="{00000000-0005-0000-0000-0000BE140000}"/>
    <cellStyle name="Título 1 1 1 1 1 1 1 1" xfId="3022" xr:uid="{00000000-0005-0000-0000-0000BF140000}"/>
    <cellStyle name="Título 1 1 1 1 1 1 1 1 1" xfId="3023" xr:uid="{00000000-0005-0000-0000-0000C0140000}"/>
    <cellStyle name="Título 1 1 1 1 1 1 1 1 1 1" xfId="3024" xr:uid="{00000000-0005-0000-0000-0000C1140000}"/>
    <cellStyle name="Título 1 1 1 1 1 1 1 1 1 1 1" xfId="3025" xr:uid="{00000000-0005-0000-0000-0000C2140000}"/>
    <cellStyle name="Título 1 1 1 1 1 1 1 1 1 1 1 1" xfId="3026" xr:uid="{00000000-0005-0000-0000-0000C3140000}"/>
    <cellStyle name="Título 1 1 1 1 1 1 1 1 1 1 1 1 1" xfId="3027" xr:uid="{00000000-0005-0000-0000-0000C4140000}"/>
    <cellStyle name="Título 1 1 1 1 1 1 1 1 1 1 1 1 1 1" xfId="3028" xr:uid="{00000000-0005-0000-0000-0000C5140000}"/>
    <cellStyle name="Título 1 1 1 1 1 1 1 1 1 1 1 1 1 1 1" xfId="3029" xr:uid="{00000000-0005-0000-0000-0000C6140000}"/>
    <cellStyle name="Título 1 1 1 1 1 1 1 1 1 1 1 1 1 1 1 1" xfId="3030" xr:uid="{00000000-0005-0000-0000-0000C7140000}"/>
    <cellStyle name="Título 1 1 1 1 1 1 1 1 1 1 1 1 1 1 1 1 1" xfId="3031" xr:uid="{00000000-0005-0000-0000-0000C8140000}"/>
    <cellStyle name="Título 1 1 1 1 1 1 1 1 1 1 1 1 1 1 1 1 1 1" xfId="3032" xr:uid="{00000000-0005-0000-0000-0000C9140000}"/>
    <cellStyle name="Título 1 1 1 1 1 1 1 1 1 1 1 1 1 1 1 1 1 1 1" xfId="3033" xr:uid="{00000000-0005-0000-0000-0000CA140000}"/>
    <cellStyle name="Título 1 1 1 1 1 1 1 1 1 1 1 1 1 1 1 1 1 1 1 1" xfId="3034" xr:uid="{00000000-0005-0000-0000-0000CB140000}"/>
    <cellStyle name="Título 1 1 1 1 1 1 1 1 1 1 1 1 1 1 1 1 1_ORÇ. CM REV 05" xfId="3035" xr:uid="{00000000-0005-0000-0000-0000CC140000}"/>
    <cellStyle name="Título 1 1_818889 Palmeirais Orc. Rec. Estrada Vicinal CM" xfId="3036" xr:uid="{00000000-0005-0000-0000-0000CD140000}"/>
    <cellStyle name="Título 2" xfId="3037" builtinId="17" customBuiltin="1"/>
    <cellStyle name="Título 3" xfId="3038" builtinId="18" customBuiltin="1"/>
    <cellStyle name="Título 4" xfId="3039" builtinId="19" customBuiltin="1"/>
    <cellStyle name="Total" xfId="3040" builtinId="25" customBuiltin="1"/>
    <cellStyle name="Vírgula" xfId="3041" builtinId="3"/>
    <cellStyle name="Vírgula 2" xfId="3042" xr:uid="{00000000-0005-0000-0000-0000D3140000}"/>
    <cellStyle name="Vírgula 2 2" xfId="3043" xr:uid="{00000000-0005-0000-0000-0000D4140000}"/>
    <cellStyle name="Vírgula 2 2 2" xfId="4480" xr:uid="{00000000-0005-0000-0000-0000D5140000}"/>
    <cellStyle name="Vírgula 2 2 2 2" xfId="5207" xr:uid="{00000000-0005-0000-0000-0000D6140000}"/>
    <cellStyle name="Vírgula 2 2 3" xfId="4479" xr:uid="{00000000-0005-0000-0000-0000D7140000}"/>
    <cellStyle name="Vírgula 2 3" xfId="3044" xr:uid="{00000000-0005-0000-0000-0000D8140000}"/>
    <cellStyle name="Vírgula 2 3 2" xfId="4481" xr:uid="{00000000-0005-0000-0000-0000D9140000}"/>
    <cellStyle name="Vírgula 2 3 3" xfId="5208" xr:uid="{00000000-0005-0000-0000-0000DA140000}"/>
    <cellStyle name="Vírgula 2 4" xfId="3155" xr:uid="{00000000-0005-0000-0000-0000DB140000}"/>
    <cellStyle name="Vírgula 3" xfId="3045" xr:uid="{00000000-0005-0000-0000-0000DC140000}"/>
    <cellStyle name="Vírgula 3 2" xfId="3046" xr:uid="{00000000-0005-0000-0000-0000DD140000}"/>
    <cellStyle name="Vírgula 3 2 2" xfId="4482" xr:uid="{00000000-0005-0000-0000-0000DE140000}"/>
    <cellStyle name="Vírgula 3 3" xfId="3047" xr:uid="{00000000-0005-0000-0000-0000DF140000}"/>
    <cellStyle name="Vírgula 3 3 2" xfId="4483" xr:uid="{00000000-0005-0000-0000-0000E0140000}"/>
    <cellStyle name="Vírgula 3 3 3" xfId="5209" xr:uid="{00000000-0005-0000-0000-0000E1140000}"/>
    <cellStyle name="Vírgula 3 4" xfId="4484" xr:uid="{00000000-0005-0000-0000-0000E2140000}"/>
    <cellStyle name="Vírgula 3 4 2" xfId="5210" xr:uid="{00000000-0005-0000-0000-0000E3140000}"/>
    <cellStyle name="Vírgula 3 5" xfId="3156" xr:uid="{00000000-0005-0000-0000-0000E4140000}"/>
    <cellStyle name="Vírgula 4" xfId="3053" xr:uid="{00000000-0005-0000-0000-0000E5140000}"/>
    <cellStyle name="Vírgula 4 2" xfId="4485" xr:uid="{00000000-0005-0000-0000-0000E6140000}"/>
    <cellStyle name="Vírgula 4 2 2" xfId="5211" xr:uid="{00000000-0005-0000-0000-0000E7140000}"/>
    <cellStyle name="Vírgula 4 3" xfId="4486" xr:uid="{00000000-0005-0000-0000-0000E8140000}"/>
    <cellStyle name="Vírgula 4 3 2" xfId="5212" xr:uid="{00000000-0005-0000-0000-0000E9140000}"/>
    <cellStyle name="Vírgula 5" xfId="3048" xr:uid="{00000000-0005-0000-0000-0000EA140000}"/>
    <cellStyle name="Vírgula 5 2" xfId="4648" xr:uid="{00000000-0005-0000-0000-0000EB140000}"/>
    <cellStyle name="Vírgula 5 2 2" xfId="5360" xr:uid="{00000000-0005-0000-0000-0000EC140000}"/>
    <cellStyle name="Vírgula 5 3" xfId="4487" xr:uid="{00000000-0005-0000-0000-0000ED140000}"/>
    <cellStyle name="Vírgula 5 4" xfId="5213" xr:uid="{00000000-0005-0000-0000-0000EE140000}"/>
    <cellStyle name="Vírgula 6" xfId="3062" xr:uid="{00000000-0005-0000-0000-0000EF140000}"/>
    <cellStyle name="Vírgula 6 2" xfId="4488" xr:uid="{00000000-0005-0000-0000-0000F0140000}"/>
    <cellStyle name="Vírgula 6 3" xfId="5214" xr:uid="{00000000-0005-0000-0000-0000F1140000}"/>
    <cellStyle name="Vírgula 7" xfId="4489" xr:uid="{00000000-0005-0000-0000-0000F2140000}"/>
    <cellStyle name="Vírgula 7 2" xfId="5215" xr:uid="{00000000-0005-0000-0000-0000F3140000}"/>
    <cellStyle name="Vírgula 8" xfId="4660" xr:uid="{00000000-0005-0000-0000-0000F4140000}"/>
    <cellStyle name="Warning Text" xfId="3049" xr:uid="{00000000-0005-0000-0000-0000F5140000}"/>
  </cellStyles>
  <dxfs count="30"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</font>
      <fill>
        <patternFill>
          <bgColor indexed="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</font>
      <fill>
        <patternFill>
          <bgColor indexed="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</font>
      <fill>
        <patternFill>
          <bgColor indexed="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</font>
      <fill>
        <patternFill>
          <bgColor indexed="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</font>
      <fill>
        <patternFill>
          <bgColor indexed="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</font>
      <fill>
        <patternFill>
          <bgColor indexed="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</font>
      <fill>
        <patternFill>
          <bgColor indexed="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</font>
      <fill>
        <patternFill>
          <bgColor indexed="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</font>
      <fill>
        <patternFill>
          <bgColor indexed="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</font>
      <fill>
        <patternFill>
          <bgColor indexed="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</font>
      <fill>
        <patternFill>
          <bgColor indexed="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</font>
      <fill>
        <patternFill>
          <bgColor indexed="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</font>
      <fill>
        <patternFill>
          <bgColor indexed="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</font>
      <fill>
        <patternFill>
          <bgColor indexed="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</font>
      <fill>
        <patternFill>
          <bgColor indexed="2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9" defaultPivotStyle="PivotStyleLight16"/>
  <colors>
    <mruColors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1828800</xdr:colOff>
      <xdr:row>0</xdr:row>
      <xdr:rowOff>171450</xdr:rowOff>
    </xdr:from>
    <xdr:to>
      <xdr:col>5</xdr:col>
      <xdr:colOff>695325</xdr:colOff>
      <xdr:row>1</xdr:row>
      <xdr:rowOff>800100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47FCE619-5B15-3CBC-811C-75933A5187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81275" y="171450"/>
          <a:ext cx="2724150" cy="885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2133600</xdr:colOff>
      <xdr:row>0</xdr:row>
      <xdr:rowOff>57150</xdr:rowOff>
    </xdr:from>
    <xdr:to>
      <xdr:col>5</xdr:col>
      <xdr:colOff>171450</xdr:colOff>
      <xdr:row>1</xdr:row>
      <xdr:rowOff>685800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26ADAD3-7E40-BF24-5CC4-E16C0FDA67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47950" y="57150"/>
          <a:ext cx="2724150" cy="885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116417</xdr:colOff>
      <xdr:row>0</xdr:row>
      <xdr:rowOff>52917</xdr:rowOff>
    </xdr:from>
    <xdr:to>
      <xdr:col>11</xdr:col>
      <xdr:colOff>203200</xdr:colOff>
      <xdr:row>1</xdr:row>
      <xdr:rowOff>684742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F75EA742-F255-2C47-1201-FD36EA8EF4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78917" y="52917"/>
          <a:ext cx="2732616" cy="885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2076450</xdr:colOff>
      <xdr:row>0</xdr:row>
      <xdr:rowOff>38100</xdr:rowOff>
    </xdr:from>
    <xdr:to>
      <xdr:col>5</xdr:col>
      <xdr:colOff>171450</xdr:colOff>
      <xdr:row>1</xdr:row>
      <xdr:rowOff>666750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E71DFB02-E3A2-368B-C1B3-07A572B642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52725" y="38100"/>
          <a:ext cx="2724150" cy="885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609600</xdr:colOff>
      <xdr:row>0</xdr:row>
      <xdr:rowOff>28575</xdr:rowOff>
    </xdr:from>
    <xdr:to>
      <xdr:col>11</xdr:col>
      <xdr:colOff>733425</xdr:colOff>
      <xdr:row>0</xdr:row>
      <xdr:rowOff>209550</xdr:rowOff>
    </xdr:to>
    <xdr:sp macro="[0]!Meta" textlink="">
      <xdr:nvSpPr>
        <xdr:cNvPr id="2" name="Retângulo de cantos arredondados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 bwMode="auto">
        <a:xfrm>
          <a:off x="9848850" y="28575"/>
          <a:ext cx="1000125" cy="180975"/>
        </a:xfrm>
        <a:prstGeom prst="roundRect">
          <a:avLst/>
        </a:prstGeom>
        <a:ln>
          <a:headEnd type="none" w="med" len="med"/>
          <a:tailEnd type="none" w="med" len="med"/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t" upright="1"/>
        <a:lstStyle/>
        <a:p>
          <a:pPr algn="ctr"/>
          <a:r>
            <a:rPr lang="pt-BR" sz="1100" b="0" cap="none" spc="0">
              <a:ln w="0"/>
              <a:solidFill>
                <a:schemeClr val="accent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META</a:t>
          </a:r>
        </a:p>
      </xdr:txBody>
    </xdr:sp>
    <xdr:clientData/>
  </xdr:twoCellAnchor>
  <xdr:twoCellAnchor>
    <xdr:from>
      <xdr:col>1</xdr:col>
      <xdr:colOff>3025587</xdr:colOff>
      <xdr:row>0</xdr:row>
      <xdr:rowOff>67235</xdr:rowOff>
    </xdr:from>
    <xdr:to>
      <xdr:col>5</xdr:col>
      <xdr:colOff>44822</xdr:colOff>
      <xdr:row>1</xdr:row>
      <xdr:rowOff>704851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19F627F4-CB63-8032-CA05-81A8923361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499" y="67235"/>
          <a:ext cx="2734235" cy="8841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1743808</xdr:colOff>
      <xdr:row>0</xdr:row>
      <xdr:rowOff>29308</xdr:rowOff>
    </xdr:from>
    <xdr:to>
      <xdr:col>2</xdr:col>
      <xdr:colOff>4467958</xdr:colOff>
      <xdr:row>1</xdr:row>
      <xdr:rowOff>685067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F0705F72-299A-3945-2799-351A124226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91154" y="29308"/>
          <a:ext cx="2724150" cy="8828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28575</xdr:colOff>
      <xdr:row>0</xdr:row>
      <xdr:rowOff>9525</xdr:rowOff>
    </xdr:from>
    <xdr:to>
      <xdr:col>4</xdr:col>
      <xdr:colOff>904875</xdr:colOff>
      <xdr:row>1</xdr:row>
      <xdr:rowOff>666750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4204009F-7127-0176-62C1-C167DF99A9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90775" y="9525"/>
          <a:ext cx="2724150" cy="885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Plan1">
    <tabColor indexed="41"/>
    <pageSetUpPr fitToPage="1"/>
  </sheetPr>
  <dimension ref="B1:T42"/>
  <sheetViews>
    <sheetView showGridLines="0" view="pageBreakPreview" topLeftCell="A11" zoomScale="75" zoomScaleNormal="75" zoomScaleSheetLayoutView="75" workbookViewId="0">
      <selection activeCell="M26" sqref="M26"/>
    </sheetView>
  </sheetViews>
  <sheetFormatPr defaultRowHeight="12.75" x14ac:dyDescent="0.2"/>
  <cols>
    <col min="1" max="1" width="4.5703125" style="68" customWidth="1"/>
    <col min="2" max="2" width="6.7109375" style="68" customWidth="1"/>
    <col min="3" max="3" width="41.5703125" style="68" customWidth="1"/>
    <col min="4" max="4" width="7.140625" style="68" bestFit="1" customWidth="1"/>
    <col min="5" max="5" width="9.140625" style="68"/>
    <col min="6" max="6" width="14.28515625" style="68" customWidth="1"/>
    <col min="7" max="8" width="17.140625" style="68" customWidth="1"/>
    <col min="9" max="9" width="4.85546875" style="68" customWidth="1"/>
    <col min="10" max="10" width="12.5703125" style="68" customWidth="1"/>
    <col min="11" max="11" width="10.140625" style="68" bestFit="1" customWidth="1"/>
    <col min="12" max="16384" width="9.140625" style="68"/>
  </cols>
  <sheetData>
    <row r="1" spans="2:20" ht="20.25" x14ac:dyDescent="0.2">
      <c r="B1" s="265"/>
      <c r="C1" s="73"/>
      <c r="D1" s="73"/>
      <c r="E1" s="73"/>
      <c r="F1" s="73"/>
      <c r="G1" s="73"/>
      <c r="H1" s="73"/>
      <c r="I1" s="91"/>
      <c r="J1" s="98"/>
      <c r="K1" s="98"/>
      <c r="L1" s="98"/>
      <c r="M1" s="98"/>
      <c r="N1" s="98"/>
      <c r="O1" s="98"/>
      <c r="P1" s="98"/>
      <c r="Q1" s="98"/>
      <c r="R1" s="98"/>
      <c r="S1" s="98"/>
      <c r="T1" s="98"/>
    </row>
    <row r="2" spans="2:20" ht="80.25" customHeight="1" x14ac:dyDescent="0.2">
      <c r="B2" s="264"/>
      <c r="C2" s="74"/>
      <c r="D2" s="74"/>
      <c r="E2" s="74"/>
      <c r="F2" s="74"/>
      <c r="G2" s="75"/>
      <c r="H2" s="75"/>
      <c r="I2" s="92"/>
      <c r="J2" s="98"/>
      <c r="K2" s="98"/>
      <c r="L2" s="98"/>
      <c r="M2" s="98"/>
      <c r="N2" s="98"/>
      <c r="O2" s="98"/>
      <c r="P2" s="98"/>
      <c r="Q2" s="98"/>
      <c r="R2" s="98"/>
      <c r="S2" s="98"/>
      <c r="T2" s="98"/>
    </row>
    <row r="3" spans="2:20" ht="11.25" customHeight="1" x14ac:dyDescent="0.2">
      <c r="B3" s="74"/>
      <c r="C3" s="76"/>
      <c r="D3" s="76"/>
      <c r="E3" s="76"/>
      <c r="F3" s="76"/>
      <c r="G3" s="75"/>
      <c r="H3" s="75"/>
      <c r="I3" s="92"/>
      <c r="J3" s="98"/>
      <c r="K3" s="98"/>
      <c r="L3" s="98"/>
      <c r="M3" s="98"/>
      <c r="N3" s="98"/>
      <c r="O3" s="98"/>
      <c r="P3" s="98"/>
      <c r="Q3" s="98"/>
      <c r="R3" s="98"/>
      <c r="S3" s="98"/>
      <c r="T3" s="98"/>
    </row>
    <row r="4" spans="2:20" ht="11.25" customHeight="1" x14ac:dyDescent="0.2">
      <c r="B4" s="77"/>
      <c r="C4" s="77"/>
      <c r="D4" s="77"/>
      <c r="E4" s="77"/>
      <c r="F4" s="77"/>
      <c r="G4" s="77"/>
      <c r="H4" s="77"/>
      <c r="I4" s="93"/>
      <c r="J4" s="98"/>
      <c r="K4" s="98"/>
      <c r="L4" s="98"/>
      <c r="M4" s="98"/>
      <c r="N4" s="98"/>
      <c r="O4" s="98"/>
      <c r="P4" s="98"/>
      <c r="Q4" s="98"/>
      <c r="R4" s="98"/>
      <c r="S4" s="98"/>
      <c r="T4" s="98"/>
    </row>
    <row r="5" spans="2:20" ht="11.25" customHeight="1" x14ac:dyDescent="0.2">
      <c r="C5" s="77"/>
      <c r="D5" s="77"/>
      <c r="E5" s="77"/>
      <c r="I5" s="93"/>
      <c r="J5" s="98"/>
      <c r="K5" s="726"/>
      <c r="L5" s="98"/>
      <c r="M5" s="98"/>
      <c r="N5" s="98"/>
      <c r="O5" s="98"/>
      <c r="P5" s="98"/>
      <c r="Q5" s="98"/>
      <c r="R5" s="98"/>
      <c r="S5" s="98"/>
      <c r="T5" s="98"/>
    </row>
    <row r="6" spans="2:20" ht="11.25" customHeight="1" x14ac:dyDescent="0.2">
      <c r="C6" s="96"/>
      <c r="D6" s="96"/>
      <c r="E6" s="96"/>
      <c r="G6" s="97" t="s">
        <v>214</v>
      </c>
      <c r="I6" s="93"/>
      <c r="J6" s="98"/>
      <c r="K6" s="726"/>
      <c r="L6" s="98"/>
      <c r="M6" s="98"/>
      <c r="N6" s="98"/>
      <c r="O6" s="98"/>
      <c r="P6" s="98"/>
      <c r="Q6" s="98"/>
      <c r="R6" s="98"/>
      <c r="S6" s="98"/>
      <c r="T6" s="98"/>
    </row>
    <row r="7" spans="2:20" ht="18" customHeight="1" x14ac:dyDescent="0.2">
      <c r="B7" s="97" t="s">
        <v>581</v>
      </c>
      <c r="C7" s="77"/>
      <c r="D7" s="77"/>
      <c r="E7" s="77"/>
      <c r="G7" s="78" t="s">
        <v>582</v>
      </c>
      <c r="I7" s="93"/>
      <c r="J7" s="98"/>
      <c r="K7" s="98"/>
      <c r="L7" s="98"/>
      <c r="M7" s="98"/>
      <c r="N7" s="98"/>
      <c r="O7" s="98"/>
      <c r="P7" s="98"/>
      <c r="Q7" s="98"/>
      <c r="R7" s="98"/>
      <c r="S7" s="98"/>
      <c r="T7" s="98"/>
    </row>
    <row r="8" spans="2:20" ht="11.25" customHeight="1" x14ac:dyDescent="0.2">
      <c r="B8" s="97" t="s">
        <v>526</v>
      </c>
      <c r="C8" s="77"/>
      <c r="D8" s="77"/>
      <c r="E8" s="77"/>
      <c r="G8" s="78" t="s">
        <v>583</v>
      </c>
      <c r="I8" s="93"/>
      <c r="J8" s="98"/>
      <c r="K8" s="727"/>
      <c r="L8" s="98"/>
      <c r="M8" s="98"/>
      <c r="N8" s="98"/>
      <c r="O8" s="98"/>
      <c r="P8" s="98"/>
      <c r="Q8" s="98"/>
      <c r="R8" s="98"/>
      <c r="S8" s="98"/>
      <c r="T8" s="98"/>
    </row>
    <row r="9" spans="2:20" ht="11.25" customHeight="1" x14ac:dyDescent="0.2">
      <c r="B9" s="97"/>
      <c r="C9" s="77"/>
      <c r="D9" s="77"/>
      <c r="E9" s="77"/>
      <c r="G9" s="78" t="s">
        <v>418</v>
      </c>
      <c r="I9" s="93"/>
      <c r="J9" s="98"/>
      <c r="K9" s="292"/>
      <c r="L9" s="98"/>
      <c r="M9" s="98"/>
      <c r="N9" s="98"/>
      <c r="O9" s="98"/>
      <c r="P9" s="98"/>
      <c r="Q9" s="98"/>
      <c r="R9" s="98"/>
      <c r="S9" s="98"/>
      <c r="T9" s="98"/>
    </row>
    <row r="10" spans="2:20" ht="11.25" customHeight="1" x14ac:dyDescent="0.2">
      <c r="B10" s="97"/>
      <c r="C10" s="77"/>
      <c r="D10" s="77"/>
      <c r="E10" s="77"/>
      <c r="G10" s="78" t="s">
        <v>584</v>
      </c>
      <c r="I10" s="72"/>
      <c r="J10" s="98"/>
      <c r="K10" s="292"/>
      <c r="L10" s="98"/>
      <c r="M10" s="98"/>
      <c r="N10" s="98"/>
      <c r="O10" s="98"/>
      <c r="P10" s="98"/>
      <c r="Q10" s="98"/>
      <c r="R10" s="98"/>
      <c r="S10" s="98"/>
      <c r="T10" s="98"/>
    </row>
    <row r="11" spans="2:20" ht="11.25" customHeight="1" x14ac:dyDescent="0.2">
      <c r="B11" s="77"/>
      <c r="C11" s="77"/>
      <c r="D11" s="77"/>
      <c r="E11" s="77"/>
      <c r="F11" s="79"/>
      <c r="I11" s="72"/>
      <c r="J11" s="98"/>
      <c r="K11" s="292"/>
      <c r="L11" s="98"/>
      <c r="M11" s="98"/>
      <c r="N11" s="98"/>
      <c r="O11" s="98"/>
      <c r="P11" s="98"/>
      <c r="Q11" s="98"/>
      <c r="R11" s="98"/>
      <c r="S11" s="98"/>
      <c r="T11" s="98"/>
    </row>
    <row r="12" spans="2:20" ht="11.25" customHeight="1" x14ac:dyDescent="0.2">
      <c r="B12" s="77"/>
      <c r="C12" s="77"/>
      <c r="D12" s="77"/>
      <c r="E12" s="77"/>
      <c r="F12" s="77"/>
      <c r="G12" s="77"/>
      <c r="H12" s="77"/>
      <c r="I12" s="72"/>
      <c r="J12" s="98"/>
      <c r="K12" s="98"/>
      <c r="L12" s="98"/>
      <c r="M12" s="98"/>
      <c r="N12" s="98"/>
      <c r="O12" s="98"/>
      <c r="P12" s="98"/>
      <c r="Q12" s="98"/>
      <c r="R12" s="98"/>
      <c r="S12" s="98"/>
      <c r="T12" s="98"/>
    </row>
    <row r="13" spans="2:20" x14ac:dyDescent="0.2">
      <c r="B13" s="882" t="s">
        <v>269</v>
      </c>
      <c r="C13" s="882"/>
      <c r="D13" s="882"/>
      <c r="E13" s="882"/>
      <c r="F13" s="882"/>
      <c r="G13" s="882"/>
      <c r="H13" s="882"/>
      <c r="I13" s="72"/>
      <c r="J13" s="98"/>
      <c r="K13" s="98"/>
      <c r="L13" s="98"/>
      <c r="M13" s="98"/>
      <c r="N13" s="98"/>
      <c r="O13" s="98"/>
      <c r="P13" s="98"/>
      <c r="Q13" s="98"/>
      <c r="R13" s="98"/>
      <c r="S13" s="98"/>
      <c r="T13" s="98"/>
    </row>
    <row r="14" spans="2:20" ht="15.75" x14ac:dyDescent="0.2">
      <c r="B14" s="80"/>
      <c r="C14" s="80"/>
      <c r="D14" s="80"/>
      <c r="E14" s="80"/>
      <c r="F14" s="80"/>
      <c r="G14" s="80"/>
      <c r="H14" s="80"/>
      <c r="I14" s="72"/>
      <c r="M14" s="98"/>
      <c r="N14" s="98"/>
      <c r="O14" s="98"/>
      <c r="P14" s="98"/>
      <c r="Q14" s="98"/>
      <c r="R14" s="98"/>
      <c r="S14" s="98"/>
      <c r="T14" s="98"/>
    </row>
    <row r="15" spans="2:20" ht="27.75" customHeight="1" x14ac:dyDescent="0.2">
      <c r="B15" s="810" t="s">
        <v>183</v>
      </c>
      <c r="C15" s="810" t="s">
        <v>184</v>
      </c>
      <c r="D15" s="810" t="s">
        <v>185</v>
      </c>
      <c r="E15" s="810" t="s">
        <v>186</v>
      </c>
      <c r="F15" s="810" t="s">
        <v>270</v>
      </c>
      <c r="G15" s="810" t="s">
        <v>271</v>
      </c>
      <c r="H15" s="810" t="s">
        <v>304</v>
      </c>
      <c r="I15" s="72"/>
      <c r="J15" s="99"/>
      <c r="K15" s="316"/>
      <c r="L15" s="98"/>
      <c r="M15" s="98"/>
      <c r="N15" s="98"/>
      <c r="O15" s="98"/>
      <c r="P15" s="98"/>
      <c r="Q15" s="98"/>
      <c r="R15" s="98"/>
      <c r="S15" s="98"/>
      <c r="T15" s="98"/>
    </row>
    <row r="16" spans="2:20" x14ac:dyDescent="0.2">
      <c r="B16" s="82"/>
      <c r="C16" s="82"/>
      <c r="D16" s="82"/>
      <c r="E16" s="82"/>
      <c r="F16" s="82"/>
      <c r="G16" s="82"/>
      <c r="H16" s="82"/>
      <c r="I16" s="72"/>
      <c r="J16" s="98"/>
      <c r="K16" s="98"/>
      <c r="L16" s="98"/>
      <c r="M16" s="98"/>
      <c r="N16" s="98"/>
      <c r="O16" s="98"/>
      <c r="P16" s="98"/>
      <c r="Q16" s="98"/>
      <c r="R16" s="98"/>
      <c r="S16" s="98"/>
      <c r="T16" s="98"/>
    </row>
    <row r="17" spans="2:20" customFormat="1" ht="24" hidden="1" customHeight="1" x14ac:dyDescent="0.2">
      <c r="B17" t="s">
        <v>99</v>
      </c>
      <c r="C17" t="s">
        <v>399</v>
      </c>
      <c r="D17" t="s">
        <v>100</v>
      </c>
      <c r="E17">
        <v>0</v>
      </c>
      <c r="F17" s="294">
        <v>8520.57</v>
      </c>
      <c r="G17">
        <v>0</v>
      </c>
      <c r="H17" t="s">
        <v>400</v>
      </c>
    </row>
    <row r="18" spans="2:20" ht="24" customHeight="1" x14ac:dyDescent="0.2">
      <c r="B18" s="297" t="s">
        <v>99</v>
      </c>
      <c r="C18" s="687" t="s">
        <v>263</v>
      </c>
      <c r="D18" s="102" t="s">
        <v>161</v>
      </c>
      <c r="E18" s="100">
        <v>1</v>
      </c>
      <c r="F18" s="120">
        <v>1420.4099999999999</v>
      </c>
      <c r="G18" s="101">
        <f>E18*F18</f>
        <v>1420.4099999999999</v>
      </c>
      <c r="H18" s="101" t="s">
        <v>585</v>
      </c>
      <c r="J18" s="98"/>
      <c r="K18" s="292"/>
      <c r="L18" s="98"/>
      <c r="M18" s="98"/>
      <c r="N18" s="98"/>
      <c r="O18" s="98"/>
      <c r="P18" s="98"/>
      <c r="Q18" s="98"/>
      <c r="R18" s="98"/>
      <c r="S18" s="98"/>
      <c r="T18" s="98"/>
    </row>
    <row r="19" spans="2:20" ht="24" customHeight="1" x14ac:dyDescent="0.2">
      <c r="B19" s="297" t="s">
        <v>309</v>
      </c>
      <c r="C19" s="687" t="s">
        <v>264</v>
      </c>
      <c r="D19" s="102" t="s">
        <v>159</v>
      </c>
      <c r="E19" s="100">
        <v>3</v>
      </c>
      <c r="F19" s="100">
        <f>Composições!I49</f>
        <v>6696.39707</v>
      </c>
      <c r="G19" s="101">
        <f>E19*F19</f>
        <v>20089.191210000001</v>
      </c>
      <c r="H19" s="101" t="s">
        <v>393</v>
      </c>
      <c r="J19" s="311"/>
      <c r="K19" s="98"/>
      <c r="L19" s="98"/>
      <c r="M19" s="98"/>
      <c r="N19" s="98"/>
      <c r="O19" s="98"/>
      <c r="P19" s="98"/>
      <c r="Q19" s="98"/>
      <c r="R19" s="98"/>
      <c r="S19" s="98"/>
      <c r="T19" s="98"/>
    </row>
    <row r="20" spans="2:20" ht="30" hidden="1" customHeight="1" x14ac:dyDescent="0.2">
      <c r="B20" s="297" t="s">
        <v>170</v>
      </c>
      <c r="C20" s="687" t="s">
        <v>432</v>
      </c>
      <c r="D20" s="102" t="s">
        <v>100</v>
      </c>
      <c r="E20" s="100">
        <v>1</v>
      </c>
      <c r="F20" s="100">
        <v>0</v>
      </c>
      <c r="G20" s="101">
        <v>0</v>
      </c>
      <c r="H20" s="101" t="s">
        <v>265</v>
      </c>
      <c r="J20" s="98"/>
      <c r="K20" s="98"/>
      <c r="L20" s="98"/>
      <c r="M20" s="98"/>
      <c r="N20" s="98"/>
      <c r="O20" s="98"/>
      <c r="P20" s="98"/>
      <c r="Q20" s="98"/>
      <c r="R20" s="98"/>
      <c r="S20" s="98"/>
      <c r="T20" s="98"/>
    </row>
    <row r="21" spans="2:20" ht="30" customHeight="1" x14ac:dyDescent="0.2">
      <c r="B21" s="297" t="s">
        <v>101</v>
      </c>
      <c r="C21" s="314" t="s">
        <v>449</v>
      </c>
      <c r="D21" s="102" t="s">
        <v>100</v>
      </c>
      <c r="E21" s="100">
        <v>1</v>
      </c>
      <c r="F21" s="100">
        <f>'Orç Portal'!G106</f>
        <v>490154.30369626539</v>
      </c>
      <c r="G21" s="101">
        <f>E21*F21</f>
        <v>490154.30369626539</v>
      </c>
      <c r="H21" s="101" t="s">
        <v>265</v>
      </c>
      <c r="J21" s="98"/>
      <c r="K21" s="98"/>
      <c r="L21" s="98"/>
      <c r="M21" s="98"/>
      <c r="N21" s="98"/>
      <c r="O21" s="98"/>
      <c r="P21" s="98"/>
      <c r="Q21" s="98"/>
      <c r="R21" s="98"/>
      <c r="S21" s="98"/>
      <c r="T21" s="98"/>
    </row>
    <row r="22" spans="2:20" x14ac:dyDescent="0.2">
      <c r="B22" s="95"/>
      <c r="C22" s="95"/>
      <c r="D22" s="95"/>
      <c r="E22" s="95"/>
      <c r="F22" s="95"/>
      <c r="G22" s="67"/>
      <c r="H22" s="67"/>
      <c r="J22" s="98"/>
      <c r="K22" s="98"/>
      <c r="L22" s="98"/>
      <c r="M22" s="98"/>
      <c r="N22" s="98"/>
      <c r="O22" s="98"/>
      <c r="P22" s="98"/>
      <c r="Q22" s="98"/>
      <c r="R22" s="98"/>
      <c r="S22" s="98"/>
      <c r="T22" s="98"/>
    </row>
    <row r="23" spans="2:20" ht="17.25" customHeight="1" x14ac:dyDescent="0.2">
      <c r="B23" s="879" t="s">
        <v>292</v>
      </c>
      <c r="C23" s="880"/>
      <c r="D23" s="880"/>
      <c r="E23" s="880"/>
      <c r="F23" s="881"/>
      <c r="G23" s="250">
        <f>G18+G19+G21</f>
        <v>511663.90490626538</v>
      </c>
      <c r="H23" s="250"/>
      <c r="I23" s="94"/>
      <c r="J23" s="292"/>
      <c r="K23" s="98"/>
      <c r="L23" s="98"/>
      <c r="M23" s="98"/>
      <c r="N23" s="98"/>
      <c r="O23" s="98"/>
      <c r="P23" s="98"/>
      <c r="Q23" s="98"/>
      <c r="R23" s="98"/>
      <c r="S23" s="98"/>
      <c r="T23" s="98"/>
    </row>
    <row r="24" spans="2:20" x14ac:dyDescent="0.2">
      <c r="B24" s="84"/>
      <c r="C24" s="77"/>
      <c r="D24" s="77"/>
      <c r="E24" s="77"/>
      <c r="F24" s="77"/>
      <c r="G24" s="85"/>
      <c r="H24" s="85"/>
      <c r="J24" s="98"/>
      <c r="K24" s="98"/>
      <c r="L24" s="98"/>
      <c r="M24" s="98"/>
      <c r="N24" s="98"/>
      <c r="O24" s="98"/>
      <c r="P24" s="98"/>
      <c r="Q24" s="98"/>
      <c r="R24" s="98"/>
      <c r="S24" s="98"/>
      <c r="T24" s="98"/>
    </row>
    <row r="25" spans="2:20" ht="25.5" customHeight="1" x14ac:dyDescent="0.2">
      <c r="B25" s="883"/>
      <c r="C25" s="883"/>
      <c r="D25" s="883"/>
      <c r="E25" s="883"/>
      <c r="F25" s="883"/>
      <c r="G25" s="883"/>
      <c r="H25" s="883"/>
      <c r="J25" s="98"/>
      <c r="K25" s="81"/>
      <c r="L25" s="81"/>
      <c r="M25" s="81"/>
      <c r="N25" s="81"/>
      <c r="O25" s="81"/>
      <c r="P25" s="81"/>
      <c r="Q25" s="98"/>
      <c r="R25" s="98"/>
      <c r="S25" s="98"/>
      <c r="T25" s="98"/>
    </row>
    <row r="26" spans="2:20" x14ac:dyDescent="0.2">
      <c r="C26" s="86"/>
      <c r="E26" s="83"/>
      <c r="F26" s="83"/>
      <c r="G26" s="83"/>
      <c r="H26" s="83"/>
      <c r="I26" s="83"/>
      <c r="J26" s="81"/>
      <c r="K26" s="81"/>
      <c r="L26" s="81"/>
      <c r="M26" s="81"/>
      <c r="N26" s="81"/>
      <c r="O26" s="81"/>
      <c r="P26" s="81"/>
      <c r="Q26" s="98"/>
      <c r="R26" s="98"/>
      <c r="S26" s="98"/>
      <c r="T26" s="98"/>
    </row>
    <row r="27" spans="2:20" x14ac:dyDescent="0.2">
      <c r="G27" s="415"/>
      <c r="H27" s="415"/>
    </row>
    <row r="28" spans="2:20" x14ac:dyDescent="0.2">
      <c r="G28" s="412"/>
      <c r="H28" s="415"/>
    </row>
    <row r="32" spans="2:20" x14ac:dyDescent="0.2">
      <c r="C32" s="412"/>
    </row>
    <row r="33" spans="2:8" x14ac:dyDescent="0.2">
      <c r="B33" s="412"/>
      <c r="C33" s="413"/>
    </row>
    <row r="34" spans="2:8" x14ac:dyDescent="0.2">
      <c r="B34" s="412"/>
      <c r="C34" s="413"/>
    </row>
    <row r="35" spans="2:8" x14ac:dyDescent="0.2">
      <c r="B35" s="412"/>
      <c r="C35" s="413"/>
    </row>
    <row r="37" spans="2:8" x14ac:dyDescent="0.2">
      <c r="C37" s="414"/>
    </row>
    <row r="39" spans="2:8" x14ac:dyDescent="0.2">
      <c r="C39" s="90"/>
    </row>
    <row r="40" spans="2:8" x14ac:dyDescent="0.2">
      <c r="C40" s="90"/>
    </row>
    <row r="42" spans="2:8" x14ac:dyDescent="0.2">
      <c r="H42" s="504"/>
    </row>
  </sheetData>
  <mergeCells count="3">
    <mergeCell ref="B23:F23"/>
    <mergeCell ref="B13:H13"/>
    <mergeCell ref="B25:H25"/>
  </mergeCells>
  <phoneticPr fontId="28" type="noConversion"/>
  <printOptions horizontalCentered="1"/>
  <pageMargins left="0.59055118110236227" right="0.39370078740157483" top="0.78740157480314965" bottom="0.39370078740157483" header="0" footer="0"/>
  <pageSetup paperSize="9" scale="77" fitToHeight="0" orientation="portrait" horizontalDpi="360" verticalDpi="360" r:id="rId1"/>
  <headerFooter alignWithMargins="0">
    <oddFooter>&amp;R&amp;G</oddFooter>
  </headerFooter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Plan2">
    <tabColor theme="9" tint="0.59999389629810485"/>
    <pageSetUpPr fitToPage="1"/>
  </sheetPr>
  <dimension ref="B1:U124"/>
  <sheetViews>
    <sheetView view="pageBreakPreview" topLeftCell="B1" zoomScaleNormal="75" zoomScaleSheetLayoutView="100" workbookViewId="0">
      <selection activeCell="K4" sqref="K4"/>
    </sheetView>
  </sheetViews>
  <sheetFormatPr defaultRowHeight="12.75" x14ac:dyDescent="0.2"/>
  <cols>
    <col min="1" max="1" width="2" style="420" customWidth="1"/>
    <col min="2" max="2" width="5.7109375" style="470" customWidth="1"/>
    <col min="3" max="3" width="53.85546875" style="470" customWidth="1"/>
    <col min="4" max="4" width="7.140625" style="420" bestFit="1" customWidth="1"/>
    <col min="5" max="5" width="9.28515625" style="420" bestFit="1" customWidth="1"/>
    <col min="6" max="6" width="10.28515625" style="420" bestFit="1" customWidth="1"/>
    <col min="7" max="7" width="11" style="420" customWidth="1"/>
    <col min="8" max="8" width="17.42578125" style="420" customWidth="1"/>
    <col min="9" max="9" width="1.7109375" style="420" customWidth="1"/>
    <col min="10" max="10" width="6.28515625" style="420" customWidth="1"/>
    <col min="11" max="11" width="12.140625" style="420" customWidth="1"/>
    <col min="12" max="12" width="10.28515625" style="420" customWidth="1"/>
    <col min="13" max="13" width="28.85546875" style="420" customWidth="1"/>
    <col min="14" max="14" width="15.42578125" style="420" bestFit="1" customWidth="1"/>
    <col min="15" max="15" width="17.5703125" style="420" bestFit="1" customWidth="1"/>
    <col min="16" max="256" width="9.140625" style="420"/>
    <col min="257" max="257" width="2" style="420" customWidth="1"/>
    <col min="258" max="258" width="5.7109375" style="420" customWidth="1"/>
    <col min="259" max="259" width="53.85546875" style="420" customWidth="1"/>
    <col min="260" max="260" width="7.140625" style="420" bestFit="1" customWidth="1"/>
    <col min="261" max="261" width="9.28515625" style="420" bestFit="1" customWidth="1"/>
    <col min="262" max="262" width="10.28515625" style="420" bestFit="1" customWidth="1"/>
    <col min="263" max="263" width="11" style="420" customWidth="1"/>
    <col min="264" max="264" width="17.42578125" style="420" customWidth="1"/>
    <col min="265" max="265" width="1.7109375" style="420" customWidth="1"/>
    <col min="266" max="266" width="6.28515625" style="420" customWidth="1"/>
    <col min="267" max="267" width="12.140625" style="420" customWidth="1"/>
    <col min="268" max="268" width="10.28515625" style="420" customWidth="1"/>
    <col min="269" max="269" width="27.42578125" style="420" bestFit="1" customWidth="1"/>
    <col min="270" max="270" width="15.42578125" style="420" bestFit="1" customWidth="1"/>
    <col min="271" max="271" width="17.5703125" style="420" bestFit="1" customWidth="1"/>
    <col min="272" max="512" width="9.140625" style="420"/>
    <col min="513" max="513" width="2" style="420" customWidth="1"/>
    <col min="514" max="514" width="5.7109375" style="420" customWidth="1"/>
    <col min="515" max="515" width="53.85546875" style="420" customWidth="1"/>
    <col min="516" max="516" width="7.140625" style="420" bestFit="1" customWidth="1"/>
    <col min="517" max="517" width="9.28515625" style="420" bestFit="1" customWidth="1"/>
    <col min="518" max="518" width="10.28515625" style="420" bestFit="1" customWidth="1"/>
    <col min="519" max="519" width="11" style="420" customWidth="1"/>
    <col min="520" max="520" width="17.42578125" style="420" customWidth="1"/>
    <col min="521" max="521" width="1.7109375" style="420" customWidth="1"/>
    <col min="522" max="522" width="6.28515625" style="420" customWidth="1"/>
    <col min="523" max="523" width="12.140625" style="420" customWidth="1"/>
    <col min="524" max="524" width="10.28515625" style="420" customWidth="1"/>
    <col min="525" max="525" width="27.42578125" style="420" bestFit="1" customWidth="1"/>
    <col min="526" max="526" width="15.42578125" style="420" bestFit="1" customWidth="1"/>
    <col min="527" max="527" width="17.5703125" style="420" bestFit="1" customWidth="1"/>
    <col min="528" max="768" width="9.140625" style="420"/>
    <col min="769" max="769" width="2" style="420" customWidth="1"/>
    <col min="770" max="770" width="5.7109375" style="420" customWidth="1"/>
    <col min="771" max="771" width="53.85546875" style="420" customWidth="1"/>
    <col min="772" max="772" width="7.140625" style="420" bestFit="1" customWidth="1"/>
    <col min="773" max="773" width="9.28515625" style="420" bestFit="1" customWidth="1"/>
    <col min="774" max="774" width="10.28515625" style="420" bestFit="1" customWidth="1"/>
    <col min="775" max="775" width="11" style="420" customWidth="1"/>
    <col min="776" max="776" width="17.42578125" style="420" customWidth="1"/>
    <col min="777" max="777" width="1.7109375" style="420" customWidth="1"/>
    <col min="778" max="778" width="6.28515625" style="420" customWidth="1"/>
    <col min="779" max="779" width="12.140625" style="420" customWidth="1"/>
    <col min="780" max="780" width="10.28515625" style="420" customWidth="1"/>
    <col min="781" max="781" width="27.42578125" style="420" bestFit="1" customWidth="1"/>
    <col min="782" max="782" width="15.42578125" style="420" bestFit="1" customWidth="1"/>
    <col min="783" max="783" width="17.5703125" style="420" bestFit="1" customWidth="1"/>
    <col min="784" max="1024" width="9.140625" style="420"/>
    <col min="1025" max="1025" width="2" style="420" customWidth="1"/>
    <col min="1026" max="1026" width="5.7109375" style="420" customWidth="1"/>
    <col min="1027" max="1027" width="53.85546875" style="420" customWidth="1"/>
    <col min="1028" max="1028" width="7.140625" style="420" bestFit="1" customWidth="1"/>
    <col min="1029" max="1029" width="9.28515625" style="420" bestFit="1" customWidth="1"/>
    <col min="1030" max="1030" width="10.28515625" style="420" bestFit="1" customWidth="1"/>
    <col min="1031" max="1031" width="11" style="420" customWidth="1"/>
    <col min="1032" max="1032" width="17.42578125" style="420" customWidth="1"/>
    <col min="1033" max="1033" width="1.7109375" style="420" customWidth="1"/>
    <col min="1034" max="1034" width="6.28515625" style="420" customWidth="1"/>
    <col min="1035" max="1035" width="12.140625" style="420" customWidth="1"/>
    <col min="1036" max="1036" width="10.28515625" style="420" customWidth="1"/>
    <col min="1037" max="1037" width="27.42578125" style="420" bestFit="1" customWidth="1"/>
    <col min="1038" max="1038" width="15.42578125" style="420" bestFit="1" customWidth="1"/>
    <col min="1039" max="1039" width="17.5703125" style="420" bestFit="1" customWidth="1"/>
    <col min="1040" max="1280" width="9.140625" style="420"/>
    <col min="1281" max="1281" width="2" style="420" customWidth="1"/>
    <col min="1282" max="1282" width="5.7109375" style="420" customWidth="1"/>
    <col min="1283" max="1283" width="53.85546875" style="420" customWidth="1"/>
    <col min="1284" max="1284" width="7.140625" style="420" bestFit="1" customWidth="1"/>
    <col min="1285" max="1285" width="9.28515625" style="420" bestFit="1" customWidth="1"/>
    <col min="1286" max="1286" width="10.28515625" style="420" bestFit="1" customWidth="1"/>
    <col min="1287" max="1287" width="11" style="420" customWidth="1"/>
    <col min="1288" max="1288" width="17.42578125" style="420" customWidth="1"/>
    <col min="1289" max="1289" width="1.7109375" style="420" customWidth="1"/>
    <col min="1290" max="1290" width="6.28515625" style="420" customWidth="1"/>
    <col min="1291" max="1291" width="12.140625" style="420" customWidth="1"/>
    <col min="1292" max="1292" width="10.28515625" style="420" customWidth="1"/>
    <col min="1293" max="1293" width="27.42578125" style="420" bestFit="1" customWidth="1"/>
    <col min="1294" max="1294" width="15.42578125" style="420" bestFit="1" customWidth="1"/>
    <col min="1295" max="1295" width="17.5703125" style="420" bestFit="1" customWidth="1"/>
    <col min="1296" max="1536" width="9.140625" style="420"/>
    <col min="1537" max="1537" width="2" style="420" customWidth="1"/>
    <col min="1538" max="1538" width="5.7109375" style="420" customWidth="1"/>
    <col min="1539" max="1539" width="53.85546875" style="420" customWidth="1"/>
    <col min="1540" max="1540" width="7.140625" style="420" bestFit="1" customWidth="1"/>
    <col min="1541" max="1541" width="9.28515625" style="420" bestFit="1" customWidth="1"/>
    <col min="1542" max="1542" width="10.28515625" style="420" bestFit="1" customWidth="1"/>
    <col min="1543" max="1543" width="11" style="420" customWidth="1"/>
    <col min="1544" max="1544" width="17.42578125" style="420" customWidth="1"/>
    <col min="1545" max="1545" width="1.7109375" style="420" customWidth="1"/>
    <col min="1546" max="1546" width="6.28515625" style="420" customWidth="1"/>
    <col min="1547" max="1547" width="12.140625" style="420" customWidth="1"/>
    <col min="1548" max="1548" width="10.28515625" style="420" customWidth="1"/>
    <col min="1549" max="1549" width="27.42578125" style="420" bestFit="1" customWidth="1"/>
    <col min="1550" max="1550" width="15.42578125" style="420" bestFit="1" customWidth="1"/>
    <col min="1551" max="1551" width="17.5703125" style="420" bestFit="1" customWidth="1"/>
    <col min="1552" max="1792" width="9.140625" style="420"/>
    <col min="1793" max="1793" width="2" style="420" customWidth="1"/>
    <col min="1794" max="1794" width="5.7109375" style="420" customWidth="1"/>
    <col min="1795" max="1795" width="53.85546875" style="420" customWidth="1"/>
    <col min="1796" max="1796" width="7.140625" style="420" bestFit="1" customWidth="1"/>
    <col min="1797" max="1797" width="9.28515625" style="420" bestFit="1" customWidth="1"/>
    <col min="1798" max="1798" width="10.28515625" style="420" bestFit="1" customWidth="1"/>
    <col min="1799" max="1799" width="11" style="420" customWidth="1"/>
    <col min="1800" max="1800" width="17.42578125" style="420" customWidth="1"/>
    <col min="1801" max="1801" width="1.7109375" style="420" customWidth="1"/>
    <col min="1802" max="1802" width="6.28515625" style="420" customWidth="1"/>
    <col min="1803" max="1803" width="12.140625" style="420" customWidth="1"/>
    <col min="1804" max="1804" width="10.28515625" style="420" customWidth="1"/>
    <col min="1805" max="1805" width="27.42578125" style="420" bestFit="1" customWidth="1"/>
    <col min="1806" max="1806" width="15.42578125" style="420" bestFit="1" customWidth="1"/>
    <col min="1807" max="1807" width="17.5703125" style="420" bestFit="1" customWidth="1"/>
    <col min="1808" max="2048" width="9.140625" style="420"/>
    <col min="2049" max="2049" width="2" style="420" customWidth="1"/>
    <col min="2050" max="2050" width="5.7109375" style="420" customWidth="1"/>
    <col min="2051" max="2051" width="53.85546875" style="420" customWidth="1"/>
    <col min="2052" max="2052" width="7.140625" style="420" bestFit="1" customWidth="1"/>
    <col min="2053" max="2053" width="9.28515625" style="420" bestFit="1" customWidth="1"/>
    <col min="2054" max="2054" width="10.28515625" style="420" bestFit="1" customWidth="1"/>
    <col min="2055" max="2055" width="11" style="420" customWidth="1"/>
    <col min="2056" max="2056" width="17.42578125" style="420" customWidth="1"/>
    <col min="2057" max="2057" width="1.7109375" style="420" customWidth="1"/>
    <col min="2058" max="2058" width="6.28515625" style="420" customWidth="1"/>
    <col min="2059" max="2059" width="12.140625" style="420" customWidth="1"/>
    <col min="2060" max="2060" width="10.28515625" style="420" customWidth="1"/>
    <col min="2061" max="2061" width="27.42578125" style="420" bestFit="1" customWidth="1"/>
    <col min="2062" max="2062" width="15.42578125" style="420" bestFit="1" customWidth="1"/>
    <col min="2063" max="2063" width="17.5703125" style="420" bestFit="1" customWidth="1"/>
    <col min="2064" max="2304" width="9.140625" style="420"/>
    <col min="2305" max="2305" width="2" style="420" customWidth="1"/>
    <col min="2306" max="2306" width="5.7109375" style="420" customWidth="1"/>
    <col min="2307" max="2307" width="53.85546875" style="420" customWidth="1"/>
    <col min="2308" max="2308" width="7.140625" style="420" bestFit="1" customWidth="1"/>
    <col min="2309" max="2309" width="9.28515625" style="420" bestFit="1" customWidth="1"/>
    <col min="2310" max="2310" width="10.28515625" style="420" bestFit="1" customWidth="1"/>
    <col min="2311" max="2311" width="11" style="420" customWidth="1"/>
    <col min="2312" max="2312" width="17.42578125" style="420" customWidth="1"/>
    <col min="2313" max="2313" width="1.7109375" style="420" customWidth="1"/>
    <col min="2314" max="2314" width="6.28515625" style="420" customWidth="1"/>
    <col min="2315" max="2315" width="12.140625" style="420" customWidth="1"/>
    <col min="2316" max="2316" width="10.28515625" style="420" customWidth="1"/>
    <col min="2317" max="2317" width="27.42578125" style="420" bestFit="1" customWidth="1"/>
    <col min="2318" max="2318" width="15.42578125" style="420" bestFit="1" customWidth="1"/>
    <col min="2319" max="2319" width="17.5703125" style="420" bestFit="1" customWidth="1"/>
    <col min="2320" max="2560" width="9.140625" style="420"/>
    <col min="2561" max="2561" width="2" style="420" customWidth="1"/>
    <col min="2562" max="2562" width="5.7109375" style="420" customWidth="1"/>
    <col min="2563" max="2563" width="53.85546875" style="420" customWidth="1"/>
    <col min="2564" max="2564" width="7.140625" style="420" bestFit="1" customWidth="1"/>
    <col min="2565" max="2565" width="9.28515625" style="420" bestFit="1" customWidth="1"/>
    <col min="2566" max="2566" width="10.28515625" style="420" bestFit="1" customWidth="1"/>
    <col min="2567" max="2567" width="11" style="420" customWidth="1"/>
    <col min="2568" max="2568" width="17.42578125" style="420" customWidth="1"/>
    <col min="2569" max="2569" width="1.7109375" style="420" customWidth="1"/>
    <col min="2570" max="2570" width="6.28515625" style="420" customWidth="1"/>
    <col min="2571" max="2571" width="12.140625" style="420" customWidth="1"/>
    <col min="2572" max="2572" width="10.28515625" style="420" customWidth="1"/>
    <col min="2573" max="2573" width="27.42578125" style="420" bestFit="1" customWidth="1"/>
    <col min="2574" max="2574" width="15.42578125" style="420" bestFit="1" customWidth="1"/>
    <col min="2575" max="2575" width="17.5703125" style="420" bestFit="1" customWidth="1"/>
    <col min="2576" max="2816" width="9.140625" style="420"/>
    <col min="2817" max="2817" width="2" style="420" customWidth="1"/>
    <col min="2818" max="2818" width="5.7109375" style="420" customWidth="1"/>
    <col min="2819" max="2819" width="53.85546875" style="420" customWidth="1"/>
    <col min="2820" max="2820" width="7.140625" style="420" bestFit="1" customWidth="1"/>
    <col min="2821" max="2821" width="9.28515625" style="420" bestFit="1" customWidth="1"/>
    <col min="2822" max="2822" width="10.28515625" style="420" bestFit="1" customWidth="1"/>
    <col min="2823" max="2823" width="11" style="420" customWidth="1"/>
    <col min="2824" max="2824" width="17.42578125" style="420" customWidth="1"/>
    <col min="2825" max="2825" width="1.7109375" style="420" customWidth="1"/>
    <col min="2826" max="2826" width="6.28515625" style="420" customWidth="1"/>
    <col min="2827" max="2827" width="12.140625" style="420" customWidth="1"/>
    <col min="2828" max="2828" width="10.28515625" style="420" customWidth="1"/>
    <col min="2829" max="2829" width="27.42578125" style="420" bestFit="1" customWidth="1"/>
    <col min="2830" max="2830" width="15.42578125" style="420" bestFit="1" customWidth="1"/>
    <col min="2831" max="2831" width="17.5703125" style="420" bestFit="1" customWidth="1"/>
    <col min="2832" max="3072" width="9.140625" style="420"/>
    <col min="3073" max="3073" width="2" style="420" customWidth="1"/>
    <col min="3074" max="3074" width="5.7109375" style="420" customWidth="1"/>
    <col min="3075" max="3075" width="53.85546875" style="420" customWidth="1"/>
    <col min="3076" max="3076" width="7.140625" style="420" bestFit="1" customWidth="1"/>
    <col min="3077" max="3077" width="9.28515625" style="420" bestFit="1" customWidth="1"/>
    <col min="3078" max="3078" width="10.28515625" style="420" bestFit="1" customWidth="1"/>
    <col min="3079" max="3079" width="11" style="420" customWidth="1"/>
    <col min="3080" max="3080" width="17.42578125" style="420" customWidth="1"/>
    <col min="3081" max="3081" width="1.7109375" style="420" customWidth="1"/>
    <col min="3082" max="3082" width="6.28515625" style="420" customWidth="1"/>
    <col min="3083" max="3083" width="12.140625" style="420" customWidth="1"/>
    <col min="3084" max="3084" width="10.28515625" style="420" customWidth="1"/>
    <col min="3085" max="3085" width="27.42578125" style="420" bestFit="1" customWidth="1"/>
    <col min="3086" max="3086" width="15.42578125" style="420" bestFit="1" customWidth="1"/>
    <col min="3087" max="3087" width="17.5703125" style="420" bestFit="1" customWidth="1"/>
    <col min="3088" max="3328" width="9.140625" style="420"/>
    <col min="3329" max="3329" width="2" style="420" customWidth="1"/>
    <col min="3330" max="3330" width="5.7109375" style="420" customWidth="1"/>
    <col min="3331" max="3331" width="53.85546875" style="420" customWidth="1"/>
    <col min="3332" max="3332" width="7.140625" style="420" bestFit="1" customWidth="1"/>
    <col min="3333" max="3333" width="9.28515625" style="420" bestFit="1" customWidth="1"/>
    <col min="3334" max="3334" width="10.28515625" style="420" bestFit="1" customWidth="1"/>
    <col min="3335" max="3335" width="11" style="420" customWidth="1"/>
    <col min="3336" max="3336" width="17.42578125" style="420" customWidth="1"/>
    <col min="3337" max="3337" width="1.7109375" style="420" customWidth="1"/>
    <col min="3338" max="3338" width="6.28515625" style="420" customWidth="1"/>
    <col min="3339" max="3339" width="12.140625" style="420" customWidth="1"/>
    <col min="3340" max="3340" width="10.28515625" style="420" customWidth="1"/>
    <col min="3341" max="3341" width="27.42578125" style="420" bestFit="1" customWidth="1"/>
    <col min="3342" max="3342" width="15.42578125" style="420" bestFit="1" customWidth="1"/>
    <col min="3343" max="3343" width="17.5703125" style="420" bestFit="1" customWidth="1"/>
    <col min="3344" max="3584" width="9.140625" style="420"/>
    <col min="3585" max="3585" width="2" style="420" customWidth="1"/>
    <col min="3586" max="3586" width="5.7109375" style="420" customWidth="1"/>
    <col min="3587" max="3587" width="53.85546875" style="420" customWidth="1"/>
    <col min="3588" max="3588" width="7.140625" style="420" bestFit="1" customWidth="1"/>
    <col min="3589" max="3589" width="9.28515625" style="420" bestFit="1" customWidth="1"/>
    <col min="3590" max="3590" width="10.28515625" style="420" bestFit="1" customWidth="1"/>
    <col min="3591" max="3591" width="11" style="420" customWidth="1"/>
    <col min="3592" max="3592" width="17.42578125" style="420" customWidth="1"/>
    <col min="3593" max="3593" width="1.7109375" style="420" customWidth="1"/>
    <col min="3594" max="3594" width="6.28515625" style="420" customWidth="1"/>
    <col min="3595" max="3595" width="12.140625" style="420" customWidth="1"/>
    <col min="3596" max="3596" width="10.28515625" style="420" customWidth="1"/>
    <col min="3597" max="3597" width="27.42578125" style="420" bestFit="1" customWidth="1"/>
    <col min="3598" max="3598" width="15.42578125" style="420" bestFit="1" customWidth="1"/>
    <col min="3599" max="3599" width="17.5703125" style="420" bestFit="1" customWidth="1"/>
    <col min="3600" max="3840" width="9.140625" style="420"/>
    <col min="3841" max="3841" width="2" style="420" customWidth="1"/>
    <col min="3842" max="3842" width="5.7109375" style="420" customWidth="1"/>
    <col min="3843" max="3843" width="53.85546875" style="420" customWidth="1"/>
    <col min="3844" max="3844" width="7.140625" style="420" bestFit="1" customWidth="1"/>
    <col min="3845" max="3845" width="9.28515625" style="420" bestFit="1" customWidth="1"/>
    <col min="3846" max="3846" width="10.28515625" style="420" bestFit="1" customWidth="1"/>
    <col min="3847" max="3847" width="11" style="420" customWidth="1"/>
    <col min="3848" max="3848" width="17.42578125" style="420" customWidth="1"/>
    <col min="3849" max="3849" width="1.7109375" style="420" customWidth="1"/>
    <col min="3850" max="3850" width="6.28515625" style="420" customWidth="1"/>
    <col min="3851" max="3851" width="12.140625" style="420" customWidth="1"/>
    <col min="3852" max="3852" width="10.28515625" style="420" customWidth="1"/>
    <col min="3853" max="3853" width="27.42578125" style="420" bestFit="1" customWidth="1"/>
    <col min="3854" max="3854" width="15.42578125" style="420" bestFit="1" customWidth="1"/>
    <col min="3855" max="3855" width="17.5703125" style="420" bestFit="1" customWidth="1"/>
    <col min="3856" max="4096" width="9.140625" style="420"/>
    <col min="4097" max="4097" width="2" style="420" customWidth="1"/>
    <col min="4098" max="4098" width="5.7109375" style="420" customWidth="1"/>
    <col min="4099" max="4099" width="53.85546875" style="420" customWidth="1"/>
    <col min="4100" max="4100" width="7.140625" style="420" bestFit="1" customWidth="1"/>
    <col min="4101" max="4101" width="9.28515625" style="420" bestFit="1" customWidth="1"/>
    <col min="4102" max="4102" width="10.28515625" style="420" bestFit="1" customWidth="1"/>
    <col min="4103" max="4103" width="11" style="420" customWidth="1"/>
    <col min="4104" max="4104" width="17.42578125" style="420" customWidth="1"/>
    <col min="4105" max="4105" width="1.7109375" style="420" customWidth="1"/>
    <col min="4106" max="4106" width="6.28515625" style="420" customWidth="1"/>
    <col min="4107" max="4107" width="12.140625" style="420" customWidth="1"/>
    <col min="4108" max="4108" width="10.28515625" style="420" customWidth="1"/>
    <col min="4109" max="4109" width="27.42578125" style="420" bestFit="1" customWidth="1"/>
    <col min="4110" max="4110" width="15.42578125" style="420" bestFit="1" customWidth="1"/>
    <col min="4111" max="4111" width="17.5703125" style="420" bestFit="1" customWidth="1"/>
    <col min="4112" max="4352" width="9.140625" style="420"/>
    <col min="4353" max="4353" width="2" style="420" customWidth="1"/>
    <col min="4354" max="4354" width="5.7109375" style="420" customWidth="1"/>
    <col min="4355" max="4355" width="53.85546875" style="420" customWidth="1"/>
    <col min="4356" max="4356" width="7.140625" style="420" bestFit="1" customWidth="1"/>
    <col min="4357" max="4357" width="9.28515625" style="420" bestFit="1" customWidth="1"/>
    <col min="4358" max="4358" width="10.28515625" style="420" bestFit="1" customWidth="1"/>
    <col min="4359" max="4359" width="11" style="420" customWidth="1"/>
    <col min="4360" max="4360" width="17.42578125" style="420" customWidth="1"/>
    <col min="4361" max="4361" width="1.7109375" style="420" customWidth="1"/>
    <col min="4362" max="4362" width="6.28515625" style="420" customWidth="1"/>
    <col min="4363" max="4363" width="12.140625" style="420" customWidth="1"/>
    <col min="4364" max="4364" width="10.28515625" style="420" customWidth="1"/>
    <col min="4365" max="4365" width="27.42578125" style="420" bestFit="1" customWidth="1"/>
    <col min="4366" max="4366" width="15.42578125" style="420" bestFit="1" customWidth="1"/>
    <col min="4367" max="4367" width="17.5703125" style="420" bestFit="1" customWidth="1"/>
    <col min="4368" max="4608" width="9.140625" style="420"/>
    <col min="4609" max="4609" width="2" style="420" customWidth="1"/>
    <col min="4610" max="4610" width="5.7109375" style="420" customWidth="1"/>
    <col min="4611" max="4611" width="53.85546875" style="420" customWidth="1"/>
    <col min="4612" max="4612" width="7.140625" style="420" bestFit="1" customWidth="1"/>
    <col min="4613" max="4613" width="9.28515625" style="420" bestFit="1" customWidth="1"/>
    <col min="4614" max="4614" width="10.28515625" style="420" bestFit="1" customWidth="1"/>
    <col min="4615" max="4615" width="11" style="420" customWidth="1"/>
    <col min="4616" max="4616" width="17.42578125" style="420" customWidth="1"/>
    <col min="4617" max="4617" width="1.7109375" style="420" customWidth="1"/>
    <col min="4618" max="4618" width="6.28515625" style="420" customWidth="1"/>
    <col min="4619" max="4619" width="12.140625" style="420" customWidth="1"/>
    <col min="4620" max="4620" width="10.28515625" style="420" customWidth="1"/>
    <col min="4621" max="4621" width="27.42578125" style="420" bestFit="1" customWidth="1"/>
    <col min="4622" max="4622" width="15.42578125" style="420" bestFit="1" customWidth="1"/>
    <col min="4623" max="4623" width="17.5703125" style="420" bestFit="1" customWidth="1"/>
    <col min="4624" max="4864" width="9.140625" style="420"/>
    <col min="4865" max="4865" width="2" style="420" customWidth="1"/>
    <col min="4866" max="4866" width="5.7109375" style="420" customWidth="1"/>
    <col min="4867" max="4867" width="53.85546875" style="420" customWidth="1"/>
    <col min="4868" max="4868" width="7.140625" style="420" bestFit="1" customWidth="1"/>
    <col min="4869" max="4869" width="9.28515625" style="420" bestFit="1" customWidth="1"/>
    <col min="4870" max="4870" width="10.28515625" style="420" bestFit="1" customWidth="1"/>
    <col min="4871" max="4871" width="11" style="420" customWidth="1"/>
    <col min="4872" max="4872" width="17.42578125" style="420" customWidth="1"/>
    <col min="4873" max="4873" width="1.7109375" style="420" customWidth="1"/>
    <col min="4874" max="4874" width="6.28515625" style="420" customWidth="1"/>
    <col min="4875" max="4875" width="12.140625" style="420" customWidth="1"/>
    <col min="4876" max="4876" width="10.28515625" style="420" customWidth="1"/>
    <col min="4877" max="4877" width="27.42578125" style="420" bestFit="1" customWidth="1"/>
    <col min="4878" max="4878" width="15.42578125" style="420" bestFit="1" customWidth="1"/>
    <col min="4879" max="4879" width="17.5703125" style="420" bestFit="1" customWidth="1"/>
    <col min="4880" max="5120" width="9.140625" style="420"/>
    <col min="5121" max="5121" width="2" style="420" customWidth="1"/>
    <col min="5122" max="5122" width="5.7109375" style="420" customWidth="1"/>
    <col min="5123" max="5123" width="53.85546875" style="420" customWidth="1"/>
    <col min="5124" max="5124" width="7.140625" style="420" bestFit="1" customWidth="1"/>
    <col min="5125" max="5125" width="9.28515625" style="420" bestFit="1" customWidth="1"/>
    <col min="5126" max="5126" width="10.28515625" style="420" bestFit="1" customWidth="1"/>
    <col min="5127" max="5127" width="11" style="420" customWidth="1"/>
    <col min="5128" max="5128" width="17.42578125" style="420" customWidth="1"/>
    <col min="5129" max="5129" width="1.7109375" style="420" customWidth="1"/>
    <col min="5130" max="5130" width="6.28515625" style="420" customWidth="1"/>
    <col min="5131" max="5131" width="12.140625" style="420" customWidth="1"/>
    <col min="5132" max="5132" width="10.28515625" style="420" customWidth="1"/>
    <col min="5133" max="5133" width="27.42578125" style="420" bestFit="1" customWidth="1"/>
    <col min="5134" max="5134" width="15.42578125" style="420" bestFit="1" customWidth="1"/>
    <col min="5135" max="5135" width="17.5703125" style="420" bestFit="1" customWidth="1"/>
    <col min="5136" max="5376" width="9.140625" style="420"/>
    <col min="5377" max="5377" width="2" style="420" customWidth="1"/>
    <col min="5378" max="5378" width="5.7109375" style="420" customWidth="1"/>
    <col min="5379" max="5379" width="53.85546875" style="420" customWidth="1"/>
    <col min="5380" max="5380" width="7.140625" style="420" bestFit="1" customWidth="1"/>
    <col min="5381" max="5381" width="9.28515625" style="420" bestFit="1" customWidth="1"/>
    <col min="5382" max="5382" width="10.28515625" style="420" bestFit="1" customWidth="1"/>
    <col min="5383" max="5383" width="11" style="420" customWidth="1"/>
    <col min="5384" max="5384" width="17.42578125" style="420" customWidth="1"/>
    <col min="5385" max="5385" width="1.7109375" style="420" customWidth="1"/>
    <col min="5386" max="5386" width="6.28515625" style="420" customWidth="1"/>
    <col min="5387" max="5387" width="12.140625" style="420" customWidth="1"/>
    <col min="5388" max="5388" width="10.28515625" style="420" customWidth="1"/>
    <col min="5389" max="5389" width="27.42578125" style="420" bestFit="1" customWidth="1"/>
    <col min="5390" max="5390" width="15.42578125" style="420" bestFit="1" customWidth="1"/>
    <col min="5391" max="5391" width="17.5703125" style="420" bestFit="1" customWidth="1"/>
    <col min="5392" max="5632" width="9.140625" style="420"/>
    <col min="5633" max="5633" width="2" style="420" customWidth="1"/>
    <col min="5634" max="5634" width="5.7109375" style="420" customWidth="1"/>
    <col min="5635" max="5635" width="53.85546875" style="420" customWidth="1"/>
    <col min="5636" max="5636" width="7.140625" style="420" bestFit="1" customWidth="1"/>
    <col min="5637" max="5637" width="9.28515625" style="420" bestFit="1" customWidth="1"/>
    <col min="5638" max="5638" width="10.28515625" style="420" bestFit="1" customWidth="1"/>
    <col min="5639" max="5639" width="11" style="420" customWidth="1"/>
    <col min="5640" max="5640" width="17.42578125" style="420" customWidth="1"/>
    <col min="5641" max="5641" width="1.7109375" style="420" customWidth="1"/>
    <col min="5642" max="5642" width="6.28515625" style="420" customWidth="1"/>
    <col min="5643" max="5643" width="12.140625" style="420" customWidth="1"/>
    <col min="5644" max="5644" width="10.28515625" style="420" customWidth="1"/>
    <col min="5645" max="5645" width="27.42578125" style="420" bestFit="1" customWidth="1"/>
    <col min="5646" max="5646" width="15.42578125" style="420" bestFit="1" customWidth="1"/>
    <col min="5647" max="5647" width="17.5703125" style="420" bestFit="1" customWidth="1"/>
    <col min="5648" max="5888" width="9.140625" style="420"/>
    <col min="5889" max="5889" width="2" style="420" customWidth="1"/>
    <col min="5890" max="5890" width="5.7109375" style="420" customWidth="1"/>
    <col min="5891" max="5891" width="53.85546875" style="420" customWidth="1"/>
    <col min="5892" max="5892" width="7.140625" style="420" bestFit="1" customWidth="1"/>
    <col min="5893" max="5893" width="9.28515625" style="420" bestFit="1" customWidth="1"/>
    <col min="5894" max="5894" width="10.28515625" style="420" bestFit="1" customWidth="1"/>
    <col min="5895" max="5895" width="11" style="420" customWidth="1"/>
    <col min="5896" max="5896" width="17.42578125" style="420" customWidth="1"/>
    <col min="5897" max="5897" width="1.7109375" style="420" customWidth="1"/>
    <col min="5898" max="5898" width="6.28515625" style="420" customWidth="1"/>
    <col min="5899" max="5899" width="12.140625" style="420" customWidth="1"/>
    <col min="5900" max="5900" width="10.28515625" style="420" customWidth="1"/>
    <col min="5901" max="5901" width="27.42578125" style="420" bestFit="1" customWidth="1"/>
    <col min="5902" max="5902" width="15.42578125" style="420" bestFit="1" customWidth="1"/>
    <col min="5903" max="5903" width="17.5703125" style="420" bestFit="1" customWidth="1"/>
    <col min="5904" max="6144" width="9.140625" style="420"/>
    <col min="6145" max="6145" width="2" style="420" customWidth="1"/>
    <col min="6146" max="6146" width="5.7109375" style="420" customWidth="1"/>
    <col min="6147" max="6147" width="53.85546875" style="420" customWidth="1"/>
    <col min="6148" max="6148" width="7.140625" style="420" bestFit="1" customWidth="1"/>
    <col min="6149" max="6149" width="9.28515625" style="420" bestFit="1" customWidth="1"/>
    <col min="6150" max="6150" width="10.28515625" style="420" bestFit="1" customWidth="1"/>
    <col min="6151" max="6151" width="11" style="420" customWidth="1"/>
    <col min="6152" max="6152" width="17.42578125" style="420" customWidth="1"/>
    <col min="6153" max="6153" width="1.7109375" style="420" customWidth="1"/>
    <col min="6154" max="6154" width="6.28515625" style="420" customWidth="1"/>
    <col min="6155" max="6155" width="12.140625" style="420" customWidth="1"/>
    <col min="6156" max="6156" width="10.28515625" style="420" customWidth="1"/>
    <col min="6157" max="6157" width="27.42578125" style="420" bestFit="1" customWidth="1"/>
    <col min="6158" max="6158" width="15.42578125" style="420" bestFit="1" customWidth="1"/>
    <col min="6159" max="6159" width="17.5703125" style="420" bestFit="1" customWidth="1"/>
    <col min="6160" max="6400" width="9.140625" style="420"/>
    <col min="6401" max="6401" width="2" style="420" customWidth="1"/>
    <col min="6402" max="6402" width="5.7109375" style="420" customWidth="1"/>
    <col min="6403" max="6403" width="53.85546875" style="420" customWidth="1"/>
    <col min="6404" max="6404" width="7.140625" style="420" bestFit="1" customWidth="1"/>
    <col min="6405" max="6405" width="9.28515625" style="420" bestFit="1" customWidth="1"/>
    <col min="6406" max="6406" width="10.28515625" style="420" bestFit="1" customWidth="1"/>
    <col min="6407" max="6407" width="11" style="420" customWidth="1"/>
    <col min="6408" max="6408" width="17.42578125" style="420" customWidth="1"/>
    <col min="6409" max="6409" width="1.7109375" style="420" customWidth="1"/>
    <col min="6410" max="6410" width="6.28515625" style="420" customWidth="1"/>
    <col min="6411" max="6411" width="12.140625" style="420" customWidth="1"/>
    <col min="6412" max="6412" width="10.28515625" style="420" customWidth="1"/>
    <col min="6413" max="6413" width="27.42578125" style="420" bestFit="1" customWidth="1"/>
    <col min="6414" max="6414" width="15.42578125" style="420" bestFit="1" customWidth="1"/>
    <col min="6415" max="6415" width="17.5703125" style="420" bestFit="1" customWidth="1"/>
    <col min="6416" max="6656" width="9.140625" style="420"/>
    <col min="6657" max="6657" width="2" style="420" customWidth="1"/>
    <col min="6658" max="6658" width="5.7109375" style="420" customWidth="1"/>
    <col min="6659" max="6659" width="53.85546875" style="420" customWidth="1"/>
    <col min="6660" max="6660" width="7.140625" style="420" bestFit="1" customWidth="1"/>
    <col min="6661" max="6661" width="9.28515625" style="420" bestFit="1" customWidth="1"/>
    <col min="6662" max="6662" width="10.28515625" style="420" bestFit="1" customWidth="1"/>
    <col min="6663" max="6663" width="11" style="420" customWidth="1"/>
    <col min="6664" max="6664" width="17.42578125" style="420" customWidth="1"/>
    <col min="6665" max="6665" width="1.7109375" style="420" customWidth="1"/>
    <col min="6666" max="6666" width="6.28515625" style="420" customWidth="1"/>
    <col min="6667" max="6667" width="12.140625" style="420" customWidth="1"/>
    <col min="6668" max="6668" width="10.28515625" style="420" customWidth="1"/>
    <col min="6669" max="6669" width="27.42578125" style="420" bestFit="1" customWidth="1"/>
    <col min="6670" max="6670" width="15.42578125" style="420" bestFit="1" customWidth="1"/>
    <col min="6671" max="6671" width="17.5703125" style="420" bestFit="1" customWidth="1"/>
    <col min="6672" max="6912" width="9.140625" style="420"/>
    <col min="6913" max="6913" width="2" style="420" customWidth="1"/>
    <col min="6914" max="6914" width="5.7109375" style="420" customWidth="1"/>
    <col min="6915" max="6915" width="53.85546875" style="420" customWidth="1"/>
    <col min="6916" max="6916" width="7.140625" style="420" bestFit="1" customWidth="1"/>
    <col min="6917" max="6917" width="9.28515625" style="420" bestFit="1" customWidth="1"/>
    <col min="6918" max="6918" width="10.28515625" style="420" bestFit="1" customWidth="1"/>
    <col min="6919" max="6919" width="11" style="420" customWidth="1"/>
    <col min="6920" max="6920" width="17.42578125" style="420" customWidth="1"/>
    <col min="6921" max="6921" width="1.7109375" style="420" customWidth="1"/>
    <col min="6922" max="6922" width="6.28515625" style="420" customWidth="1"/>
    <col min="6923" max="6923" width="12.140625" style="420" customWidth="1"/>
    <col min="6924" max="6924" width="10.28515625" style="420" customWidth="1"/>
    <col min="6925" max="6925" width="27.42578125" style="420" bestFit="1" customWidth="1"/>
    <col min="6926" max="6926" width="15.42578125" style="420" bestFit="1" customWidth="1"/>
    <col min="6927" max="6927" width="17.5703125" style="420" bestFit="1" customWidth="1"/>
    <col min="6928" max="7168" width="9.140625" style="420"/>
    <col min="7169" max="7169" width="2" style="420" customWidth="1"/>
    <col min="7170" max="7170" width="5.7109375" style="420" customWidth="1"/>
    <col min="7171" max="7171" width="53.85546875" style="420" customWidth="1"/>
    <col min="7172" max="7172" width="7.140625" style="420" bestFit="1" customWidth="1"/>
    <col min="7173" max="7173" width="9.28515625" style="420" bestFit="1" customWidth="1"/>
    <col min="7174" max="7174" width="10.28515625" style="420" bestFit="1" customWidth="1"/>
    <col min="7175" max="7175" width="11" style="420" customWidth="1"/>
    <col min="7176" max="7176" width="17.42578125" style="420" customWidth="1"/>
    <col min="7177" max="7177" width="1.7109375" style="420" customWidth="1"/>
    <col min="7178" max="7178" width="6.28515625" style="420" customWidth="1"/>
    <col min="7179" max="7179" width="12.140625" style="420" customWidth="1"/>
    <col min="7180" max="7180" width="10.28515625" style="420" customWidth="1"/>
    <col min="7181" max="7181" width="27.42578125" style="420" bestFit="1" customWidth="1"/>
    <col min="7182" max="7182" width="15.42578125" style="420" bestFit="1" customWidth="1"/>
    <col min="7183" max="7183" width="17.5703125" style="420" bestFit="1" customWidth="1"/>
    <col min="7184" max="7424" width="9.140625" style="420"/>
    <col min="7425" max="7425" width="2" style="420" customWidth="1"/>
    <col min="7426" max="7426" width="5.7109375" style="420" customWidth="1"/>
    <col min="7427" max="7427" width="53.85546875" style="420" customWidth="1"/>
    <col min="7428" max="7428" width="7.140625" style="420" bestFit="1" customWidth="1"/>
    <col min="7429" max="7429" width="9.28515625" style="420" bestFit="1" customWidth="1"/>
    <col min="7430" max="7430" width="10.28515625" style="420" bestFit="1" customWidth="1"/>
    <col min="7431" max="7431" width="11" style="420" customWidth="1"/>
    <col min="7432" max="7432" width="17.42578125" style="420" customWidth="1"/>
    <col min="7433" max="7433" width="1.7109375" style="420" customWidth="1"/>
    <col min="7434" max="7434" width="6.28515625" style="420" customWidth="1"/>
    <col min="7435" max="7435" width="12.140625" style="420" customWidth="1"/>
    <col min="7436" max="7436" width="10.28515625" style="420" customWidth="1"/>
    <col min="7437" max="7437" width="27.42578125" style="420" bestFit="1" customWidth="1"/>
    <col min="7438" max="7438" width="15.42578125" style="420" bestFit="1" customWidth="1"/>
    <col min="7439" max="7439" width="17.5703125" style="420" bestFit="1" customWidth="1"/>
    <col min="7440" max="7680" width="9.140625" style="420"/>
    <col min="7681" max="7681" width="2" style="420" customWidth="1"/>
    <col min="7682" max="7682" width="5.7109375" style="420" customWidth="1"/>
    <col min="7683" max="7683" width="53.85546875" style="420" customWidth="1"/>
    <col min="7684" max="7684" width="7.140625" style="420" bestFit="1" customWidth="1"/>
    <col min="7685" max="7685" width="9.28515625" style="420" bestFit="1" customWidth="1"/>
    <col min="7686" max="7686" width="10.28515625" style="420" bestFit="1" customWidth="1"/>
    <col min="7687" max="7687" width="11" style="420" customWidth="1"/>
    <col min="7688" max="7688" width="17.42578125" style="420" customWidth="1"/>
    <col min="7689" max="7689" width="1.7109375" style="420" customWidth="1"/>
    <col min="7690" max="7690" width="6.28515625" style="420" customWidth="1"/>
    <col min="7691" max="7691" width="12.140625" style="420" customWidth="1"/>
    <col min="7692" max="7692" width="10.28515625" style="420" customWidth="1"/>
    <col min="7693" max="7693" width="27.42578125" style="420" bestFit="1" customWidth="1"/>
    <col min="7694" max="7694" width="15.42578125" style="420" bestFit="1" customWidth="1"/>
    <col min="7695" max="7695" width="17.5703125" style="420" bestFit="1" customWidth="1"/>
    <col min="7696" max="7936" width="9.140625" style="420"/>
    <col min="7937" max="7937" width="2" style="420" customWidth="1"/>
    <col min="7938" max="7938" width="5.7109375" style="420" customWidth="1"/>
    <col min="7939" max="7939" width="53.85546875" style="420" customWidth="1"/>
    <col min="7940" max="7940" width="7.140625" style="420" bestFit="1" customWidth="1"/>
    <col min="7941" max="7941" width="9.28515625" style="420" bestFit="1" customWidth="1"/>
    <col min="7942" max="7942" width="10.28515625" style="420" bestFit="1" customWidth="1"/>
    <col min="7943" max="7943" width="11" style="420" customWidth="1"/>
    <col min="7944" max="7944" width="17.42578125" style="420" customWidth="1"/>
    <col min="7945" max="7945" width="1.7109375" style="420" customWidth="1"/>
    <col min="7946" max="7946" width="6.28515625" style="420" customWidth="1"/>
    <col min="7947" max="7947" width="12.140625" style="420" customWidth="1"/>
    <col min="7948" max="7948" width="10.28515625" style="420" customWidth="1"/>
    <col min="7949" max="7949" width="27.42578125" style="420" bestFit="1" customWidth="1"/>
    <col min="7950" max="7950" width="15.42578125" style="420" bestFit="1" customWidth="1"/>
    <col min="7951" max="7951" width="17.5703125" style="420" bestFit="1" customWidth="1"/>
    <col min="7952" max="8192" width="9.140625" style="420"/>
    <col min="8193" max="8193" width="2" style="420" customWidth="1"/>
    <col min="8194" max="8194" width="5.7109375" style="420" customWidth="1"/>
    <col min="8195" max="8195" width="53.85546875" style="420" customWidth="1"/>
    <col min="8196" max="8196" width="7.140625" style="420" bestFit="1" customWidth="1"/>
    <col min="8197" max="8197" width="9.28515625" style="420" bestFit="1" customWidth="1"/>
    <col min="8198" max="8198" width="10.28515625" style="420" bestFit="1" customWidth="1"/>
    <col min="8199" max="8199" width="11" style="420" customWidth="1"/>
    <col min="8200" max="8200" width="17.42578125" style="420" customWidth="1"/>
    <col min="8201" max="8201" width="1.7109375" style="420" customWidth="1"/>
    <col min="8202" max="8202" width="6.28515625" style="420" customWidth="1"/>
    <col min="8203" max="8203" width="12.140625" style="420" customWidth="1"/>
    <col min="8204" max="8204" width="10.28515625" style="420" customWidth="1"/>
    <col min="8205" max="8205" width="27.42578125" style="420" bestFit="1" customWidth="1"/>
    <col min="8206" max="8206" width="15.42578125" style="420" bestFit="1" customWidth="1"/>
    <col min="8207" max="8207" width="17.5703125" style="420" bestFit="1" customWidth="1"/>
    <col min="8208" max="8448" width="9.140625" style="420"/>
    <col min="8449" max="8449" width="2" style="420" customWidth="1"/>
    <col min="8450" max="8450" width="5.7109375" style="420" customWidth="1"/>
    <col min="8451" max="8451" width="53.85546875" style="420" customWidth="1"/>
    <col min="8452" max="8452" width="7.140625" style="420" bestFit="1" customWidth="1"/>
    <col min="8453" max="8453" width="9.28515625" style="420" bestFit="1" customWidth="1"/>
    <col min="8454" max="8454" width="10.28515625" style="420" bestFit="1" customWidth="1"/>
    <col min="8455" max="8455" width="11" style="420" customWidth="1"/>
    <col min="8456" max="8456" width="17.42578125" style="420" customWidth="1"/>
    <col min="8457" max="8457" width="1.7109375" style="420" customWidth="1"/>
    <col min="8458" max="8458" width="6.28515625" style="420" customWidth="1"/>
    <col min="8459" max="8459" width="12.140625" style="420" customWidth="1"/>
    <col min="8460" max="8460" width="10.28515625" style="420" customWidth="1"/>
    <col min="8461" max="8461" width="27.42578125" style="420" bestFit="1" customWidth="1"/>
    <col min="8462" max="8462" width="15.42578125" style="420" bestFit="1" customWidth="1"/>
    <col min="8463" max="8463" width="17.5703125" style="420" bestFit="1" customWidth="1"/>
    <col min="8464" max="8704" width="9.140625" style="420"/>
    <col min="8705" max="8705" width="2" style="420" customWidth="1"/>
    <col min="8706" max="8706" width="5.7109375" style="420" customWidth="1"/>
    <col min="8707" max="8707" width="53.85546875" style="420" customWidth="1"/>
    <col min="8708" max="8708" width="7.140625" style="420" bestFit="1" customWidth="1"/>
    <col min="8709" max="8709" width="9.28515625" style="420" bestFit="1" customWidth="1"/>
    <col min="8710" max="8710" width="10.28515625" style="420" bestFit="1" customWidth="1"/>
    <col min="8711" max="8711" width="11" style="420" customWidth="1"/>
    <col min="8712" max="8712" width="17.42578125" style="420" customWidth="1"/>
    <col min="8713" max="8713" width="1.7109375" style="420" customWidth="1"/>
    <col min="8714" max="8714" width="6.28515625" style="420" customWidth="1"/>
    <col min="8715" max="8715" width="12.140625" style="420" customWidth="1"/>
    <col min="8716" max="8716" width="10.28515625" style="420" customWidth="1"/>
    <col min="8717" max="8717" width="27.42578125" style="420" bestFit="1" customWidth="1"/>
    <col min="8718" max="8718" width="15.42578125" style="420" bestFit="1" customWidth="1"/>
    <col min="8719" max="8719" width="17.5703125" style="420" bestFit="1" customWidth="1"/>
    <col min="8720" max="8960" width="9.140625" style="420"/>
    <col min="8961" max="8961" width="2" style="420" customWidth="1"/>
    <col min="8962" max="8962" width="5.7109375" style="420" customWidth="1"/>
    <col min="8963" max="8963" width="53.85546875" style="420" customWidth="1"/>
    <col min="8964" max="8964" width="7.140625" style="420" bestFit="1" customWidth="1"/>
    <col min="8965" max="8965" width="9.28515625" style="420" bestFit="1" customWidth="1"/>
    <col min="8966" max="8966" width="10.28515625" style="420" bestFit="1" customWidth="1"/>
    <col min="8967" max="8967" width="11" style="420" customWidth="1"/>
    <col min="8968" max="8968" width="17.42578125" style="420" customWidth="1"/>
    <col min="8969" max="8969" width="1.7109375" style="420" customWidth="1"/>
    <col min="8970" max="8970" width="6.28515625" style="420" customWidth="1"/>
    <col min="8971" max="8971" width="12.140625" style="420" customWidth="1"/>
    <col min="8972" max="8972" width="10.28515625" style="420" customWidth="1"/>
    <col min="8973" max="8973" width="27.42578125" style="420" bestFit="1" customWidth="1"/>
    <col min="8974" max="8974" width="15.42578125" style="420" bestFit="1" customWidth="1"/>
    <col min="8975" max="8975" width="17.5703125" style="420" bestFit="1" customWidth="1"/>
    <col min="8976" max="9216" width="9.140625" style="420"/>
    <col min="9217" max="9217" width="2" style="420" customWidth="1"/>
    <col min="9218" max="9218" width="5.7109375" style="420" customWidth="1"/>
    <col min="9219" max="9219" width="53.85546875" style="420" customWidth="1"/>
    <col min="9220" max="9220" width="7.140625" style="420" bestFit="1" customWidth="1"/>
    <col min="9221" max="9221" width="9.28515625" style="420" bestFit="1" customWidth="1"/>
    <col min="9222" max="9222" width="10.28515625" style="420" bestFit="1" customWidth="1"/>
    <col min="9223" max="9223" width="11" style="420" customWidth="1"/>
    <col min="9224" max="9224" width="17.42578125" style="420" customWidth="1"/>
    <col min="9225" max="9225" width="1.7109375" style="420" customWidth="1"/>
    <col min="9226" max="9226" width="6.28515625" style="420" customWidth="1"/>
    <col min="9227" max="9227" width="12.140625" style="420" customWidth="1"/>
    <col min="9228" max="9228" width="10.28515625" style="420" customWidth="1"/>
    <col min="9229" max="9229" width="27.42578125" style="420" bestFit="1" customWidth="1"/>
    <col min="9230" max="9230" width="15.42578125" style="420" bestFit="1" customWidth="1"/>
    <col min="9231" max="9231" width="17.5703125" style="420" bestFit="1" customWidth="1"/>
    <col min="9232" max="9472" width="9.140625" style="420"/>
    <col min="9473" max="9473" width="2" style="420" customWidth="1"/>
    <col min="9474" max="9474" width="5.7109375" style="420" customWidth="1"/>
    <col min="9475" max="9475" width="53.85546875" style="420" customWidth="1"/>
    <col min="9476" max="9476" width="7.140625" style="420" bestFit="1" customWidth="1"/>
    <col min="9477" max="9477" width="9.28515625" style="420" bestFit="1" customWidth="1"/>
    <col min="9478" max="9478" width="10.28515625" style="420" bestFit="1" customWidth="1"/>
    <col min="9479" max="9479" width="11" style="420" customWidth="1"/>
    <col min="9480" max="9480" width="17.42578125" style="420" customWidth="1"/>
    <col min="9481" max="9481" width="1.7109375" style="420" customWidth="1"/>
    <col min="9482" max="9482" width="6.28515625" style="420" customWidth="1"/>
    <col min="9483" max="9483" width="12.140625" style="420" customWidth="1"/>
    <col min="9484" max="9484" width="10.28515625" style="420" customWidth="1"/>
    <col min="9485" max="9485" width="27.42578125" style="420" bestFit="1" customWidth="1"/>
    <col min="9486" max="9486" width="15.42578125" style="420" bestFit="1" customWidth="1"/>
    <col min="9487" max="9487" width="17.5703125" style="420" bestFit="1" customWidth="1"/>
    <col min="9488" max="9728" width="9.140625" style="420"/>
    <col min="9729" max="9729" width="2" style="420" customWidth="1"/>
    <col min="9730" max="9730" width="5.7109375" style="420" customWidth="1"/>
    <col min="9731" max="9731" width="53.85546875" style="420" customWidth="1"/>
    <col min="9732" max="9732" width="7.140625" style="420" bestFit="1" customWidth="1"/>
    <col min="9733" max="9733" width="9.28515625" style="420" bestFit="1" customWidth="1"/>
    <col min="9734" max="9734" width="10.28515625" style="420" bestFit="1" customWidth="1"/>
    <col min="9735" max="9735" width="11" style="420" customWidth="1"/>
    <col min="9736" max="9736" width="17.42578125" style="420" customWidth="1"/>
    <col min="9737" max="9737" width="1.7109375" style="420" customWidth="1"/>
    <col min="9738" max="9738" width="6.28515625" style="420" customWidth="1"/>
    <col min="9739" max="9739" width="12.140625" style="420" customWidth="1"/>
    <col min="9740" max="9740" width="10.28515625" style="420" customWidth="1"/>
    <col min="9741" max="9741" width="27.42578125" style="420" bestFit="1" customWidth="1"/>
    <col min="9742" max="9742" width="15.42578125" style="420" bestFit="1" customWidth="1"/>
    <col min="9743" max="9743" width="17.5703125" style="420" bestFit="1" customWidth="1"/>
    <col min="9744" max="9984" width="9.140625" style="420"/>
    <col min="9985" max="9985" width="2" style="420" customWidth="1"/>
    <col min="9986" max="9986" width="5.7109375" style="420" customWidth="1"/>
    <col min="9987" max="9987" width="53.85546875" style="420" customWidth="1"/>
    <col min="9988" max="9988" width="7.140625" style="420" bestFit="1" customWidth="1"/>
    <col min="9989" max="9989" width="9.28515625" style="420" bestFit="1" customWidth="1"/>
    <col min="9990" max="9990" width="10.28515625" style="420" bestFit="1" customWidth="1"/>
    <col min="9991" max="9991" width="11" style="420" customWidth="1"/>
    <col min="9992" max="9992" width="17.42578125" style="420" customWidth="1"/>
    <col min="9993" max="9993" width="1.7109375" style="420" customWidth="1"/>
    <col min="9994" max="9994" width="6.28515625" style="420" customWidth="1"/>
    <col min="9995" max="9995" width="12.140625" style="420" customWidth="1"/>
    <col min="9996" max="9996" width="10.28515625" style="420" customWidth="1"/>
    <col min="9997" max="9997" width="27.42578125" style="420" bestFit="1" customWidth="1"/>
    <col min="9998" max="9998" width="15.42578125" style="420" bestFit="1" customWidth="1"/>
    <col min="9999" max="9999" width="17.5703125" style="420" bestFit="1" customWidth="1"/>
    <col min="10000" max="10240" width="9.140625" style="420"/>
    <col min="10241" max="10241" width="2" style="420" customWidth="1"/>
    <col min="10242" max="10242" width="5.7109375" style="420" customWidth="1"/>
    <col min="10243" max="10243" width="53.85546875" style="420" customWidth="1"/>
    <col min="10244" max="10244" width="7.140625" style="420" bestFit="1" customWidth="1"/>
    <col min="10245" max="10245" width="9.28515625" style="420" bestFit="1" customWidth="1"/>
    <col min="10246" max="10246" width="10.28515625" style="420" bestFit="1" customWidth="1"/>
    <col min="10247" max="10247" width="11" style="420" customWidth="1"/>
    <col min="10248" max="10248" width="17.42578125" style="420" customWidth="1"/>
    <col min="10249" max="10249" width="1.7109375" style="420" customWidth="1"/>
    <col min="10250" max="10250" width="6.28515625" style="420" customWidth="1"/>
    <col min="10251" max="10251" width="12.140625" style="420" customWidth="1"/>
    <col min="10252" max="10252" width="10.28515625" style="420" customWidth="1"/>
    <col min="10253" max="10253" width="27.42578125" style="420" bestFit="1" customWidth="1"/>
    <col min="10254" max="10254" width="15.42578125" style="420" bestFit="1" customWidth="1"/>
    <col min="10255" max="10255" width="17.5703125" style="420" bestFit="1" customWidth="1"/>
    <col min="10256" max="10496" width="9.140625" style="420"/>
    <col min="10497" max="10497" width="2" style="420" customWidth="1"/>
    <col min="10498" max="10498" width="5.7109375" style="420" customWidth="1"/>
    <col min="10499" max="10499" width="53.85546875" style="420" customWidth="1"/>
    <col min="10500" max="10500" width="7.140625" style="420" bestFit="1" customWidth="1"/>
    <col min="10501" max="10501" width="9.28515625" style="420" bestFit="1" customWidth="1"/>
    <col min="10502" max="10502" width="10.28515625" style="420" bestFit="1" customWidth="1"/>
    <col min="10503" max="10503" width="11" style="420" customWidth="1"/>
    <col min="10504" max="10504" width="17.42578125" style="420" customWidth="1"/>
    <col min="10505" max="10505" width="1.7109375" style="420" customWidth="1"/>
    <col min="10506" max="10506" width="6.28515625" style="420" customWidth="1"/>
    <col min="10507" max="10507" width="12.140625" style="420" customWidth="1"/>
    <col min="10508" max="10508" width="10.28515625" style="420" customWidth="1"/>
    <col min="10509" max="10509" width="27.42578125" style="420" bestFit="1" customWidth="1"/>
    <col min="10510" max="10510" width="15.42578125" style="420" bestFit="1" customWidth="1"/>
    <col min="10511" max="10511" width="17.5703125" style="420" bestFit="1" customWidth="1"/>
    <col min="10512" max="10752" width="9.140625" style="420"/>
    <col min="10753" max="10753" width="2" style="420" customWidth="1"/>
    <col min="10754" max="10754" width="5.7109375" style="420" customWidth="1"/>
    <col min="10755" max="10755" width="53.85546875" style="420" customWidth="1"/>
    <col min="10756" max="10756" width="7.140625" style="420" bestFit="1" customWidth="1"/>
    <col min="10757" max="10757" width="9.28515625" style="420" bestFit="1" customWidth="1"/>
    <col min="10758" max="10758" width="10.28515625" style="420" bestFit="1" customWidth="1"/>
    <col min="10759" max="10759" width="11" style="420" customWidth="1"/>
    <col min="10760" max="10760" width="17.42578125" style="420" customWidth="1"/>
    <col min="10761" max="10761" width="1.7109375" style="420" customWidth="1"/>
    <col min="10762" max="10762" width="6.28515625" style="420" customWidth="1"/>
    <col min="10763" max="10763" width="12.140625" style="420" customWidth="1"/>
    <col min="10764" max="10764" width="10.28515625" style="420" customWidth="1"/>
    <col min="10765" max="10765" width="27.42578125" style="420" bestFit="1" customWidth="1"/>
    <col min="10766" max="10766" width="15.42578125" style="420" bestFit="1" customWidth="1"/>
    <col min="10767" max="10767" width="17.5703125" style="420" bestFit="1" customWidth="1"/>
    <col min="10768" max="11008" width="9.140625" style="420"/>
    <col min="11009" max="11009" width="2" style="420" customWidth="1"/>
    <col min="11010" max="11010" width="5.7109375" style="420" customWidth="1"/>
    <col min="11011" max="11011" width="53.85546875" style="420" customWidth="1"/>
    <col min="11012" max="11012" width="7.140625" style="420" bestFit="1" customWidth="1"/>
    <col min="11013" max="11013" width="9.28515625" style="420" bestFit="1" customWidth="1"/>
    <col min="11014" max="11014" width="10.28515625" style="420" bestFit="1" customWidth="1"/>
    <col min="11015" max="11015" width="11" style="420" customWidth="1"/>
    <col min="11016" max="11016" width="17.42578125" style="420" customWidth="1"/>
    <col min="11017" max="11017" width="1.7109375" style="420" customWidth="1"/>
    <col min="11018" max="11018" width="6.28515625" style="420" customWidth="1"/>
    <col min="11019" max="11019" width="12.140625" style="420" customWidth="1"/>
    <col min="11020" max="11020" width="10.28515625" style="420" customWidth="1"/>
    <col min="11021" max="11021" width="27.42578125" style="420" bestFit="1" customWidth="1"/>
    <col min="11022" max="11022" width="15.42578125" style="420" bestFit="1" customWidth="1"/>
    <col min="11023" max="11023" width="17.5703125" style="420" bestFit="1" customWidth="1"/>
    <col min="11024" max="11264" width="9.140625" style="420"/>
    <col min="11265" max="11265" width="2" style="420" customWidth="1"/>
    <col min="11266" max="11266" width="5.7109375" style="420" customWidth="1"/>
    <col min="11267" max="11267" width="53.85546875" style="420" customWidth="1"/>
    <col min="11268" max="11268" width="7.140625" style="420" bestFit="1" customWidth="1"/>
    <col min="11269" max="11269" width="9.28515625" style="420" bestFit="1" customWidth="1"/>
    <col min="11270" max="11270" width="10.28515625" style="420" bestFit="1" customWidth="1"/>
    <col min="11271" max="11271" width="11" style="420" customWidth="1"/>
    <col min="11272" max="11272" width="17.42578125" style="420" customWidth="1"/>
    <col min="11273" max="11273" width="1.7109375" style="420" customWidth="1"/>
    <col min="11274" max="11274" width="6.28515625" style="420" customWidth="1"/>
    <col min="11275" max="11275" width="12.140625" style="420" customWidth="1"/>
    <col min="11276" max="11276" width="10.28515625" style="420" customWidth="1"/>
    <col min="11277" max="11277" width="27.42578125" style="420" bestFit="1" customWidth="1"/>
    <col min="11278" max="11278" width="15.42578125" style="420" bestFit="1" customWidth="1"/>
    <col min="11279" max="11279" width="17.5703125" style="420" bestFit="1" customWidth="1"/>
    <col min="11280" max="11520" width="9.140625" style="420"/>
    <col min="11521" max="11521" width="2" style="420" customWidth="1"/>
    <col min="11522" max="11522" width="5.7109375" style="420" customWidth="1"/>
    <col min="11523" max="11523" width="53.85546875" style="420" customWidth="1"/>
    <col min="11524" max="11524" width="7.140625" style="420" bestFit="1" customWidth="1"/>
    <col min="11525" max="11525" width="9.28515625" style="420" bestFit="1" customWidth="1"/>
    <col min="11526" max="11526" width="10.28515625" style="420" bestFit="1" customWidth="1"/>
    <col min="11527" max="11527" width="11" style="420" customWidth="1"/>
    <col min="11528" max="11528" width="17.42578125" style="420" customWidth="1"/>
    <col min="11529" max="11529" width="1.7109375" style="420" customWidth="1"/>
    <col min="11530" max="11530" width="6.28515625" style="420" customWidth="1"/>
    <col min="11531" max="11531" width="12.140625" style="420" customWidth="1"/>
    <col min="11532" max="11532" width="10.28515625" style="420" customWidth="1"/>
    <col min="11533" max="11533" width="27.42578125" style="420" bestFit="1" customWidth="1"/>
    <col min="11534" max="11534" width="15.42578125" style="420" bestFit="1" customWidth="1"/>
    <col min="11535" max="11535" width="17.5703125" style="420" bestFit="1" customWidth="1"/>
    <col min="11536" max="11776" width="9.140625" style="420"/>
    <col min="11777" max="11777" width="2" style="420" customWidth="1"/>
    <col min="11778" max="11778" width="5.7109375" style="420" customWidth="1"/>
    <col min="11779" max="11779" width="53.85546875" style="420" customWidth="1"/>
    <col min="11780" max="11780" width="7.140625" style="420" bestFit="1" customWidth="1"/>
    <col min="11781" max="11781" width="9.28515625" style="420" bestFit="1" customWidth="1"/>
    <col min="11782" max="11782" width="10.28515625" style="420" bestFit="1" customWidth="1"/>
    <col min="11783" max="11783" width="11" style="420" customWidth="1"/>
    <col min="11784" max="11784" width="17.42578125" style="420" customWidth="1"/>
    <col min="11785" max="11785" width="1.7109375" style="420" customWidth="1"/>
    <col min="11786" max="11786" width="6.28515625" style="420" customWidth="1"/>
    <col min="11787" max="11787" width="12.140625" style="420" customWidth="1"/>
    <col min="11788" max="11788" width="10.28515625" style="420" customWidth="1"/>
    <col min="11789" max="11789" width="27.42578125" style="420" bestFit="1" customWidth="1"/>
    <col min="11790" max="11790" width="15.42578125" style="420" bestFit="1" customWidth="1"/>
    <col min="11791" max="11791" width="17.5703125" style="420" bestFit="1" customWidth="1"/>
    <col min="11792" max="12032" width="9.140625" style="420"/>
    <col min="12033" max="12033" width="2" style="420" customWidth="1"/>
    <col min="12034" max="12034" width="5.7109375" style="420" customWidth="1"/>
    <col min="12035" max="12035" width="53.85546875" style="420" customWidth="1"/>
    <col min="12036" max="12036" width="7.140625" style="420" bestFit="1" customWidth="1"/>
    <col min="12037" max="12037" width="9.28515625" style="420" bestFit="1" customWidth="1"/>
    <col min="12038" max="12038" width="10.28515625" style="420" bestFit="1" customWidth="1"/>
    <col min="12039" max="12039" width="11" style="420" customWidth="1"/>
    <col min="12040" max="12040" width="17.42578125" style="420" customWidth="1"/>
    <col min="12041" max="12041" width="1.7109375" style="420" customWidth="1"/>
    <col min="12042" max="12042" width="6.28515625" style="420" customWidth="1"/>
    <col min="12043" max="12043" width="12.140625" style="420" customWidth="1"/>
    <col min="12044" max="12044" width="10.28515625" style="420" customWidth="1"/>
    <col min="12045" max="12045" width="27.42578125" style="420" bestFit="1" customWidth="1"/>
    <col min="12046" max="12046" width="15.42578125" style="420" bestFit="1" customWidth="1"/>
    <col min="12047" max="12047" width="17.5703125" style="420" bestFit="1" customWidth="1"/>
    <col min="12048" max="12288" width="9.140625" style="420"/>
    <col min="12289" max="12289" width="2" style="420" customWidth="1"/>
    <col min="12290" max="12290" width="5.7109375" style="420" customWidth="1"/>
    <col min="12291" max="12291" width="53.85546875" style="420" customWidth="1"/>
    <col min="12292" max="12292" width="7.140625" style="420" bestFit="1" customWidth="1"/>
    <col min="12293" max="12293" width="9.28515625" style="420" bestFit="1" customWidth="1"/>
    <col min="12294" max="12294" width="10.28515625" style="420" bestFit="1" customWidth="1"/>
    <col min="12295" max="12295" width="11" style="420" customWidth="1"/>
    <col min="12296" max="12296" width="17.42578125" style="420" customWidth="1"/>
    <col min="12297" max="12297" width="1.7109375" style="420" customWidth="1"/>
    <col min="12298" max="12298" width="6.28515625" style="420" customWidth="1"/>
    <col min="12299" max="12299" width="12.140625" style="420" customWidth="1"/>
    <col min="12300" max="12300" width="10.28515625" style="420" customWidth="1"/>
    <col min="12301" max="12301" width="27.42578125" style="420" bestFit="1" customWidth="1"/>
    <col min="12302" max="12302" width="15.42578125" style="420" bestFit="1" customWidth="1"/>
    <col min="12303" max="12303" width="17.5703125" style="420" bestFit="1" customWidth="1"/>
    <col min="12304" max="12544" width="9.140625" style="420"/>
    <col min="12545" max="12545" width="2" style="420" customWidth="1"/>
    <col min="12546" max="12546" width="5.7109375" style="420" customWidth="1"/>
    <col min="12547" max="12547" width="53.85546875" style="420" customWidth="1"/>
    <col min="12548" max="12548" width="7.140625" style="420" bestFit="1" customWidth="1"/>
    <col min="12549" max="12549" width="9.28515625" style="420" bestFit="1" customWidth="1"/>
    <col min="12550" max="12550" width="10.28515625" style="420" bestFit="1" customWidth="1"/>
    <col min="12551" max="12551" width="11" style="420" customWidth="1"/>
    <col min="12552" max="12552" width="17.42578125" style="420" customWidth="1"/>
    <col min="12553" max="12553" width="1.7109375" style="420" customWidth="1"/>
    <col min="12554" max="12554" width="6.28515625" style="420" customWidth="1"/>
    <col min="12555" max="12555" width="12.140625" style="420" customWidth="1"/>
    <col min="12556" max="12556" width="10.28515625" style="420" customWidth="1"/>
    <col min="12557" max="12557" width="27.42578125" style="420" bestFit="1" customWidth="1"/>
    <col min="12558" max="12558" width="15.42578125" style="420" bestFit="1" customWidth="1"/>
    <col min="12559" max="12559" width="17.5703125" style="420" bestFit="1" customWidth="1"/>
    <col min="12560" max="12800" width="9.140625" style="420"/>
    <col min="12801" max="12801" width="2" style="420" customWidth="1"/>
    <col min="12802" max="12802" width="5.7109375" style="420" customWidth="1"/>
    <col min="12803" max="12803" width="53.85546875" style="420" customWidth="1"/>
    <col min="12804" max="12804" width="7.140625" style="420" bestFit="1" customWidth="1"/>
    <col min="12805" max="12805" width="9.28515625" style="420" bestFit="1" customWidth="1"/>
    <col min="12806" max="12806" width="10.28515625" style="420" bestFit="1" customWidth="1"/>
    <col min="12807" max="12807" width="11" style="420" customWidth="1"/>
    <col min="12808" max="12808" width="17.42578125" style="420" customWidth="1"/>
    <col min="12809" max="12809" width="1.7109375" style="420" customWidth="1"/>
    <col min="12810" max="12810" width="6.28515625" style="420" customWidth="1"/>
    <col min="12811" max="12811" width="12.140625" style="420" customWidth="1"/>
    <col min="12812" max="12812" width="10.28515625" style="420" customWidth="1"/>
    <col min="12813" max="12813" width="27.42578125" style="420" bestFit="1" customWidth="1"/>
    <col min="12814" max="12814" width="15.42578125" style="420" bestFit="1" customWidth="1"/>
    <col min="12815" max="12815" width="17.5703125" style="420" bestFit="1" customWidth="1"/>
    <col min="12816" max="13056" width="9.140625" style="420"/>
    <col min="13057" max="13057" width="2" style="420" customWidth="1"/>
    <col min="13058" max="13058" width="5.7109375" style="420" customWidth="1"/>
    <col min="13059" max="13059" width="53.85546875" style="420" customWidth="1"/>
    <col min="13060" max="13060" width="7.140625" style="420" bestFit="1" customWidth="1"/>
    <col min="13061" max="13061" width="9.28515625" style="420" bestFit="1" customWidth="1"/>
    <col min="13062" max="13062" width="10.28515625" style="420" bestFit="1" customWidth="1"/>
    <col min="13063" max="13063" width="11" style="420" customWidth="1"/>
    <col min="13064" max="13064" width="17.42578125" style="420" customWidth="1"/>
    <col min="13065" max="13065" width="1.7109375" style="420" customWidth="1"/>
    <col min="13066" max="13066" width="6.28515625" style="420" customWidth="1"/>
    <col min="13067" max="13067" width="12.140625" style="420" customWidth="1"/>
    <col min="13068" max="13068" width="10.28515625" style="420" customWidth="1"/>
    <col min="13069" max="13069" width="27.42578125" style="420" bestFit="1" customWidth="1"/>
    <col min="13070" max="13070" width="15.42578125" style="420" bestFit="1" customWidth="1"/>
    <col min="13071" max="13071" width="17.5703125" style="420" bestFit="1" customWidth="1"/>
    <col min="13072" max="13312" width="9.140625" style="420"/>
    <col min="13313" max="13313" width="2" style="420" customWidth="1"/>
    <col min="13314" max="13314" width="5.7109375" style="420" customWidth="1"/>
    <col min="13315" max="13315" width="53.85546875" style="420" customWidth="1"/>
    <col min="13316" max="13316" width="7.140625" style="420" bestFit="1" customWidth="1"/>
    <col min="13317" max="13317" width="9.28515625" style="420" bestFit="1" customWidth="1"/>
    <col min="13318" max="13318" width="10.28515625" style="420" bestFit="1" customWidth="1"/>
    <col min="13319" max="13319" width="11" style="420" customWidth="1"/>
    <col min="13320" max="13320" width="17.42578125" style="420" customWidth="1"/>
    <col min="13321" max="13321" width="1.7109375" style="420" customWidth="1"/>
    <col min="13322" max="13322" width="6.28515625" style="420" customWidth="1"/>
    <col min="13323" max="13323" width="12.140625" style="420" customWidth="1"/>
    <col min="13324" max="13324" width="10.28515625" style="420" customWidth="1"/>
    <col min="13325" max="13325" width="27.42578125" style="420" bestFit="1" customWidth="1"/>
    <col min="13326" max="13326" width="15.42578125" style="420" bestFit="1" customWidth="1"/>
    <col min="13327" max="13327" width="17.5703125" style="420" bestFit="1" customWidth="1"/>
    <col min="13328" max="13568" width="9.140625" style="420"/>
    <col min="13569" max="13569" width="2" style="420" customWidth="1"/>
    <col min="13570" max="13570" width="5.7109375" style="420" customWidth="1"/>
    <col min="13571" max="13571" width="53.85546875" style="420" customWidth="1"/>
    <col min="13572" max="13572" width="7.140625" style="420" bestFit="1" customWidth="1"/>
    <col min="13573" max="13573" width="9.28515625" style="420" bestFit="1" customWidth="1"/>
    <col min="13574" max="13574" width="10.28515625" style="420" bestFit="1" customWidth="1"/>
    <col min="13575" max="13575" width="11" style="420" customWidth="1"/>
    <col min="13576" max="13576" width="17.42578125" style="420" customWidth="1"/>
    <col min="13577" max="13577" width="1.7109375" style="420" customWidth="1"/>
    <col min="13578" max="13578" width="6.28515625" style="420" customWidth="1"/>
    <col min="13579" max="13579" width="12.140625" style="420" customWidth="1"/>
    <col min="13580" max="13580" width="10.28515625" style="420" customWidth="1"/>
    <col min="13581" max="13581" width="27.42578125" style="420" bestFit="1" customWidth="1"/>
    <col min="13582" max="13582" width="15.42578125" style="420" bestFit="1" customWidth="1"/>
    <col min="13583" max="13583" width="17.5703125" style="420" bestFit="1" customWidth="1"/>
    <col min="13584" max="13824" width="9.140625" style="420"/>
    <col min="13825" max="13825" width="2" style="420" customWidth="1"/>
    <col min="13826" max="13826" width="5.7109375" style="420" customWidth="1"/>
    <col min="13827" max="13827" width="53.85546875" style="420" customWidth="1"/>
    <col min="13828" max="13828" width="7.140625" style="420" bestFit="1" customWidth="1"/>
    <col min="13829" max="13829" width="9.28515625" style="420" bestFit="1" customWidth="1"/>
    <col min="13830" max="13830" width="10.28515625" style="420" bestFit="1" customWidth="1"/>
    <col min="13831" max="13831" width="11" style="420" customWidth="1"/>
    <col min="13832" max="13832" width="17.42578125" style="420" customWidth="1"/>
    <col min="13833" max="13833" width="1.7109375" style="420" customWidth="1"/>
    <col min="13834" max="13834" width="6.28515625" style="420" customWidth="1"/>
    <col min="13835" max="13835" width="12.140625" style="420" customWidth="1"/>
    <col min="13836" max="13836" width="10.28515625" style="420" customWidth="1"/>
    <col min="13837" max="13837" width="27.42578125" style="420" bestFit="1" customWidth="1"/>
    <col min="13838" max="13838" width="15.42578125" style="420" bestFit="1" customWidth="1"/>
    <col min="13839" max="13839" width="17.5703125" style="420" bestFit="1" customWidth="1"/>
    <col min="13840" max="14080" width="9.140625" style="420"/>
    <col min="14081" max="14081" width="2" style="420" customWidth="1"/>
    <col min="14082" max="14082" width="5.7109375" style="420" customWidth="1"/>
    <col min="14083" max="14083" width="53.85546875" style="420" customWidth="1"/>
    <col min="14084" max="14084" width="7.140625" style="420" bestFit="1" customWidth="1"/>
    <col min="14085" max="14085" width="9.28515625" style="420" bestFit="1" customWidth="1"/>
    <col min="14086" max="14086" width="10.28515625" style="420" bestFit="1" customWidth="1"/>
    <col min="14087" max="14087" width="11" style="420" customWidth="1"/>
    <col min="14088" max="14088" width="17.42578125" style="420" customWidth="1"/>
    <col min="14089" max="14089" width="1.7109375" style="420" customWidth="1"/>
    <col min="14090" max="14090" width="6.28515625" style="420" customWidth="1"/>
    <col min="14091" max="14091" width="12.140625" style="420" customWidth="1"/>
    <col min="14092" max="14092" width="10.28515625" style="420" customWidth="1"/>
    <col min="14093" max="14093" width="27.42578125" style="420" bestFit="1" customWidth="1"/>
    <col min="14094" max="14094" width="15.42578125" style="420" bestFit="1" customWidth="1"/>
    <col min="14095" max="14095" width="17.5703125" style="420" bestFit="1" customWidth="1"/>
    <col min="14096" max="14336" width="9.140625" style="420"/>
    <col min="14337" max="14337" width="2" style="420" customWidth="1"/>
    <col min="14338" max="14338" width="5.7109375" style="420" customWidth="1"/>
    <col min="14339" max="14339" width="53.85546875" style="420" customWidth="1"/>
    <col min="14340" max="14340" width="7.140625" style="420" bestFit="1" customWidth="1"/>
    <col min="14341" max="14341" width="9.28515625" style="420" bestFit="1" customWidth="1"/>
    <col min="14342" max="14342" width="10.28515625" style="420" bestFit="1" customWidth="1"/>
    <col min="14343" max="14343" width="11" style="420" customWidth="1"/>
    <col min="14344" max="14344" width="17.42578125" style="420" customWidth="1"/>
    <col min="14345" max="14345" width="1.7109375" style="420" customWidth="1"/>
    <col min="14346" max="14346" width="6.28515625" style="420" customWidth="1"/>
    <col min="14347" max="14347" width="12.140625" style="420" customWidth="1"/>
    <col min="14348" max="14348" width="10.28515625" style="420" customWidth="1"/>
    <col min="14349" max="14349" width="27.42578125" style="420" bestFit="1" customWidth="1"/>
    <col min="14350" max="14350" width="15.42578125" style="420" bestFit="1" customWidth="1"/>
    <col min="14351" max="14351" width="17.5703125" style="420" bestFit="1" customWidth="1"/>
    <col min="14352" max="14592" width="9.140625" style="420"/>
    <col min="14593" max="14593" width="2" style="420" customWidth="1"/>
    <col min="14594" max="14594" width="5.7109375" style="420" customWidth="1"/>
    <col min="14595" max="14595" width="53.85546875" style="420" customWidth="1"/>
    <col min="14596" max="14596" width="7.140625" style="420" bestFit="1" customWidth="1"/>
    <col min="14597" max="14597" width="9.28515625" style="420" bestFit="1" customWidth="1"/>
    <col min="14598" max="14598" width="10.28515625" style="420" bestFit="1" customWidth="1"/>
    <col min="14599" max="14599" width="11" style="420" customWidth="1"/>
    <col min="14600" max="14600" width="17.42578125" style="420" customWidth="1"/>
    <col min="14601" max="14601" width="1.7109375" style="420" customWidth="1"/>
    <col min="14602" max="14602" width="6.28515625" style="420" customWidth="1"/>
    <col min="14603" max="14603" width="12.140625" style="420" customWidth="1"/>
    <col min="14604" max="14604" width="10.28515625" style="420" customWidth="1"/>
    <col min="14605" max="14605" width="27.42578125" style="420" bestFit="1" customWidth="1"/>
    <col min="14606" max="14606" width="15.42578125" style="420" bestFit="1" customWidth="1"/>
    <col min="14607" max="14607" width="17.5703125" style="420" bestFit="1" customWidth="1"/>
    <col min="14608" max="14848" width="9.140625" style="420"/>
    <col min="14849" max="14849" width="2" style="420" customWidth="1"/>
    <col min="14850" max="14850" width="5.7109375" style="420" customWidth="1"/>
    <col min="14851" max="14851" width="53.85546875" style="420" customWidth="1"/>
    <col min="14852" max="14852" width="7.140625" style="420" bestFit="1" customWidth="1"/>
    <col min="14853" max="14853" width="9.28515625" style="420" bestFit="1" customWidth="1"/>
    <col min="14854" max="14854" width="10.28515625" style="420" bestFit="1" customWidth="1"/>
    <col min="14855" max="14855" width="11" style="420" customWidth="1"/>
    <col min="14856" max="14856" width="17.42578125" style="420" customWidth="1"/>
    <col min="14857" max="14857" width="1.7109375" style="420" customWidth="1"/>
    <col min="14858" max="14858" width="6.28515625" style="420" customWidth="1"/>
    <col min="14859" max="14859" width="12.140625" style="420" customWidth="1"/>
    <col min="14860" max="14860" width="10.28515625" style="420" customWidth="1"/>
    <col min="14861" max="14861" width="27.42578125" style="420" bestFit="1" customWidth="1"/>
    <col min="14862" max="14862" width="15.42578125" style="420" bestFit="1" customWidth="1"/>
    <col min="14863" max="14863" width="17.5703125" style="420" bestFit="1" customWidth="1"/>
    <col min="14864" max="15104" width="9.140625" style="420"/>
    <col min="15105" max="15105" width="2" style="420" customWidth="1"/>
    <col min="15106" max="15106" width="5.7109375" style="420" customWidth="1"/>
    <col min="15107" max="15107" width="53.85546875" style="420" customWidth="1"/>
    <col min="15108" max="15108" width="7.140625" style="420" bestFit="1" customWidth="1"/>
    <col min="15109" max="15109" width="9.28515625" style="420" bestFit="1" customWidth="1"/>
    <col min="15110" max="15110" width="10.28515625" style="420" bestFit="1" customWidth="1"/>
    <col min="15111" max="15111" width="11" style="420" customWidth="1"/>
    <col min="15112" max="15112" width="17.42578125" style="420" customWidth="1"/>
    <col min="15113" max="15113" width="1.7109375" style="420" customWidth="1"/>
    <col min="15114" max="15114" width="6.28515625" style="420" customWidth="1"/>
    <col min="15115" max="15115" width="12.140625" style="420" customWidth="1"/>
    <col min="15116" max="15116" width="10.28515625" style="420" customWidth="1"/>
    <col min="15117" max="15117" width="27.42578125" style="420" bestFit="1" customWidth="1"/>
    <col min="15118" max="15118" width="15.42578125" style="420" bestFit="1" customWidth="1"/>
    <col min="15119" max="15119" width="17.5703125" style="420" bestFit="1" customWidth="1"/>
    <col min="15120" max="15360" width="9.140625" style="420"/>
    <col min="15361" max="15361" width="2" style="420" customWidth="1"/>
    <col min="15362" max="15362" width="5.7109375" style="420" customWidth="1"/>
    <col min="15363" max="15363" width="53.85546875" style="420" customWidth="1"/>
    <col min="15364" max="15364" width="7.140625" style="420" bestFit="1" customWidth="1"/>
    <col min="15365" max="15365" width="9.28515625" style="420" bestFit="1" customWidth="1"/>
    <col min="15366" max="15366" width="10.28515625" style="420" bestFit="1" customWidth="1"/>
    <col min="15367" max="15367" width="11" style="420" customWidth="1"/>
    <col min="15368" max="15368" width="17.42578125" style="420" customWidth="1"/>
    <col min="15369" max="15369" width="1.7109375" style="420" customWidth="1"/>
    <col min="15370" max="15370" width="6.28515625" style="420" customWidth="1"/>
    <col min="15371" max="15371" width="12.140625" style="420" customWidth="1"/>
    <col min="15372" max="15372" width="10.28515625" style="420" customWidth="1"/>
    <col min="15373" max="15373" width="27.42578125" style="420" bestFit="1" customWidth="1"/>
    <col min="15374" max="15374" width="15.42578125" style="420" bestFit="1" customWidth="1"/>
    <col min="15375" max="15375" width="17.5703125" style="420" bestFit="1" customWidth="1"/>
    <col min="15376" max="15616" width="9.140625" style="420"/>
    <col min="15617" max="15617" width="2" style="420" customWidth="1"/>
    <col min="15618" max="15618" width="5.7109375" style="420" customWidth="1"/>
    <col min="15619" max="15619" width="53.85546875" style="420" customWidth="1"/>
    <col min="15620" max="15620" width="7.140625" style="420" bestFit="1" customWidth="1"/>
    <col min="15621" max="15621" width="9.28515625" style="420" bestFit="1" customWidth="1"/>
    <col min="15622" max="15622" width="10.28515625" style="420" bestFit="1" customWidth="1"/>
    <col min="15623" max="15623" width="11" style="420" customWidth="1"/>
    <col min="15624" max="15624" width="17.42578125" style="420" customWidth="1"/>
    <col min="15625" max="15625" width="1.7109375" style="420" customWidth="1"/>
    <col min="15626" max="15626" width="6.28515625" style="420" customWidth="1"/>
    <col min="15627" max="15627" width="12.140625" style="420" customWidth="1"/>
    <col min="15628" max="15628" width="10.28515625" style="420" customWidth="1"/>
    <col min="15629" max="15629" width="27.42578125" style="420" bestFit="1" customWidth="1"/>
    <col min="15630" max="15630" width="15.42578125" style="420" bestFit="1" customWidth="1"/>
    <col min="15631" max="15631" width="17.5703125" style="420" bestFit="1" customWidth="1"/>
    <col min="15632" max="15872" width="9.140625" style="420"/>
    <col min="15873" max="15873" width="2" style="420" customWidth="1"/>
    <col min="15874" max="15874" width="5.7109375" style="420" customWidth="1"/>
    <col min="15875" max="15875" width="53.85546875" style="420" customWidth="1"/>
    <col min="15876" max="15876" width="7.140625" style="420" bestFit="1" customWidth="1"/>
    <col min="15877" max="15877" width="9.28515625" style="420" bestFit="1" customWidth="1"/>
    <col min="15878" max="15878" width="10.28515625" style="420" bestFit="1" customWidth="1"/>
    <col min="15879" max="15879" width="11" style="420" customWidth="1"/>
    <col min="15880" max="15880" width="17.42578125" style="420" customWidth="1"/>
    <col min="15881" max="15881" width="1.7109375" style="420" customWidth="1"/>
    <col min="15882" max="15882" width="6.28515625" style="420" customWidth="1"/>
    <col min="15883" max="15883" width="12.140625" style="420" customWidth="1"/>
    <col min="15884" max="15884" width="10.28515625" style="420" customWidth="1"/>
    <col min="15885" max="15885" width="27.42578125" style="420" bestFit="1" customWidth="1"/>
    <col min="15886" max="15886" width="15.42578125" style="420" bestFit="1" customWidth="1"/>
    <col min="15887" max="15887" width="17.5703125" style="420" bestFit="1" customWidth="1"/>
    <col min="15888" max="16128" width="9.140625" style="420"/>
    <col min="16129" max="16129" width="2" style="420" customWidth="1"/>
    <col min="16130" max="16130" width="5.7109375" style="420" customWidth="1"/>
    <col min="16131" max="16131" width="53.85546875" style="420" customWidth="1"/>
    <col min="16132" max="16132" width="7.140625" style="420" bestFit="1" customWidth="1"/>
    <col min="16133" max="16133" width="9.28515625" style="420" bestFit="1" customWidth="1"/>
    <col min="16134" max="16134" width="10.28515625" style="420" bestFit="1" customWidth="1"/>
    <col min="16135" max="16135" width="11" style="420" customWidth="1"/>
    <col min="16136" max="16136" width="17.42578125" style="420" customWidth="1"/>
    <col min="16137" max="16137" width="1.7109375" style="420" customWidth="1"/>
    <col min="16138" max="16138" width="6.28515625" style="420" customWidth="1"/>
    <col min="16139" max="16139" width="12.140625" style="420" customWidth="1"/>
    <col min="16140" max="16140" width="10.28515625" style="420" customWidth="1"/>
    <col min="16141" max="16141" width="27.42578125" style="420" bestFit="1" customWidth="1"/>
    <col min="16142" max="16142" width="15.42578125" style="420" bestFit="1" customWidth="1"/>
    <col min="16143" max="16143" width="17.5703125" style="420" bestFit="1" customWidth="1"/>
    <col min="16144" max="16384" width="9.140625" style="420"/>
  </cols>
  <sheetData>
    <row r="1" spans="2:21" ht="20.25" x14ac:dyDescent="0.2">
      <c r="B1" s="122"/>
      <c r="C1" s="103"/>
      <c r="D1" s="103"/>
      <c r="E1" s="103"/>
      <c r="F1" s="103"/>
      <c r="G1" s="103"/>
      <c r="H1" s="416"/>
      <c r="I1" s="416"/>
      <c r="J1" s="416"/>
      <c r="K1" s="416"/>
      <c r="L1" s="417"/>
      <c r="M1" s="586"/>
      <c r="N1" s="417"/>
      <c r="O1" s="417"/>
      <c r="P1" s="418"/>
      <c r="Q1" s="418"/>
      <c r="R1" s="419"/>
      <c r="S1" s="419"/>
      <c r="T1" s="419"/>
      <c r="U1" s="419"/>
    </row>
    <row r="2" spans="2:21" ht="65.25" customHeight="1" x14ac:dyDescent="0.2">
      <c r="B2" s="121"/>
      <c r="C2" s="587"/>
      <c r="D2" s="587"/>
      <c r="E2" s="587"/>
      <c r="F2" s="587"/>
      <c r="G2" s="587"/>
      <c r="H2" s="588"/>
      <c r="I2" s="588"/>
      <c r="J2" s="588"/>
      <c r="K2" s="588"/>
      <c r="L2" s="417"/>
      <c r="M2" s="586"/>
      <c r="N2" s="417"/>
      <c r="O2" s="421"/>
      <c r="P2" s="418"/>
      <c r="Q2" s="417"/>
      <c r="R2" s="419"/>
      <c r="S2" s="419"/>
      <c r="T2" s="419"/>
      <c r="U2" s="419"/>
    </row>
    <row r="3" spans="2:21" ht="11.25" customHeight="1" x14ac:dyDescent="0.2">
      <c r="B3" s="420"/>
      <c r="C3" s="420"/>
      <c r="L3" s="417"/>
      <c r="M3" s="417"/>
      <c r="N3" s="417"/>
      <c r="O3" s="417"/>
      <c r="P3" s="419"/>
      <c r="Q3" s="419"/>
      <c r="R3" s="419"/>
      <c r="S3" s="419"/>
      <c r="T3" s="419"/>
      <c r="U3" s="419"/>
    </row>
    <row r="4" spans="2:21" ht="11.25" customHeight="1" x14ac:dyDescent="0.2">
      <c r="B4" s="422"/>
      <c r="C4" s="420"/>
      <c r="G4" s="423"/>
      <c r="L4" s="417"/>
      <c r="M4" s="586"/>
      <c r="N4" s="417"/>
      <c r="O4" s="421"/>
      <c r="P4" s="417"/>
      <c r="Q4" s="419"/>
      <c r="R4" s="419"/>
      <c r="S4" s="419"/>
      <c r="T4" s="419"/>
      <c r="U4" s="419"/>
    </row>
    <row r="5" spans="2:21" ht="11.25" customHeight="1" x14ac:dyDescent="0.2">
      <c r="B5" s="422"/>
      <c r="C5" s="420"/>
      <c r="G5" s="423"/>
      <c r="H5" s="424"/>
      <c r="I5" s="424"/>
      <c r="J5" s="424"/>
      <c r="K5" s="424"/>
      <c r="L5" s="417"/>
      <c r="M5" s="586"/>
      <c r="N5" s="417"/>
      <c r="O5" s="425"/>
      <c r="P5" s="419"/>
      <c r="Q5" s="419"/>
      <c r="R5" s="419"/>
      <c r="S5" s="419"/>
      <c r="T5" s="419"/>
      <c r="U5" s="419"/>
    </row>
    <row r="6" spans="2:21" ht="11.25" customHeight="1" x14ac:dyDescent="0.2">
      <c r="B6" s="420"/>
      <c r="C6" s="420"/>
      <c r="G6" s="428"/>
      <c r="I6" s="426"/>
      <c r="J6" s="426"/>
      <c r="K6" s="426"/>
      <c r="L6" s="417"/>
      <c r="M6" s="417"/>
      <c r="N6" s="417"/>
      <c r="O6" s="427"/>
      <c r="P6" s="419"/>
      <c r="Q6" s="419"/>
      <c r="R6" s="419"/>
      <c r="S6" s="419"/>
      <c r="T6" s="419"/>
      <c r="U6" s="419"/>
    </row>
    <row r="7" spans="2:21" ht="11.25" customHeight="1" x14ac:dyDescent="0.2">
      <c r="B7" s="429" t="s">
        <v>581</v>
      </c>
      <c r="C7" s="420"/>
      <c r="G7" s="423" t="s">
        <v>214</v>
      </c>
      <c r="L7" s="417"/>
      <c r="M7" s="417"/>
      <c r="N7" s="417"/>
      <c r="O7" s="427"/>
    </row>
    <row r="8" spans="2:21" ht="11.25" customHeight="1" x14ac:dyDescent="0.2">
      <c r="B8" s="429" t="s">
        <v>526</v>
      </c>
      <c r="C8" s="430"/>
      <c r="D8" s="430"/>
      <c r="E8" s="430"/>
      <c r="F8" s="430"/>
      <c r="G8" s="423" t="s">
        <v>582</v>
      </c>
      <c r="I8" s="430"/>
      <c r="J8" s="430"/>
      <c r="K8" s="430"/>
      <c r="L8" s="417"/>
      <c r="M8" s="586"/>
    </row>
    <row r="9" spans="2:21" ht="11.25" customHeight="1" x14ac:dyDescent="0.2">
      <c r="B9" s="429"/>
      <c r="C9" s="431"/>
      <c r="D9" s="431"/>
      <c r="E9" s="431"/>
      <c r="F9" s="431"/>
      <c r="G9" s="423" t="s">
        <v>583</v>
      </c>
      <c r="I9" s="431"/>
      <c r="J9" s="431"/>
      <c r="K9" s="431"/>
      <c r="L9" s="589"/>
      <c r="M9" s="433"/>
      <c r="N9" s="433"/>
    </row>
    <row r="10" spans="2:21" ht="11.25" customHeight="1" x14ac:dyDescent="0.2">
      <c r="B10" s="429"/>
      <c r="C10" s="420"/>
      <c r="G10" s="423" t="s">
        <v>418</v>
      </c>
      <c r="L10" s="417"/>
      <c r="M10" s="417"/>
      <c r="N10" s="417"/>
      <c r="O10" s="427"/>
    </row>
    <row r="11" spans="2:21" ht="11.25" customHeight="1" x14ac:dyDescent="0.2">
      <c r="B11" s="430" t="s">
        <v>98</v>
      </c>
      <c r="C11" s="430"/>
      <c r="D11" s="430"/>
      <c r="E11" s="430"/>
      <c r="F11" s="430"/>
      <c r="G11" s="423" t="s">
        <v>584</v>
      </c>
      <c r="I11" s="430"/>
      <c r="J11" s="430"/>
      <c r="K11" s="430"/>
      <c r="L11" s="417"/>
      <c r="M11" s="586"/>
    </row>
    <row r="12" spans="2:21" ht="11.25" customHeight="1" x14ac:dyDescent="0.2">
      <c r="B12" s="431"/>
      <c r="C12" s="431"/>
      <c r="D12" s="431"/>
      <c r="E12" s="431"/>
      <c r="F12" s="431"/>
      <c r="H12" s="431"/>
      <c r="I12" s="431"/>
      <c r="J12" s="431"/>
      <c r="K12" s="431"/>
      <c r="L12" s="589"/>
      <c r="M12" s="433"/>
      <c r="N12" s="433"/>
    </row>
    <row r="13" spans="2:21" ht="18" x14ac:dyDescent="0.2">
      <c r="B13" s="884" t="s">
        <v>488</v>
      </c>
      <c r="C13" s="884"/>
      <c r="D13" s="884"/>
      <c r="E13" s="884"/>
      <c r="F13" s="884"/>
      <c r="G13" s="884"/>
      <c r="H13" s="884"/>
      <c r="I13" s="112"/>
      <c r="J13" s="112"/>
      <c r="K13" s="112"/>
      <c r="L13" s="589"/>
      <c r="M13" s="590"/>
      <c r="N13" s="433"/>
    </row>
    <row r="14" spans="2:21" ht="12.75" customHeight="1" x14ac:dyDescent="0.2">
      <c r="B14" s="420"/>
      <c r="C14" s="420"/>
      <c r="L14" s="589"/>
      <c r="M14" s="590"/>
      <c r="N14" s="433"/>
    </row>
    <row r="15" spans="2:21" ht="30.75" customHeight="1" x14ac:dyDescent="0.2">
      <c r="B15" s="810" t="s">
        <v>183</v>
      </c>
      <c r="C15" s="810" t="s">
        <v>184</v>
      </c>
      <c r="D15" s="810" t="s">
        <v>185</v>
      </c>
      <c r="E15" s="810" t="s">
        <v>186</v>
      </c>
      <c r="F15" s="810" t="s">
        <v>224</v>
      </c>
      <c r="G15" s="810" t="s">
        <v>225</v>
      </c>
      <c r="H15" s="810" t="s">
        <v>459</v>
      </c>
      <c r="I15" s="113"/>
      <c r="J15" s="113"/>
      <c r="K15" s="113"/>
      <c r="L15" s="589"/>
      <c r="M15" s="591"/>
      <c r="N15" s="433"/>
    </row>
    <row r="16" spans="2:21" s="440" customFormat="1" ht="14.25" customHeight="1" x14ac:dyDescent="0.2">
      <c r="B16" s="434"/>
      <c r="C16" s="435"/>
      <c r="D16" s="436"/>
      <c r="E16" s="436"/>
      <c r="F16" s="437"/>
      <c r="G16" s="437"/>
      <c r="H16" s="438"/>
      <c r="I16" s="439"/>
      <c r="J16" s="439"/>
      <c r="K16" s="439"/>
      <c r="L16" s="589"/>
      <c r="M16" s="590"/>
      <c r="N16" s="433"/>
    </row>
    <row r="17" spans="2:13" ht="24" customHeight="1" x14ac:dyDescent="0.2">
      <c r="B17" s="592" t="s">
        <v>99</v>
      </c>
      <c r="C17" s="593" t="s">
        <v>352</v>
      </c>
      <c r="D17" s="592"/>
      <c r="E17" s="594"/>
      <c r="F17" s="594"/>
      <c r="G17" s="595"/>
      <c r="H17" s="596"/>
      <c r="I17" s="441"/>
      <c r="J17" s="441"/>
      <c r="K17" s="441"/>
    </row>
    <row r="18" spans="2:13" ht="25.5" x14ac:dyDescent="0.2">
      <c r="B18" s="442" t="s">
        <v>210</v>
      </c>
      <c r="C18" s="443" t="s">
        <v>460</v>
      </c>
      <c r="D18" s="444" t="s">
        <v>276</v>
      </c>
      <c r="E18" s="445">
        <f>'Mem. Portal'!P16</f>
        <v>42.1432</v>
      </c>
      <c r="F18" s="445">
        <f>Composições!I67</f>
        <v>45.20485837999999</v>
      </c>
      <c r="G18" s="446">
        <f>E18*F18</f>
        <v>1905.0773876800156</v>
      </c>
      <c r="H18" s="584" t="s">
        <v>394</v>
      </c>
      <c r="I18" s="441"/>
      <c r="J18" s="259"/>
      <c r="K18" s="114"/>
      <c r="L18" s="259"/>
      <c r="M18" s="107"/>
    </row>
    <row r="19" spans="2:13" ht="24" customHeight="1" x14ac:dyDescent="0.2">
      <c r="B19" s="442" t="s">
        <v>211</v>
      </c>
      <c r="C19" s="443" t="s">
        <v>358</v>
      </c>
      <c r="D19" s="444" t="s">
        <v>161</v>
      </c>
      <c r="E19" s="445">
        <f>'Mem. Portal'!P17</f>
        <v>50.15</v>
      </c>
      <c r="F19" s="445">
        <v>3.61</v>
      </c>
      <c r="G19" s="446">
        <f>E19*F19</f>
        <v>181.04149999999998</v>
      </c>
      <c r="H19" s="106">
        <v>98524</v>
      </c>
      <c r="I19" s="115"/>
      <c r="J19" s="259"/>
      <c r="K19" s="114"/>
      <c r="L19" s="259"/>
      <c r="M19" s="107"/>
    </row>
    <row r="20" spans="2:13" ht="24" customHeight="1" x14ac:dyDescent="0.2">
      <c r="B20" s="442" t="s">
        <v>94</v>
      </c>
      <c r="C20" s="443" t="s">
        <v>579</v>
      </c>
      <c r="D20" s="444" t="s">
        <v>161</v>
      </c>
      <c r="E20" s="445">
        <f>'Mem. Portal'!P18</f>
        <v>50.15</v>
      </c>
      <c r="F20" s="445">
        <v>1.8800000000000001</v>
      </c>
      <c r="G20" s="446">
        <f>E20*F20</f>
        <v>94.281999999999996</v>
      </c>
      <c r="H20" s="584" t="s">
        <v>332</v>
      </c>
      <c r="I20" s="115"/>
      <c r="J20" s="259"/>
      <c r="K20" s="114"/>
      <c r="L20" s="259"/>
      <c r="M20" s="107"/>
    </row>
    <row r="21" spans="2:13" ht="24" customHeight="1" x14ac:dyDescent="0.2">
      <c r="B21" s="451"/>
      <c r="C21" s="598"/>
      <c r="D21" s="599"/>
      <c r="E21" s="600"/>
      <c r="F21" s="601"/>
      <c r="G21" s="450">
        <f>SUM(G18:G20)</f>
        <v>2180.4008876800158</v>
      </c>
      <c r="H21" s="444"/>
      <c r="I21" s="441"/>
      <c r="J21" s="441"/>
      <c r="K21" s="441"/>
      <c r="L21" s="105"/>
    </row>
    <row r="22" spans="2:13" ht="24" customHeight="1" x14ac:dyDescent="0.2">
      <c r="B22" s="592" t="s">
        <v>309</v>
      </c>
      <c r="C22" s="602" t="s">
        <v>209</v>
      </c>
      <c r="D22" s="596"/>
      <c r="E22" s="603"/>
      <c r="F22" s="604"/>
      <c r="G22" s="604"/>
      <c r="H22" s="596"/>
      <c r="I22" s="441"/>
      <c r="J22" s="441"/>
      <c r="K22" s="441"/>
      <c r="L22" s="105"/>
    </row>
    <row r="23" spans="2:13" s="463" customFormat="1" ht="25.5" hidden="1" x14ac:dyDescent="0.2">
      <c r="B23" s="454" t="s">
        <v>273</v>
      </c>
      <c r="C23" s="458" t="s">
        <v>461</v>
      </c>
      <c r="D23" s="454" t="s">
        <v>318</v>
      </c>
      <c r="E23" s="456">
        <v>0</v>
      </c>
      <c r="F23" s="456">
        <v>97.48</v>
      </c>
      <c r="G23" s="457">
        <v>0</v>
      </c>
      <c r="H23" s="459">
        <v>93358</v>
      </c>
      <c r="I23" s="552"/>
      <c r="J23" s="398"/>
      <c r="K23" s="395"/>
      <c r="L23" s="398"/>
      <c r="M23" s="396"/>
    </row>
    <row r="24" spans="2:13" ht="25.5" x14ac:dyDescent="0.2">
      <c r="B24" s="444" t="s">
        <v>273</v>
      </c>
      <c r="C24" s="443" t="s">
        <v>533</v>
      </c>
      <c r="D24" s="444" t="s">
        <v>318</v>
      </c>
      <c r="E24" s="445">
        <f>'Mem. Portal'!P22</f>
        <v>69.359999999999985</v>
      </c>
      <c r="F24" s="445">
        <v>97.48</v>
      </c>
      <c r="G24" s="446">
        <f t="shared" ref="G24:G29" si="0">E24*F24</f>
        <v>6761.2127999999984</v>
      </c>
      <c r="H24" s="584">
        <v>93358</v>
      </c>
      <c r="I24" s="441"/>
      <c r="J24" s="259"/>
      <c r="K24" s="114"/>
      <c r="L24" s="259"/>
      <c r="M24" s="107"/>
    </row>
    <row r="25" spans="2:13" ht="24" customHeight="1" x14ac:dyDescent="0.2">
      <c r="B25" s="444" t="s">
        <v>212</v>
      </c>
      <c r="C25" s="443" t="s">
        <v>129</v>
      </c>
      <c r="D25" s="444" t="s">
        <v>161</v>
      </c>
      <c r="E25" s="445">
        <f>'Mem. Portal'!P24</f>
        <v>46.239999999999995</v>
      </c>
      <c r="F25" s="445">
        <v>7.25</v>
      </c>
      <c r="G25" s="446">
        <f t="shared" si="0"/>
        <v>335.23999999999995</v>
      </c>
      <c r="H25" s="584">
        <v>101616</v>
      </c>
      <c r="I25" s="605"/>
      <c r="J25" s="259"/>
      <c r="K25" s="114"/>
      <c r="L25" s="259"/>
      <c r="M25" s="107"/>
    </row>
    <row r="26" spans="2:13" ht="24" customHeight="1" x14ac:dyDescent="0.2">
      <c r="B26" s="444" t="s">
        <v>121</v>
      </c>
      <c r="C26" s="443" t="s">
        <v>284</v>
      </c>
      <c r="D26" s="444" t="s">
        <v>318</v>
      </c>
      <c r="E26" s="445">
        <f>'Mem. Portal'!P25</f>
        <v>34.679999999999993</v>
      </c>
      <c r="F26" s="445">
        <v>29.24</v>
      </c>
      <c r="G26" s="446">
        <f t="shared" si="0"/>
        <v>1014.0431999999997</v>
      </c>
      <c r="H26" s="584">
        <v>93382</v>
      </c>
      <c r="I26" s="606"/>
      <c r="J26" s="259"/>
      <c r="K26" s="114"/>
      <c r="L26" s="259"/>
      <c r="M26" s="107"/>
    </row>
    <row r="27" spans="2:13" ht="24" customHeight="1" x14ac:dyDescent="0.2">
      <c r="B27" s="811" t="s">
        <v>173</v>
      </c>
      <c r="C27" s="812" t="s">
        <v>564</v>
      </c>
      <c r="D27" s="811" t="s">
        <v>318</v>
      </c>
      <c r="E27" s="813">
        <f>'Mem. Portal'!P26</f>
        <v>39.15</v>
      </c>
      <c r="F27" s="813">
        <v>17.05</v>
      </c>
      <c r="G27" s="814">
        <f t="shared" si="0"/>
        <v>667.50750000000005</v>
      </c>
      <c r="H27" s="815">
        <v>101125</v>
      </c>
      <c r="I27" s="606"/>
      <c r="J27" s="259"/>
      <c r="K27" s="114"/>
      <c r="L27" s="259"/>
      <c r="M27" s="107"/>
    </row>
    <row r="28" spans="2:13" ht="24" customHeight="1" x14ac:dyDescent="0.2">
      <c r="B28" s="811" t="s">
        <v>568</v>
      </c>
      <c r="C28" s="812" t="s">
        <v>565</v>
      </c>
      <c r="D28" s="811" t="s">
        <v>318</v>
      </c>
      <c r="E28" s="813">
        <f>'Mem. Portal'!P27</f>
        <v>58.26</v>
      </c>
      <c r="F28" s="813">
        <v>2.56</v>
      </c>
      <c r="G28" s="814">
        <f t="shared" si="0"/>
        <v>149.1456</v>
      </c>
      <c r="H28" s="815">
        <v>95876</v>
      </c>
      <c r="I28" s="606"/>
      <c r="J28" s="259"/>
      <c r="K28" s="114"/>
      <c r="L28" s="259"/>
      <c r="M28" s="107"/>
    </row>
    <row r="29" spans="2:13" ht="24" customHeight="1" x14ac:dyDescent="0.2">
      <c r="B29" s="811" t="s">
        <v>569</v>
      </c>
      <c r="C29" s="812" t="s">
        <v>566</v>
      </c>
      <c r="D29" s="811" t="s">
        <v>318</v>
      </c>
      <c r="E29" s="813">
        <f>'Mem. Portal'!P28</f>
        <v>67.45</v>
      </c>
      <c r="F29" s="813">
        <v>14.13</v>
      </c>
      <c r="G29" s="814">
        <f t="shared" si="0"/>
        <v>953.06850000000009</v>
      </c>
      <c r="H29" s="815">
        <v>96385</v>
      </c>
      <c r="I29" s="606"/>
      <c r="J29" s="259"/>
      <c r="K29" s="114"/>
      <c r="L29" s="259"/>
      <c r="M29" s="107"/>
    </row>
    <row r="30" spans="2:13" ht="24" customHeight="1" x14ac:dyDescent="0.2">
      <c r="B30" s="451"/>
      <c r="C30" s="598"/>
      <c r="D30" s="599"/>
      <c r="E30" s="600"/>
      <c r="F30" s="601"/>
      <c r="G30" s="450">
        <f>SUM(G24:G29)</f>
        <v>9880.2175999999981</v>
      </c>
      <c r="H30" s="444"/>
      <c r="I30" s="441"/>
      <c r="J30" s="441"/>
      <c r="K30" s="441"/>
    </row>
    <row r="31" spans="2:13" ht="24" customHeight="1" x14ac:dyDescent="0.2">
      <c r="B31" s="592" t="s">
        <v>170</v>
      </c>
      <c r="C31" s="602" t="s">
        <v>462</v>
      </c>
      <c r="D31" s="596"/>
      <c r="E31" s="603"/>
      <c r="F31" s="604"/>
      <c r="G31" s="604"/>
      <c r="H31" s="596"/>
      <c r="I31" s="441"/>
      <c r="J31" s="441"/>
      <c r="K31" s="441"/>
    </row>
    <row r="32" spans="2:13" hidden="1" x14ac:dyDescent="0.2">
      <c r="B32" s="444" t="s">
        <v>249</v>
      </c>
      <c r="C32" s="443" t="s">
        <v>456</v>
      </c>
      <c r="D32" s="444" t="s">
        <v>318</v>
      </c>
      <c r="E32" s="445">
        <v>0</v>
      </c>
      <c r="F32" s="445"/>
      <c r="G32" s="446"/>
      <c r="H32" s="584"/>
      <c r="I32" s="606"/>
      <c r="J32" s="259"/>
      <c r="K32" s="114"/>
      <c r="L32" s="259"/>
      <c r="M32" s="107"/>
    </row>
    <row r="33" spans="2:13" s="463" customFormat="1" ht="25.5" hidden="1" x14ac:dyDescent="0.2">
      <c r="B33" s="454" t="s">
        <v>249</v>
      </c>
      <c r="C33" s="458" t="s">
        <v>463</v>
      </c>
      <c r="D33" s="454" t="s">
        <v>161</v>
      </c>
      <c r="E33" s="456">
        <v>0</v>
      </c>
      <c r="F33" s="456">
        <v>45.42</v>
      </c>
      <c r="G33" s="457">
        <v>0</v>
      </c>
      <c r="H33" s="459">
        <v>95241</v>
      </c>
      <c r="I33" s="552"/>
      <c r="J33" s="398"/>
      <c r="K33" s="395"/>
      <c r="L33" s="398"/>
      <c r="M33" s="396"/>
    </row>
    <row r="34" spans="2:13" x14ac:dyDescent="0.2">
      <c r="B34" s="444" t="s">
        <v>249</v>
      </c>
      <c r="C34" s="443" t="s">
        <v>535</v>
      </c>
      <c r="D34" s="444" t="s">
        <v>318</v>
      </c>
      <c r="E34" s="445">
        <f>'Mem. Portal'!P33</f>
        <v>4.6239999999999997</v>
      </c>
      <c r="F34" s="445">
        <v>45.42</v>
      </c>
      <c r="G34" s="446">
        <f>E34*F34</f>
        <v>210.02207999999999</v>
      </c>
      <c r="H34" s="584">
        <v>95241</v>
      </c>
      <c r="I34" s="606"/>
      <c r="J34" s="259"/>
      <c r="K34" s="114"/>
      <c r="L34" s="259"/>
      <c r="M34" s="107"/>
    </row>
    <row r="35" spans="2:13" s="463" customFormat="1" ht="24" hidden="1" customHeight="1" x14ac:dyDescent="0.2">
      <c r="B35" s="454" t="s">
        <v>182</v>
      </c>
      <c r="C35" s="458" t="s">
        <v>465</v>
      </c>
      <c r="D35" s="454" t="s">
        <v>534</v>
      </c>
      <c r="E35" s="456">
        <v>0</v>
      </c>
      <c r="F35" s="456">
        <v>898.49</v>
      </c>
      <c r="G35" s="457">
        <v>0</v>
      </c>
      <c r="H35" s="461">
        <v>102487</v>
      </c>
      <c r="I35" s="462"/>
      <c r="J35" s="398"/>
      <c r="K35" s="395"/>
      <c r="L35" s="398"/>
      <c r="M35" s="396"/>
    </row>
    <row r="36" spans="2:13" ht="24" customHeight="1" x14ac:dyDescent="0.2">
      <c r="B36" s="444" t="s">
        <v>250</v>
      </c>
      <c r="C36" s="443" t="s">
        <v>544</v>
      </c>
      <c r="D36" s="444" t="s">
        <v>318</v>
      </c>
      <c r="E36" s="445">
        <f>'Mem. Portal'!P35</f>
        <v>47.21</v>
      </c>
      <c r="F36" s="445">
        <v>798.05</v>
      </c>
      <c r="G36" s="446">
        <f>E36*F36</f>
        <v>37675.940499999997</v>
      </c>
      <c r="H36" s="106">
        <v>94965</v>
      </c>
      <c r="I36" s="460"/>
      <c r="J36" s="259"/>
      <c r="K36" s="114"/>
      <c r="L36" s="259"/>
      <c r="M36" s="107"/>
    </row>
    <row r="37" spans="2:13" ht="25.5" x14ac:dyDescent="0.2">
      <c r="B37" s="444" t="s">
        <v>182</v>
      </c>
      <c r="C37" s="443" t="s">
        <v>545</v>
      </c>
      <c r="D37" s="444" t="s">
        <v>318</v>
      </c>
      <c r="E37" s="445">
        <f>'Mem. Portal'!P36</f>
        <v>47.21</v>
      </c>
      <c r="F37" s="445">
        <v>47.48</v>
      </c>
      <c r="G37" s="446">
        <f>E37*F37</f>
        <v>2241.5308</v>
      </c>
      <c r="H37" s="106">
        <v>103673</v>
      </c>
      <c r="I37" s="460"/>
      <c r="J37" s="259"/>
      <c r="K37" s="114"/>
      <c r="L37" s="259"/>
      <c r="M37" s="107"/>
    </row>
    <row r="38" spans="2:13" s="463" customFormat="1" ht="25.5" hidden="1" x14ac:dyDescent="0.2">
      <c r="B38" s="454" t="s">
        <v>354</v>
      </c>
      <c r="C38" s="458" t="s">
        <v>22</v>
      </c>
      <c r="D38" s="454" t="s">
        <v>317</v>
      </c>
      <c r="E38" s="456">
        <v>0</v>
      </c>
      <c r="F38" s="456">
        <v>20.54</v>
      </c>
      <c r="G38" s="457">
        <v>0</v>
      </c>
      <c r="H38" s="459">
        <v>96544</v>
      </c>
      <c r="I38" s="462"/>
      <c r="J38" s="398"/>
      <c r="K38" s="395"/>
      <c r="L38" s="398"/>
      <c r="M38" s="396"/>
    </row>
    <row r="39" spans="2:13" s="463" customFormat="1" ht="25.5" hidden="1" x14ac:dyDescent="0.2">
      <c r="B39" s="454" t="s">
        <v>355</v>
      </c>
      <c r="C39" s="458" t="s">
        <v>21</v>
      </c>
      <c r="D39" s="454" t="s">
        <v>317</v>
      </c>
      <c r="E39" s="456">
        <v>0</v>
      </c>
      <c r="F39" s="456">
        <v>16.88</v>
      </c>
      <c r="G39" s="457">
        <v>0</v>
      </c>
      <c r="H39" s="459">
        <v>96546</v>
      </c>
      <c r="I39" s="462"/>
      <c r="J39" s="398"/>
      <c r="K39" s="395"/>
      <c r="L39" s="398"/>
      <c r="M39" s="396"/>
    </row>
    <row r="40" spans="2:13" ht="25.5" x14ac:dyDescent="0.2">
      <c r="B40" s="444" t="s">
        <v>240</v>
      </c>
      <c r="C40" s="485" t="s">
        <v>553</v>
      </c>
      <c r="D40" s="444" t="s">
        <v>161</v>
      </c>
      <c r="E40" s="445">
        <f>'Mem. Portal'!P39</f>
        <v>15.5</v>
      </c>
      <c r="F40" s="445">
        <v>82.399999999999991</v>
      </c>
      <c r="G40" s="446">
        <f>E40*F40</f>
        <v>1277.1999999999998</v>
      </c>
      <c r="H40" s="584" t="s">
        <v>441</v>
      </c>
      <c r="I40" s="116"/>
      <c r="J40" s="116"/>
      <c r="K40" s="116"/>
      <c r="L40" s="105"/>
      <c r="M40" s="105"/>
    </row>
    <row r="41" spans="2:13" ht="24" customHeight="1" x14ac:dyDescent="0.2">
      <c r="B41" s="451"/>
      <c r="C41" s="598"/>
      <c r="D41" s="599"/>
      <c r="E41" s="600"/>
      <c r="F41" s="601"/>
      <c r="G41" s="450">
        <f>SUM(G34:G40)</f>
        <v>41404.693379999997</v>
      </c>
      <c r="H41" s="444"/>
      <c r="I41" s="441"/>
      <c r="J41" s="441"/>
      <c r="K41" s="441"/>
    </row>
    <row r="42" spans="2:13" ht="24" customHeight="1" x14ac:dyDescent="0.2">
      <c r="B42" s="592" t="s">
        <v>101</v>
      </c>
      <c r="C42" s="602" t="s">
        <v>392</v>
      </c>
      <c r="D42" s="596"/>
      <c r="E42" s="603"/>
      <c r="F42" s="604"/>
      <c r="G42" s="604"/>
      <c r="H42" s="596"/>
      <c r="I42" s="441"/>
      <c r="J42" s="441"/>
      <c r="K42" s="441"/>
    </row>
    <row r="43" spans="2:13" ht="24" customHeight="1" x14ac:dyDescent="0.2">
      <c r="B43" s="444" t="s">
        <v>252</v>
      </c>
      <c r="C43" s="443" t="s">
        <v>547</v>
      </c>
      <c r="D43" s="444" t="s">
        <v>318</v>
      </c>
      <c r="E43" s="445">
        <f>'Mem. Portal'!P42</f>
        <v>6.75</v>
      </c>
      <c r="F43" s="445">
        <v>761.23</v>
      </c>
      <c r="G43" s="446">
        <f t="shared" ref="G43:G53" si="1">E43*F43</f>
        <v>5138.3024999999998</v>
      </c>
      <c r="H43" s="106">
        <v>94964</v>
      </c>
      <c r="I43" s="606"/>
      <c r="J43" s="259"/>
      <c r="K43" s="114"/>
      <c r="L43" s="259"/>
      <c r="M43" s="107"/>
    </row>
    <row r="44" spans="2:13" ht="24" customHeight="1" x14ac:dyDescent="0.2">
      <c r="B44" s="444" t="s">
        <v>143</v>
      </c>
      <c r="C44" s="443" t="s">
        <v>6</v>
      </c>
      <c r="D44" s="444" t="s">
        <v>318</v>
      </c>
      <c r="E44" s="445">
        <f>'Mem. Portal'!P43</f>
        <v>18.559999999999999</v>
      </c>
      <c r="F44" s="445">
        <v>798.05</v>
      </c>
      <c r="G44" s="446">
        <f t="shared" si="1"/>
        <v>14811.807999999997</v>
      </c>
      <c r="H44" s="106">
        <v>94965</v>
      </c>
      <c r="I44" s="606"/>
      <c r="J44" s="259"/>
      <c r="K44" s="114"/>
      <c r="L44" s="259"/>
      <c r="M44" s="107"/>
    </row>
    <row r="45" spans="2:13" ht="24" customHeight="1" x14ac:dyDescent="0.2">
      <c r="B45" s="444" t="s">
        <v>90</v>
      </c>
      <c r="C45" s="485" t="s">
        <v>572</v>
      </c>
      <c r="D45" s="444" t="s">
        <v>318</v>
      </c>
      <c r="E45" s="445">
        <f>'Mem. Portal'!P44</f>
        <v>6.75</v>
      </c>
      <c r="F45" s="445">
        <v>339.44</v>
      </c>
      <c r="G45" s="446">
        <f t="shared" si="1"/>
        <v>2291.2199999999998</v>
      </c>
      <c r="H45" s="106">
        <v>103670</v>
      </c>
      <c r="I45" s="606"/>
      <c r="J45" s="259"/>
      <c r="K45" s="114"/>
      <c r="L45" s="259"/>
      <c r="M45" s="107"/>
    </row>
    <row r="46" spans="2:13" ht="24" customHeight="1" x14ac:dyDescent="0.2">
      <c r="B46" s="444" t="s">
        <v>253</v>
      </c>
      <c r="C46" s="443" t="s">
        <v>11</v>
      </c>
      <c r="D46" s="444" t="s">
        <v>318</v>
      </c>
      <c r="E46" s="445">
        <f>'Mem. Portal'!P45</f>
        <v>18.559999999999999</v>
      </c>
      <c r="F46" s="445">
        <v>339.44</v>
      </c>
      <c r="G46" s="446">
        <f t="shared" si="1"/>
        <v>6300.0063999999993</v>
      </c>
      <c r="H46" s="106">
        <v>103670</v>
      </c>
      <c r="I46" s="606"/>
      <c r="J46" s="259"/>
      <c r="K46" s="114"/>
      <c r="L46" s="259"/>
      <c r="M46" s="107"/>
    </row>
    <row r="47" spans="2:13" ht="25.5" x14ac:dyDescent="0.2">
      <c r="B47" s="444" t="s">
        <v>187</v>
      </c>
      <c r="C47" s="443" t="s">
        <v>22</v>
      </c>
      <c r="D47" s="444" t="s">
        <v>317</v>
      </c>
      <c r="E47" s="445">
        <f>'Mem. Portal'!P46</f>
        <v>656.24</v>
      </c>
      <c r="F47" s="445">
        <v>18.04</v>
      </c>
      <c r="G47" s="446">
        <f t="shared" si="1"/>
        <v>11838.569599999999</v>
      </c>
      <c r="H47" s="585">
        <v>92759</v>
      </c>
      <c r="I47" s="606"/>
      <c r="J47" s="259"/>
      <c r="K47" s="114"/>
      <c r="L47" s="259"/>
      <c r="M47" s="107"/>
    </row>
    <row r="48" spans="2:13" ht="24" customHeight="1" x14ac:dyDescent="0.2">
      <c r="B48" s="444" t="s">
        <v>10</v>
      </c>
      <c r="C48" s="443" t="s">
        <v>19</v>
      </c>
      <c r="D48" s="444" t="s">
        <v>122</v>
      </c>
      <c r="E48" s="445">
        <f>'Mem. Portal'!P48</f>
        <v>729.45</v>
      </c>
      <c r="F48" s="445">
        <v>17.29</v>
      </c>
      <c r="G48" s="446">
        <f t="shared" si="1"/>
        <v>12612.190500000001</v>
      </c>
      <c r="H48" s="585">
        <v>92760</v>
      </c>
      <c r="I48" s="441"/>
      <c r="J48" s="824"/>
      <c r="K48" s="505"/>
      <c r="L48" s="824"/>
      <c r="M48" s="105"/>
    </row>
    <row r="49" spans="2:13" ht="25.5" x14ac:dyDescent="0.2">
      <c r="B49" s="444" t="s">
        <v>4</v>
      </c>
      <c r="C49" s="443" t="s">
        <v>20</v>
      </c>
      <c r="D49" s="444" t="s">
        <v>317</v>
      </c>
      <c r="E49" s="445">
        <f>'Mem. Portal'!P49</f>
        <v>655.16</v>
      </c>
      <c r="F49" s="445">
        <v>16.440000000000001</v>
      </c>
      <c r="G49" s="446">
        <f t="shared" si="1"/>
        <v>10770.830400000001</v>
      </c>
      <c r="H49" s="585">
        <v>92761</v>
      </c>
      <c r="I49" s="606"/>
      <c r="J49" s="259"/>
      <c r="K49" s="114"/>
      <c r="L49" s="259"/>
      <c r="M49" s="107"/>
    </row>
    <row r="50" spans="2:13" ht="25.5" x14ac:dyDescent="0.2">
      <c r="B50" s="444" t="s">
        <v>7</v>
      </c>
      <c r="C50" s="443" t="s">
        <v>21</v>
      </c>
      <c r="D50" s="444" t="s">
        <v>317</v>
      </c>
      <c r="E50" s="445">
        <f>'Mem. Portal'!P50</f>
        <v>591.41999999999996</v>
      </c>
      <c r="F50" s="445">
        <v>14.76</v>
      </c>
      <c r="G50" s="446">
        <f t="shared" si="1"/>
        <v>8729.359199999999</v>
      </c>
      <c r="H50" s="585">
        <v>92762</v>
      </c>
      <c r="I50" s="606"/>
      <c r="J50" s="259"/>
      <c r="K50" s="114"/>
      <c r="L50" s="259"/>
      <c r="M50" s="107"/>
    </row>
    <row r="51" spans="2:13" ht="25.5" x14ac:dyDescent="0.2">
      <c r="B51" s="444" t="s">
        <v>8</v>
      </c>
      <c r="C51" s="443" t="s">
        <v>350</v>
      </c>
      <c r="D51" s="444" t="s">
        <v>317</v>
      </c>
      <c r="E51" s="445">
        <f>'Mem. Portal'!P51</f>
        <v>2354.16</v>
      </c>
      <c r="F51" s="445">
        <v>12.47</v>
      </c>
      <c r="G51" s="446">
        <f t="shared" si="1"/>
        <v>29356.375199999999</v>
      </c>
      <c r="H51" s="585">
        <v>92763</v>
      </c>
      <c r="I51" s="606"/>
      <c r="J51" s="259"/>
      <c r="K51" s="114"/>
      <c r="L51" s="259"/>
      <c r="M51" s="107"/>
    </row>
    <row r="52" spans="2:13" ht="25.5" x14ac:dyDescent="0.2">
      <c r="B52" s="444" t="s">
        <v>9</v>
      </c>
      <c r="C52" s="443" t="s">
        <v>281</v>
      </c>
      <c r="D52" s="444" t="s">
        <v>161</v>
      </c>
      <c r="E52" s="445">
        <f>'Mem. Portal'!P52</f>
        <v>181</v>
      </c>
      <c r="F52" s="445">
        <v>59.43</v>
      </c>
      <c r="G52" s="446">
        <f t="shared" si="1"/>
        <v>10756.83</v>
      </c>
      <c r="H52" s="616">
        <v>92443</v>
      </c>
      <c r="I52" s="606"/>
      <c r="J52" s="259"/>
      <c r="K52" s="114"/>
      <c r="L52" s="259"/>
      <c r="M52" s="107"/>
    </row>
    <row r="53" spans="2:13" ht="25.5" x14ac:dyDescent="0.2">
      <c r="B53" s="444" t="s">
        <v>546</v>
      </c>
      <c r="C53" s="443" t="s">
        <v>282</v>
      </c>
      <c r="D53" s="444" t="s">
        <v>161</v>
      </c>
      <c r="E53" s="445">
        <f>'Mem. Portal'!P53</f>
        <v>45</v>
      </c>
      <c r="F53" s="445">
        <v>161.84</v>
      </c>
      <c r="G53" s="446">
        <f t="shared" si="1"/>
        <v>7282.8</v>
      </c>
      <c r="H53" s="616">
        <v>92448</v>
      </c>
      <c r="I53" s="606"/>
      <c r="J53" s="259"/>
      <c r="K53" s="114"/>
      <c r="L53" s="259"/>
      <c r="M53" s="107"/>
    </row>
    <row r="54" spans="2:13" ht="24" customHeight="1" x14ac:dyDescent="0.2">
      <c r="B54" s="451"/>
      <c r="C54" s="598"/>
      <c r="D54" s="599"/>
      <c r="E54" s="600"/>
      <c r="F54" s="601"/>
      <c r="G54" s="450">
        <f>SUM(G43:G53)</f>
        <v>119888.29179999999</v>
      </c>
      <c r="H54" s="444"/>
      <c r="I54" s="441"/>
      <c r="J54" s="441"/>
      <c r="K54" s="441"/>
    </row>
    <row r="55" spans="2:13" ht="24" customHeight="1" x14ac:dyDescent="0.2">
      <c r="B55" s="592" t="s">
        <v>109</v>
      </c>
      <c r="C55" s="602" t="s">
        <v>251</v>
      </c>
      <c r="D55" s="596"/>
      <c r="E55" s="603"/>
      <c r="F55" s="604"/>
      <c r="G55" s="604"/>
      <c r="H55" s="596"/>
      <c r="I55" s="441"/>
      <c r="J55" s="441"/>
      <c r="K55" s="441"/>
    </row>
    <row r="56" spans="2:13" s="463" customFormat="1" ht="38.25" hidden="1" x14ac:dyDescent="0.2">
      <c r="B56" s="454" t="s">
        <v>166</v>
      </c>
      <c r="C56" s="458" t="s">
        <v>467</v>
      </c>
      <c r="D56" s="454" t="s">
        <v>161</v>
      </c>
      <c r="E56" s="456">
        <v>0</v>
      </c>
      <c r="F56" s="456"/>
      <c r="G56" s="457">
        <v>0</v>
      </c>
      <c r="H56" s="461" t="s">
        <v>357</v>
      </c>
      <c r="I56" s="462"/>
      <c r="J56" s="398"/>
      <c r="K56" s="395"/>
      <c r="L56" s="398"/>
      <c r="M56" s="396"/>
    </row>
    <row r="57" spans="2:13" s="293" customFormat="1" ht="24" customHeight="1" x14ac:dyDescent="0.2">
      <c r="B57" s="317" t="s">
        <v>166</v>
      </c>
      <c r="C57" s="665" t="s">
        <v>528</v>
      </c>
      <c r="D57" s="317" t="s">
        <v>318</v>
      </c>
      <c r="E57" s="318">
        <f>'Mem. Portal'!P56</f>
        <v>0.8</v>
      </c>
      <c r="F57" s="318">
        <v>345.35999999999996</v>
      </c>
      <c r="G57" s="319">
        <f>E57*F57</f>
        <v>276.28799999999995</v>
      </c>
      <c r="H57" s="448">
        <v>96620</v>
      </c>
      <c r="I57" s="298"/>
      <c r="J57" s="321"/>
      <c r="K57" s="322"/>
      <c r="L57" s="321"/>
      <c r="M57" s="299"/>
    </row>
    <row r="58" spans="2:13" s="293" customFormat="1" ht="39" customHeight="1" x14ac:dyDescent="0.2">
      <c r="B58" s="317" t="s">
        <v>155</v>
      </c>
      <c r="C58" s="665" t="s">
        <v>444</v>
      </c>
      <c r="D58" s="317" t="s">
        <v>161</v>
      </c>
      <c r="E58" s="318">
        <f>'Mem. Portal'!P57</f>
        <v>20</v>
      </c>
      <c r="F58" s="318">
        <v>48.92</v>
      </c>
      <c r="G58" s="319">
        <f>E58*F58</f>
        <v>978.40000000000009</v>
      </c>
      <c r="H58" s="453">
        <v>98679</v>
      </c>
      <c r="I58" s="298"/>
      <c r="J58" s="321"/>
      <c r="K58" s="322"/>
      <c r="L58" s="321"/>
      <c r="M58" s="299"/>
    </row>
    <row r="59" spans="2:13" s="463" customFormat="1" ht="38.25" hidden="1" x14ac:dyDescent="0.2">
      <c r="B59" s="608" t="s">
        <v>405</v>
      </c>
      <c r="C59" s="609" t="s">
        <v>468</v>
      </c>
      <c r="D59" s="608" t="s">
        <v>276</v>
      </c>
      <c r="E59" s="610">
        <v>0</v>
      </c>
      <c r="F59" s="445">
        <v>56.03</v>
      </c>
      <c r="G59" s="611">
        <v>0</v>
      </c>
      <c r="H59" s="612">
        <v>94273</v>
      </c>
      <c r="I59" s="462"/>
      <c r="J59" s="259"/>
      <c r="K59" s="114"/>
      <c r="L59" s="259"/>
      <c r="M59" s="107"/>
    </row>
    <row r="60" spans="2:13" s="463" customFormat="1" ht="38.25" hidden="1" x14ac:dyDescent="0.2">
      <c r="B60" s="454" t="s">
        <v>155</v>
      </c>
      <c r="C60" s="458" t="s">
        <v>469</v>
      </c>
      <c r="D60" s="454" t="s">
        <v>276</v>
      </c>
      <c r="E60" s="456">
        <v>0</v>
      </c>
      <c r="F60" s="456"/>
      <c r="G60" s="457">
        <v>0</v>
      </c>
      <c r="H60" s="459" t="s">
        <v>407</v>
      </c>
      <c r="I60" s="462"/>
      <c r="J60" s="607"/>
      <c r="K60" s="552"/>
      <c r="L60" s="607"/>
      <c r="M60" s="396"/>
    </row>
    <row r="61" spans="2:13" s="463" customFormat="1" hidden="1" x14ac:dyDescent="0.2">
      <c r="B61" s="454" t="s">
        <v>406</v>
      </c>
      <c r="C61" s="458" t="s">
        <v>470</v>
      </c>
      <c r="D61" s="454" t="s">
        <v>161</v>
      </c>
      <c r="E61" s="456">
        <v>0</v>
      </c>
      <c r="F61" s="456"/>
      <c r="G61" s="457">
        <v>0</v>
      </c>
      <c r="H61" s="459">
        <v>85180</v>
      </c>
      <c r="I61" s="462"/>
      <c r="J61" s="398"/>
      <c r="K61" s="395"/>
      <c r="L61" s="398"/>
      <c r="M61" s="396"/>
    </row>
    <row r="62" spans="2:13" s="463" customFormat="1" ht="30.75" hidden="1" customHeight="1" x14ac:dyDescent="0.2">
      <c r="B62" s="608" t="s">
        <v>406</v>
      </c>
      <c r="C62" s="613" t="s">
        <v>471</v>
      </c>
      <c r="D62" s="608" t="s">
        <v>161</v>
      </c>
      <c r="E62" s="610">
        <v>0</v>
      </c>
      <c r="F62" s="445">
        <v>80.17</v>
      </c>
      <c r="G62" s="611">
        <v>0</v>
      </c>
      <c r="H62" s="320">
        <v>92396</v>
      </c>
      <c r="I62" s="462"/>
      <c r="J62" s="259"/>
      <c r="K62" s="114"/>
      <c r="L62" s="259"/>
      <c r="M62" s="107"/>
    </row>
    <row r="63" spans="2:13" s="463" customFormat="1" ht="30.75" hidden="1" customHeight="1" x14ac:dyDescent="0.2">
      <c r="B63" s="608" t="s">
        <v>414</v>
      </c>
      <c r="C63" s="613" t="s">
        <v>472</v>
      </c>
      <c r="D63" s="608" t="s">
        <v>161</v>
      </c>
      <c r="E63" s="610">
        <v>0</v>
      </c>
      <c r="F63" s="445">
        <v>88.05</v>
      </c>
      <c r="G63" s="611">
        <v>0</v>
      </c>
      <c r="H63" s="320">
        <v>93679</v>
      </c>
      <c r="I63" s="462"/>
      <c r="J63" s="259"/>
      <c r="K63" s="114"/>
      <c r="L63" s="259"/>
      <c r="M63" s="107"/>
    </row>
    <row r="64" spans="2:13" s="463" customFormat="1" ht="23.25" hidden="1" customHeight="1" x14ac:dyDescent="0.2">
      <c r="B64" s="454" t="s">
        <v>406</v>
      </c>
      <c r="C64" s="455" t="s">
        <v>473</v>
      </c>
      <c r="D64" s="454" t="s">
        <v>100</v>
      </c>
      <c r="E64" s="456">
        <v>0</v>
      </c>
      <c r="F64" s="456"/>
      <c r="G64" s="457">
        <v>0</v>
      </c>
      <c r="H64" s="459" t="s">
        <v>434</v>
      </c>
      <c r="I64" s="462"/>
      <c r="J64" s="398"/>
      <c r="K64" s="395"/>
      <c r="L64" s="398"/>
      <c r="M64" s="396"/>
    </row>
    <row r="65" spans="2:13" s="463" customFormat="1" ht="24" hidden="1" customHeight="1" x14ac:dyDescent="0.2">
      <c r="B65" s="454" t="s">
        <v>405</v>
      </c>
      <c r="C65" s="458" t="s">
        <v>408</v>
      </c>
      <c r="D65" s="454" t="s">
        <v>161</v>
      </c>
      <c r="E65" s="456">
        <v>0</v>
      </c>
      <c r="F65" s="456"/>
      <c r="G65" s="457">
        <v>0</v>
      </c>
      <c r="H65" s="459" t="s">
        <v>394</v>
      </c>
      <c r="I65" s="462"/>
      <c r="J65" s="607"/>
      <c r="K65" s="552"/>
      <c r="L65" s="607"/>
      <c r="M65" s="396"/>
    </row>
    <row r="66" spans="2:13" s="463" customFormat="1" ht="24" hidden="1" customHeight="1" x14ac:dyDescent="0.2">
      <c r="B66" s="454" t="s">
        <v>406</v>
      </c>
      <c r="C66" s="458" t="s">
        <v>409</v>
      </c>
      <c r="D66" s="454" t="s">
        <v>161</v>
      </c>
      <c r="E66" s="456">
        <v>0</v>
      </c>
      <c r="F66" s="456"/>
      <c r="G66" s="457">
        <v>0</v>
      </c>
      <c r="H66" s="459" t="s">
        <v>394</v>
      </c>
      <c r="I66" s="462"/>
      <c r="J66" s="607"/>
      <c r="K66" s="552"/>
      <c r="L66" s="607"/>
      <c r="M66" s="396"/>
    </row>
    <row r="67" spans="2:13" ht="24" customHeight="1" x14ac:dyDescent="0.2">
      <c r="B67" s="451"/>
      <c r="C67" s="598"/>
      <c r="D67" s="599"/>
      <c r="E67" s="600"/>
      <c r="F67" s="601"/>
      <c r="G67" s="450">
        <f>G57+G58</f>
        <v>1254.6880000000001</v>
      </c>
      <c r="H67" s="444"/>
      <c r="I67" s="441"/>
      <c r="J67" s="441"/>
      <c r="K67" s="441"/>
    </row>
    <row r="68" spans="2:13" s="463" customFormat="1" ht="24" hidden="1" customHeight="1" x14ac:dyDescent="0.2">
      <c r="B68" s="729" t="s">
        <v>138</v>
      </c>
      <c r="C68" s="736" t="s">
        <v>136</v>
      </c>
      <c r="D68" s="733"/>
      <c r="E68" s="737"/>
      <c r="F68" s="738"/>
      <c r="G68" s="738"/>
      <c r="H68" s="733"/>
      <c r="I68" s="552"/>
      <c r="J68" s="552"/>
      <c r="K68" s="552"/>
    </row>
    <row r="69" spans="2:13" s="463" customFormat="1" ht="38.25" hidden="1" x14ac:dyDescent="0.2">
      <c r="B69" s="454" t="s">
        <v>139</v>
      </c>
      <c r="C69" s="458" t="s">
        <v>492</v>
      </c>
      <c r="D69" s="454" t="s">
        <v>318</v>
      </c>
      <c r="E69" s="456">
        <v>0</v>
      </c>
      <c r="F69" s="456">
        <v>138.76</v>
      </c>
      <c r="G69" s="457">
        <v>0</v>
      </c>
      <c r="H69" s="397">
        <v>103332</v>
      </c>
      <c r="I69" s="399"/>
      <c r="J69" s="398"/>
      <c r="K69" s="395"/>
      <c r="L69" s="398"/>
      <c r="M69" s="396"/>
    </row>
    <row r="70" spans="2:13" s="463" customFormat="1" ht="24" hidden="1" customHeight="1" x14ac:dyDescent="0.2">
      <c r="B70" s="454"/>
      <c r="C70" s="466"/>
      <c r="D70" s="454"/>
      <c r="E70" s="456"/>
      <c r="F70" s="457"/>
      <c r="G70" s="553">
        <v>0</v>
      </c>
      <c r="H70" s="454"/>
      <c r="I70" s="552"/>
      <c r="J70" s="552"/>
      <c r="K70" s="552"/>
    </row>
    <row r="71" spans="2:13" ht="24" customHeight="1" x14ac:dyDescent="0.2">
      <c r="B71" s="592" t="s">
        <v>138</v>
      </c>
      <c r="C71" s="602" t="s">
        <v>474</v>
      </c>
      <c r="D71" s="596"/>
      <c r="E71" s="603"/>
      <c r="F71" s="604"/>
      <c r="G71" s="604"/>
      <c r="H71" s="596"/>
      <c r="I71" s="441"/>
      <c r="J71" s="441"/>
      <c r="K71" s="441"/>
    </row>
    <row r="72" spans="2:13" ht="24" customHeight="1" x14ac:dyDescent="0.2">
      <c r="B72" s="444" t="s">
        <v>139</v>
      </c>
      <c r="C72" s="485" t="s">
        <v>552</v>
      </c>
      <c r="D72" s="444" t="s">
        <v>100</v>
      </c>
      <c r="E72" s="445">
        <f>'Mem. Portal'!P72</f>
        <v>2</v>
      </c>
      <c r="F72" s="445">
        <f>Composições!I169</f>
        <v>105288.67032528791</v>
      </c>
      <c r="G72" s="446">
        <f t="shared" ref="G72:G79" si="2">E72*F72</f>
        <v>210577.34065057582</v>
      </c>
      <c r="H72" s="584" t="s">
        <v>407</v>
      </c>
      <c r="I72" s="447"/>
      <c r="J72" s="447"/>
      <c r="K72" s="447"/>
      <c r="L72" s="105"/>
    </row>
    <row r="73" spans="2:13" ht="24" customHeight="1" x14ac:dyDescent="0.2">
      <c r="B73" s="444" t="s">
        <v>140</v>
      </c>
      <c r="C73" s="443" t="s">
        <v>519</v>
      </c>
      <c r="D73" s="444" t="s">
        <v>100</v>
      </c>
      <c r="E73" s="445">
        <f>'Mem. Portal'!P73</f>
        <v>2</v>
      </c>
      <c r="F73" s="445">
        <f>Composições!I190</f>
        <v>10205.9326890048</v>
      </c>
      <c r="G73" s="446">
        <f t="shared" si="2"/>
        <v>20411.865378009599</v>
      </c>
      <c r="H73" s="584" t="s">
        <v>433</v>
      </c>
      <c r="I73" s="447"/>
      <c r="J73" s="447"/>
      <c r="K73" s="447"/>
      <c r="L73" s="105"/>
    </row>
    <row r="74" spans="2:13" ht="24" customHeight="1" x14ac:dyDescent="0.2">
      <c r="B74" s="444" t="s">
        <v>134</v>
      </c>
      <c r="C74" s="443" t="s">
        <v>562</v>
      </c>
      <c r="D74" s="444" t="s">
        <v>276</v>
      </c>
      <c r="E74" s="445">
        <f>'Mem. Portal'!P74</f>
        <v>3.8</v>
      </c>
      <c r="F74" s="445">
        <v>32.83</v>
      </c>
      <c r="G74" s="446">
        <f t="shared" si="2"/>
        <v>124.75399999999999</v>
      </c>
      <c r="H74" s="584" t="s">
        <v>434</v>
      </c>
      <c r="I74" s="115"/>
      <c r="J74" s="597"/>
      <c r="K74" s="441"/>
      <c r="L74" s="597"/>
      <c r="M74" s="105"/>
    </row>
    <row r="75" spans="2:13" ht="24" customHeight="1" x14ac:dyDescent="0.2">
      <c r="B75" s="444" t="s">
        <v>311</v>
      </c>
      <c r="C75" s="443" t="s">
        <v>524</v>
      </c>
      <c r="D75" s="444" t="s">
        <v>161</v>
      </c>
      <c r="E75" s="445">
        <f>'Mem. Portal'!P75</f>
        <v>21.05</v>
      </c>
      <c r="F75" s="445">
        <v>237.58999999999997</v>
      </c>
      <c r="G75" s="446">
        <f t="shared" si="2"/>
        <v>5001.2694999999994</v>
      </c>
      <c r="H75" s="448" t="s">
        <v>435</v>
      </c>
      <c r="I75" s="506"/>
      <c r="J75" s="597"/>
      <c r="K75" s="441"/>
      <c r="L75" s="597"/>
      <c r="M75" s="105"/>
    </row>
    <row r="76" spans="2:13" ht="27.75" customHeight="1" x14ac:dyDescent="0.2">
      <c r="B76" s="444" t="s">
        <v>550</v>
      </c>
      <c r="C76" s="443" t="s">
        <v>575</v>
      </c>
      <c r="D76" s="444" t="s">
        <v>161</v>
      </c>
      <c r="E76" s="445">
        <f>'Mem. Portal'!P76</f>
        <v>31.45</v>
      </c>
      <c r="F76" s="445">
        <v>616.35</v>
      </c>
      <c r="G76" s="446">
        <f t="shared" si="2"/>
        <v>19384.2075</v>
      </c>
      <c r="H76" s="584" t="s">
        <v>436</v>
      </c>
      <c r="I76" s="115"/>
      <c r="J76" s="597"/>
      <c r="K76" s="441"/>
      <c r="L76" s="597"/>
      <c r="M76" s="105"/>
    </row>
    <row r="77" spans="2:13" ht="27.75" customHeight="1" x14ac:dyDescent="0.2">
      <c r="B77" s="444" t="s">
        <v>447</v>
      </c>
      <c r="C77" s="443" t="s">
        <v>574</v>
      </c>
      <c r="D77" s="444" t="s">
        <v>161</v>
      </c>
      <c r="E77" s="445">
        <f>'Mem. Portal'!P77</f>
        <v>25.51</v>
      </c>
      <c r="F77" s="445">
        <v>616.35</v>
      </c>
      <c r="G77" s="446">
        <f t="shared" si="2"/>
        <v>15723.088500000002</v>
      </c>
      <c r="H77" s="584" t="s">
        <v>436</v>
      </c>
      <c r="I77" s="115"/>
      <c r="J77" s="597"/>
      <c r="K77" s="441"/>
      <c r="L77" s="597"/>
      <c r="M77" s="105"/>
    </row>
    <row r="78" spans="2:13" ht="24" customHeight="1" x14ac:dyDescent="0.2">
      <c r="B78" s="444" t="s">
        <v>551</v>
      </c>
      <c r="C78" s="657" t="s">
        <v>531</v>
      </c>
      <c r="D78" s="444" t="s">
        <v>161</v>
      </c>
      <c r="E78" s="444">
        <f>'Mem. Portal'!P78</f>
        <v>12.95</v>
      </c>
      <c r="F78" s="445">
        <v>429.99</v>
      </c>
      <c r="G78" s="446">
        <f t="shared" si="2"/>
        <v>5568.3705</v>
      </c>
      <c r="H78" s="584" t="s">
        <v>437</v>
      </c>
      <c r="I78" s="115"/>
      <c r="J78" s="597"/>
      <c r="K78" s="441"/>
      <c r="L78" s="597"/>
      <c r="M78" s="105"/>
    </row>
    <row r="79" spans="2:13" ht="27.75" customHeight="1" x14ac:dyDescent="0.2">
      <c r="B79" s="444" t="s">
        <v>448</v>
      </c>
      <c r="C79" s="449" t="s">
        <v>532</v>
      </c>
      <c r="D79" s="444" t="s">
        <v>161</v>
      </c>
      <c r="E79" s="445">
        <f>'Mem. Portal'!P79</f>
        <v>24.15</v>
      </c>
      <c r="F79" s="445">
        <v>429.99</v>
      </c>
      <c r="G79" s="446">
        <f t="shared" si="2"/>
        <v>10384.2585</v>
      </c>
      <c r="H79" s="584" t="s">
        <v>437</v>
      </c>
      <c r="I79" s="115"/>
      <c r="J79" s="597"/>
      <c r="K79" s="441"/>
      <c r="L79" s="597"/>
      <c r="M79" s="105"/>
    </row>
    <row r="80" spans="2:13" ht="24" customHeight="1" x14ac:dyDescent="0.2">
      <c r="B80" s="451"/>
      <c r="C80" s="598"/>
      <c r="D80" s="599"/>
      <c r="E80" s="600"/>
      <c r="F80" s="601"/>
      <c r="G80" s="450">
        <f>SUM(G72:G79)</f>
        <v>287175.15452858538</v>
      </c>
      <c r="H80" s="444"/>
      <c r="I80" s="441"/>
      <c r="J80" s="441"/>
      <c r="K80" s="441"/>
    </row>
    <row r="81" spans="2:13" ht="24" customHeight="1" x14ac:dyDescent="0.2">
      <c r="B81" s="798" t="s">
        <v>141</v>
      </c>
      <c r="C81" s="816" t="s">
        <v>167</v>
      </c>
      <c r="D81" s="817"/>
      <c r="E81" s="818"/>
      <c r="F81" s="819"/>
      <c r="G81" s="819"/>
      <c r="H81" s="817"/>
      <c r="I81" s="441"/>
      <c r="J81" s="441"/>
      <c r="K81" s="441"/>
    </row>
    <row r="82" spans="2:13" ht="24" customHeight="1" x14ac:dyDescent="0.2">
      <c r="B82" s="444" t="s">
        <v>142</v>
      </c>
      <c r="C82" s="443" t="s">
        <v>353</v>
      </c>
      <c r="D82" s="444" t="s">
        <v>100</v>
      </c>
      <c r="E82" s="445">
        <v>1</v>
      </c>
      <c r="F82" s="446">
        <v>11574.88</v>
      </c>
      <c r="G82" s="446">
        <f>F82</f>
        <v>11574.88</v>
      </c>
      <c r="H82" s="614" t="s">
        <v>412</v>
      </c>
      <c r="I82" s="559"/>
      <c r="K82" s="559"/>
      <c r="L82" s="597"/>
      <c r="M82" s="105"/>
    </row>
    <row r="83" spans="2:13" ht="24" customHeight="1" x14ac:dyDescent="0.2">
      <c r="B83" s="451"/>
      <c r="C83" s="598"/>
      <c r="D83" s="599"/>
      <c r="E83" s="600"/>
      <c r="F83" s="601"/>
      <c r="G83" s="450">
        <f>G82</f>
        <v>11574.88</v>
      </c>
      <c r="H83" s="444"/>
      <c r="I83" s="441"/>
      <c r="J83" s="441"/>
      <c r="K83" s="441"/>
    </row>
    <row r="84" spans="2:13" ht="24" customHeight="1" x14ac:dyDescent="0.2">
      <c r="B84" s="592" t="s">
        <v>322</v>
      </c>
      <c r="C84" s="602" t="s">
        <v>476</v>
      </c>
      <c r="D84" s="596"/>
      <c r="E84" s="603"/>
      <c r="F84" s="604"/>
      <c r="G84" s="604"/>
      <c r="H84" s="596"/>
      <c r="I84" s="441"/>
      <c r="J84" s="441"/>
      <c r="K84" s="441"/>
    </row>
    <row r="85" spans="2:13" ht="24" customHeight="1" x14ac:dyDescent="0.2">
      <c r="B85" s="444" t="s">
        <v>323</v>
      </c>
      <c r="C85" s="449" t="s">
        <v>477</v>
      </c>
      <c r="D85" s="444" t="s">
        <v>161</v>
      </c>
      <c r="E85" s="445">
        <f>'Mem. Portal'!P85</f>
        <v>31.76</v>
      </c>
      <c r="F85" s="445">
        <v>6.04</v>
      </c>
      <c r="G85" s="446">
        <f>E85*F85</f>
        <v>191.8304</v>
      </c>
      <c r="H85" s="612">
        <v>87878</v>
      </c>
      <c r="I85" s="462"/>
      <c r="J85" s="259"/>
      <c r="K85" s="114"/>
      <c r="L85" s="259"/>
      <c r="M85" s="107"/>
    </row>
    <row r="86" spans="2:13" ht="24" customHeight="1" x14ac:dyDescent="0.2">
      <c r="B86" s="444" t="s">
        <v>324</v>
      </c>
      <c r="C86" s="449" t="s">
        <v>478</v>
      </c>
      <c r="D86" s="444" t="s">
        <v>161</v>
      </c>
      <c r="E86" s="445">
        <f>'Mem. Portal'!P86</f>
        <v>31.76</v>
      </c>
      <c r="F86" s="445">
        <v>51.37</v>
      </c>
      <c r="G86" s="446">
        <f>E86*F86</f>
        <v>1631.5111999999999</v>
      </c>
      <c r="H86" s="615">
        <v>87530</v>
      </c>
      <c r="I86" s="460"/>
      <c r="J86" s="259"/>
      <c r="K86" s="114"/>
      <c r="L86" s="259"/>
      <c r="M86" s="107"/>
    </row>
    <row r="87" spans="2:13" ht="24" customHeight="1" x14ac:dyDescent="0.2">
      <c r="B87" s="444" t="s">
        <v>241</v>
      </c>
      <c r="C87" s="449" t="s">
        <v>563</v>
      </c>
      <c r="D87" s="444" t="s">
        <v>161</v>
      </c>
      <c r="E87" s="445">
        <f>'Mem. Portal'!P88</f>
        <v>31.76</v>
      </c>
      <c r="F87" s="445">
        <v>287.04000000000002</v>
      </c>
      <c r="G87" s="446">
        <f>E87*F87</f>
        <v>9116.3904000000002</v>
      </c>
      <c r="H87" s="615" t="s">
        <v>438</v>
      </c>
      <c r="I87" s="460"/>
      <c r="J87" s="259"/>
      <c r="K87" s="114"/>
      <c r="L87" s="259"/>
      <c r="M87" s="107"/>
    </row>
    <row r="88" spans="2:13" ht="24" customHeight="1" x14ac:dyDescent="0.2">
      <c r="B88" s="444" t="s">
        <v>128</v>
      </c>
      <c r="C88" s="449" t="s">
        <v>495</v>
      </c>
      <c r="D88" s="444" t="s">
        <v>161</v>
      </c>
      <c r="E88" s="445">
        <f>'Mem. Portal'!P89</f>
        <v>17.850000000000001</v>
      </c>
      <c r="F88" s="445">
        <v>187.10999999999999</v>
      </c>
      <c r="G88" s="446">
        <f>E88*F88</f>
        <v>3339.9135000000001</v>
      </c>
      <c r="H88" s="615" t="s">
        <v>439</v>
      </c>
      <c r="I88" s="460"/>
      <c r="J88" s="259"/>
      <c r="K88" s="114"/>
      <c r="L88" s="259"/>
      <c r="M88" s="107"/>
    </row>
    <row r="89" spans="2:13" ht="24" customHeight="1" x14ac:dyDescent="0.2">
      <c r="B89" s="444"/>
      <c r="C89" s="443"/>
      <c r="D89" s="444"/>
      <c r="E89" s="445"/>
      <c r="F89" s="445"/>
      <c r="G89" s="450">
        <f>SUM(G85:G88)</f>
        <v>14279.645500000001</v>
      </c>
      <c r="H89" s="615"/>
      <c r="I89" s="460"/>
      <c r="J89" s="597"/>
      <c r="K89" s="441"/>
      <c r="L89" s="597"/>
      <c r="M89" s="105"/>
    </row>
    <row r="90" spans="2:13" ht="24" hidden="1" customHeight="1" x14ac:dyDescent="0.2">
      <c r="B90" s="592" t="s">
        <v>230</v>
      </c>
      <c r="C90" s="602" t="s">
        <v>275</v>
      </c>
      <c r="D90" s="596"/>
      <c r="E90" s="603"/>
      <c r="F90" s="604"/>
      <c r="G90" s="604"/>
      <c r="H90" s="596"/>
      <c r="I90" s="441"/>
      <c r="J90" s="441"/>
      <c r="K90" s="441"/>
    </row>
    <row r="91" spans="2:13" s="463" customFormat="1" ht="24" hidden="1" customHeight="1" x14ac:dyDescent="0.2">
      <c r="B91" s="454" t="s">
        <v>213</v>
      </c>
      <c r="C91" s="466" t="s">
        <v>377</v>
      </c>
      <c r="D91" s="454" t="s">
        <v>161</v>
      </c>
      <c r="E91" s="456">
        <v>0</v>
      </c>
      <c r="F91" s="456">
        <v>29.72</v>
      </c>
      <c r="G91" s="457">
        <v>0</v>
      </c>
      <c r="H91" s="461">
        <v>100721</v>
      </c>
      <c r="I91" s="462"/>
      <c r="J91" s="398"/>
      <c r="K91" s="395"/>
      <c r="L91" s="398"/>
      <c r="M91" s="396"/>
    </row>
    <row r="92" spans="2:13" ht="24" hidden="1" customHeight="1" x14ac:dyDescent="0.2">
      <c r="B92" s="444" t="s">
        <v>231</v>
      </c>
      <c r="C92" s="449" t="s">
        <v>480</v>
      </c>
      <c r="D92" s="444" t="s">
        <v>161</v>
      </c>
      <c r="E92" s="445">
        <v>0</v>
      </c>
      <c r="F92" s="445">
        <v>14.31</v>
      </c>
      <c r="G92" s="446">
        <v>0</v>
      </c>
      <c r="H92" s="615">
        <v>88489</v>
      </c>
      <c r="I92" s="460"/>
      <c r="J92" s="259"/>
      <c r="K92" s="114"/>
      <c r="L92" s="259"/>
      <c r="M92" s="107"/>
    </row>
    <row r="93" spans="2:13" s="463" customFormat="1" ht="24" hidden="1" customHeight="1" x14ac:dyDescent="0.2">
      <c r="B93" s="454" t="s">
        <v>188</v>
      </c>
      <c r="C93" s="458" t="s">
        <v>482</v>
      </c>
      <c r="D93" s="454" t="s">
        <v>161</v>
      </c>
      <c r="E93" s="456">
        <v>0</v>
      </c>
      <c r="F93" s="456"/>
      <c r="G93" s="457">
        <v>0</v>
      </c>
      <c r="H93" s="461" t="s">
        <v>356</v>
      </c>
      <c r="I93" s="462"/>
      <c r="J93" s="398"/>
      <c r="K93" s="395"/>
      <c r="L93" s="398"/>
      <c r="M93" s="396"/>
    </row>
    <row r="94" spans="2:13" s="463" customFormat="1" ht="24" hidden="1" customHeight="1" x14ac:dyDescent="0.2">
      <c r="B94" s="454" t="s">
        <v>189</v>
      </c>
      <c r="C94" s="466" t="s">
        <v>484</v>
      </c>
      <c r="D94" s="454" t="s">
        <v>276</v>
      </c>
      <c r="E94" s="456">
        <v>0</v>
      </c>
      <c r="F94" s="456"/>
      <c r="G94" s="457">
        <v>0</v>
      </c>
      <c r="H94" s="459" t="s">
        <v>437</v>
      </c>
      <c r="I94" s="462"/>
      <c r="J94" s="607"/>
      <c r="K94" s="552"/>
      <c r="L94" s="607"/>
      <c r="M94" s="396"/>
    </row>
    <row r="95" spans="2:13" s="463" customFormat="1" ht="24" hidden="1" customHeight="1" x14ac:dyDescent="0.2">
      <c r="B95" s="454" t="s">
        <v>128</v>
      </c>
      <c r="C95" s="455" t="s">
        <v>398</v>
      </c>
      <c r="D95" s="454" t="s">
        <v>161</v>
      </c>
      <c r="E95" s="456">
        <v>0</v>
      </c>
      <c r="F95" s="456"/>
      <c r="G95" s="457">
        <v>0</v>
      </c>
      <c r="H95" s="397">
        <v>84663</v>
      </c>
      <c r="I95" s="399"/>
      <c r="J95" s="398"/>
      <c r="K95" s="395"/>
      <c r="L95" s="398"/>
      <c r="M95" s="396"/>
    </row>
    <row r="96" spans="2:13" ht="24" hidden="1" customHeight="1" x14ac:dyDescent="0.2">
      <c r="B96" s="451"/>
      <c r="C96" s="598"/>
      <c r="D96" s="599"/>
      <c r="E96" s="600"/>
      <c r="F96" s="617"/>
      <c r="G96" s="450">
        <v>0</v>
      </c>
      <c r="H96" s="106"/>
      <c r="I96" s="115"/>
      <c r="J96" s="115"/>
      <c r="K96" s="115"/>
      <c r="L96" s="105"/>
    </row>
    <row r="97" spans="2:13" s="463" customFormat="1" ht="24" hidden="1" customHeight="1" x14ac:dyDescent="0.2">
      <c r="B97" s="729" t="s">
        <v>415</v>
      </c>
      <c r="C97" s="775" t="s">
        <v>427</v>
      </c>
      <c r="D97" s="733"/>
      <c r="E97" s="737"/>
      <c r="F97" s="738"/>
      <c r="G97" s="738"/>
      <c r="H97" s="733"/>
      <c r="I97" s="552"/>
      <c r="J97" s="552"/>
      <c r="K97" s="552"/>
    </row>
    <row r="98" spans="2:13" s="463" customFormat="1" ht="24" hidden="1" customHeight="1" x14ac:dyDescent="0.2">
      <c r="B98" s="454" t="s">
        <v>416</v>
      </c>
      <c r="C98" s="774" t="s">
        <v>527</v>
      </c>
      <c r="D98" s="454" t="s">
        <v>318</v>
      </c>
      <c r="E98" s="554">
        <v>0</v>
      </c>
      <c r="F98" s="456" t="e">
        <v>#REF!</v>
      </c>
      <c r="G98" s="457" t="e">
        <v>#REF!</v>
      </c>
      <c r="H98" s="459" t="e">
        <v>#REF!</v>
      </c>
      <c r="I98" s="462"/>
      <c r="J98" s="398"/>
      <c r="K98" s="395"/>
      <c r="L98" s="398"/>
      <c r="M98" s="396"/>
    </row>
    <row r="99" spans="2:13" s="463" customFormat="1" ht="24" hidden="1" customHeight="1" x14ac:dyDescent="0.2">
      <c r="B99" s="454" t="s">
        <v>486</v>
      </c>
      <c r="C99" s="774" t="s">
        <v>431</v>
      </c>
      <c r="D99" s="454" t="s">
        <v>161</v>
      </c>
      <c r="E99" s="554">
        <v>0</v>
      </c>
      <c r="F99" s="456">
        <v>19.649999999999999</v>
      </c>
      <c r="G99" s="457">
        <v>0</v>
      </c>
      <c r="H99" s="397">
        <v>98504</v>
      </c>
      <c r="I99" s="399"/>
      <c r="J99" s="398"/>
      <c r="K99" s="395"/>
      <c r="L99" s="398"/>
      <c r="M99" s="396"/>
    </row>
    <row r="100" spans="2:13" s="463" customFormat="1" ht="24" hidden="1" customHeight="1" x14ac:dyDescent="0.2">
      <c r="B100" s="454" t="s">
        <v>487</v>
      </c>
      <c r="C100" s="774" t="s">
        <v>457</v>
      </c>
      <c r="D100" s="454" t="s">
        <v>100</v>
      </c>
      <c r="E100" s="554">
        <v>0</v>
      </c>
      <c r="F100" s="456">
        <v>44.89</v>
      </c>
      <c r="G100" s="457">
        <v>0</v>
      </c>
      <c r="H100" s="459" t="s">
        <v>440</v>
      </c>
      <c r="I100" s="399"/>
      <c r="J100" s="607"/>
      <c r="K100" s="552"/>
      <c r="L100" s="607"/>
      <c r="M100" s="396"/>
    </row>
    <row r="101" spans="2:13" s="463" customFormat="1" ht="24" hidden="1" customHeight="1" x14ac:dyDescent="0.2">
      <c r="B101" s="454"/>
      <c r="C101" s="773"/>
      <c r="D101" s="772"/>
      <c r="E101" s="771"/>
      <c r="F101" s="770"/>
      <c r="G101" s="553" t="e">
        <v>#REF!</v>
      </c>
      <c r="H101" s="397"/>
      <c r="I101" s="399"/>
      <c r="J101" s="399"/>
      <c r="K101" s="399"/>
      <c r="L101" s="396"/>
    </row>
    <row r="102" spans="2:13" ht="24" customHeight="1" x14ac:dyDescent="0.2">
      <c r="B102" s="592" t="s">
        <v>230</v>
      </c>
      <c r="C102" s="602" t="s">
        <v>168</v>
      </c>
      <c r="D102" s="596"/>
      <c r="E102" s="603"/>
      <c r="F102" s="604"/>
      <c r="G102" s="604"/>
      <c r="H102" s="596"/>
      <c r="I102" s="441"/>
      <c r="J102" s="441"/>
      <c r="K102" s="441"/>
    </row>
    <row r="103" spans="2:13" ht="24" customHeight="1" x14ac:dyDescent="0.2">
      <c r="B103" s="442" t="s">
        <v>231</v>
      </c>
      <c r="C103" s="449" t="s">
        <v>169</v>
      </c>
      <c r="D103" s="444" t="s">
        <v>161</v>
      </c>
      <c r="E103" s="445">
        <f>'Mem. Portal'!P111</f>
        <v>42.56</v>
      </c>
      <c r="F103" s="445">
        <v>2.2200000000000002</v>
      </c>
      <c r="G103" s="446">
        <f>E103*F103</f>
        <v>94.483200000000011</v>
      </c>
      <c r="H103" s="584">
        <v>99814</v>
      </c>
      <c r="I103" s="115"/>
      <c r="J103" s="259"/>
      <c r="K103" s="114"/>
      <c r="L103" s="259"/>
      <c r="M103" s="107"/>
    </row>
    <row r="104" spans="2:13" ht="25.5" x14ac:dyDescent="0.2">
      <c r="B104" s="444" t="s">
        <v>188</v>
      </c>
      <c r="C104" s="443" t="s">
        <v>390</v>
      </c>
      <c r="D104" s="444" t="s">
        <v>318</v>
      </c>
      <c r="E104" s="445">
        <f>'Mem. Portal'!P112</f>
        <v>70.28</v>
      </c>
      <c r="F104" s="445">
        <v>34.459999999999994</v>
      </c>
      <c r="G104" s="446">
        <f>E104*F104</f>
        <v>2421.8487999999998</v>
      </c>
      <c r="H104" s="615" t="s">
        <v>395</v>
      </c>
      <c r="I104" s="606"/>
      <c r="J104" s="259"/>
      <c r="K104" s="114"/>
      <c r="L104" s="259"/>
      <c r="M104" s="107"/>
    </row>
    <row r="105" spans="2:13" ht="24" customHeight="1" x14ac:dyDescent="0.2">
      <c r="B105" s="618"/>
      <c r="C105" s="619"/>
      <c r="D105" s="620"/>
      <c r="E105" s="621"/>
      <c r="F105" s="622"/>
      <c r="G105" s="450">
        <f>SUM(G103:G104)</f>
        <v>2516.3319999999999</v>
      </c>
      <c r="H105" s="623"/>
      <c r="I105" s="441"/>
      <c r="J105" s="441"/>
      <c r="K105" s="441"/>
    </row>
    <row r="106" spans="2:13" ht="24" customHeight="1" x14ac:dyDescent="0.2">
      <c r="B106" s="885" t="s">
        <v>292</v>
      </c>
      <c r="C106" s="885"/>
      <c r="D106" s="885"/>
      <c r="E106" s="885"/>
      <c r="F106" s="885"/>
      <c r="G106" s="624">
        <f>G105+G89+G83+G80+G67+G54+G41+G30+G21</f>
        <v>490154.30369626539</v>
      </c>
      <c r="H106" s="625"/>
      <c r="L106" s="81"/>
    </row>
    <row r="108" spans="2:13" s="83" customFormat="1" ht="13.35" customHeight="1" x14ac:dyDescent="0.2">
      <c r="B108" s="108"/>
      <c r="C108" s="119"/>
      <c r="D108" s="119"/>
      <c r="E108" s="119"/>
      <c r="F108" s="119"/>
      <c r="G108" s="119"/>
      <c r="H108" s="119"/>
      <c r="I108" s="118"/>
      <c r="J108" s="118"/>
      <c r="K108" s="118"/>
      <c r="L108" s="468"/>
    </row>
    <row r="109" spans="2:13" s="83" customFormat="1" x14ac:dyDescent="0.2">
      <c r="B109" s="108"/>
      <c r="C109" s="108"/>
      <c r="D109" s="109"/>
      <c r="E109" s="109"/>
      <c r="F109" s="109"/>
      <c r="G109" s="109"/>
      <c r="H109" s="109"/>
      <c r="I109" s="109"/>
      <c r="J109" s="109"/>
      <c r="K109" s="109"/>
      <c r="L109" s="468"/>
    </row>
    <row r="110" spans="2:13" s="83" customFormat="1" x14ac:dyDescent="0.2">
      <c r="B110" s="108"/>
      <c r="C110" s="87"/>
      <c r="D110" s="89"/>
      <c r="E110" s="89"/>
      <c r="F110" s="89"/>
      <c r="G110" s="89"/>
      <c r="H110" s="109"/>
      <c r="I110" s="109"/>
      <c r="J110" s="109"/>
      <c r="K110" s="109"/>
      <c r="L110" s="468"/>
    </row>
    <row r="111" spans="2:13" s="83" customFormat="1" x14ac:dyDescent="0.2">
      <c r="B111" s="108"/>
      <c r="C111" s="87"/>
      <c r="D111" s="89"/>
      <c r="E111" s="89"/>
      <c r="F111" s="89"/>
      <c r="G111" s="89"/>
      <c r="H111" s="109"/>
      <c r="I111" s="109"/>
      <c r="J111" s="109"/>
      <c r="K111" s="109"/>
      <c r="L111" s="468"/>
    </row>
    <row r="112" spans="2:13" s="83" customFormat="1" x14ac:dyDescent="0.2">
      <c r="B112" s="108"/>
      <c r="C112" s="469"/>
      <c r="D112" s="89"/>
      <c r="E112" s="89"/>
      <c r="F112" s="89"/>
      <c r="G112" s="89"/>
      <c r="H112" s="109"/>
      <c r="I112" s="109"/>
      <c r="J112" s="109"/>
      <c r="K112" s="109"/>
      <c r="L112" s="468"/>
    </row>
    <row r="113" spans="2:12" s="83" customFormat="1" x14ac:dyDescent="0.2">
      <c r="B113" s="108"/>
      <c r="C113" s="626"/>
      <c r="D113" s="89"/>
      <c r="E113" s="89"/>
      <c r="F113" s="89"/>
      <c r="G113" s="89"/>
      <c r="H113" s="109"/>
      <c r="I113" s="109"/>
      <c r="J113" s="109"/>
      <c r="K113" s="109"/>
      <c r="L113" s="468"/>
    </row>
    <row r="114" spans="2:12" s="83" customFormat="1" x14ac:dyDescent="0.2">
      <c r="B114" s="108"/>
      <c r="C114" s="626"/>
      <c r="D114" s="89"/>
      <c r="E114" s="89"/>
      <c r="F114" s="89"/>
      <c r="G114" s="89"/>
      <c r="H114" s="109"/>
      <c r="I114" s="109"/>
      <c r="J114" s="109"/>
      <c r="K114" s="109"/>
      <c r="L114" s="468"/>
    </row>
    <row r="115" spans="2:12" s="83" customFormat="1" x14ac:dyDescent="0.2">
      <c r="B115" s="108"/>
      <c r="C115" s="87"/>
      <c r="D115" s="88"/>
      <c r="E115" s="88"/>
      <c r="F115" s="88"/>
      <c r="G115" s="88"/>
      <c r="H115" s="109"/>
      <c r="I115" s="109"/>
      <c r="J115" s="109"/>
      <c r="K115" s="109"/>
      <c r="L115" s="468"/>
    </row>
    <row r="116" spans="2:12" s="83" customFormat="1" x14ac:dyDescent="0.2">
      <c r="B116" s="110"/>
      <c r="C116" s="87"/>
      <c r="H116" s="111"/>
      <c r="I116" s="111"/>
      <c r="J116" s="111"/>
      <c r="K116" s="111"/>
      <c r="L116" s="468"/>
    </row>
    <row r="117" spans="2:12" s="83" customFormat="1" x14ac:dyDescent="0.2">
      <c r="B117" s="110"/>
      <c r="C117" s="87"/>
      <c r="H117" s="111"/>
      <c r="I117" s="111"/>
      <c r="J117" s="111"/>
      <c r="K117" s="111"/>
      <c r="L117" s="468"/>
    </row>
    <row r="118" spans="2:12" s="83" customFormat="1" x14ac:dyDescent="0.2">
      <c r="B118" s="110"/>
      <c r="C118" s="87"/>
      <c r="H118" s="111"/>
      <c r="I118" s="111"/>
      <c r="J118" s="111"/>
      <c r="K118" s="111"/>
      <c r="L118" s="468"/>
    </row>
    <row r="119" spans="2:12" s="83" customFormat="1" x14ac:dyDescent="0.2">
      <c r="B119" s="110"/>
      <c r="C119" s="87"/>
      <c r="H119" s="111"/>
      <c r="I119" s="111"/>
      <c r="J119" s="111"/>
      <c r="K119" s="111"/>
      <c r="L119" s="468"/>
    </row>
    <row r="120" spans="2:12" s="83" customFormat="1" x14ac:dyDescent="0.2">
      <c r="B120" s="110"/>
      <c r="C120" s="87"/>
      <c r="H120" s="111"/>
      <c r="I120" s="111"/>
      <c r="J120" s="111"/>
      <c r="K120" s="111"/>
      <c r="L120" s="468"/>
    </row>
    <row r="121" spans="2:12" s="83" customFormat="1" x14ac:dyDescent="0.2">
      <c r="B121" s="110"/>
      <c r="C121" s="110"/>
      <c r="H121" s="111"/>
      <c r="I121" s="111"/>
      <c r="J121" s="111"/>
      <c r="K121" s="111"/>
      <c r="L121" s="468"/>
    </row>
    <row r="122" spans="2:12" s="83" customFormat="1" x14ac:dyDescent="0.2">
      <c r="B122" s="110"/>
      <c r="C122" s="110"/>
      <c r="H122" s="111"/>
      <c r="I122" s="111"/>
      <c r="J122" s="111"/>
      <c r="K122" s="111"/>
      <c r="L122" s="468"/>
    </row>
    <row r="124" spans="2:12" x14ac:dyDescent="0.2">
      <c r="E124" s="471"/>
    </row>
  </sheetData>
  <mergeCells count="2">
    <mergeCell ref="B13:H13"/>
    <mergeCell ref="B106:F106"/>
  </mergeCells>
  <printOptions horizontalCentered="1"/>
  <pageMargins left="0.59055118110236227" right="0.39370078740157483" top="0.78740157480314965" bottom="0.39370078740157483" header="0" footer="0"/>
  <pageSetup paperSize="9" scale="80" fitToHeight="0" orientation="portrait" r:id="rId1"/>
  <headerFooter alignWithMargins="0">
    <oddFooter>&amp;R&amp;G</oddFooter>
  </headerFooter>
  <rowBreaks count="3" manualBreakCount="3">
    <brk id="41" max="8" man="1"/>
    <brk id="67" max="8" man="1"/>
    <brk id="96" max="8" man="1"/>
  </rowBreaks>
  <drawing r:id="rId2"/>
  <legacyDrawingHF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Plan6">
    <tabColor theme="9" tint="0.59999389629810485"/>
    <pageSetUpPr fitToPage="1"/>
  </sheetPr>
  <dimension ref="B1:X124"/>
  <sheetViews>
    <sheetView view="pageBreakPreview" topLeftCell="A41" zoomScale="90" zoomScaleNormal="75" zoomScaleSheetLayoutView="90" workbookViewId="0">
      <selection activeCell="K21" sqref="K21"/>
    </sheetView>
  </sheetViews>
  <sheetFormatPr defaultRowHeight="12.75" x14ac:dyDescent="0.2"/>
  <cols>
    <col min="1" max="1" width="3.85546875" style="476" customWidth="1"/>
    <col min="2" max="2" width="7.140625" style="420" customWidth="1"/>
    <col min="3" max="3" width="44" style="420" customWidth="1"/>
    <col min="4" max="4" width="12.28515625" style="441" hidden="1" customWidth="1"/>
    <col min="5" max="5" width="8.7109375" style="420" bestFit="1" customWidth="1"/>
    <col min="6" max="6" width="7.7109375" style="420" bestFit="1" customWidth="1"/>
    <col min="7" max="7" width="7.140625" style="431" hidden="1" customWidth="1"/>
    <col min="8" max="8" width="9.42578125" style="420" bestFit="1" customWidth="1"/>
    <col min="9" max="9" width="10.28515625" style="420" customWidth="1"/>
    <col min="10" max="10" width="10.7109375" style="420" bestFit="1" customWidth="1"/>
    <col min="11" max="11" width="9.140625" style="420"/>
    <col min="12" max="13" width="9.5703125" style="420" bestFit="1" customWidth="1"/>
    <col min="14" max="14" width="11.7109375" style="420" bestFit="1" customWidth="1"/>
    <col min="15" max="15" width="10.42578125" style="420" bestFit="1" customWidth="1"/>
    <col min="16" max="16" width="12.85546875" style="420" bestFit="1" customWidth="1"/>
    <col min="17" max="17" width="22.28515625" style="420" customWidth="1"/>
    <col min="18" max="18" width="3.7109375" style="420" customWidth="1"/>
    <col min="19" max="19" width="10.28515625" style="476" bestFit="1" customWidth="1"/>
    <col min="20" max="20" width="8" style="476" bestFit="1" customWidth="1"/>
    <col min="21" max="256" width="9.140625" style="476"/>
    <col min="257" max="257" width="3.85546875" style="476" customWidth="1"/>
    <col min="258" max="258" width="7.140625" style="476" customWidth="1"/>
    <col min="259" max="259" width="44" style="476" customWidth="1"/>
    <col min="260" max="260" width="0" style="476" hidden="1" customWidth="1"/>
    <col min="261" max="261" width="8.7109375" style="476" bestFit="1" customWidth="1"/>
    <col min="262" max="262" width="7.7109375" style="476" bestFit="1" customWidth="1"/>
    <col min="263" max="263" width="0" style="476" hidden="1" customWidth="1"/>
    <col min="264" max="264" width="9.42578125" style="476" bestFit="1" customWidth="1"/>
    <col min="265" max="265" width="10.28515625" style="476" customWidth="1"/>
    <col min="266" max="266" width="10.7109375" style="476" bestFit="1" customWidth="1"/>
    <col min="267" max="267" width="9.140625" style="476"/>
    <col min="268" max="269" width="9.5703125" style="476" bestFit="1" customWidth="1"/>
    <col min="270" max="270" width="11.7109375" style="476" bestFit="1" customWidth="1"/>
    <col min="271" max="271" width="10.42578125" style="476" bestFit="1" customWidth="1"/>
    <col min="272" max="272" width="12.85546875" style="476" bestFit="1" customWidth="1"/>
    <col min="273" max="273" width="22.28515625" style="476" customWidth="1"/>
    <col min="274" max="274" width="3.7109375" style="476" customWidth="1"/>
    <col min="275" max="275" width="10.28515625" style="476" bestFit="1" customWidth="1"/>
    <col min="276" max="276" width="8" style="476" bestFit="1" customWidth="1"/>
    <col min="277" max="512" width="9.140625" style="476"/>
    <col min="513" max="513" width="3.85546875" style="476" customWidth="1"/>
    <col min="514" max="514" width="7.140625" style="476" customWidth="1"/>
    <col min="515" max="515" width="44" style="476" customWidth="1"/>
    <col min="516" max="516" width="0" style="476" hidden="1" customWidth="1"/>
    <col min="517" max="517" width="8.7109375" style="476" bestFit="1" customWidth="1"/>
    <col min="518" max="518" width="7.7109375" style="476" bestFit="1" customWidth="1"/>
    <col min="519" max="519" width="0" style="476" hidden="1" customWidth="1"/>
    <col min="520" max="520" width="9.42578125" style="476" bestFit="1" customWidth="1"/>
    <col min="521" max="521" width="10.28515625" style="476" customWidth="1"/>
    <col min="522" max="522" width="10.7109375" style="476" bestFit="1" customWidth="1"/>
    <col min="523" max="523" width="9.140625" style="476"/>
    <col min="524" max="525" width="9.5703125" style="476" bestFit="1" customWidth="1"/>
    <col min="526" max="526" width="11.7109375" style="476" bestFit="1" customWidth="1"/>
    <col min="527" max="527" width="10.42578125" style="476" bestFit="1" customWidth="1"/>
    <col min="528" max="528" width="12.85546875" style="476" bestFit="1" customWidth="1"/>
    <col min="529" max="529" width="22.28515625" style="476" customWidth="1"/>
    <col min="530" max="530" width="3.7109375" style="476" customWidth="1"/>
    <col min="531" max="531" width="10.28515625" style="476" bestFit="1" customWidth="1"/>
    <col min="532" max="532" width="8" style="476" bestFit="1" customWidth="1"/>
    <col min="533" max="768" width="9.140625" style="476"/>
    <col min="769" max="769" width="3.85546875" style="476" customWidth="1"/>
    <col min="770" max="770" width="7.140625" style="476" customWidth="1"/>
    <col min="771" max="771" width="44" style="476" customWidth="1"/>
    <col min="772" max="772" width="0" style="476" hidden="1" customWidth="1"/>
    <col min="773" max="773" width="8.7109375" style="476" bestFit="1" customWidth="1"/>
    <col min="774" max="774" width="7.7109375" style="476" bestFit="1" customWidth="1"/>
    <col min="775" max="775" width="0" style="476" hidden="1" customWidth="1"/>
    <col min="776" max="776" width="9.42578125" style="476" bestFit="1" customWidth="1"/>
    <col min="777" max="777" width="10.28515625" style="476" customWidth="1"/>
    <col min="778" max="778" width="10.7109375" style="476" bestFit="1" customWidth="1"/>
    <col min="779" max="779" width="9.140625" style="476"/>
    <col min="780" max="781" width="9.5703125" style="476" bestFit="1" customWidth="1"/>
    <col min="782" max="782" width="11.7109375" style="476" bestFit="1" customWidth="1"/>
    <col min="783" max="783" width="10.42578125" style="476" bestFit="1" customWidth="1"/>
    <col min="784" max="784" width="12.85546875" style="476" bestFit="1" customWidth="1"/>
    <col min="785" max="785" width="22.28515625" style="476" customWidth="1"/>
    <col min="786" max="786" width="3.7109375" style="476" customWidth="1"/>
    <col min="787" max="787" width="10.28515625" style="476" bestFit="1" customWidth="1"/>
    <col min="788" max="788" width="8" style="476" bestFit="1" customWidth="1"/>
    <col min="789" max="1024" width="9.140625" style="476"/>
    <col min="1025" max="1025" width="3.85546875" style="476" customWidth="1"/>
    <col min="1026" max="1026" width="7.140625" style="476" customWidth="1"/>
    <col min="1027" max="1027" width="44" style="476" customWidth="1"/>
    <col min="1028" max="1028" width="0" style="476" hidden="1" customWidth="1"/>
    <col min="1029" max="1029" width="8.7109375" style="476" bestFit="1" customWidth="1"/>
    <col min="1030" max="1030" width="7.7109375" style="476" bestFit="1" customWidth="1"/>
    <col min="1031" max="1031" width="0" style="476" hidden="1" customWidth="1"/>
    <col min="1032" max="1032" width="9.42578125" style="476" bestFit="1" customWidth="1"/>
    <col min="1033" max="1033" width="10.28515625" style="476" customWidth="1"/>
    <col min="1034" max="1034" width="10.7109375" style="476" bestFit="1" customWidth="1"/>
    <col min="1035" max="1035" width="9.140625" style="476"/>
    <col min="1036" max="1037" width="9.5703125" style="476" bestFit="1" customWidth="1"/>
    <col min="1038" max="1038" width="11.7109375" style="476" bestFit="1" customWidth="1"/>
    <col min="1039" max="1039" width="10.42578125" style="476" bestFit="1" customWidth="1"/>
    <col min="1040" max="1040" width="12.85546875" style="476" bestFit="1" customWidth="1"/>
    <col min="1041" max="1041" width="22.28515625" style="476" customWidth="1"/>
    <col min="1042" max="1042" width="3.7109375" style="476" customWidth="1"/>
    <col min="1043" max="1043" width="10.28515625" style="476" bestFit="1" customWidth="1"/>
    <col min="1044" max="1044" width="8" style="476" bestFit="1" customWidth="1"/>
    <col min="1045" max="1280" width="9.140625" style="476"/>
    <col min="1281" max="1281" width="3.85546875" style="476" customWidth="1"/>
    <col min="1282" max="1282" width="7.140625" style="476" customWidth="1"/>
    <col min="1283" max="1283" width="44" style="476" customWidth="1"/>
    <col min="1284" max="1284" width="0" style="476" hidden="1" customWidth="1"/>
    <col min="1285" max="1285" width="8.7109375" style="476" bestFit="1" customWidth="1"/>
    <col min="1286" max="1286" width="7.7109375" style="476" bestFit="1" customWidth="1"/>
    <col min="1287" max="1287" width="0" style="476" hidden="1" customWidth="1"/>
    <col min="1288" max="1288" width="9.42578125" style="476" bestFit="1" customWidth="1"/>
    <col min="1289" max="1289" width="10.28515625" style="476" customWidth="1"/>
    <col min="1290" max="1290" width="10.7109375" style="476" bestFit="1" customWidth="1"/>
    <col min="1291" max="1291" width="9.140625" style="476"/>
    <col min="1292" max="1293" width="9.5703125" style="476" bestFit="1" customWidth="1"/>
    <col min="1294" max="1294" width="11.7109375" style="476" bestFit="1" customWidth="1"/>
    <col min="1295" max="1295" width="10.42578125" style="476" bestFit="1" customWidth="1"/>
    <col min="1296" max="1296" width="12.85546875" style="476" bestFit="1" customWidth="1"/>
    <col min="1297" max="1297" width="22.28515625" style="476" customWidth="1"/>
    <col min="1298" max="1298" width="3.7109375" style="476" customWidth="1"/>
    <col min="1299" max="1299" width="10.28515625" style="476" bestFit="1" customWidth="1"/>
    <col min="1300" max="1300" width="8" style="476" bestFit="1" customWidth="1"/>
    <col min="1301" max="1536" width="9.140625" style="476"/>
    <col min="1537" max="1537" width="3.85546875" style="476" customWidth="1"/>
    <col min="1538" max="1538" width="7.140625" style="476" customWidth="1"/>
    <col min="1539" max="1539" width="44" style="476" customWidth="1"/>
    <col min="1540" max="1540" width="0" style="476" hidden="1" customWidth="1"/>
    <col min="1541" max="1541" width="8.7109375" style="476" bestFit="1" customWidth="1"/>
    <col min="1542" max="1542" width="7.7109375" style="476" bestFit="1" customWidth="1"/>
    <col min="1543" max="1543" width="0" style="476" hidden="1" customWidth="1"/>
    <col min="1544" max="1544" width="9.42578125" style="476" bestFit="1" customWidth="1"/>
    <col min="1545" max="1545" width="10.28515625" style="476" customWidth="1"/>
    <col min="1546" max="1546" width="10.7109375" style="476" bestFit="1" customWidth="1"/>
    <col min="1547" max="1547" width="9.140625" style="476"/>
    <col min="1548" max="1549" width="9.5703125" style="476" bestFit="1" customWidth="1"/>
    <col min="1550" max="1550" width="11.7109375" style="476" bestFit="1" customWidth="1"/>
    <col min="1551" max="1551" width="10.42578125" style="476" bestFit="1" customWidth="1"/>
    <col min="1552" max="1552" width="12.85546875" style="476" bestFit="1" customWidth="1"/>
    <col min="1553" max="1553" width="22.28515625" style="476" customWidth="1"/>
    <col min="1554" max="1554" width="3.7109375" style="476" customWidth="1"/>
    <col min="1555" max="1555" width="10.28515625" style="476" bestFit="1" customWidth="1"/>
    <col min="1556" max="1556" width="8" style="476" bestFit="1" customWidth="1"/>
    <col min="1557" max="1792" width="9.140625" style="476"/>
    <col min="1793" max="1793" width="3.85546875" style="476" customWidth="1"/>
    <col min="1794" max="1794" width="7.140625" style="476" customWidth="1"/>
    <col min="1795" max="1795" width="44" style="476" customWidth="1"/>
    <col min="1796" max="1796" width="0" style="476" hidden="1" customWidth="1"/>
    <col min="1797" max="1797" width="8.7109375" style="476" bestFit="1" customWidth="1"/>
    <col min="1798" max="1798" width="7.7109375" style="476" bestFit="1" customWidth="1"/>
    <col min="1799" max="1799" width="0" style="476" hidden="1" customWidth="1"/>
    <col min="1800" max="1800" width="9.42578125" style="476" bestFit="1" customWidth="1"/>
    <col min="1801" max="1801" width="10.28515625" style="476" customWidth="1"/>
    <col min="1802" max="1802" width="10.7109375" style="476" bestFit="1" customWidth="1"/>
    <col min="1803" max="1803" width="9.140625" style="476"/>
    <col min="1804" max="1805" width="9.5703125" style="476" bestFit="1" customWidth="1"/>
    <col min="1806" max="1806" width="11.7109375" style="476" bestFit="1" customWidth="1"/>
    <col min="1807" max="1807" width="10.42578125" style="476" bestFit="1" customWidth="1"/>
    <col min="1808" max="1808" width="12.85546875" style="476" bestFit="1" customWidth="1"/>
    <col min="1809" max="1809" width="22.28515625" style="476" customWidth="1"/>
    <col min="1810" max="1810" width="3.7109375" style="476" customWidth="1"/>
    <col min="1811" max="1811" width="10.28515625" style="476" bestFit="1" customWidth="1"/>
    <col min="1812" max="1812" width="8" style="476" bestFit="1" customWidth="1"/>
    <col min="1813" max="2048" width="9.140625" style="476"/>
    <col min="2049" max="2049" width="3.85546875" style="476" customWidth="1"/>
    <col min="2050" max="2050" width="7.140625" style="476" customWidth="1"/>
    <col min="2051" max="2051" width="44" style="476" customWidth="1"/>
    <col min="2052" max="2052" width="0" style="476" hidden="1" customWidth="1"/>
    <col min="2053" max="2053" width="8.7109375" style="476" bestFit="1" customWidth="1"/>
    <col min="2054" max="2054" width="7.7109375" style="476" bestFit="1" customWidth="1"/>
    <col min="2055" max="2055" width="0" style="476" hidden="1" customWidth="1"/>
    <col min="2056" max="2056" width="9.42578125" style="476" bestFit="1" customWidth="1"/>
    <col min="2057" max="2057" width="10.28515625" style="476" customWidth="1"/>
    <col min="2058" max="2058" width="10.7109375" style="476" bestFit="1" customWidth="1"/>
    <col min="2059" max="2059" width="9.140625" style="476"/>
    <col min="2060" max="2061" width="9.5703125" style="476" bestFit="1" customWidth="1"/>
    <col min="2062" max="2062" width="11.7109375" style="476" bestFit="1" customWidth="1"/>
    <col min="2063" max="2063" width="10.42578125" style="476" bestFit="1" customWidth="1"/>
    <col min="2064" max="2064" width="12.85546875" style="476" bestFit="1" customWidth="1"/>
    <col min="2065" max="2065" width="22.28515625" style="476" customWidth="1"/>
    <col min="2066" max="2066" width="3.7109375" style="476" customWidth="1"/>
    <col min="2067" max="2067" width="10.28515625" style="476" bestFit="1" customWidth="1"/>
    <col min="2068" max="2068" width="8" style="476" bestFit="1" customWidth="1"/>
    <col min="2069" max="2304" width="9.140625" style="476"/>
    <col min="2305" max="2305" width="3.85546875" style="476" customWidth="1"/>
    <col min="2306" max="2306" width="7.140625" style="476" customWidth="1"/>
    <col min="2307" max="2307" width="44" style="476" customWidth="1"/>
    <col min="2308" max="2308" width="0" style="476" hidden="1" customWidth="1"/>
    <col min="2309" max="2309" width="8.7109375" style="476" bestFit="1" customWidth="1"/>
    <col min="2310" max="2310" width="7.7109375" style="476" bestFit="1" customWidth="1"/>
    <col min="2311" max="2311" width="0" style="476" hidden="1" customWidth="1"/>
    <col min="2312" max="2312" width="9.42578125" style="476" bestFit="1" customWidth="1"/>
    <col min="2313" max="2313" width="10.28515625" style="476" customWidth="1"/>
    <col min="2314" max="2314" width="10.7109375" style="476" bestFit="1" customWidth="1"/>
    <col min="2315" max="2315" width="9.140625" style="476"/>
    <col min="2316" max="2317" width="9.5703125" style="476" bestFit="1" customWidth="1"/>
    <col min="2318" max="2318" width="11.7109375" style="476" bestFit="1" customWidth="1"/>
    <col min="2319" max="2319" width="10.42578125" style="476" bestFit="1" customWidth="1"/>
    <col min="2320" max="2320" width="12.85546875" style="476" bestFit="1" customWidth="1"/>
    <col min="2321" max="2321" width="22.28515625" style="476" customWidth="1"/>
    <col min="2322" max="2322" width="3.7109375" style="476" customWidth="1"/>
    <col min="2323" max="2323" width="10.28515625" style="476" bestFit="1" customWidth="1"/>
    <col min="2324" max="2324" width="8" style="476" bestFit="1" customWidth="1"/>
    <col min="2325" max="2560" width="9.140625" style="476"/>
    <col min="2561" max="2561" width="3.85546875" style="476" customWidth="1"/>
    <col min="2562" max="2562" width="7.140625" style="476" customWidth="1"/>
    <col min="2563" max="2563" width="44" style="476" customWidth="1"/>
    <col min="2564" max="2564" width="0" style="476" hidden="1" customWidth="1"/>
    <col min="2565" max="2565" width="8.7109375" style="476" bestFit="1" customWidth="1"/>
    <col min="2566" max="2566" width="7.7109375" style="476" bestFit="1" customWidth="1"/>
    <col min="2567" max="2567" width="0" style="476" hidden="1" customWidth="1"/>
    <col min="2568" max="2568" width="9.42578125" style="476" bestFit="1" customWidth="1"/>
    <col min="2569" max="2569" width="10.28515625" style="476" customWidth="1"/>
    <col min="2570" max="2570" width="10.7109375" style="476" bestFit="1" customWidth="1"/>
    <col min="2571" max="2571" width="9.140625" style="476"/>
    <col min="2572" max="2573" width="9.5703125" style="476" bestFit="1" customWidth="1"/>
    <col min="2574" max="2574" width="11.7109375" style="476" bestFit="1" customWidth="1"/>
    <col min="2575" max="2575" width="10.42578125" style="476" bestFit="1" customWidth="1"/>
    <col min="2576" max="2576" width="12.85546875" style="476" bestFit="1" customWidth="1"/>
    <col min="2577" max="2577" width="22.28515625" style="476" customWidth="1"/>
    <col min="2578" max="2578" width="3.7109375" style="476" customWidth="1"/>
    <col min="2579" max="2579" width="10.28515625" style="476" bestFit="1" customWidth="1"/>
    <col min="2580" max="2580" width="8" style="476" bestFit="1" customWidth="1"/>
    <col min="2581" max="2816" width="9.140625" style="476"/>
    <col min="2817" max="2817" width="3.85546875" style="476" customWidth="1"/>
    <col min="2818" max="2818" width="7.140625" style="476" customWidth="1"/>
    <col min="2819" max="2819" width="44" style="476" customWidth="1"/>
    <col min="2820" max="2820" width="0" style="476" hidden="1" customWidth="1"/>
    <col min="2821" max="2821" width="8.7109375" style="476" bestFit="1" customWidth="1"/>
    <col min="2822" max="2822" width="7.7109375" style="476" bestFit="1" customWidth="1"/>
    <col min="2823" max="2823" width="0" style="476" hidden="1" customWidth="1"/>
    <col min="2824" max="2824" width="9.42578125" style="476" bestFit="1" customWidth="1"/>
    <col min="2825" max="2825" width="10.28515625" style="476" customWidth="1"/>
    <col min="2826" max="2826" width="10.7109375" style="476" bestFit="1" customWidth="1"/>
    <col min="2827" max="2827" width="9.140625" style="476"/>
    <col min="2828" max="2829" width="9.5703125" style="476" bestFit="1" customWidth="1"/>
    <col min="2830" max="2830" width="11.7109375" style="476" bestFit="1" customWidth="1"/>
    <col min="2831" max="2831" width="10.42578125" style="476" bestFit="1" customWidth="1"/>
    <col min="2832" max="2832" width="12.85546875" style="476" bestFit="1" customWidth="1"/>
    <col min="2833" max="2833" width="22.28515625" style="476" customWidth="1"/>
    <col min="2834" max="2834" width="3.7109375" style="476" customWidth="1"/>
    <col min="2835" max="2835" width="10.28515625" style="476" bestFit="1" customWidth="1"/>
    <col min="2836" max="2836" width="8" style="476" bestFit="1" customWidth="1"/>
    <col min="2837" max="3072" width="9.140625" style="476"/>
    <col min="3073" max="3073" width="3.85546875" style="476" customWidth="1"/>
    <col min="3074" max="3074" width="7.140625" style="476" customWidth="1"/>
    <col min="3075" max="3075" width="44" style="476" customWidth="1"/>
    <col min="3076" max="3076" width="0" style="476" hidden="1" customWidth="1"/>
    <col min="3077" max="3077" width="8.7109375" style="476" bestFit="1" customWidth="1"/>
    <col min="3078" max="3078" width="7.7109375" style="476" bestFit="1" customWidth="1"/>
    <col min="3079" max="3079" width="0" style="476" hidden="1" customWidth="1"/>
    <col min="3080" max="3080" width="9.42578125" style="476" bestFit="1" customWidth="1"/>
    <col min="3081" max="3081" width="10.28515625" style="476" customWidth="1"/>
    <col min="3082" max="3082" width="10.7109375" style="476" bestFit="1" customWidth="1"/>
    <col min="3083" max="3083" width="9.140625" style="476"/>
    <col min="3084" max="3085" width="9.5703125" style="476" bestFit="1" customWidth="1"/>
    <col min="3086" max="3086" width="11.7109375" style="476" bestFit="1" customWidth="1"/>
    <col min="3087" max="3087" width="10.42578125" style="476" bestFit="1" customWidth="1"/>
    <col min="3088" max="3088" width="12.85546875" style="476" bestFit="1" customWidth="1"/>
    <col min="3089" max="3089" width="22.28515625" style="476" customWidth="1"/>
    <col min="3090" max="3090" width="3.7109375" style="476" customWidth="1"/>
    <col min="3091" max="3091" width="10.28515625" style="476" bestFit="1" customWidth="1"/>
    <col min="3092" max="3092" width="8" style="476" bestFit="1" customWidth="1"/>
    <col min="3093" max="3328" width="9.140625" style="476"/>
    <col min="3329" max="3329" width="3.85546875" style="476" customWidth="1"/>
    <col min="3330" max="3330" width="7.140625" style="476" customWidth="1"/>
    <col min="3331" max="3331" width="44" style="476" customWidth="1"/>
    <col min="3332" max="3332" width="0" style="476" hidden="1" customWidth="1"/>
    <col min="3333" max="3333" width="8.7109375" style="476" bestFit="1" customWidth="1"/>
    <col min="3334" max="3334" width="7.7109375" style="476" bestFit="1" customWidth="1"/>
    <col min="3335" max="3335" width="0" style="476" hidden="1" customWidth="1"/>
    <col min="3336" max="3336" width="9.42578125" style="476" bestFit="1" customWidth="1"/>
    <col min="3337" max="3337" width="10.28515625" style="476" customWidth="1"/>
    <col min="3338" max="3338" width="10.7109375" style="476" bestFit="1" customWidth="1"/>
    <col min="3339" max="3339" width="9.140625" style="476"/>
    <col min="3340" max="3341" width="9.5703125" style="476" bestFit="1" customWidth="1"/>
    <col min="3342" max="3342" width="11.7109375" style="476" bestFit="1" customWidth="1"/>
    <col min="3343" max="3343" width="10.42578125" style="476" bestFit="1" customWidth="1"/>
    <col min="3344" max="3344" width="12.85546875" style="476" bestFit="1" customWidth="1"/>
    <col min="3345" max="3345" width="22.28515625" style="476" customWidth="1"/>
    <col min="3346" max="3346" width="3.7109375" style="476" customWidth="1"/>
    <col min="3347" max="3347" width="10.28515625" style="476" bestFit="1" customWidth="1"/>
    <col min="3348" max="3348" width="8" style="476" bestFit="1" customWidth="1"/>
    <col min="3349" max="3584" width="9.140625" style="476"/>
    <col min="3585" max="3585" width="3.85546875" style="476" customWidth="1"/>
    <col min="3586" max="3586" width="7.140625" style="476" customWidth="1"/>
    <col min="3587" max="3587" width="44" style="476" customWidth="1"/>
    <col min="3588" max="3588" width="0" style="476" hidden="1" customWidth="1"/>
    <col min="3589" max="3589" width="8.7109375" style="476" bestFit="1" customWidth="1"/>
    <col min="3590" max="3590" width="7.7109375" style="476" bestFit="1" customWidth="1"/>
    <col min="3591" max="3591" width="0" style="476" hidden="1" customWidth="1"/>
    <col min="3592" max="3592" width="9.42578125" style="476" bestFit="1" customWidth="1"/>
    <col min="3593" max="3593" width="10.28515625" style="476" customWidth="1"/>
    <col min="3594" max="3594" width="10.7109375" style="476" bestFit="1" customWidth="1"/>
    <col min="3595" max="3595" width="9.140625" style="476"/>
    <col min="3596" max="3597" width="9.5703125" style="476" bestFit="1" customWidth="1"/>
    <col min="3598" max="3598" width="11.7109375" style="476" bestFit="1" customWidth="1"/>
    <col min="3599" max="3599" width="10.42578125" style="476" bestFit="1" customWidth="1"/>
    <col min="3600" max="3600" width="12.85546875" style="476" bestFit="1" customWidth="1"/>
    <col min="3601" max="3601" width="22.28515625" style="476" customWidth="1"/>
    <col min="3602" max="3602" width="3.7109375" style="476" customWidth="1"/>
    <col min="3603" max="3603" width="10.28515625" style="476" bestFit="1" customWidth="1"/>
    <col min="3604" max="3604" width="8" style="476" bestFit="1" customWidth="1"/>
    <col min="3605" max="3840" width="9.140625" style="476"/>
    <col min="3841" max="3841" width="3.85546875" style="476" customWidth="1"/>
    <col min="3842" max="3842" width="7.140625" style="476" customWidth="1"/>
    <col min="3843" max="3843" width="44" style="476" customWidth="1"/>
    <col min="3844" max="3844" width="0" style="476" hidden="1" customWidth="1"/>
    <col min="3845" max="3845" width="8.7109375" style="476" bestFit="1" customWidth="1"/>
    <col min="3846" max="3846" width="7.7109375" style="476" bestFit="1" customWidth="1"/>
    <col min="3847" max="3847" width="0" style="476" hidden="1" customWidth="1"/>
    <col min="3848" max="3848" width="9.42578125" style="476" bestFit="1" customWidth="1"/>
    <col min="3849" max="3849" width="10.28515625" style="476" customWidth="1"/>
    <col min="3850" max="3850" width="10.7109375" style="476" bestFit="1" customWidth="1"/>
    <col min="3851" max="3851" width="9.140625" style="476"/>
    <col min="3852" max="3853" width="9.5703125" style="476" bestFit="1" customWidth="1"/>
    <col min="3854" max="3854" width="11.7109375" style="476" bestFit="1" customWidth="1"/>
    <col min="3855" max="3855" width="10.42578125" style="476" bestFit="1" customWidth="1"/>
    <col min="3856" max="3856" width="12.85546875" style="476" bestFit="1" customWidth="1"/>
    <col min="3857" max="3857" width="22.28515625" style="476" customWidth="1"/>
    <col min="3858" max="3858" width="3.7109375" style="476" customWidth="1"/>
    <col min="3859" max="3859" width="10.28515625" style="476" bestFit="1" customWidth="1"/>
    <col min="3860" max="3860" width="8" style="476" bestFit="1" customWidth="1"/>
    <col min="3861" max="4096" width="9.140625" style="476"/>
    <col min="4097" max="4097" width="3.85546875" style="476" customWidth="1"/>
    <col min="4098" max="4098" width="7.140625" style="476" customWidth="1"/>
    <col min="4099" max="4099" width="44" style="476" customWidth="1"/>
    <col min="4100" max="4100" width="0" style="476" hidden="1" customWidth="1"/>
    <col min="4101" max="4101" width="8.7109375" style="476" bestFit="1" customWidth="1"/>
    <col min="4102" max="4102" width="7.7109375" style="476" bestFit="1" customWidth="1"/>
    <col min="4103" max="4103" width="0" style="476" hidden="1" customWidth="1"/>
    <col min="4104" max="4104" width="9.42578125" style="476" bestFit="1" customWidth="1"/>
    <col min="4105" max="4105" width="10.28515625" style="476" customWidth="1"/>
    <col min="4106" max="4106" width="10.7109375" style="476" bestFit="1" customWidth="1"/>
    <col min="4107" max="4107" width="9.140625" style="476"/>
    <col min="4108" max="4109" width="9.5703125" style="476" bestFit="1" customWidth="1"/>
    <col min="4110" max="4110" width="11.7109375" style="476" bestFit="1" customWidth="1"/>
    <col min="4111" max="4111" width="10.42578125" style="476" bestFit="1" customWidth="1"/>
    <col min="4112" max="4112" width="12.85546875" style="476" bestFit="1" customWidth="1"/>
    <col min="4113" max="4113" width="22.28515625" style="476" customWidth="1"/>
    <col min="4114" max="4114" width="3.7109375" style="476" customWidth="1"/>
    <col min="4115" max="4115" width="10.28515625" style="476" bestFit="1" customWidth="1"/>
    <col min="4116" max="4116" width="8" style="476" bestFit="1" customWidth="1"/>
    <col min="4117" max="4352" width="9.140625" style="476"/>
    <col min="4353" max="4353" width="3.85546875" style="476" customWidth="1"/>
    <col min="4354" max="4354" width="7.140625" style="476" customWidth="1"/>
    <col min="4355" max="4355" width="44" style="476" customWidth="1"/>
    <col min="4356" max="4356" width="0" style="476" hidden="1" customWidth="1"/>
    <col min="4357" max="4357" width="8.7109375" style="476" bestFit="1" customWidth="1"/>
    <col min="4358" max="4358" width="7.7109375" style="476" bestFit="1" customWidth="1"/>
    <col min="4359" max="4359" width="0" style="476" hidden="1" customWidth="1"/>
    <col min="4360" max="4360" width="9.42578125" style="476" bestFit="1" customWidth="1"/>
    <col min="4361" max="4361" width="10.28515625" style="476" customWidth="1"/>
    <col min="4362" max="4362" width="10.7109375" style="476" bestFit="1" customWidth="1"/>
    <col min="4363" max="4363" width="9.140625" style="476"/>
    <col min="4364" max="4365" width="9.5703125" style="476" bestFit="1" customWidth="1"/>
    <col min="4366" max="4366" width="11.7109375" style="476" bestFit="1" customWidth="1"/>
    <col min="4367" max="4367" width="10.42578125" style="476" bestFit="1" customWidth="1"/>
    <col min="4368" max="4368" width="12.85546875" style="476" bestFit="1" customWidth="1"/>
    <col min="4369" max="4369" width="22.28515625" style="476" customWidth="1"/>
    <col min="4370" max="4370" width="3.7109375" style="476" customWidth="1"/>
    <col min="4371" max="4371" width="10.28515625" style="476" bestFit="1" customWidth="1"/>
    <col min="4372" max="4372" width="8" style="476" bestFit="1" customWidth="1"/>
    <col min="4373" max="4608" width="9.140625" style="476"/>
    <col min="4609" max="4609" width="3.85546875" style="476" customWidth="1"/>
    <col min="4610" max="4610" width="7.140625" style="476" customWidth="1"/>
    <col min="4611" max="4611" width="44" style="476" customWidth="1"/>
    <col min="4612" max="4612" width="0" style="476" hidden="1" customWidth="1"/>
    <col min="4613" max="4613" width="8.7109375" style="476" bestFit="1" customWidth="1"/>
    <col min="4614" max="4614" width="7.7109375" style="476" bestFit="1" customWidth="1"/>
    <col min="4615" max="4615" width="0" style="476" hidden="1" customWidth="1"/>
    <col min="4616" max="4616" width="9.42578125" style="476" bestFit="1" customWidth="1"/>
    <col min="4617" max="4617" width="10.28515625" style="476" customWidth="1"/>
    <col min="4618" max="4618" width="10.7109375" style="476" bestFit="1" customWidth="1"/>
    <col min="4619" max="4619" width="9.140625" style="476"/>
    <col min="4620" max="4621" width="9.5703125" style="476" bestFit="1" customWidth="1"/>
    <col min="4622" max="4622" width="11.7109375" style="476" bestFit="1" customWidth="1"/>
    <col min="4623" max="4623" width="10.42578125" style="476" bestFit="1" customWidth="1"/>
    <col min="4624" max="4624" width="12.85546875" style="476" bestFit="1" customWidth="1"/>
    <col min="4625" max="4625" width="22.28515625" style="476" customWidth="1"/>
    <col min="4626" max="4626" width="3.7109375" style="476" customWidth="1"/>
    <col min="4627" max="4627" width="10.28515625" style="476" bestFit="1" customWidth="1"/>
    <col min="4628" max="4628" width="8" style="476" bestFit="1" customWidth="1"/>
    <col min="4629" max="4864" width="9.140625" style="476"/>
    <col min="4865" max="4865" width="3.85546875" style="476" customWidth="1"/>
    <col min="4866" max="4866" width="7.140625" style="476" customWidth="1"/>
    <col min="4867" max="4867" width="44" style="476" customWidth="1"/>
    <col min="4868" max="4868" width="0" style="476" hidden="1" customWidth="1"/>
    <col min="4869" max="4869" width="8.7109375" style="476" bestFit="1" customWidth="1"/>
    <col min="4870" max="4870" width="7.7109375" style="476" bestFit="1" customWidth="1"/>
    <col min="4871" max="4871" width="0" style="476" hidden="1" customWidth="1"/>
    <col min="4872" max="4872" width="9.42578125" style="476" bestFit="1" customWidth="1"/>
    <col min="4873" max="4873" width="10.28515625" style="476" customWidth="1"/>
    <col min="4874" max="4874" width="10.7109375" style="476" bestFit="1" customWidth="1"/>
    <col min="4875" max="4875" width="9.140625" style="476"/>
    <col min="4876" max="4877" width="9.5703125" style="476" bestFit="1" customWidth="1"/>
    <col min="4878" max="4878" width="11.7109375" style="476" bestFit="1" customWidth="1"/>
    <col min="4879" max="4879" width="10.42578125" style="476" bestFit="1" customWidth="1"/>
    <col min="4880" max="4880" width="12.85546875" style="476" bestFit="1" customWidth="1"/>
    <col min="4881" max="4881" width="22.28515625" style="476" customWidth="1"/>
    <col min="4882" max="4882" width="3.7109375" style="476" customWidth="1"/>
    <col min="4883" max="4883" width="10.28515625" style="476" bestFit="1" customWidth="1"/>
    <col min="4884" max="4884" width="8" style="476" bestFit="1" customWidth="1"/>
    <col min="4885" max="5120" width="9.140625" style="476"/>
    <col min="5121" max="5121" width="3.85546875" style="476" customWidth="1"/>
    <col min="5122" max="5122" width="7.140625" style="476" customWidth="1"/>
    <col min="5123" max="5123" width="44" style="476" customWidth="1"/>
    <col min="5124" max="5124" width="0" style="476" hidden="1" customWidth="1"/>
    <col min="5125" max="5125" width="8.7109375" style="476" bestFit="1" customWidth="1"/>
    <col min="5126" max="5126" width="7.7109375" style="476" bestFit="1" customWidth="1"/>
    <col min="5127" max="5127" width="0" style="476" hidden="1" customWidth="1"/>
    <col min="5128" max="5128" width="9.42578125" style="476" bestFit="1" customWidth="1"/>
    <col min="5129" max="5129" width="10.28515625" style="476" customWidth="1"/>
    <col min="5130" max="5130" width="10.7109375" style="476" bestFit="1" customWidth="1"/>
    <col min="5131" max="5131" width="9.140625" style="476"/>
    <col min="5132" max="5133" width="9.5703125" style="476" bestFit="1" customWidth="1"/>
    <col min="5134" max="5134" width="11.7109375" style="476" bestFit="1" customWidth="1"/>
    <col min="5135" max="5135" width="10.42578125" style="476" bestFit="1" customWidth="1"/>
    <col min="5136" max="5136" width="12.85546875" style="476" bestFit="1" customWidth="1"/>
    <col min="5137" max="5137" width="22.28515625" style="476" customWidth="1"/>
    <col min="5138" max="5138" width="3.7109375" style="476" customWidth="1"/>
    <col min="5139" max="5139" width="10.28515625" style="476" bestFit="1" customWidth="1"/>
    <col min="5140" max="5140" width="8" style="476" bestFit="1" customWidth="1"/>
    <col min="5141" max="5376" width="9.140625" style="476"/>
    <col min="5377" max="5377" width="3.85546875" style="476" customWidth="1"/>
    <col min="5378" max="5378" width="7.140625" style="476" customWidth="1"/>
    <col min="5379" max="5379" width="44" style="476" customWidth="1"/>
    <col min="5380" max="5380" width="0" style="476" hidden="1" customWidth="1"/>
    <col min="5381" max="5381" width="8.7109375" style="476" bestFit="1" customWidth="1"/>
    <col min="5382" max="5382" width="7.7109375" style="476" bestFit="1" customWidth="1"/>
    <col min="5383" max="5383" width="0" style="476" hidden="1" customWidth="1"/>
    <col min="5384" max="5384" width="9.42578125" style="476" bestFit="1" customWidth="1"/>
    <col min="5385" max="5385" width="10.28515625" style="476" customWidth="1"/>
    <col min="5386" max="5386" width="10.7109375" style="476" bestFit="1" customWidth="1"/>
    <col min="5387" max="5387" width="9.140625" style="476"/>
    <col min="5388" max="5389" width="9.5703125" style="476" bestFit="1" customWidth="1"/>
    <col min="5390" max="5390" width="11.7109375" style="476" bestFit="1" customWidth="1"/>
    <col min="5391" max="5391" width="10.42578125" style="476" bestFit="1" customWidth="1"/>
    <col min="5392" max="5392" width="12.85546875" style="476" bestFit="1" customWidth="1"/>
    <col min="5393" max="5393" width="22.28515625" style="476" customWidth="1"/>
    <col min="5394" max="5394" width="3.7109375" style="476" customWidth="1"/>
    <col min="5395" max="5395" width="10.28515625" style="476" bestFit="1" customWidth="1"/>
    <col min="5396" max="5396" width="8" style="476" bestFit="1" customWidth="1"/>
    <col min="5397" max="5632" width="9.140625" style="476"/>
    <col min="5633" max="5633" width="3.85546875" style="476" customWidth="1"/>
    <col min="5634" max="5634" width="7.140625" style="476" customWidth="1"/>
    <col min="5635" max="5635" width="44" style="476" customWidth="1"/>
    <col min="5636" max="5636" width="0" style="476" hidden="1" customWidth="1"/>
    <col min="5637" max="5637" width="8.7109375" style="476" bestFit="1" customWidth="1"/>
    <col min="5638" max="5638" width="7.7109375" style="476" bestFit="1" customWidth="1"/>
    <col min="5639" max="5639" width="0" style="476" hidden="1" customWidth="1"/>
    <col min="5640" max="5640" width="9.42578125" style="476" bestFit="1" customWidth="1"/>
    <col min="5641" max="5641" width="10.28515625" style="476" customWidth="1"/>
    <col min="5642" max="5642" width="10.7109375" style="476" bestFit="1" customWidth="1"/>
    <col min="5643" max="5643" width="9.140625" style="476"/>
    <col min="5644" max="5645" width="9.5703125" style="476" bestFit="1" customWidth="1"/>
    <col min="5646" max="5646" width="11.7109375" style="476" bestFit="1" customWidth="1"/>
    <col min="5647" max="5647" width="10.42578125" style="476" bestFit="1" customWidth="1"/>
    <col min="5648" max="5648" width="12.85546875" style="476" bestFit="1" customWidth="1"/>
    <col min="5649" max="5649" width="22.28515625" style="476" customWidth="1"/>
    <col min="5650" max="5650" width="3.7109375" style="476" customWidth="1"/>
    <col min="5651" max="5651" width="10.28515625" style="476" bestFit="1" customWidth="1"/>
    <col min="5652" max="5652" width="8" style="476" bestFit="1" customWidth="1"/>
    <col min="5653" max="5888" width="9.140625" style="476"/>
    <col min="5889" max="5889" width="3.85546875" style="476" customWidth="1"/>
    <col min="5890" max="5890" width="7.140625" style="476" customWidth="1"/>
    <col min="5891" max="5891" width="44" style="476" customWidth="1"/>
    <col min="5892" max="5892" width="0" style="476" hidden="1" customWidth="1"/>
    <col min="5893" max="5893" width="8.7109375" style="476" bestFit="1" customWidth="1"/>
    <col min="5894" max="5894" width="7.7109375" style="476" bestFit="1" customWidth="1"/>
    <col min="5895" max="5895" width="0" style="476" hidden="1" customWidth="1"/>
    <col min="5896" max="5896" width="9.42578125" style="476" bestFit="1" customWidth="1"/>
    <col min="5897" max="5897" width="10.28515625" style="476" customWidth="1"/>
    <col min="5898" max="5898" width="10.7109375" style="476" bestFit="1" customWidth="1"/>
    <col min="5899" max="5899" width="9.140625" style="476"/>
    <col min="5900" max="5901" width="9.5703125" style="476" bestFit="1" customWidth="1"/>
    <col min="5902" max="5902" width="11.7109375" style="476" bestFit="1" customWidth="1"/>
    <col min="5903" max="5903" width="10.42578125" style="476" bestFit="1" customWidth="1"/>
    <col min="5904" max="5904" width="12.85546875" style="476" bestFit="1" customWidth="1"/>
    <col min="5905" max="5905" width="22.28515625" style="476" customWidth="1"/>
    <col min="5906" max="5906" width="3.7109375" style="476" customWidth="1"/>
    <col min="5907" max="5907" width="10.28515625" style="476" bestFit="1" customWidth="1"/>
    <col min="5908" max="5908" width="8" style="476" bestFit="1" customWidth="1"/>
    <col min="5909" max="6144" width="9.140625" style="476"/>
    <col min="6145" max="6145" width="3.85546875" style="476" customWidth="1"/>
    <col min="6146" max="6146" width="7.140625" style="476" customWidth="1"/>
    <col min="6147" max="6147" width="44" style="476" customWidth="1"/>
    <col min="6148" max="6148" width="0" style="476" hidden="1" customWidth="1"/>
    <col min="6149" max="6149" width="8.7109375" style="476" bestFit="1" customWidth="1"/>
    <col min="6150" max="6150" width="7.7109375" style="476" bestFit="1" customWidth="1"/>
    <col min="6151" max="6151" width="0" style="476" hidden="1" customWidth="1"/>
    <col min="6152" max="6152" width="9.42578125" style="476" bestFit="1" customWidth="1"/>
    <col min="6153" max="6153" width="10.28515625" style="476" customWidth="1"/>
    <col min="6154" max="6154" width="10.7109375" style="476" bestFit="1" customWidth="1"/>
    <col min="6155" max="6155" width="9.140625" style="476"/>
    <col min="6156" max="6157" width="9.5703125" style="476" bestFit="1" customWidth="1"/>
    <col min="6158" max="6158" width="11.7109375" style="476" bestFit="1" customWidth="1"/>
    <col min="6159" max="6159" width="10.42578125" style="476" bestFit="1" customWidth="1"/>
    <col min="6160" max="6160" width="12.85546875" style="476" bestFit="1" customWidth="1"/>
    <col min="6161" max="6161" width="22.28515625" style="476" customWidth="1"/>
    <col min="6162" max="6162" width="3.7109375" style="476" customWidth="1"/>
    <col min="6163" max="6163" width="10.28515625" style="476" bestFit="1" customWidth="1"/>
    <col min="6164" max="6164" width="8" style="476" bestFit="1" customWidth="1"/>
    <col min="6165" max="6400" width="9.140625" style="476"/>
    <col min="6401" max="6401" width="3.85546875" style="476" customWidth="1"/>
    <col min="6402" max="6402" width="7.140625" style="476" customWidth="1"/>
    <col min="6403" max="6403" width="44" style="476" customWidth="1"/>
    <col min="6404" max="6404" width="0" style="476" hidden="1" customWidth="1"/>
    <col min="6405" max="6405" width="8.7109375" style="476" bestFit="1" customWidth="1"/>
    <col min="6406" max="6406" width="7.7109375" style="476" bestFit="1" customWidth="1"/>
    <col min="6407" max="6407" width="0" style="476" hidden="1" customWidth="1"/>
    <col min="6408" max="6408" width="9.42578125" style="476" bestFit="1" customWidth="1"/>
    <col min="6409" max="6409" width="10.28515625" style="476" customWidth="1"/>
    <col min="6410" max="6410" width="10.7109375" style="476" bestFit="1" customWidth="1"/>
    <col min="6411" max="6411" width="9.140625" style="476"/>
    <col min="6412" max="6413" width="9.5703125" style="476" bestFit="1" customWidth="1"/>
    <col min="6414" max="6414" width="11.7109375" style="476" bestFit="1" customWidth="1"/>
    <col min="6415" max="6415" width="10.42578125" style="476" bestFit="1" customWidth="1"/>
    <col min="6416" max="6416" width="12.85546875" style="476" bestFit="1" customWidth="1"/>
    <col min="6417" max="6417" width="22.28515625" style="476" customWidth="1"/>
    <col min="6418" max="6418" width="3.7109375" style="476" customWidth="1"/>
    <col min="6419" max="6419" width="10.28515625" style="476" bestFit="1" customWidth="1"/>
    <col min="6420" max="6420" width="8" style="476" bestFit="1" customWidth="1"/>
    <col min="6421" max="6656" width="9.140625" style="476"/>
    <col min="6657" max="6657" width="3.85546875" style="476" customWidth="1"/>
    <col min="6658" max="6658" width="7.140625" style="476" customWidth="1"/>
    <col min="6659" max="6659" width="44" style="476" customWidth="1"/>
    <col min="6660" max="6660" width="0" style="476" hidden="1" customWidth="1"/>
    <col min="6661" max="6661" width="8.7109375" style="476" bestFit="1" customWidth="1"/>
    <col min="6662" max="6662" width="7.7109375" style="476" bestFit="1" customWidth="1"/>
    <col min="6663" max="6663" width="0" style="476" hidden="1" customWidth="1"/>
    <col min="6664" max="6664" width="9.42578125" style="476" bestFit="1" customWidth="1"/>
    <col min="6665" max="6665" width="10.28515625" style="476" customWidth="1"/>
    <col min="6666" max="6666" width="10.7109375" style="476" bestFit="1" customWidth="1"/>
    <col min="6667" max="6667" width="9.140625" style="476"/>
    <col min="6668" max="6669" width="9.5703125" style="476" bestFit="1" customWidth="1"/>
    <col min="6670" max="6670" width="11.7109375" style="476" bestFit="1" customWidth="1"/>
    <col min="6671" max="6671" width="10.42578125" style="476" bestFit="1" customWidth="1"/>
    <col min="6672" max="6672" width="12.85546875" style="476" bestFit="1" customWidth="1"/>
    <col min="6673" max="6673" width="22.28515625" style="476" customWidth="1"/>
    <col min="6674" max="6674" width="3.7109375" style="476" customWidth="1"/>
    <col min="6675" max="6675" width="10.28515625" style="476" bestFit="1" customWidth="1"/>
    <col min="6676" max="6676" width="8" style="476" bestFit="1" customWidth="1"/>
    <col min="6677" max="6912" width="9.140625" style="476"/>
    <col min="6913" max="6913" width="3.85546875" style="476" customWidth="1"/>
    <col min="6914" max="6914" width="7.140625" style="476" customWidth="1"/>
    <col min="6915" max="6915" width="44" style="476" customWidth="1"/>
    <col min="6916" max="6916" width="0" style="476" hidden="1" customWidth="1"/>
    <col min="6917" max="6917" width="8.7109375" style="476" bestFit="1" customWidth="1"/>
    <col min="6918" max="6918" width="7.7109375" style="476" bestFit="1" customWidth="1"/>
    <col min="6919" max="6919" width="0" style="476" hidden="1" customWidth="1"/>
    <col min="6920" max="6920" width="9.42578125" style="476" bestFit="1" customWidth="1"/>
    <col min="6921" max="6921" width="10.28515625" style="476" customWidth="1"/>
    <col min="6922" max="6922" width="10.7109375" style="476" bestFit="1" customWidth="1"/>
    <col min="6923" max="6923" width="9.140625" style="476"/>
    <col min="6924" max="6925" width="9.5703125" style="476" bestFit="1" customWidth="1"/>
    <col min="6926" max="6926" width="11.7109375" style="476" bestFit="1" customWidth="1"/>
    <col min="6927" max="6927" width="10.42578125" style="476" bestFit="1" customWidth="1"/>
    <col min="6928" max="6928" width="12.85546875" style="476" bestFit="1" customWidth="1"/>
    <col min="6929" max="6929" width="22.28515625" style="476" customWidth="1"/>
    <col min="6930" max="6930" width="3.7109375" style="476" customWidth="1"/>
    <col min="6931" max="6931" width="10.28515625" style="476" bestFit="1" customWidth="1"/>
    <col min="6932" max="6932" width="8" style="476" bestFit="1" customWidth="1"/>
    <col min="6933" max="7168" width="9.140625" style="476"/>
    <col min="7169" max="7169" width="3.85546875" style="476" customWidth="1"/>
    <col min="7170" max="7170" width="7.140625" style="476" customWidth="1"/>
    <col min="7171" max="7171" width="44" style="476" customWidth="1"/>
    <col min="7172" max="7172" width="0" style="476" hidden="1" customWidth="1"/>
    <col min="7173" max="7173" width="8.7109375" style="476" bestFit="1" customWidth="1"/>
    <col min="7174" max="7174" width="7.7109375" style="476" bestFit="1" customWidth="1"/>
    <col min="7175" max="7175" width="0" style="476" hidden="1" customWidth="1"/>
    <col min="7176" max="7176" width="9.42578125" style="476" bestFit="1" customWidth="1"/>
    <col min="7177" max="7177" width="10.28515625" style="476" customWidth="1"/>
    <col min="7178" max="7178" width="10.7109375" style="476" bestFit="1" customWidth="1"/>
    <col min="7179" max="7179" width="9.140625" style="476"/>
    <col min="7180" max="7181" width="9.5703125" style="476" bestFit="1" customWidth="1"/>
    <col min="7182" max="7182" width="11.7109375" style="476" bestFit="1" customWidth="1"/>
    <col min="7183" max="7183" width="10.42578125" style="476" bestFit="1" customWidth="1"/>
    <col min="7184" max="7184" width="12.85546875" style="476" bestFit="1" customWidth="1"/>
    <col min="7185" max="7185" width="22.28515625" style="476" customWidth="1"/>
    <col min="7186" max="7186" width="3.7109375" style="476" customWidth="1"/>
    <col min="7187" max="7187" width="10.28515625" style="476" bestFit="1" customWidth="1"/>
    <col min="7188" max="7188" width="8" style="476" bestFit="1" customWidth="1"/>
    <col min="7189" max="7424" width="9.140625" style="476"/>
    <col min="7425" max="7425" width="3.85546875" style="476" customWidth="1"/>
    <col min="7426" max="7426" width="7.140625" style="476" customWidth="1"/>
    <col min="7427" max="7427" width="44" style="476" customWidth="1"/>
    <col min="7428" max="7428" width="0" style="476" hidden="1" customWidth="1"/>
    <col min="7429" max="7429" width="8.7109375" style="476" bestFit="1" customWidth="1"/>
    <col min="7430" max="7430" width="7.7109375" style="476" bestFit="1" customWidth="1"/>
    <col min="7431" max="7431" width="0" style="476" hidden="1" customWidth="1"/>
    <col min="7432" max="7432" width="9.42578125" style="476" bestFit="1" customWidth="1"/>
    <col min="7433" max="7433" width="10.28515625" style="476" customWidth="1"/>
    <col min="7434" max="7434" width="10.7109375" style="476" bestFit="1" customWidth="1"/>
    <col min="7435" max="7435" width="9.140625" style="476"/>
    <col min="7436" max="7437" width="9.5703125" style="476" bestFit="1" customWidth="1"/>
    <col min="7438" max="7438" width="11.7109375" style="476" bestFit="1" customWidth="1"/>
    <col min="7439" max="7439" width="10.42578125" style="476" bestFit="1" customWidth="1"/>
    <col min="7440" max="7440" width="12.85546875" style="476" bestFit="1" customWidth="1"/>
    <col min="7441" max="7441" width="22.28515625" style="476" customWidth="1"/>
    <col min="7442" max="7442" width="3.7109375" style="476" customWidth="1"/>
    <col min="7443" max="7443" width="10.28515625" style="476" bestFit="1" customWidth="1"/>
    <col min="7444" max="7444" width="8" style="476" bestFit="1" customWidth="1"/>
    <col min="7445" max="7680" width="9.140625" style="476"/>
    <col min="7681" max="7681" width="3.85546875" style="476" customWidth="1"/>
    <col min="7682" max="7682" width="7.140625" style="476" customWidth="1"/>
    <col min="7683" max="7683" width="44" style="476" customWidth="1"/>
    <col min="7684" max="7684" width="0" style="476" hidden="1" customWidth="1"/>
    <col min="7685" max="7685" width="8.7109375" style="476" bestFit="1" customWidth="1"/>
    <col min="7686" max="7686" width="7.7109375" style="476" bestFit="1" customWidth="1"/>
    <col min="7687" max="7687" width="0" style="476" hidden="1" customWidth="1"/>
    <col min="7688" max="7688" width="9.42578125" style="476" bestFit="1" customWidth="1"/>
    <col min="7689" max="7689" width="10.28515625" style="476" customWidth="1"/>
    <col min="7690" max="7690" width="10.7109375" style="476" bestFit="1" customWidth="1"/>
    <col min="7691" max="7691" width="9.140625" style="476"/>
    <col min="7692" max="7693" width="9.5703125" style="476" bestFit="1" customWidth="1"/>
    <col min="7694" max="7694" width="11.7109375" style="476" bestFit="1" customWidth="1"/>
    <col min="7695" max="7695" width="10.42578125" style="476" bestFit="1" customWidth="1"/>
    <col min="7696" max="7696" width="12.85546875" style="476" bestFit="1" customWidth="1"/>
    <col min="7697" max="7697" width="22.28515625" style="476" customWidth="1"/>
    <col min="7698" max="7698" width="3.7109375" style="476" customWidth="1"/>
    <col min="7699" max="7699" width="10.28515625" style="476" bestFit="1" customWidth="1"/>
    <col min="7700" max="7700" width="8" style="476" bestFit="1" customWidth="1"/>
    <col min="7701" max="7936" width="9.140625" style="476"/>
    <col min="7937" max="7937" width="3.85546875" style="476" customWidth="1"/>
    <col min="7938" max="7938" width="7.140625" style="476" customWidth="1"/>
    <col min="7939" max="7939" width="44" style="476" customWidth="1"/>
    <col min="7940" max="7940" width="0" style="476" hidden="1" customWidth="1"/>
    <col min="7941" max="7941" width="8.7109375" style="476" bestFit="1" customWidth="1"/>
    <col min="7942" max="7942" width="7.7109375" style="476" bestFit="1" customWidth="1"/>
    <col min="7943" max="7943" width="0" style="476" hidden="1" customWidth="1"/>
    <col min="7944" max="7944" width="9.42578125" style="476" bestFit="1" customWidth="1"/>
    <col min="7945" max="7945" width="10.28515625" style="476" customWidth="1"/>
    <col min="7946" max="7946" width="10.7109375" style="476" bestFit="1" customWidth="1"/>
    <col min="7947" max="7947" width="9.140625" style="476"/>
    <col min="7948" max="7949" width="9.5703125" style="476" bestFit="1" customWidth="1"/>
    <col min="7950" max="7950" width="11.7109375" style="476" bestFit="1" customWidth="1"/>
    <col min="7951" max="7951" width="10.42578125" style="476" bestFit="1" customWidth="1"/>
    <col min="7952" max="7952" width="12.85546875" style="476" bestFit="1" customWidth="1"/>
    <col min="7953" max="7953" width="22.28515625" style="476" customWidth="1"/>
    <col min="7954" max="7954" width="3.7109375" style="476" customWidth="1"/>
    <col min="7955" max="7955" width="10.28515625" style="476" bestFit="1" customWidth="1"/>
    <col min="7956" max="7956" width="8" style="476" bestFit="1" customWidth="1"/>
    <col min="7957" max="8192" width="9.140625" style="476"/>
    <col min="8193" max="8193" width="3.85546875" style="476" customWidth="1"/>
    <col min="8194" max="8194" width="7.140625" style="476" customWidth="1"/>
    <col min="8195" max="8195" width="44" style="476" customWidth="1"/>
    <col min="8196" max="8196" width="0" style="476" hidden="1" customWidth="1"/>
    <col min="8197" max="8197" width="8.7109375" style="476" bestFit="1" customWidth="1"/>
    <col min="8198" max="8198" width="7.7109375" style="476" bestFit="1" customWidth="1"/>
    <col min="8199" max="8199" width="0" style="476" hidden="1" customWidth="1"/>
    <col min="8200" max="8200" width="9.42578125" style="476" bestFit="1" customWidth="1"/>
    <col min="8201" max="8201" width="10.28515625" style="476" customWidth="1"/>
    <col min="8202" max="8202" width="10.7109375" style="476" bestFit="1" customWidth="1"/>
    <col min="8203" max="8203" width="9.140625" style="476"/>
    <col min="8204" max="8205" width="9.5703125" style="476" bestFit="1" customWidth="1"/>
    <col min="8206" max="8206" width="11.7109375" style="476" bestFit="1" customWidth="1"/>
    <col min="8207" max="8207" width="10.42578125" style="476" bestFit="1" customWidth="1"/>
    <col min="8208" max="8208" width="12.85546875" style="476" bestFit="1" customWidth="1"/>
    <col min="8209" max="8209" width="22.28515625" style="476" customWidth="1"/>
    <col min="8210" max="8210" width="3.7109375" style="476" customWidth="1"/>
    <col min="8211" max="8211" width="10.28515625" style="476" bestFit="1" customWidth="1"/>
    <col min="8212" max="8212" width="8" style="476" bestFit="1" customWidth="1"/>
    <col min="8213" max="8448" width="9.140625" style="476"/>
    <col min="8449" max="8449" width="3.85546875" style="476" customWidth="1"/>
    <col min="8450" max="8450" width="7.140625" style="476" customWidth="1"/>
    <col min="8451" max="8451" width="44" style="476" customWidth="1"/>
    <col min="8452" max="8452" width="0" style="476" hidden="1" customWidth="1"/>
    <col min="8453" max="8453" width="8.7109375" style="476" bestFit="1" customWidth="1"/>
    <col min="8454" max="8454" width="7.7109375" style="476" bestFit="1" customWidth="1"/>
    <col min="8455" max="8455" width="0" style="476" hidden="1" customWidth="1"/>
    <col min="8456" max="8456" width="9.42578125" style="476" bestFit="1" customWidth="1"/>
    <col min="8457" max="8457" width="10.28515625" style="476" customWidth="1"/>
    <col min="8458" max="8458" width="10.7109375" style="476" bestFit="1" customWidth="1"/>
    <col min="8459" max="8459" width="9.140625" style="476"/>
    <col min="8460" max="8461" width="9.5703125" style="476" bestFit="1" customWidth="1"/>
    <col min="8462" max="8462" width="11.7109375" style="476" bestFit="1" customWidth="1"/>
    <col min="8463" max="8463" width="10.42578125" style="476" bestFit="1" customWidth="1"/>
    <col min="8464" max="8464" width="12.85546875" style="476" bestFit="1" customWidth="1"/>
    <col min="8465" max="8465" width="22.28515625" style="476" customWidth="1"/>
    <col min="8466" max="8466" width="3.7109375" style="476" customWidth="1"/>
    <col min="8467" max="8467" width="10.28515625" style="476" bestFit="1" customWidth="1"/>
    <col min="8468" max="8468" width="8" style="476" bestFit="1" customWidth="1"/>
    <col min="8469" max="8704" width="9.140625" style="476"/>
    <col min="8705" max="8705" width="3.85546875" style="476" customWidth="1"/>
    <col min="8706" max="8706" width="7.140625" style="476" customWidth="1"/>
    <col min="8707" max="8707" width="44" style="476" customWidth="1"/>
    <col min="8708" max="8708" width="0" style="476" hidden="1" customWidth="1"/>
    <col min="8709" max="8709" width="8.7109375" style="476" bestFit="1" customWidth="1"/>
    <col min="8710" max="8710" width="7.7109375" style="476" bestFit="1" customWidth="1"/>
    <col min="8711" max="8711" width="0" style="476" hidden="1" customWidth="1"/>
    <col min="8712" max="8712" width="9.42578125" style="476" bestFit="1" customWidth="1"/>
    <col min="8713" max="8713" width="10.28515625" style="476" customWidth="1"/>
    <col min="8714" max="8714" width="10.7109375" style="476" bestFit="1" customWidth="1"/>
    <col min="8715" max="8715" width="9.140625" style="476"/>
    <col min="8716" max="8717" width="9.5703125" style="476" bestFit="1" customWidth="1"/>
    <col min="8718" max="8718" width="11.7109375" style="476" bestFit="1" customWidth="1"/>
    <col min="8719" max="8719" width="10.42578125" style="476" bestFit="1" customWidth="1"/>
    <col min="8720" max="8720" width="12.85546875" style="476" bestFit="1" customWidth="1"/>
    <col min="8721" max="8721" width="22.28515625" style="476" customWidth="1"/>
    <col min="8722" max="8722" width="3.7109375" style="476" customWidth="1"/>
    <col min="8723" max="8723" width="10.28515625" style="476" bestFit="1" customWidth="1"/>
    <col min="8724" max="8724" width="8" style="476" bestFit="1" customWidth="1"/>
    <col min="8725" max="8960" width="9.140625" style="476"/>
    <col min="8961" max="8961" width="3.85546875" style="476" customWidth="1"/>
    <col min="8962" max="8962" width="7.140625" style="476" customWidth="1"/>
    <col min="8963" max="8963" width="44" style="476" customWidth="1"/>
    <col min="8964" max="8964" width="0" style="476" hidden="1" customWidth="1"/>
    <col min="8965" max="8965" width="8.7109375" style="476" bestFit="1" customWidth="1"/>
    <col min="8966" max="8966" width="7.7109375" style="476" bestFit="1" customWidth="1"/>
    <col min="8967" max="8967" width="0" style="476" hidden="1" customWidth="1"/>
    <col min="8968" max="8968" width="9.42578125" style="476" bestFit="1" customWidth="1"/>
    <col min="8969" max="8969" width="10.28515625" style="476" customWidth="1"/>
    <col min="8970" max="8970" width="10.7109375" style="476" bestFit="1" customWidth="1"/>
    <col min="8971" max="8971" width="9.140625" style="476"/>
    <col min="8972" max="8973" width="9.5703125" style="476" bestFit="1" customWidth="1"/>
    <col min="8974" max="8974" width="11.7109375" style="476" bestFit="1" customWidth="1"/>
    <col min="8975" max="8975" width="10.42578125" style="476" bestFit="1" customWidth="1"/>
    <col min="8976" max="8976" width="12.85546875" style="476" bestFit="1" customWidth="1"/>
    <col min="8977" max="8977" width="22.28515625" style="476" customWidth="1"/>
    <col min="8978" max="8978" width="3.7109375" style="476" customWidth="1"/>
    <col min="8979" max="8979" width="10.28515625" style="476" bestFit="1" customWidth="1"/>
    <col min="8980" max="8980" width="8" style="476" bestFit="1" customWidth="1"/>
    <col min="8981" max="9216" width="9.140625" style="476"/>
    <col min="9217" max="9217" width="3.85546875" style="476" customWidth="1"/>
    <col min="9218" max="9218" width="7.140625" style="476" customWidth="1"/>
    <col min="9219" max="9219" width="44" style="476" customWidth="1"/>
    <col min="9220" max="9220" width="0" style="476" hidden="1" customWidth="1"/>
    <col min="9221" max="9221" width="8.7109375" style="476" bestFit="1" customWidth="1"/>
    <col min="9222" max="9222" width="7.7109375" style="476" bestFit="1" customWidth="1"/>
    <col min="9223" max="9223" width="0" style="476" hidden="1" customWidth="1"/>
    <col min="9224" max="9224" width="9.42578125" style="476" bestFit="1" customWidth="1"/>
    <col min="9225" max="9225" width="10.28515625" style="476" customWidth="1"/>
    <col min="9226" max="9226" width="10.7109375" style="476" bestFit="1" customWidth="1"/>
    <col min="9227" max="9227" width="9.140625" style="476"/>
    <col min="9228" max="9229" width="9.5703125" style="476" bestFit="1" customWidth="1"/>
    <col min="9230" max="9230" width="11.7109375" style="476" bestFit="1" customWidth="1"/>
    <col min="9231" max="9231" width="10.42578125" style="476" bestFit="1" customWidth="1"/>
    <col min="9232" max="9232" width="12.85546875" style="476" bestFit="1" customWidth="1"/>
    <col min="9233" max="9233" width="22.28515625" style="476" customWidth="1"/>
    <col min="9234" max="9234" width="3.7109375" style="476" customWidth="1"/>
    <col min="9235" max="9235" width="10.28515625" style="476" bestFit="1" customWidth="1"/>
    <col min="9236" max="9236" width="8" style="476" bestFit="1" customWidth="1"/>
    <col min="9237" max="9472" width="9.140625" style="476"/>
    <col min="9473" max="9473" width="3.85546875" style="476" customWidth="1"/>
    <col min="9474" max="9474" width="7.140625" style="476" customWidth="1"/>
    <col min="9475" max="9475" width="44" style="476" customWidth="1"/>
    <col min="9476" max="9476" width="0" style="476" hidden="1" customWidth="1"/>
    <col min="9477" max="9477" width="8.7109375" style="476" bestFit="1" customWidth="1"/>
    <col min="9478" max="9478" width="7.7109375" style="476" bestFit="1" customWidth="1"/>
    <col min="9479" max="9479" width="0" style="476" hidden="1" customWidth="1"/>
    <col min="9480" max="9480" width="9.42578125" style="476" bestFit="1" customWidth="1"/>
    <col min="9481" max="9481" width="10.28515625" style="476" customWidth="1"/>
    <col min="9482" max="9482" width="10.7109375" style="476" bestFit="1" customWidth="1"/>
    <col min="9483" max="9483" width="9.140625" style="476"/>
    <col min="9484" max="9485" width="9.5703125" style="476" bestFit="1" customWidth="1"/>
    <col min="9486" max="9486" width="11.7109375" style="476" bestFit="1" customWidth="1"/>
    <col min="9487" max="9487" width="10.42578125" style="476" bestFit="1" customWidth="1"/>
    <col min="9488" max="9488" width="12.85546875" style="476" bestFit="1" customWidth="1"/>
    <col min="9489" max="9489" width="22.28515625" style="476" customWidth="1"/>
    <col min="9490" max="9490" width="3.7109375" style="476" customWidth="1"/>
    <col min="9491" max="9491" width="10.28515625" style="476" bestFit="1" customWidth="1"/>
    <col min="9492" max="9492" width="8" style="476" bestFit="1" customWidth="1"/>
    <col min="9493" max="9728" width="9.140625" style="476"/>
    <col min="9729" max="9729" width="3.85546875" style="476" customWidth="1"/>
    <col min="9730" max="9730" width="7.140625" style="476" customWidth="1"/>
    <col min="9731" max="9731" width="44" style="476" customWidth="1"/>
    <col min="9732" max="9732" width="0" style="476" hidden="1" customWidth="1"/>
    <col min="9733" max="9733" width="8.7109375" style="476" bestFit="1" customWidth="1"/>
    <col min="9734" max="9734" width="7.7109375" style="476" bestFit="1" customWidth="1"/>
    <col min="9735" max="9735" width="0" style="476" hidden="1" customWidth="1"/>
    <col min="9736" max="9736" width="9.42578125" style="476" bestFit="1" customWidth="1"/>
    <col min="9737" max="9737" width="10.28515625" style="476" customWidth="1"/>
    <col min="9738" max="9738" width="10.7109375" style="476" bestFit="1" customWidth="1"/>
    <col min="9739" max="9739" width="9.140625" style="476"/>
    <col min="9740" max="9741" width="9.5703125" style="476" bestFit="1" customWidth="1"/>
    <col min="9742" max="9742" width="11.7109375" style="476" bestFit="1" customWidth="1"/>
    <col min="9743" max="9743" width="10.42578125" style="476" bestFit="1" customWidth="1"/>
    <col min="9744" max="9744" width="12.85546875" style="476" bestFit="1" customWidth="1"/>
    <col min="9745" max="9745" width="22.28515625" style="476" customWidth="1"/>
    <col min="9746" max="9746" width="3.7109375" style="476" customWidth="1"/>
    <col min="9747" max="9747" width="10.28515625" style="476" bestFit="1" customWidth="1"/>
    <col min="9748" max="9748" width="8" style="476" bestFit="1" customWidth="1"/>
    <col min="9749" max="9984" width="9.140625" style="476"/>
    <col min="9985" max="9985" width="3.85546875" style="476" customWidth="1"/>
    <col min="9986" max="9986" width="7.140625" style="476" customWidth="1"/>
    <col min="9987" max="9987" width="44" style="476" customWidth="1"/>
    <col min="9988" max="9988" width="0" style="476" hidden="1" customWidth="1"/>
    <col min="9989" max="9989" width="8.7109375" style="476" bestFit="1" customWidth="1"/>
    <col min="9990" max="9990" width="7.7109375" style="476" bestFit="1" customWidth="1"/>
    <col min="9991" max="9991" width="0" style="476" hidden="1" customWidth="1"/>
    <col min="9992" max="9992" width="9.42578125" style="476" bestFit="1" customWidth="1"/>
    <col min="9993" max="9993" width="10.28515625" style="476" customWidth="1"/>
    <col min="9994" max="9994" width="10.7109375" style="476" bestFit="1" customWidth="1"/>
    <col min="9995" max="9995" width="9.140625" style="476"/>
    <col min="9996" max="9997" width="9.5703125" style="476" bestFit="1" customWidth="1"/>
    <col min="9998" max="9998" width="11.7109375" style="476" bestFit="1" customWidth="1"/>
    <col min="9999" max="9999" width="10.42578125" style="476" bestFit="1" customWidth="1"/>
    <col min="10000" max="10000" width="12.85546875" style="476" bestFit="1" customWidth="1"/>
    <col min="10001" max="10001" width="22.28515625" style="476" customWidth="1"/>
    <col min="10002" max="10002" width="3.7109375" style="476" customWidth="1"/>
    <col min="10003" max="10003" width="10.28515625" style="476" bestFit="1" customWidth="1"/>
    <col min="10004" max="10004" width="8" style="476" bestFit="1" customWidth="1"/>
    <col min="10005" max="10240" width="9.140625" style="476"/>
    <col min="10241" max="10241" width="3.85546875" style="476" customWidth="1"/>
    <col min="10242" max="10242" width="7.140625" style="476" customWidth="1"/>
    <col min="10243" max="10243" width="44" style="476" customWidth="1"/>
    <col min="10244" max="10244" width="0" style="476" hidden="1" customWidth="1"/>
    <col min="10245" max="10245" width="8.7109375" style="476" bestFit="1" customWidth="1"/>
    <col min="10246" max="10246" width="7.7109375" style="476" bestFit="1" customWidth="1"/>
    <col min="10247" max="10247" width="0" style="476" hidden="1" customWidth="1"/>
    <col min="10248" max="10248" width="9.42578125" style="476" bestFit="1" customWidth="1"/>
    <col min="10249" max="10249" width="10.28515625" style="476" customWidth="1"/>
    <col min="10250" max="10250" width="10.7109375" style="476" bestFit="1" customWidth="1"/>
    <col min="10251" max="10251" width="9.140625" style="476"/>
    <col min="10252" max="10253" width="9.5703125" style="476" bestFit="1" customWidth="1"/>
    <col min="10254" max="10254" width="11.7109375" style="476" bestFit="1" customWidth="1"/>
    <col min="10255" max="10255" width="10.42578125" style="476" bestFit="1" customWidth="1"/>
    <col min="10256" max="10256" width="12.85546875" style="476" bestFit="1" customWidth="1"/>
    <col min="10257" max="10257" width="22.28515625" style="476" customWidth="1"/>
    <col min="10258" max="10258" width="3.7109375" style="476" customWidth="1"/>
    <col min="10259" max="10259" width="10.28515625" style="476" bestFit="1" customWidth="1"/>
    <col min="10260" max="10260" width="8" style="476" bestFit="1" customWidth="1"/>
    <col min="10261" max="10496" width="9.140625" style="476"/>
    <col min="10497" max="10497" width="3.85546875" style="476" customWidth="1"/>
    <col min="10498" max="10498" width="7.140625" style="476" customWidth="1"/>
    <col min="10499" max="10499" width="44" style="476" customWidth="1"/>
    <col min="10500" max="10500" width="0" style="476" hidden="1" customWidth="1"/>
    <col min="10501" max="10501" width="8.7109375" style="476" bestFit="1" customWidth="1"/>
    <col min="10502" max="10502" width="7.7109375" style="476" bestFit="1" customWidth="1"/>
    <col min="10503" max="10503" width="0" style="476" hidden="1" customWidth="1"/>
    <col min="10504" max="10504" width="9.42578125" style="476" bestFit="1" customWidth="1"/>
    <col min="10505" max="10505" width="10.28515625" style="476" customWidth="1"/>
    <col min="10506" max="10506" width="10.7109375" style="476" bestFit="1" customWidth="1"/>
    <col min="10507" max="10507" width="9.140625" style="476"/>
    <col min="10508" max="10509" width="9.5703125" style="476" bestFit="1" customWidth="1"/>
    <col min="10510" max="10510" width="11.7109375" style="476" bestFit="1" customWidth="1"/>
    <col min="10511" max="10511" width="10.42578125" style="476" bestFit="1" customWidth="1"/>
    <col min="10512" max="10512" width="12.85546875" style="476" bestFit="1" customWidth="1"/>
    <col min="10513" max="10513" width="22.28515625" style="476" customWidth="1"/>
    <col min="10514" max="10514" width="3.7109375" style="476" customWidth="1"/>
    <col min="10515" max="10515" width="10.28515625" style="476" bestFit="1" customWidth="1"/>
    <col min="10516" max="10516" width="8" style="476" bestFit="1" customWidth="1"/>
    <col min="10517" max="10752" width="9.140625" style="476"/>
    <col min="10753" max="10753" width="3.85546875" style="476" customWidth="1"/>
    <col min="10754" max="10754" width="7.140625" style="476" customWidth="1"/>
    <col min="10755" max="10755" width="44" style="476" customWidth="1"/>
    <col min="10756" max="10756" width="0" style="476" hidden="1" customWidth="1"/>
    <col min="10757" max="10757" width="8.7109375" style="476" bestFit="1" customWidth="1"/>
    <col min="10758" max="10758" width="7.7109375" style="476" bestFit="1" customWidth="1"/>
    <col min="10759" max="10759" width="0" style="476" hidden="1" customWidth="1"/>
    <col min="10760" max="10760" width="9.42578125" style="476" bestFit="1" customWidth="1"/>
    <col min="10761" max="10761" width="10.28515625" style="476" customWidth="1"/>
    <col min="10762" max="10762" width="10.7109375" style="476" bestFit="1" customWidth="1"/>
    <col min="10763" max="10763" width="9.140625" style="476"/>
    <col min="10764" max="10765" width="9.5703125" style="476" bestFit="1" customWidth="1"/>
    <col min="10766" max="10766" width="11.7109375" style="476" bestFit="1" customWidth="1"/>
    <col min="10767" max="10767" width="10.42578125" style="476" bestFit="1" customWidth="1"/>
    <col min="10768" max="10768" width="12.85546875" style="476" bestFit="1" customWidth="1"/>
    <col min="10769" max="10769" width="22.28515625" style="476" customWidth="1"/>
    <col min="10770" max="10770" width="3.7109375" style="476" customWidth="1"/>
    <col min="10771" max="10771" width="10.28515625" style="476" bestFit="1" customWidth="1"/>
    <col min="10772" max="10772" width="8" style="476" bestFit="1" customWidth="1"/>
    <col min="10773" max="11008" width="9.140625" style="476"/>
    <col min="11009" max="11009" width="3.85546875" style="476" customWidth="1"/>
    <col min="11010" max="11010" width="7.140625" style="476" customWidth="1"/>
    <col min="11011" max="11011" width="44" style="476" customWidth="1"/>
    <col min="11012" max="11012" width="0" style="476" hidden="1" customWidth="1"/>
    <col min="11013" max="11013" width="8.7109375" style="476" bestFit="1" customWidth="1"/>
    <col min="11014" max="11014" width="7.7109375" style="476" bestFit="1" customWidth="1"/>
    <col min="11015" max="11015" width="0" style="476" hidden="1" customWidth="1"/>
    <col min="11016" max="11016" width="9.42578125" style="476" bestFit="1" customWidth="1"/>
    <col min="11017" max="11017" width="10.28515625" style="476" customWidth="1"/>
    <col min="11018" max="11018" width="10.7109375" style="476" bestFit="1" customWidth="1"/>
    <col min="11019" max="11019" width="9.140625" style="476"/>
    <col min="11020" max="11021" width="9.5703125" style="476" bestFit="1" customWidth="1"/>
    <col min="11022" max="11022" width="11.7109375" style="476" bestFit="1" customWidth="1"/>
    <col min="11023" max="11023" width="10.42578125" style="476" bestFit="1" customWidth="1"/>
    <col min="11024" max="11024" width="12.85546875" style="476" bestFit="1" customWidth="1"/>
    <col min="11025" max="11025" width="22.28515625" style="476" customWidth="1"/>
    <col min="11026" max="11026" width="3.7109375" style="476" customWidth="1"/>
    <col min="11027" max="11027" width="10.28515625" style="476" bestFit="1" customWidth="1"/>
    <col min="11028" max="11028" width="8" style="476" bestFit="1" customWidth="1"/>
    <col min="11029" max="11264" width="9.140625" style="476"/>
    <col min="11265" max="11265" width="3.85546875" style="476" customWidth="1"/>
    <col min="11266" max="11266" width="7.140625" style="476" customWidth="1"/>
    <col min="11267" max="11267" width="44" style="476" customWidth="1"/>
    <col min="11268" max="11268" width="0" style="476" hidden="1" customWidth="1"/>
    <col min="11269" max="11269" width="8.7109375" style="476" bestFit="1" customWidth="1"/>
    <col min="11270" max="11270" width="7.7109375" style="476" bestFit="1" customWidth="1"/>
    <col min="11271" max="11271" width="0" style="476" hidden="1" customWidth="1"/>
    <col min="11272" max="11272" width="9.42578125" style="476" bestFit="1" customWidth="1"/>
    <col min="11273" max="11273" width="10.28515625" style="476" customWidth="1"/>
    <col min="11274" max="11274" width="10.7109375" style="476" bestFit="1" customWidth="1"/>
    <col min="11275" max="11275" width="9.140625" style="476"/>
    <col min="11276" max="11277" width="9.5703125" style="476" bestFit="1" customWidth="1"/>
    <col min="11278" max="11278" width="11.7109375" style="476" bestFit="1" customWidth="1"/>
    <col min="11279" max="11279" width="10.42578125" style="476" bestFit="1" customWidth="1"/>
    <col min="11280" max="11280" width="12.85546875" style="476" bestFit="1" customWidth="1"/>
    <col min="11281" max="11281" width="22.28515625" style="476" customWidth="1"/>
    <col min="11282" max="11282" width="3.7109375" style="476" customWidth="1"/>
    <col min="11283" max="11283" width="10.28515625" style="476" bestFit="1" customWidth="1"/>
    <col min="11284" max="11284" width="8" style="476" bestFit="1" customWidth="1"/>
    <col min="11285" max="11520" width="9.140625" style="476"/>
    <col min="11521" max="11521" width="3.85546875" style="476" customWidth="1"/>
    <col min="11522" max="11522" width="7.140625" style="476" customWidth="1"/>
    <col min="11523" max="11523" width="44" style="476" customWidth="1"/>
    <col min="11524" max="11524" width="0" style="476" hidden="1" customWidth="1"/>
    <col min="11525" max="11525" width="8.7109375" style="476" bestFit="1" customWidth="1"/>
    <col min="11526" max="11526" width="7.7109375" style="476" bestFit="1" customWidth="1"/>
    <col min="11527" max="11527" width="0" style="476" hidden="1" customWidth="1"/>
    <col min="11528" max="11528" width="9.42578125" style="476" bestFit="1" customWidth="1"/>
    <col min="11529" max="11529" width="10.28515625" style="476" customWidth="1"/>
    <col min="11530" max="11530" width="10.7109375" style="476" bestFit="1" customWidth="1"/>
    <col min="11531" max="11531" width="9.140625" style="476"/>
    <col min="11532" max="11533" width="9.5703125" style="476" bestFit="1" customWidth="1"/>
    <col min="11534" max="11534" width="11.7109375" style="476" bestFit="1" customWidth="1"/>
    <col min="11535" max="11535" width="10.42578125" style="476" bestFit="1" customWidth="1"/>
    <col min="11536" max="11536" width="12.85546875" style="476" bestFit="1" customWidth="1"/>
    <col min="11537" max="11537" width="22.28515625" style="476" customWidth="1"/>
    <col min="11538" max="11538" width="3.7109375" style="476" customWidth="1"/>
    <col min="11539" max="11539" width="10.28515625" style="476" bestFit="1" customWidth="1"/>
    <col min="11540" max="11540" width="8" style="476" bestFit="1" customWidth="1"/>
    <col min="11541" max="11776" width="9.140625" style="476"/>
    <col min="11777" max="11777" width="3.85546875" style="476" customWidth="1"/>
    <col min="11778" max="11778" width="7.140625" style="476" customWidth="1"/>
    <col min="11779" max="11779" width="44" style="476" customWidth="1"/>
    <col min="11780" max="11780" width="0" style="476" hidden="1" customWidth="1"/>
    <col min="11781" max="11781" width="8.7109375" style="476" bestFit="1" customWidth="1"/>
    <col min="11782" max="11782" width="7.7109375" style="476" bestFit="1" customWidth="1"/>
    <col min="11783" max="11783" width="0" style="476" hidden="1" customWidth="1"/>
    <col min="11784" max="11784" width="9.42578125" style="476" bestFit="1" customWidth="1"/>
    <col min="11785" max="11785" width="10.28515625" style="476" customWidth="1"/>
    <col min="11786" max="11786" width="10.7109375" style="476" bestFit="1" customWidth="1"/>
    <col min="11787" max="11787" width="9.140625" style="476"/>
    <col min="11788" max="11789" width="9.5703125" style="476" bestFit="1" customWidth="1"/>
    <col min="11790" max="11790" width="11.7109375" style="476" bestFit="1" customWidth="1"/>
    <col min="11791" max="11791" width="10.42578125" style="476" bestFit="1" customWidth="1"/>
    <col min="11792" max="11792" width="12.85546875" style="476" bestFit="1" customWidth="1"/>
    <col min="11793" max="11793" width="22.28515625" style="476" customWidth="1"/>
    <col min="11794" max="11794" width="3.7109375" style="476" customWidth="1"/>
    <col min="11795" max="11795" width="10.28515625" style="476" bestFit="1" customWidth="1"/>
    <col min="11796" max="11796" width="8" style="476" bestFit="1" customWidth="1"/>
    <col min="11797" max="12032" width="9.140625" style="476"/>
    <col min="12033" max="12033" width="3.85546875" style="476" customWidth="1"/>
    <col min="12034" max="12034" width="7.140625" style="476" customWidth="1"/>
    <col min="12035" max="12035" width="44" style="476" customWidth="1"/>
    <col min="12036" max="12036" width="0" style="476" hidden="1" customWidth="1"/>
    <col min="12037" max="12037" width="8.7109375" style="476" bestFit="1" customWidth="1"/>
    <col min="12038" max="12038" width="7.7109375" style="476" bestFit="1" customWidth="1"/>
    <col min="12039" max="12039" width="0" style="476" hidden="1" customWidth="1"/>
    <col min="12040" max="12040" width="9.42578125" style="476" bestFit="1" customWidth="1"/>
    <col min="12041" max="12041" width="10.28515625" style="476" customWidth="1"/>
    <col min="12042" max="12042" width="10.7109375" style="476" bestFit="1" customWidth="1"/>
    <col min="12043" max="12043" width="9.140625" style="476"/>
    <col min="12044" max="12045" width="9.5703125" style="476" bestFit="1" customWidth="1"/>
    <col min="12046" max="12046" width="11.7109375" style="476" bestFit="1" customWidth="1"/>
    <col min="12047" max="12047" width="10.42578125" style="476" bestFit="1" customWidth="1"/>
    <col min="12048" max="12048" width="12.85546875" style="476" bestFit="1" customWidth="1"/>
    <col min="12049" max="12049" width="22.28515625" style="476" customWidth="1"/>
    <col min="12050" max="12050" width="3.7109375" style="476" customWidth="1"/>
    <col min="12051" max="12051" width="10.28515625" style="476" bestFit="1" customWidth="1"/>
    <col min="12052" max="12052" width="8" style="476" bestFit="1" customWidth="1"/>
    <col min="12053" max="12288" width="9.140625" style="476"/>
    <col min="12289" max="12289" width="3.85546875" style="476" customWidth="1"/>
    <col min="12290" max="12290" width="7.140625" style="476" customWidth="1"/>
    <col min="12291" max="12291" width="44" style="476" customWidth="1"/>
    <col min="12292" max="12292" width="0" style="476" hidden="1" customWidth="1"/>
    <col min="12293" max="12293" width="8.7109375" style="476" bestFit="1" customWidth="1"/>
    <col min="12294" max="12294" width="7.7109375" style="476" bestFit="1" customWidth="1"/>
    <col min="12295" max="12295" width="0" style="476" hidden="1" customWidth="1"/>
    <col min="12296" max="12296" width="9.42578125" style="476" bestFit="1" customWidth="1"/>
    <col min="12297" max="12297" width="10.28515625" style="476" customWidth="1"/>
    <col min="12298" max="12298" width="10.7109375" style="476" bestFit="1" customWidth="1"/>
    <col min="12299" max="12299" width="9.140625" style="476"/>
    <col min="12300" max="12301" width="9.5703125" style="476" bestFit="1" customWidth="1"/>
    <col min="12302" max="12302" width="11.7109375" style="476" bestFit="1" customWidth="1"/>
    <col min="12303" max="12303" width="10.42578125" style="476" bestFit="1" customWidth="1"/>
    <col min="12304" max="12304" width="12.85546875" style="476" bestFit="1" customWidth="1"/>
    <col min="12305" max="12305" width="22.28515625" style="476" customWidth="1"/>
    <col min="12306" max="12306" width="3.7109375" style="476" customWidth="1"/>
    <col min="12307" max="12307" width="10.28515625" style="476" bestFit="1" customWidth="1"/>
    <col min="12308" max="12308" width="8" style="476" bestFit="1" customWidth="1"/>
    <col min="12309" max="12544" width="9.140625" style="476"/>
    <col min="12545" max="12545" width="3.85546875" style="476" customWidth="1"/>
    <col min="12546" max="12546" width="7.140625" style="476" customWidth="1"/>
    <col min="12547" max="12547" width="44" style="476" customWidth="1"/>
    <col min="12548" max="12548" width="0" style="476" hidden="1" customWidth="1"/>
    <col min="12549" max="12549" width="8.7109375" style="476" bestFit="1" customWidth="1"/>
    <col min="12550" max="12550" width="7.7109375" style="476" bestFit="1" customWidth="1"/>
    <col min="12551" max="12551" width="0" style="476" hidden="1" customWidth="1"/>
    <col min="12552" max="12552" width="9.42578125" style="476" bestFit="1" customWidth="1"/>
    <col min="12553" max="12553" width="10.28515625" style="476" customWidth="1"/>
    <col min="12554" max="12554" width="10.7109375" style="476" bestFit="1" customWidth="1"/>
    <col min="12555" max="12555" width="9.140625" style="476"/>
    <col min="12556" max="12557" width="9.5703125" style="476" bestFit="1" customWidth="1"/>
    <col min="12558" max="12558" width="11.7109375" style="476" bestFit="1" customWidth="1"/>
    <col min="12559" max="12559" width="10.42578125" style="476" bestFit="1" customWidth="1"/>
    <col min="12560" max="12560" width="12.85546875" style="476" bestFit="1" customWidth="1"/>
    <col min="12561" max="12561" width="22.28515625" style="476" customWidth="1"/>
    <col min="12562" max="12562" width="3.7109375" style="476" customWidth="1"/>
    <col min="12563" max="12563" width="10.28515625" style="476" bestFit="1" customWidth="1"/>
    <col min="12564" max="12564" width="8" style="476" bestFit="1" customWidth="1"/>
    <col min="12565" max="12800" width="9.140625" style="476"/>
    <col min="12801" max="12801" width="3.85546875" style="476" customWidth="1"/>
    <col min="12802" max="12802" width="7.140625" style="476" customWidth="1"/>
    <col min="12803" max="12803" width="44" style="476" customWidth="1"/>
    <col min="12804" max="12804" width="0" style="476" hidden="1" customWidth="1"/>
    <col min="12805" max="12805" width="8.7109375" style="476" bestFit="1" customWidth="1"/>
    <col min="12806" max="12806" width="7.7109375" style="476" bestFit="1" customWidth="1"/>
    <col min="12807" max="12807" width="0" style="476" hidden="1" customWidth="1"/>
    <col min="12808" max="12808" width="9.42578125" style="476" bestFit="1" customWidth="1"/>
    <col min="12809" max="12809" width="10.28515625" style="476" customWidth="1"/>
    <col min="12810" max="12810" width="10.7109375" style="476" bestFit="1" customWidth="1"/>
    <col min="12811" max="12811" width="9.140625" style="476"/>
    <col min="12812" max="12813" width="9.5703125" style="476" bestFit="1" customWidth="1"/>
    <col min="12814" max="12814" width="11.7109375" style="476" bestFit="1" customWidth="1"/>
    <col min="12815" max="12815" width="10.42578125" style="476" bestFit="1" customWidth="1"/>
    <col min="12816" max="12816" width="12.85546875" style="476" bestFit="1" customWidth="1"/>
    <col min="12817" max="12817" width="22.28515625" style="476" customWidth="1"/>
    <col min="12818" max="12818" width="3.7109375" style="476" customWidth="1"/>
    <col min="12819" max="12819" width="10.28515625" style="476" bestFit="1" customWidth="1"/>
    <col min="12820" max="12820" width="8" style="476" bestFit="1" customWidth="1"/>
    <col min="12821" max="13056" width="9.140625" style="476"/>
    <col min="13057" max="13057" width="3.85546875" style="476" customWidth="1"/>
    <col min="13058" max="13058" width="7.140625" style="476" customWidth="1"/>
    <col min="13059" max="13059" width="44" style="476" customWidth="1"/>
    <col min="13060" max="13060" width="0" style="476" hidden="1" customWidth="1"/>
    <col min="13061" max="13061" width="8.7109375" style="476" bestFit="1" customWidth="1"/>
    <col min="13062" max="13062" width="7.7109375" style="476" bestFit="1" customWidth="1"/>
    <col min="13063" max="13063" width="0" style="476" hidden="1" customWidth="1"/>
    <col min="13064" max="13064" width="9.42578125" style="476" bestFit="1" customWidth="1"/>
    <col min="13065" max="13065" width="10.28515625" style="476" customWidth="1"/>
    <col min="13066" max="13066" width="10.7109375" style="476" bestFit="1" customWidth="1"/>
    <col min="13067" max="13067" width="9.140625" style="476"/>
    <col min="13068" max="13069" width="9.5703125" style="476" bestFit="1" customWidth="1"/>
    <col min="13070" max="13070" width="11.7109375" style="476" bestFit="1" customWidth="1"/>
    <col min="13071" max="13071" width="10.42578125" style="476" bestFit="1" customWidth="1"/>
    <col min="13072" max="13072" width="12.85546875" style="476" bestFit="1" customWidth="1"/>
    <col min="13073" max="13073" width="22.28515625" style="476" customWidth="1"/>
    <col min="13074" max="13074" width="3.7109375" style="476" customWidth="1"/>
    <col min="13075" max="13075" width="10.28515625" style="476" bestFit="1" customWidth="1"/>
    <col min="13076" max="13076" width="8" style="476" bestFit="1" customWidth="1"/>
    <col min="13077" max="13312" width="9.140625" style="476"/>
    <col min="13313" max="13313" width="3.85546875" style="476" customWidth="1"/>
    <col min="13314" max="13314" width="7.140625" style="476" customWidth="1"/>
    <col min="13315" max="13315" width="44" style="476" customWidth="1"/>
    <col min="13316" max="13316" width="0" style="476" hidden="1" customWidth="1"/>
    <col min="13317" max="13317" width="8.7109375" style="476" bestFit="1" customWidth="1"/>
    <col min="13318" max="13318" width="7.7109375" style="476" bestFit="1" customWidth="1"/>
    <col min="13319" max="13319" width="0" style="476" hidden="1" customWidth="1"/>
    <col min="13320" max="13320" width="9.42578125" style="476" bestFit="1" customWidth="1"/>
    <col min="13321" max="13321" width="10.28515625" style="476" customWidth="1"/>
    <col min="13322" max="13322" width="10.7109375" style="476" bestFit="1" customWidth="1"/>
    <col min="13323" max="13323" width="9.140625" style="476"/>
    <col min="13324" max="13325" width="9.5703125" style="476" bestFit="1" customWidth="1"/>
    <col min="13326" max="13326" width="11.7109375" style="476" bestFit="1" customWidth="1"/>
    <col min="13327" max="13327" width="10.42578125" style="476" bestFit="1" customWidth="1"/>
    <col min="13328" max="13328" width="12.85546875" style="476" bestFit="1" customWidth="1"/>
    <col min="13329" max="13329" width="22.28515625" style="476" customWidth="1"/>
    <col min="13330" max="13330" width="3.7109375" style="476" customWidth="1"/>
    <col min="13331" max="13331" width="10.28515625" style="476" bestFit="1" customWidth="1"/>
    <col min="13332" max="13332" width="8" style="476" bestFit="1" customWidth="1"/>
    <col min="13333" max="13568" width="9.140625" style="476"/>
    <col min="13569" max="13569" width="3.85546875" style="476" customWidth="1"/>
    <col min="13570" max="13570" width="7.140625" style="476" customWidth="1"/>
    <col min="13571" max="13571" width="44" style="476" customWidth="1"/>
    <col min="13572" max="13572" width="0" style="476" hidden="1" customWidth="1"/>
    <col min="13573" max="13573" width="8.7109375" style="476" bestFit="1" customWidth="1"/>
    <col min="13574" max="13574" width="7.7109375" style="476" bestFit="1" customWidth="1"/>
    <col min="13575" max="13575" width="0" style="476" hidden="1" customWidth="1"/>
    <col min="13576" max="13576" width="9.42578125" style="476" bestFit="1" customWidth="1"/>
    <col min="13577" max="13577" width="10.28515625" style="476" customWidth="1"/>
    <col min="13578" max="13578" width="10.7109375" style="476" bestFit="1" customWidth="1"/>
    <col min="13579" max="13579" width="9.140625" style="476"/>
    <col min="13580" max="13581" width="9.5703125" style="476" bestFit="1" customWidth="1"/>
    <col min="13582" max="13582" width="11.7109375" style="476" bestFit="1" customWidth="1"/>
    <col min="13583" max="13583" width="10.42578125" style="476" bestFit="1" customWidth="1"/>
    <col min="13584" max="13584" width="12.85546875" style="476" bestFit="1" customWidth="1"/>
    <col min="13585" max="13585" width="22.28515625" style="476" customWidth="1"/>
    <col min="13586" max="13586" width="3.7109375" style="476" customWidth="1"/>
    <col min="13587" max="13587" width="10.28515625" style="476" bestFit="1" customWidth="1"/>
    <col min="13588" max="13588" width="8" style="476" bestFit="1" customWidth="1"/>
    <col min="13589" max="13824" width="9.140625" style="476"/>
    <col min="13825" max="13825" width="3.85546875" style="476" customWidth="1"/>
    <col min="13826" max="13826" width="7.140625" style="476" customWidth="1"/>
    <col min="13827" max="13827" width="44" style="476" customWidth="1"/>
    <col min="13828" max="13828" width="0" style="476" hidden="1" customWidth="1"/>
    <col min="13829" max="13829" width="8.7109375" style="476" bestFit="1" customWidth="1"/>
    <col min="13830" max="13830" width="7.7109375" style="476" bestFit="1" customWidth="1"/>
    <col min="13831" max="13831" width="0" style="476" hidden="1" customWidth="1"/>
    <col min="13832" max="13832" width="9.42578125" style="476" bestFit="1" customWidth="1"/>
    <col min="13833" max="13833" width="10.28515625" style="476" customWidth="1"/>
    <col min="13834" max="13834" width="10.7109375" style="476" bestFit="1" customWidth="1"/>
    <col min="13835" max="13835" width="9.140625" style="476"/>
    <col min="13836" max="13837" width="9.5703125" style="476" bestFit="1" customWidth="1"/>
    <col min="13838" max="13838" width="11.7109375" style="476" bestFit="1" customWidth="1"/>
    <col min="13839" max="13839" width="10.42578125" style="476" bestFit="1" customWidth="1"/>
    <col min="13840" max="13840" width="12.85546875" style="476" bestFit="1" customWidth="1"/>
    <col min="13841" max="13841" width="22.28515625" style="476" customWidth="1"/>
    <col min="13842" max="13842" width="3.7109375" style="476" customWidth="1"/>
    <col min="13843" max="13843" width="10.28515625" style="476" bestFit="1" customWidth="1"/>
    <col min="13844" max="13844" width="8" style="476" bestFit="1" customWidth="1"/>
    <col min="13845" max="14080" width="9.140625" style="476"/>
    <col min="14081" max="14081" width="3.85546875" style="476" customWidth="1"/>
    <col min="14082" max="14082" width="7.140625" style="476" customWidth="1"/>
    <col min="14083" max="14083" width="44" style="476" customWidth="1"/>
    <col min="14084" max="14084" width="0" style="476" hidden="1" customWidth="1"/>
    <col min="14085" max="14085" width="8.7109375" style="476" bestFit="1" customWidth="1"/>
    <col min="14086" max="14086" width="7.7109375" style="476" bestFit="1" customWidth="1"/>
    <col min="14087" max="14087" width="0" style="476" hidden="1" customWidth="1"/>
    <col min="14088" max="14088" width="9.42578125" style="476" bestFit="1" customWidth="1"/>
    <col min="14089" max="14089" width="10.28515625" style="476" customWidth="1"/>
    <col min="14090" max="14090" width="10.7109375" style="476" bestFit="1" customWidth="1"/>
    <col min="14091" max="14091" width="9.140625" style="476"/>
    <col min="14092" max="14093" width="9.5703125" style="476" bestFit="1" customWidth="1"/>
    <col min="14094" max="14094" width="11.7109375" style="476" bestFit="1" customWidth="1"/>
    <col min="14095" max="14095" width="10.42578125" style="476" bestFit="1" customWidth="1"/>
    <col min="14096" max="14096" width="12.85546875" style="476" bestFit="1" customWidth="1"/>
    <col min="14097" max="14097" width="22.28515625" style="476" customWidth="1"/>
    <col min="14098" max="14098" width="3.7109375" style="476" customWidth="1"/>
    <col min="14099" max="14099" width="10.28515625" style="476" bestFit="1" customWidth="1"/>
    <col min="14100" max="14100" width="8" style="476" bestFit="1" customWidth="1"/>
    <col min="14101" max="14336" width="9.140625" style="476"/>
    <col min="14337" max="14337" width="3.85546875" style="476" customWidth="1"/>
    <col min="14338" max="14338" width="7.140625" style="476" customWidth="1"/>
    <col min="14339" max="14339" width="44" style="476" customWidth="1"/>
    <col min="14340" max="14340" width="0" style="476" hidden="1" customWidth="1"/>
    <col min="14341" max="14341" width="8.7109375" style="476" bestFit="1" customWidth="1"/>
    <col min="14342" max="14342" width="7.7109375" style="476" bestFit="1" customWidth="1"/>
    <col min="14343" max="14343" width="0" style="476" hidden="1" customWidth="1"/>
    <col min="14344" max="14344" width="9.42578125" style="476" bestFit="1" customWidth="1"/>
    <col min="14345" max="14345" width="10.28515625" style="476" customWidth="1"/>
    <col min="14346" max="14346" width="10.7109375" style="476" bestFit="1" customWidth="1"/>
    <col min="14347" max="14347" width="9.140625" style="476"/>
    <col min="14348" max="14349" width="9.5703125" style="476" bestFit="1" customWidth="1"/>
    <col min="14350" max="14350" width="11.7109375" style="476" bestFit="1" customWidth="1"/>
    <col min="14351" max="14351" width="10.42578125" style="476" bestFit="1" customWidth="1"/>
    <col min="14352" max="14352" width="12.85546875" style="476" bestFit="1" customWidth="1"/>
    <col min="14353" max="14353" width="22.28515625" style="476" customWidth="1"/>
    <col min="14354" max="14354" width="3.7109375" style="476" customWidth="1"/>
    <col min="14355" max="14355" width="10.28515625" style="476" bestFit="1" customWidth="1"/>
    <col min="14356" max="14356" width="8" style="476" bestFit="1" customWidth="1"/>
    <col min="14357" max="14592" width="9.140625" style="476"/>
    <col min="14593" max="14593" width="3.85546875" style="476" customWidth="1"/>
    <col min="14594" max="14594" width="7.140625" style="476" customWidth="1"/>
    <col min="14595" max="14595" width="44" style="476" customWidth="1"/>
    <col min="14596" max="14596" width="0" style="476" hidden="1" customWidth="1"/>
    <col min="14597" max="14597" width="8.7109375" style="476" bestFit="1" customWidth="1"/>
    <col min="14598" max="14598" width="7.7109375" style="476" bestFit="1" customWidth="1"/>
    <col min="14599" max="14599" width="0" style="476" hidden="1" customWidth="1"/>
    <col min="14600" max="14600" width="9.42578125" style="476" bestFit="1" customWidth="1"/>
    <col min="14601" max="14601" width="10.28515625" style="476" customWidth="1"/>
    <col min="14602" max="14602" width="10.7109375" style="476" bestFit="1" customWidth="1"/>
    <col min="14603" max="14603" width="9.140625" style="476"/>
    <col min="14604" max="14605" width="9.5703125" style="476" bestFit="1" customWidth="1"/>
    <col min="14606" max="14606" width="11.7109375" style="476" bestFit="1" customWidth="1"/>
    <col min="14607" max="14607" width="10.42578125" style="476" bestFit="1" customWidth="1"/>
    <col min="14608" max="14608" width="12.85546875" style="476" bestFit="1" customWidth="1"/>
    <col min="14609" max="14609" width="22.28515625" style="476" customWidth="1"/>
    <col min="14610" max="14610" width="3.7109375" style="476" customWidth="1"/>
    <col min="14611" max="14611" width="10.28515625" style="476" bestFit="1" customWidth="1"/>
    <col min="14612" max="14612" width="8" style="476" bestFit="1" customWidth="1"/>
    <col min="14613" max="14848" width="9.140625" style="476"/>
    <col min="14849" max="14849" width="3.85546875" style="476" customWidth="1"/>
    <col min="14850" max="14850" width="7.140625" style="476" customWidth="1"/>
    <col min="14851" max="14851" width="44" style="476" customWidth="1"/>
    <col min="14852" max="14852" width="0" style="476" hidden="1" customWidth="1"/>
    <col min="14853" max="14853" width="8.7109375" style="476" bestFit="1" customWidth="1"/>
    <col min="14854" max="14854" width="7.7109375" style="476" bestFit="1" customWidth="1"/>
    <col min="14855" max="14855" width="0" style="476" hidden="1" customWidth="1"/>
    <col min="14856" max="14856" width="9.42578125" style="476" bestFit="1" customWidth="1"/>
    <col min="14857" max="14857" width="10.28515625" style="476" customWidth="1"/>
    <col min="14858" max="14858" width="10.7109375" style="476" bestFit="1" customWidth="1"/>
    <col min="14859" max="14859" width="9.140625" style="476"/>
    <col min="14860" max="14861" width="9.5703125" style="476" bestFit="1" customWidth="1"/>
    <col min="14862" max="14862" width="11.7109375" style="476" bestFit="1" customWidth="1"/>
    <col min="14863" max="14863" width="10.42578125" style="476" bestFit="1" customWidth="1"/>
    <col min="14864" max="14864" width="12.85546875" style="476" bestFit="1" customWidth="1"/>
    <col min="14865" max="14865" width="22.28515625" style="476" customWidth="1"/>
    <col min="14866" max="14866" width="3.7109375" style="476" customWidth="1"/>
    <col min="14867" max="14867" width="10.28515625" style="476" bestFit="1" customWidth="1"/>
    <col min="14868" max="14868" width="8" style="476" bestFit="1" customWidth="1"/>
    <col min="14869" max="15104" width="9.140625" style="476"/>
    <col min="15105" max="15105" width="3.85546875" style="476" customWidth="1"/>
    <col min="15106" max="15106" width="7.140625" style="476" customWidth="1"/>
    <col min="15107" max="15107" width="44" style="476" customWidth="1"/>
    <col min="15108" max="15108" width="0" style="476" hidden="1" customWidth="1"/>
    <col min="15109" max="15109" width="8.7109375" style="476" bestFit="1" customWidth="1"/>
    <col min="15110" max="15110" width="7.7109375" style="476" bestFit="1" customWidth="1"/>
    <col min="15111" max="15111" width="0" style="476" hidden="1" customWidth="1"/>
    <col min="15112" max="15112" width="9.42578125" style="476" bestFit="1" customWidth="1"/>
    <col min="15113" max="15113" width="10.28515625" style="476" customWidth="1"/>
    <col min="15114" max="15114" width="10.7109375" style="476" bestFit="1" customWidth="1"/>
    <col min="15115" max="15115" width="9.140625" style="476"/>
    <col min="15116" max="15117" width="9.5703125" style="476" bestFit="1" customWidth="1"/>
    <col min="15118" max="15118" width="11.7109375" style="476" bestFit="1" customWidth="1"/>
    <col min="15119" max="15119" width="10.42578125" style="476" bestFit="1" customWidth="1"/>
    <col min="15120" max="15120" width="12.85546875" style="476" bestFit="1" customWidth="1"/>
    <col min="15121" max="15121" width="22.28515625" style="476" customWidth="1"/>
    <col min="15122" max="15122" width="3.7109375" style="476" customWidth="1"/>
    <col min="15123" max="15123" width="10.28515625" style="476" bestFit="1" customWidth="1"/>
    <col min="15124" max="15124" width="8" style="476" bestFit="1" customWidth="1"/>
    <col min="15125" max="15360" width="9.140625" style="476"/>
    <col min="15361" max="15361" width="3.85546875" style="476" customWidth="1"/>
    <col min="15362" max="15362" width="7.140625" style="476" customWidth="1"/>
    <col min="15363" max="15363" width="44" style="476" customWidth="1"/>
    <col min="15364" max="15364" width="0" style="476" hidden="1" customWidth="1"/>
    <col min="15365" max="15365" width="8.7109375" style="476" bestFit="1" customWidth="1"/>
    <col min="15366" max="15366" width="7.7109375" style="476" bestFit="1" customWidth="1"/>
    <col min="15367" max="15367" width="0" style="476" hidden="1" customWidth="1"/>
    <col min="15368" max="15368" width="9.42578125" style="476" bestFit="1" customWidth="1"/>
    <col min="15369" max="15369" width="10.28515625" style="476" customWidth="1"/>
    <col min="15370" max="15370" width="10.7109375" style="476" bestFit="1" customWidth="1"/>
    <col min="15371" max="15371" width="9.140625" style="476"/>
    <col min="15372" max="15373" width="9.5703125" style="476" bestFit="1" customWidth="1"/>
    <col min="15374" max="15374" width="11.7109375" style="476" bestFit="1" customWidth="1"/>
    <col min="15375" max="15375" width="10.42578125" style="476" bestFit="1" customWidth="1"/>
    <col min="15376" max="15376" width="12.85546875" style="476" bestFit="1" customWidth="1"/>
    <col min="15377" max="15377" width="22.28515625" style="476" customWidth="1"/>
    <col min="15378" max="15378" width="3.7109375" style="476" customWidth="1"/>
    <col min="15379" max="15379" width="10.28515625" style="476" bestFit="1" customWidth="1"/>
    <col min="15380" max="15380" width="8" style="476" bestFit="1" customWidth="1"/>
    <col min="15381" max="15616" width="9.140625" style="476"/>
    <col min="15617" max="15617" width="3.85546875" style="476" customWidth="1"/>
    <col min="15618" max="15618" width="7.140625" style="476" customWidth="1"/>
    <col min="15619" max="15619" width="44" style="476" customWidth="1"/>
    <col min="15620" max="15620" width="0" style="476" hidden="1" customWidth="1"/>
    <col min="15621" max="15621" width="8.7109375" style="476" bestFit="1" customWidth="1"/>
    <col min="15622" max="15622" width="7.7109375" style="476" bestFit="1" customWidth="1"/>
    <col min="15623" max="15623" width="0" style="476" hidden="1" customWidth="1"/>
    <col min="15624" max="15624" width="9.42578125" style="476" bestFit="1" customWidth="1"/>
    <col min="15625" max="15625" width="10.28515625" style="476" customWidth="1"/>
    <col min="15626" max="15626" width="10.7109375" style="476" bestFit="1" customWidth="1"/>
    <col min="15627" max="15627" width="9.140625" style="476"/>
    <col min="15628" max="15629" width="9.5703125" style="476" bestFit="1" customWidth="1"/>
    <col min="15630" max="15630" width="11.7109375" style="476" bestFit="1" customWidth="1"/>
    <col min="15631" max="15631" width="10.42578125" style="476" bestFit="1" customWidth="1"/>
    <col min="15632" max="15632" width="12.85546875" style="476" bestFit="1" customWidth="1"/>
    <col min="15633" max="15633" width="22.28515625" style="476" customWidth="1"/>
    <col min="15634" max="15634" width="3.7109375" style="476" customWidth="1"/>
    <col min="15635" max="15635" width="10.28515625" style="476" bestFit="1" customWidth="1"/>
    <col min="15636" max="15636" width="8" style="476" bestFit="1" customWidth="1"/>
    <col min="15637" max="15872" width="9.140625" style="476"/>
    <col min="15873" max="15873" width="3.85546875" style="476" customWidth="1"/>
    <col min="15874" max="15874" width="7.140625" style="476" customWidth="1"/>
    <col min="15875" max="15875" width="44" style="476" customWidth="1"/>
    <col min="15876" max="15876" width="0" style="476" hidden="1" customWidth="1"/>
    <col min="15877" max="15877" width="8.7109375" style="476" bestFit="1" customWidth="1"/>
    <col min="15878" max="15878" width="7.7109375" style="476" bestFit="1" customWidth="1"/>
    <col min="15879" max="15879" width="0" style="476" hidden="1" customWidth="1"/>
    <col min="15880" max="15880" width="9.42578125" style="476" bestFit="1" customWidth="1"/>
    <col min="15881" max="15881" width="10.28515625" style="476" customWidth="1"/>
    <col min="15882" max="15882" width="10.7109375" style="476" bestFit="1" customWidth="1"/>
    <col min="15883" max="15883" width="9.140625" style="476"/>
    <col min="15884" max="15885" width="9.5703125" style="476" bestFit="1" customWidth="1"/>
    <col min="15886" max="15886" width="11.7109375" style="476" bestFit="1" customWidth="1"/>
    <col min="15887" max="15887" width="10.42578125" style="476" bestFit="1" customWidth="1"/>
    <col min="15888" max="15888" width="12.85546875" style="476" bestFit="1" customWidth="1"/>
    <col min="15889" max="15889" width="22.28515625" style="476" customWidth="1"/>
    <col min="15890" max="15890" width="3.7109375" style="476" customWidth="1"/>
    <col min="15891" max="15891" width="10.28515625" style="476" bestFit="1" customWidth="1"/>
    <col min="15892" max="15892" width="8" style="476" bestFit="1" customWidth="1"/>
    <col min="15893" max="16128" width="9.140625" style="476"/>
    <col min="16129" max="16129" width="3.85546875" style="476" customWidth="1"/>
    <col min="16130" max="16130" width="7.140625" style="476" customWidth="1"/>
    <col min="16131" max="16131" width="44" style="476" customWidth="1"/>
    <col min="16132" max="16132" width="0" style="476" hidden="1" customWidth="1"/>
    <col min="16133" max="16133" width="8.7109375" style="476" bestFit="1" customWidth="1"/>
    <col min="16134" max="16134" width="7.7109375" style="476" bestFit="1" customWidth="1"/>
    <col min="16135" max="16135" width="0" style="476" hidden="1" customWidth="1"/>
    <col min="16136" max="16136" width="9.42578125" style="476" bestFit="1" customWidth="1"/>
    <col min="16137" max="16137" width="10.28515625" style="476" customWidth="1"/>
    <col min="16138" max="16138" width="10.7109375" style="476" bestFit="1" customWidth="1"/>
    <col min="16139" max="16139" width="9.140625" style="476"/>
    <col min="16140" max="16141" width="9.5703125" style="476" bestFit="1" customWidth="1"/>
    <col min="16142" max="16142" width="11.7109375" style="476" bestFit="1" customWidth="1"/>
    <col min="16143" max="16143" width="10.42578125" style="476" bestFit="1" customWidth="1"/>
    <col min="16144" max="16144" width="12.85546875" style="476" bestFit="1" customWidth="1"/>
    <col min="16145" max="16145" width="22.28515625" style="476" customWidth="1"/>
    <col min="16146" max="16146" width="3.7109375" style="476" customWidth="1"/>
    <col min="16147" max="16147" width="10.28515625" style="476" bestFit="1" customWidth="1"/>
    <col min="16148" max="16148" width="8" style="476" bestFit="1" customWidth="1"/>
    <col min="16149" max="16384" width="9.140625" style="476"/>
  </cols>
  <sheetData>
    <row r="1" spans="2:19" ht="20.25" x14ac:dyDescent="0.2">
      <c r="B1" s="472"/>
      <c r="C1" s="473"/>
      <c r="E1" s="473"/>
      <c r="G1" s="474"/>
      <c r="P1" s="475"/>
      <c r="Q1" s="475"/>
    </row>
    <row r="2" spans="2:19" ht="78" customHeight="1" x14ac:dyDescent="0.2">
      <c r="B2" s="627"/>
      <c r="E2" s="473"/>
      <c r="G2" s="420"/>
      <c r="J2" s="477"/>
      <c r="R2" s="464"/>
    </row>
    <row r="3" spans="2:19" ht="12" customHeight="1" x14ac:dyDescent="0.2">
      <c r="B3" s="422"/>
      <c r="C3" s="478"/>
      <c r="D3" s="479"/>
      <c r="E3" s="473"/>
      <c r="G3" s="420"/>
      <c r="K3" s="480"/>
      <c r="L3" s="481"/>
      <c r="M3" s="482"/>
      <c r="R3" s="484"/>
    </row>
    <row r="4" spans="2:19" ht="12" customHeight="1" x14ac:dyDescent="0.2">
      <c r="B4" s="422"/>
      <c r="C4" s="478"/>
      <c r="D4" s="479"/>
      <c r="E4" s="473"/>
      <c r="G4" s="420"/>
      <c r="K4" s="480"/>
      <c r="L4" s="481"/>
      <c r="M4" s="482"/>
      <c r="O4" s="483" t="s">
        <v>214</v>
      </c>
      <c r="R4" s="484"/>
    </row>
    <row r="5" spans="2:19" ht="12" customHeight="1" x14ac:dyDescent="0.2">
      <c r="B5" s="429" t="s">
        <v>581</v>
      </c>
      <c r="C5" s="478"/>
      <c r="D5" s="479"/>
      <c r="E5" s="473"/>
      <c r="G5" s="420"/>
      <c r="K5" s="480"/>
      <c r="L5" s="481"/>
      <c r="M5" s="482"/>
      <c r="O5" s="483" t="s">
        <v>582</v>
      </c>
      <c r="R5" s="484"/>
    </row>
    <row r="6" spans="2:19" ht="12" customHeight="1" x14ac:dyDescent="0.2">
      <c r="B6" s="429" t="s">
        <v>526</v>
      </c>
      <c r="C6" s="478"/>
      <c r="D6" s="479"/>
      <c r="E6" s="473"/>
      <c r="G6" s="420"/>
      <c r="K6" s="480"/>
      <c r="L6" s="481"/>
      <c r="M6" s="482"/>
      <c r="O6" s="483" t="s">
        <v>583</v>
      </c>
      <c r="R6" s="484"/>
    </row>
    <row r="7" spans="2:19" ht="12" customHeight="1" x14ac:dyDescent="0.2">
      <c r="B7" s="429"/>
      <c r="C7" s="478"/>
      <c r="D7" s="479"/>
      <c r="E7" s="473"/>
      <c r="G7" s="420"/>
      <c r="K7" s="480"/>
      <c r="L7" s="481"/>
      <c r="O7" s="483" t="s">
        <v>418</v>
      </c>
      <c r="R7" s="484"/>
    </row>
    <row r="8" spans="2:19" ht="12" customHeight="1" x14ac:dyDescent="0.2">
      <c r="B8" s="429"/>
      <c r="C8" s="478"/>
      <c r="D8" s="479"/>
      <c r="E8" s="473"/>
      <c r="G8" s="420"/>
      <c r="K8" s="480"/>
      <c r="L8" s="481"/>
      <c r="M8" s="482"/>
      <c r="O8" s="483" t="s">
        <v>584</v>
      </c>
      <c r="R8" s="484"/>
    </row>
    <row r="9" spans="2:19" ht="12" customHeight="1" x14ac:dyDescent="0.2">
      <c r="B9" s="422"/>
      <c r="C9" s="478"/>
      <c r="D9" s="479"/>
      <c r="E9" s="473"/>
      <c r="G9" s="420"/>
      <c r="K9" s="480"/>
      <c r="L9" s="481"/>
      <c r="M9" s="482"/>
      <c r="R9" s="484"/>
    </row>
    <row r="10" spans="2:19" ht="12" customHeight="1" x14ac:dyDescent="0.2">
      <c r="C10" s="478"/>
      <c r="D10" s="479"/>
      <c r="E10" s="473"/>
      <c r="G10" s="420"/>
      <c r="K10" s="480"/>
      <c r="L10" s="481"/>
      <c r="O10" s="483"/>
      <c r="R10" s="484"/>
    </row>
    <row r="11" spans="2:19" ht="21" customHeight="1" x14ac:dyDescent="0.2">
      <c r="B11" s="886" t="s">
        <v>489</v>
      </c>
      <c r="C11" s="886"/>
      <c r="D11" s="886"/>
      <c r="E11" s="886"/>
      <c r="F11" s="886"/>
      <c r="G11" s="886"/>
      <c r="H11" s="886"/>
      <c r="I11" s="886"/>
      <c r="J11" s="886"/>
      <c r="K11" s="886"/>
      <c r="L11" s="886"/>
      <c r="M11" s="886"/>
      <c r="N11" s="886"/>
      <c r="O11" s="886"/>
      <c r="P11" s="886"/>
      <c r="Q11" s="886"/>
      <c r="R11" s="464"/>
    </row>
    <row r="12" spans="2:19" ht="15" customHeight="1" x14ac:dyDescent="0.2">
      <c r="B12" s="432"/>
      <c r="C12" s="432"/>
      <c r="D12" s="432"/>
      <c r="E12" s="432"/>
      <c r="F12" s="432"/>
      <c r="H12" s="432"/>
      <c r="I12" s="432"/>
      <c r="J12" s="432"/>
      <c r="K12" s="432"/>
      <c r="L12" s="432"/>
      <c r="M12" s="432"/>
      <c r="N12" s="432"/>
      <c r="O12" s="432"/>
    </row>
    <row r="13" spans="2:19" ht="25.5" x14ac:dyDescent="0.2">
      <c r="B13" s="810" t="s">
        <v>183</v>
      </c>
      <c r="C13" s="810" t="s">
        <v>84</v>
      </c>
      <c r="D13" s="810" t="s">
        <v>272</v>
      </c>
      <c r="E13" s="810" t="s">
        <v>85</v>
      </c>
      <c r="F13" s="810" t="s">
        <v>201</v>
      </c>
      <c r="G13" s="810" t="s">
        <v>202</v>
      </c>
      <c r="H13" s="810" t="s">
        <v>186</v>
      </c>
      <c r="I13" s="810" t="s">
        <v>203</v>
      </c>
      <c r="J13" s="810" t="s">
        <v>204</v>
      </c>
      <c r="K13" s="810" t="s">
        <v>205</v>
      </c>
      <c r="L13" s="810" t="s">
        <v>206</v>
      </c>
      <c r="M13" s="810" t="s">
        <v>207</v>
      </c>
      <c r="N13" s="810" t="s">
        <v>208</v>
      </c>
      <c r="O13" s="810" t="s">
        <v>302</v>
      </c>
      <c r="P13" s="810" t="s">
        <v>89</v>
      </c>
      <c r="Q13" s="810" t="s">
        <v>30</v>
      </c>
    </row>
    <row r="14" spans="2:19" ht="11.25" customHeight="1" x14ac:dyDescent="0.2">
      <c r="B14" s="444"/>
      <c r="C14" s="485"/>
      <c r="D14" s="442"/>
      <c r="E14" s="448"/>
      <c r="F14" s="444"/>
      <c r="G14" s="444"/>
      <c r="H14" s="452"/>
      <c r="I14" s="628"/>
      <c r="J14" s="452"/>
      <c r="K14" s="628"/>
      <c r="L14" s="629"/>
      <c r="M14" s="629"/>
      <c r="N14" s="629"/>
      <c r="O14" s="629"/>
      <c r="P14" s="467"/>
      <c r="Q14" s="467"/>
    </row>
    <row r="15" spans="2:19" ht="25.5" customHeight="1" x14ac:dyDescent="0.2">
      <c r="B15" s="592" t="s">
        <v>99</v>
      </c>
      <c r="C15" s="486" t="s">
        <v>352</v>
      </c>
      <c r="D15" s="630"/>
      <c r="E15" s="631"/>
      <c r="F15" s="596"/>
      <c r="G15" s="596"/>
      <c r="H15" s="594"/>
      <c r="I15" s="594"/>
      <c r="J15" s="594"/>
      <c r="K15" s="595"/>
      <c r="L15" s="595"/>
      <c r="M15" s="595"/>
      <c r="N15" s="595"/>
      <c r="O15" s="595"/>
      <c r="P15" s="594"/>
      <c r="Q15" s="594"/>
      <c r="S15" s="635"/>
    </row>
    <row r="16" spans="2:19" ht="24" customHeight="1" x14ac:dyDescent="0.2">
      <c r="B16" s="442" t="s">
        <v>210</v>
      </c>
      <c r="C16" s="695" t="s">
        <v>460</v>
      </c>
      <c r="D16" s="488"/>
      <c r="E16" s="448">
        <v>1</v>
      </c>
      <c r="F16" s="444" t="s">
        <v>276</v>
      </c>
      <c r="G16" s="490" t="s">
        <v>31</v>
      </c>
      <c r="H16" s="445">
        <v>1</v>
      </c>
      <c r="I16" s="445">
        <v>19.155999999999999</v>
      </c>
      <c r="J16" s="445"/>
      <c r="K16" s="446">
        <v>2.2000000000000002</v>
      </c>
      <c r="L16" s="446">
        <f>H16*I16*K16</f>
        <v>42.1432</v>
      </c>
      <c r="M16" s="446">
        <v>0</v>
      </c>
      <c r="N16" s="446">
        <v>0</v>
      </c>
      <c r="O16" s="446">
        <f>L16</f>
        <v>42.1432</v>
      </c>
      <c r="P16" s="491">
        <f>O16</f>
        <v>42.1432</v>
      </c>
      <c r="Q16" s="488" t="s">
        <v>402</v>
      </c>
    </row>
    <row r="17" spans="2:19" ht="24" customHeight="1" x14ac:dyDescent="0.2">
      <c r="B17" s="442" t="s">
        <v>211</v>
      </c>
      <c r="C17" s="485" t="s">
        <v>358</v>
      </c>
      <c r="D17" s="488"/>
      <c r="E17" s="448">
        <v>1</v>
      </c>
      <c r="F17" s="444" t="s">
        <v>161</v>
      </c>
      <c r="G17" s="490" t="s">
        <v>181</v>
      </c>
      <c r="H17" s="445">
        <v>1</v>
      </c>
      <c r="I17" s="445">
        <v>50.15</v>
      </c>
      <c r="J17" s="445">
        <v>1</v>
      </c>
      <c r="K17" s="446"/>
      <c r="L17" s="446">
        <f>H17*I17*J17</f>
        <v>50.15</v>
      </c>
      <c r="M17" s="446">
        <v>0</v>
      </c>
      <c r="N17" s="446">
        <v>0</v>
      </c>
      <c r="O17" s="632">
        <f>L17</f>
        <v>50.15</v>
      </c>
      <c r="P17" s="491">
        <f>L17</f>
        <v>50.15</v>
      </c>
      <c r="Q17" s="488" t="s">
        <v>403</v>
      </c>
    </row>
    <row r="18" spans="2:19" ht="24" customHeight="1" x14ac:dyDescent="0.2">
      <c r="B18" s="442" t="s">
        <v>94</v>
      </c>
      <c r="C18" s="582" t="s">
        <v>579</v>
      </c>
      <c r="D18" s="488"/>
      <c r="E18" s="448">
        <v>1</v>
      </c>
      <c r="F18" s="444" t="s">
        <v>161</v>
      </c>
      <c r="G18" s="490" t="s">
        <v>181</v>
      </c>
      <c r="H18" s="445">
        <v>1</v>
      </c>
      <c r="I18" s="445">
        <v>50.15</v>
      </c>
      <c r="J18" s="445">
        <v>1</v>
      </c>
      <c r="K18" s="446"/>
      <c r="L18" s="446">
        <f>H18*I18*J18</f>
        <v>50.15</v>
      </c>
      <c r="M18" s="446">
        <v>0</v>
      </c>
      <c r="N18" s="446">
        <v>0</v>
      </c>
      <c r="O18" s="632">
        <f>L18</f>
        <v>50.15</v>
      </c>
      <c r="P18" s="491">
        <f>O18</f>
        <v>50.15</v>
      </c>
      <c r="Q18" s="488" t="s">
        <v>403</v>
      </c>
    </row>
    <row r="19" spans="2:19" ht="12" customHeight="1" x14ac:dyDescent="0.2">
      <c r="B19" s="444"/>
      <c r="C19" s="485"/>
      <c r="D19" s="488"/>
      <c r="E19" s="448"/>
      <c r="F19" s="444"/>
      <c r="G19" s="492"/>
      <c r="H19" s="445"/>
      <c r="I19" s="445"/>
      <c r="J19" s="445"/>
      <c r="K19" s="633"/>
      <c r="L19" s="633"/>
      <c r="M19" s="633"/>
      <c r="N19" s="633"/>
      <c r="O19" s="633"/>
      <c r="P19" s="491"/>
      <c r="Q19" s="491"/>
    </row>
    <row r="20" spans="2:19" ht="24" customHeight="1" x14ac:dyDescent="0.2">
      <c r="B20" s="592" t="s">
        <v>309</v>
      </c>
      <c r="C20" s="486" t="s">
        <v>209</v>
      </c>
      <c r="D20" s="630"/>
      <c r="E20" s="631"/>
      <c r="F20" s="596"/>
      <c r="G20" s="596"/>
      <c r="H20" s="594"/>
      <c r="I20" s="594"/>
      <c r="J20" s="594"/>
      <c r="K20" s="595"/>
      <c r="L20" s="595"/>
      <c r="M20" s="595"/>
      <c r="N20" s="595"/>
      <c r="O20" s="595"/>
      <c r="P20" s="594"/>
      <c r="Q20" s="594"/>
    </row>
    <row r="21" spans="2:19" s="497" customFormat="1" ht="24" hidden="1" customHeight="1" x14ac:dyDescent="0.2">
      <c r="B21" s="454" t="s">
        <v>273</v>
      </c>
      <c r="C21" s="458" t="s">
        <v>461</v>
      </c>
      <c r="D21" s="493"/>
      <c r="E21" s="459">
        <v>1</v>
      </c>
      <c r="F21" s="454" t="s">
        <v>318</v>
      </c>
      <c r="G21" s="494" t="s">
        <v>93</v>
      </c>
      <c r="H21" s="456">
        <v>0</v>
      </c>
      <c r="I21" s="456">
        <v>0</v>
      </c>
      <c r="J21" s="456">
        <v>0</v>
      </c>
      <c r="K21" s="456">
        <v>0</v>
      </c>
      <c r="L21" s="655">
        <v>0</v>
      </c>
      <c r="M21" s="655">
        <v>0</v>
      </c>
      <c r="N21" s="457">
        <v>0</v>
      </c>
      <c r="O21" s="457">
        <v>0</v>
      </c>
      <c r="P21" s="495">
        <v>0</v>
      </c>
      <c r="Q21" s="496" t="s">
        <v>389</v>
      </c>
      <c r="R21" s="463"/>
    </row>
    <row r="22" spans="2:19" ht="25.5" customHeight="1" x14ac:dyDescent="0.2">
      <c r="B22" s="444" t="s">
        <v>273</v>
      </c>
      <c r="C22" s="499" t="s">
        <v>533</v>
      </c>
      <c r="D22" s="583"/>
      <c r="E22" s="448">
        <v>1</v>
      </c>
      <c r="F22" s="444" t="s">
        <v>318</v>
      </c>
      <c r="G22" s="492" t="s">
        <v>93</v>
      </c>
      <c r="H22" s="445">
        <v>2</v>
      </c>
      <c r="I22" s="445">
        <v>6.8</v>
      </c>
      <c r="J22" s="445">
        <v>6.8</v>
      </c>
      <c r="K22" s="445">
        <v>1.5</v>
      </c>
      <c r="L22" s="634">
        <f>I22*J22</f>
        <v>46.239999999999995</v>
      </c>
      <c r="M22" s="634">
        <f>L22*K22</f>
        <v>69.359999999999985</v>
      </c>
      <c r="N22" s="446">
        <v>0</v>
      </c>
      <c r="O22" s="446">
        <f>M22</f>
        <v>69.359999999999985</v>
      </c>
      <c r="P22" s="491">
        <f>O22</f>
        <v>69.359999999999985</v>
      </c>
      <c r="Q22" s="488" t="s">
        <v>537</v>
      </c>
      <c r="S22" s="635"/>
    </row>
    <row r="23" spans="2:19" s="497" customFormat="1" ht="24" hidden="1" customHeight="1" x14ac:dyDescent="0.2">
      <c r="B23" s="454" t="s">
        <v>121</v>
      </c>
      <c r="C23" s="458" t="s">
        <v>129</v>
      </c>
      <c r="D23" s="496" t="s">
        <v>232</v>
      </c>
      <c r="E23" s="459">
        <v>1</v>
      </c>
      <c r="F23" s="454" t="s">
        <v>161</v>
      </c>
      <c r="G23" s="494" t="s">
        <v>95</v>
      </c>
      <c r="H23" s="456">
        <v>0</v>
      </c>
      <c r="I23" s="456">
        <v>0</v>
      </c>
      <c r="J23" s="456">
        <v>0</v>
      </c>
      <c r="K23" s="457"/>
      <c r="L23" s="457">
        <v>0</v>
      </c>
      <c r="M23" s="457">
        <v>0</v>
      </c>
      <c r="N23" s="457">
        <v>0</v>
      </c>
      <c r="O23" s="457">
        <v>0</v>
      </c>
      <c r="P23" s="495"/>
      <c r="Q23" s="496" t="s">
        <v>328</v>
      </c>
      <c r="R23" s="463"/>
      <c r="S23" s="635"/>
    </row>
    <row r="24" spans="2:19" ht="24" customHeight="1" x14ac:dyDescent="0.2">
      <c r="B24" s="444" t="s">
        <v>212</v>
      </c>
      <c r="C24" s="443" t="s">
        <v>129</v>
      </c>
      <c r="D24" s="488" t="s">
        <v>232</v>
      </c>
      <c r="E24" s="448">
        <v>1</v>
      </c>
      <c r="F24" s="444" t="s">
        <v>161</v>
      </c>
      <c r="G24" s="492" t="s">
        <v>95</v>
      </c>
      <c r="H24" s="445">
        <v>2</v>
      </c>
      <c r="I24" s="445">
        <v>6.8</v>
      </c>
      <c r="J24" s="445">
        <v>6.8</v>
      </c>
      <c r="K24" s="446"/>
      <c r="L24" s="446">
        <f>I24*J24</f>
        <v>46.239999999999995</v>
      </c>
      <c r="M24" s="446">
        <v>0</v>
      </c>
      <c r="N24" s="446">
        <v>0</v>
      </c>
      <c r="O24" s="446">
        <f>L24</f>
        <v>46.239999999999995</v>
      </c>
      <c r="P24" s="491">
        <f>L24</f>
        <v>46.239999999999995</v>
      </c>
      <c r="Q24" s="488" t="s">
        <v>328</v>
      </c>
      <c r="S24" s="635"/>
    </row>
    <row r="25" spans="2:19" ht="24" customHeight="1" x14ac:dyDescent="0.2">
      <c r="B25" s="444" t="s">
        <v>121</v>
      </c>
      <c r="C25" s="443" t="s">
        <v>284</v>
      </c>
      <c r="D25" s="488" t="s">
        <v>152</v>
      </c>
      <c r="E25" s="448">
        <v>1</v>
      </c>
      <c r="F25" s="444" t="s">
        <v>318</v>
      </c>
      <c r="G25" s="492" t="s">
        <v>96</v>
      </c>
      <c r="H25" s="445">
        <v>2</v>
      </c>
      <c r="I25" s="445">
        <v>6.8</v>
      </c>
      <c r="J25" s="445">
        <v>6.8</v>
      </c>
      <c r="K25" s="445">
        <v>0.75</v>
      </c>
      <c r="L25" s="446">
        <f>I25*J25</f>
        <v>46.239999999999995</v>
      </c>
      <c r="M25" s="446">
        <f>L25*K25</f>
        <v>34.679999999999993</v>
      </c>
      <c r="N25" s="446">
        <v>0</v>
      </c>
      <c r="O25" s="446">
        <f>M25</f>
        <v>34.679999999999993</v>
      </c>
      <c r="P25" s="491">
        <f>O25</f>
        <v>34.679999999999993</v>
      </c>
      <c r="Q25" s="488" t="s">
        <v>538</v>
      </c>
    </row>
    <row r="26" spans="2:19" x14ac:dyDescent="0.2">
      <c r="B26" s="489" t="s">
        <v>173</v>
      </c>
      <c r="C26" s="741" t="s">
        <v>564</v>
      </c>
      <c r="D26" s="488" t="s">
        <v>152</v>
      </c>
      <c r="E26" s="448">
        <v>1</v>
      </c>
      <c r="F26" s="444" t="s">
        <v>318</v>
      </c>
      <c r="G26" s="492" t="s">
        <v>96</v>
      </c>
      <c r="H26" s="445">
        <v>1</v>
      </c>
      <c r="I26" s="445">
        <v>39.15</v>
      </c>
      <c r="J26" s="445">
        <v>1</v>
      </c>
      <c r="K26" s="445">
        <v>1</v>
      </c>
      <c r="L26" s="446">
        <f>I26*J26</f>
        <v>39.15</v>
      </c>
      <c r="M26" s="446">
        <f>L26*K26</f>
        <v>39.15</v>
      </c>
      <c r="N26" s="446">
        <v>0</v>
      </c>
      <c r="O26" s="446">
        <f>M26</f>
        <v>39.15</v>
      </c>
      <c r="P26" s="491">
        <f>M26</f>
        <v>39.15</v>
      </c>
      <c r="Q26" s="488" t="s">
        <v>567</v>
      </c>
    </row>
    <row r="27" spans="2:19" ht="25.5" x14ac:dyDescent="0.2">
      <c r="B27" s="489" t="s">
        <v>568</v>
      </c>
      <c r="C27" s="514" t="s">
        <v>565</v>
      </c>
      <c r="D27" s="488" t="s">
        <v>152</v>
      </c>
      <c r="E27" s="448">
        <v>1</v>
      </c>
      <c r="F27" s="444" t="s">
        <v>318</v>
      </c>
      <c r="G27" s="492" t="s">
        <v>96</v>
      </c>
      <c r="H27" s="445">
        <v>1</v>
      </c>
      <c r="I27" s="445">
        <v>58.26</v>
      </c>
      <c r="J27" s="445">
        <v>1</v>
      </c>
      <c r="K27" s="445">
        <v>1</v>
      </c>
      <c r="L27" s="446">
        <f>I27*J27</f>
        <v>58.26</v>
      </c>
      <c r="M27" s="446">
        <f>K27*L27</f>
        <v>58.26</v>
      </c>
      <c r="N27" s="446">
        <v>0</v>
      </c>
      <c r="O27" s="446">
        <f>M27</f>
        <v>58.26</v>
      </c>
      <c r="P27" s="491">
        <f>M27</f>
        <v>58.26</v>
      </c>
      <c r="Q27" s="488" t="s">
        <v>567</v>
      </c>
    </row>
    <row r="28" spans="2:19" ht="25.5" x14ac:dyDescent="0.2">
      <c r="B28" s="489" t="s">
        <v>569</v>
      </c>
      <c r="C28" s="808" t="s">
        <v>566</v>
      </c>
      <c r="D28" s="488" t="s">
        <v>152</v>
      </c>
      <c r="E28" s="448">
        <v>1</v>
      </c>
      <c r="F28" s="444" t="s">
        <v>318</v>
      </c>
      <c r="G28" s="492" t="s">
        <v>96</v>
      </c>
      <c r="H28" s="445">
        <v>1</v>
      </c>
      <c r="I28" s="445">
        <v>67.45</v>
      </c>
      <c r="J28" s="445">
        <v>1</v>
      </c>
      <c r="K28" s="445">
        <v>1</v>
      </c>
      <c r="L28" s="446">
        <f>I28*J28</f>
        <v>67.45</v>
      </c>
      <c r="M28" s="446">
        <f>K28*L28</f>
        <v>67.45</v>
      </c>
      <c r="N28" s="446">
        <v>0</v>
      </c>
      <c r="O28" s="446">
        <f>M28</f>
        <v>67.45</v>
      </c>
      <c r="P28" s="491">
        <f>O28</f>
        <v>67.45</v>
      </c>
      <c r="Q28" s="488" t="s">
        <v>567</v>
      </c>
    </row>
    <row r="29" spans="2:19" ht="12" customHeight="1" x14ac:dyDescent="0.2">
      <c r="B29" s="444"/>
      <c r="C29" s="485"/>
      <c r="D29" s="488"/>
      <c r="E29" s="448"/>
      <c r="F29" s="444"/>
      <c r="G29" s="492"/>
      <c r="H29" s="445"/>
      <c r="I29" s="445"/>
      <c r="J29" s="445"/>
      <c r="K29" s="633"/>
      <c r="L29" s="633"/>
      <c r="M29" s="633"/>
      <c r="N29" s="633"/>
      <c r="O29" s="633"/>
      <c r="P29" s="491"/>
      <c r="Q29" s="491"/>
    </row>
    <row r="30" spans="2:19" ht="24" customHeight="1" x14ac:dyDescent="0.2">
      <c r="B30" s="592" t="s">
        <v>170</v>
      </c>
      <c r="C30" s="636" t="s">
        <v>462</v>
      </c>
      <c r="D30" s="630"/>
      <c r="E30" s="631"/>
      <c r="F30" s="596"/>
      <c r="G30" s="596"/>
      <c r="H30" s="594"/>
      <c r="I30" s="594"/>
      <c r="J30" s="594"/>
      <c r="K30" s="595"/>
      <c r="L30" s="595"/>
      <c r="M30" s="595"/>
      <c r="N30" s="595"/>
      <c r="O30" s="595"/>
      <c r="P30" s="594"/>
      <c r="Q30" s="594"/>
    </row>
    <row r="31" spans="2:19" s="497" customFormat="1" ht="24" hidden="1" customHeight="1" x14ac:dyDescent="0.2">
      <c r="B31" s="454" t="s">
        <v>249</v>
      </c>
      <c r="C31" s="455" t="s">
        <v>456</v>
      </c>
      <c r="D31" s="493" t="s">
        <v>285</v>
      </c>
      <c r="E31" s="459">
        <v>1</v>
      </c>
      <c r="F31" s="454" t="s">
        <v>318</v>
      </c>
      <c r="G31" s="494" t="s">
        <v>490</v>
      </c>
      <c r="H31" s="456">
        <v>0</v>
      </c>
      <c r="I31" s="456">
        <v>2.7</v>
      </c>
      <c r="J31" s="456">
        <v>1.7</v>
      </c>
      <c r="K31" s="456">
        <v>0.5</v>
      </c>
      <c r="L31" s="654">
        <v>4.59</v>
      </c>
      <c r="M31" s="654">
        <v>2.2999999999999998</v>
      </c>
      <c r="N31" s="654">
        <v>0</v>
      </c>
      <c r="O31" s="654">
        <v>0</v>
      </c>
      <c r="P31" s="495">
        <v>0</v>
      </c>
      <c r="Q31" s="496" t="s">
        <v>491</v>
      </c>
      <c r="R31" s="463"/>
    </row>
    <row r="32" spans="2:19" s="497" customFormat="1" ht="24" hidden="1" customHeight="1" x14ac:dyDescent="0.2">
      <c r="B32" s="454" t="s">
        <v>249</v>
      </c>
      <c r="C32" s="455" t="s">
        <v>463</v>
      </c>
      <c r="D32" s="493"/>
      <c r="E32" s="459">
        <v>1</v>
      </c>
      <c r="F32" s="454" t="s">
        <v>161</v>
      </c>
      <c r="G32" s="494" t="s">
        <v>238</v>
      </c>
      <c r="H32" s="456">
        <v>0</v>
      </c>
      <c r="I32" s="456">
        <v>0</v>
      </c>
      <c r="J32" s="456">
        <v>0</v>
      </c>
      <c r="K32" s="456"/>
      <c r="L32" s="457">
        <v>0</v>
      </c>
      <c r="M32" s="457">
        <v>0</v>
      </c>
      <c r="N32" s="457">
        <v>0</v>
      </c>
      <c r="O32" s="457">
        <v>0</v>
      </c>
      <c r="P32" s="495">
        <v>0</v>
      </c>
      <c r="Q32" s="496" t="s">
        <v>464</v>
      </c>
      <c r="R32" s="463"/>
    </row>
    <row r="33" spans="2:24" ht="24" customHeight="1" x14ac:dyDescent="0.2">
      <c r="B33" s="489" t="s">
        <v>249</v>
      </c>
      <c r="C33" s="582" t="s">
        <v>535</v>
      </c>
      <c r="D33" s="583"/>
      <c r="E33" s="448">
        <v>1</v>
      </c>
      <c r="F33" s="444" t="s">
        <v>318</v>
      </c>
      <c r="G33" s="492" t="s">
        <v>238</v>
      </c>
      <c r="H33" s="445">
        <v>2</v>
      </c>
      <c r="I33" s="445">
        <v>6.8</v>
      </c>
      <c r="J33" s="445">
        <v>6.8</v>
      </c>
      <c r="K33" s="445">
        <v>0.1</v>
      </c>
      <c r="L33" s="446">
        <f>I33*J33</f>
        <v>46.239999999999995</v>
      </c>
      <c r="M33" s="446">
        <f>L33*K33</f>
        <v>4.6239999999999997</v>
      </c>
      <c r="N33" s="446">
        <v>0</v>
      </c>
      <c r="O33" s="446">
        <f>M33</f>
        <v>4.6239999999999997</v>
      </c>
      <c r="P33" s="491">
        <f>O33</f>
        <v>4.6239999999999997</v>
      </c>
      <c r="Q33" s="488" t="s">
        <v>536</v>
      </c>
      <c r="S33" s="635"/>
    </row>
    <row r="34" spans="2:24" s="497" customFormat="1" ht="24" hidden="1" customHeight="1" x14ac:dyDescent="0.2">
      <c r="B34" s="454" t="s">
        <v>182</v>
      </c>
      <c r="C34" s="458" t="s">
        <v>465</v>
      </c>
      <c r="D34" s="493" t="s">
        <v>218</v>
      </c>
      <c r="E34" s="459">
        <v>1</v>
      </c>
      <c r="F34" s="444" t="s">
        <v>534</v>
      </c>
      <c r="G34" s="494" t="s">
        <v>97</v>
      </c>
      <c r="H34" s="456">
        <v>0</v>
      </c>
      <c r="I34" s="456">
        <v>0</v>
      </c>
      <c r="J34" s="456">
        <v>0</v>
      </c>
      <c r="K34" s="456">
        <v>0</v>
      </c>
      <c r="L34" s="655">
        <v>0</v>
      </c>
      <c r="M34" s="655">
        <v>0</v>
      </c>
      <c r="N34" s="457">
        <v>0</v>
      </c>
      <c r="O34" s="655">
        <v>0</v>
      </c>
      <c r="P34" s="495">
        <v>0</v>
      </c>
      <c r="Q34" s="496" t="s">
        <v>466</v>
      </c>
      <c r="R34" s="463"/>
    </row>
    <row r="35" spans="2:24" ht="24" customHeight="1" x14ac:dyDescent="0.2">
      <c r="B35" s="489" t="s">
        <v>250</v>
      </c>
      <c r="C35" s="499" t="s">
        <v>544</v>
      </c>
      <c r="D35" s="583" t="s">
        <v>218</v>
      </c>
      <c r="E35" s="448">
        <v>1</v>
      </c>
      <c r="F35" s="444" t="s">
        <v>318</v>
      </c>
      <c r="G35" s="492" t="s">
        <v>97</v>
      </c>
      <c r="H35" s="445">
        <v>1</v>
      </c>
      <c r="I35" s="445">
        <v>47.21</v>
      </c>
      <c r="J35" s="445">
        <v>1</v>
      </c>
      <c r="K35" s="445">
        <v>1</v>
      </c>
      <c r="L35" s="634">
        <f>I35*J35</f>
        <v>47.21</v>
      </c>
      <c r="M35" s="634">
        <f>L35*K35</f>
        <v>47.21</v>
      </c>
      <c r="N35" s="446">
        <v>0</v>
      </c>
      <c r="O35" s="634">
        <f>M35</f>
        <v>47.21</v>
      </c>
      <c r="P35" s="491">
        <f>O35</f>
        <v>47.21</v>
      </c>
      <c r="Q35" s="488" t="s">
        <v>348</v>
      </c>
    </row>
    <row r="36" spans="2:24" ht="24" customHeight="1" x14ac:dyDescent="0.2">
      <c r="B36" s="489" t="s">
        <v>182</v>
      </c>
      <c r="C36" s="582" t="s">
        <v>545</v>
      </c>
      <c r="D36" s="488" t="s">
        <v>218</v>
      </c>
      <c r="E36" s="448">
        <v>1</v>
      </c>
      <c r="F36" s="444" t="s">
        <v>318</v>
      </c>
      <c r="G36" s="492" t="s">
        <v>13</v>
      </c>
      <c r="H36" s="445">
        <v>1</v>
      </c>
      <c r="I36" s="445">
        <v>47.21</v>
      </c>
      <c r="J36" s="445">
        <v>1</v>
      </c>
      <c r="K36" s="445">
        <v>1</v>
      </c>
      <c r="L36" s="446">
        <f>I36*J36</f>
        <v>47.21</v>
      </c>
      <c r="M36" s="446">
        <f>L36*K36</f>
        <v>47.21</v>
      </c>
      <c r="N36" s="446">
        <v>0</v>
      </c>
      <c r="O36" s="446">
        <f>M36</f>
        <v>47.21</v>
      </c>
      <c r="P36" s="491">
        <f>O36</f>
        <v>47.21</v>
      </c>
      <c r="Q36" s="488" t="s">
        <v>348</v>
      </c>
      <c r="R36" s="501"/>
      <c r="S36" s="637"/>
    </row>
    <row r="37" spans="2:24" s="497" customFormat="1" ht="24" hidden="1" customHeight="1" x14ac:dyDescent="0.2">
      <c r="B37" s="454" t="s">
        <v>354</v>
      </c>
      <c r="C37" s="455" t="s">
        <v>22</v>
      </c>
      <c r="D37" s="496" t="s">
        <v>218</v>
      </c>
      <c r="E37" s="459">
        <v>1</v>
      </c>
      <c r="F37" s="454" t="s">
        <v>317</v>
      </c>
      <c r="G37" s="494" t="s">
        <v>16</v>
      </c>
      <c r="H37" s="456">
        <v>0</v>
      </c>
      <c r="I37" s="456"/>
      <c r="J37" s="456"/>
      <c r="K37" s="457"/>
      <c r="L37" s="457">
        <v>0</v>
      </c>
      <c r="M37" s="457">
        <v>0</v>
      </c>
      <c r="N37" s="457">
        <v>0</v>
      </c>
      <c r="O37" s="457">
        <v>0</v>
      </c>
      <c r="P37" s="495">
        <v>0</v>
      </c>
      <c r="Q37" s="496" t="s">
        <v>391</v>
      </c>
      <c r="R37" s="463"/>
    </row>
    <row r="38" spans="2:24" s="497" customFormat="1" ht="24" hidden="1" customHeight="1" x14ac:dyDescent="0.2">
      <c r="B38" s="454" t="s">
        <v>355</v>
      </c>
      <c r="C38" s="455" t="s">
        <v>21</v>
      </c>
      <c r="D38" s="496" t="s">
        <v>218</v>
      </c>
      <c r="E38" s="459">
        <v>1</v>
      </c>
      <c r="F38" s="454" t="s">
        <v>317</v>
      </c>
      <c r="G38" s="494" t="s">
        <v>279</v>
      </c>
      <c r="H38" s="456">
        <v>0</v>
      </c>
      <c r="I38" s="456"/>
      <c r="J38" s="456"/>
      <c r="K38" s="457"/>
      <c r="L38" s="457">
        <v>0</v>
      </c>
      <c r="M38" s="457">
        <v>0</v>
      </c>
      <c r="N38" s="457">
        <v>0</v>
      </c>
      <c r="O38" s="457">
        <v>0</v>
      </c>
      <c r="P38" s="495">
        <v>0</v>
      </c>
      <c r="Q38" s="496" t="s">
        <v>391</v>
      </c>
      <c r="R38" s="463"/>
    </row>
    <row r="39" spans="2:24" ht="24" customHeight="1" x14ac:dyDescent="0.2">
      <c r="B39" s="489" t="s">
        <v>240</v>
      </c>
      <c r="C39" s="582" t="s">
        <v>553</v>
      </c>
      <c r="D39" s="488" t="s">
        <v>218</v>
      </c>
      <c r="E39" s="448">
        <v>1</v>
      </c>
      <c r="F39" s="444" t="s">
        <v>161</v>
      </c>
      <c r="G39" s="492" t="s">
        <v>280</v>
      </c>
      <c r="H39" s="445">
        <v>1</v>
      </c>
      <c r="I39" s="445">
        <v>15.5</v>
      </c>
      <c r="J39" s="445">
        <v>1</v>
      </c>
      <c r="K39" s="446"/>
      <c r="L39" s="446">
        <f>I39*J39</f>
        <v>15.5</v>
      </c>
      <c r="M39" s="446">
        <v>0</v>
      </c>
      <c r="N39" s="446">
        <v>0</v>
      </c>
      <c r="O39" s="446">
        <f>L39</f>
        <v>15.5</v>
      </c>
      <c r="P39" s="491">
        <f>O39</f>
        <v>15.5</v>
      </c>
      <c r="Q39" s="488" t="s">
        <v>351</v>
      </c>
      <c r="S39" s="635"/>
    </row>
    <row r="40" spans="2:24" ht="12" customHeight="1" x14ac:dyDescent="0.2">
      <c r="B40" s="444"/>
      <c r="C40" s="485"/>
      <c r="D40" s="488"/>
      <c r="E40" s="448"/>
      <c r="F40" s="444"/>
      <c r="G40" s="492"/>
      <c r="H40" s="445"/>
      <c r="I40" s="445"/>
      <c r="J40" s="445"/>
      <c r="K40" s="633"/>
      <c r="L40" s="633"/>
      <c r="M40" s="633"/>
      <c r="N40" s="633"/>
      <c r="O40" s="633"/>
      <c r="P40" s="491"/>
      <c r="Q40" s="491"/>
      <c r="S40" s="635"/>
    </row>
    <row r="41" spans="2:24" ht="24" customHeight="1" x14ac:dyDescent="0.2">
      <c r="B41" s="592" t="s">
        <v>101</v>
      </c>
      <c r="C41" s="636" t="s">
        <v>392</v>
      </c>
      <c r="D41" s="630"/>
      <c r="E41" s="631"/>
      <c r="F41" s="596"/>
      <c r="G41" s="596"/>
      <c r="H41" s="594"/>
      <c r="I41" s="594"/>
      <c r="J41" s="594"/>
      <c r="K41" s="595"/>
      <c r="L41" s="595"/>
      <c r="M41" s="595"/>
      <c r="N41" s="595"/>
      <c r="O41" s="595"/>
      <c r="P41" s="594"/>
      <c r="Q41" s="594"/>
      <c r="R41" s="501"/>
      <c r="S41" s="420"/>
    </row>
    <row r="42" spans="2:24" ht="24" customHeight="1" x14ac:dyDescent="0.2">
      <c r="B42" s="444" t="s">
        <v>252</v>
      </c>
      <c r="C42" s="582" t="s">
        <v>547</v>
      </c>
      <c r="D42" s="488" t="s">
        <v>218</v>
      </c>
      <c r="E42" s="448">
        <v>1</v>
      </c>
      <c r="F42" s="444" t="s">
        <v>318</v>
      </c>
      <c r="G42" s="492" t="s">
        <v>5</v>
      </c>
      <c r="H42" s="445">
        <v>1</v>
      </c>
      <c r="I42" s="445">
        <v>6.75</v>
      </c>
      <c r="J42" s="445">
        <v>1</v>
      </c>
      <c r="K42" s="446">
        <v>1</v>
      </c>
      <c r="L42" s="446">
        <f>I42*J42</f>
        <v>6.75</v>
      </c>
      <c r="M42" s="446">
        <f>L42*K42</f>
        <v>6.75</v>
      </c>
      <c r="N42" s="446">
        <v>0</v>
      </c>
      <c r="O42" s="446">
        <f>M42</f>
        <v>6.75</v>
      </c>
      <c r="P42" s="491">
        <f>O42</f>
        <v>6.75</v>
      </c>
      <c r="Q42" s="488" t="s">
        <v>348</v>
      </c>
    </row>
    <row r="43" spans="2:24" s="420" customFormat="1" ht="24" customHeight="1" x14ac:dyDescent="0.2">
      <c r="B43" s="444" t="s">
        <v>143</v>
      </c>
      <c r="C43" s="485" t="s">
        <v>6</v>
      </c>
      <c r="D43" s="488" t="s">
        <v>218</v>
      </c>
      <c r="E43" s="448">
        <v>1</v>
      </c>
      <c r="F43" s="444" t="s">
        <v>318</v>
      </c>
      <c r="G43" s="492" t="s">
        <v>12</v>
      </c>
      <c r="H43" s="445">
        <v>1</v>
      </c>
      <c r="I43" s="445">
        <v>18.559999999999999</v>
      </c>
      <c r="J43" s="445">
        <v>1</v>
      </c>
      <c r="K43" s="446">
        <v>1</v>
      </c>
      <c r="L43" s="446">
        <f>I43*J43</f>
        <v>18.559999999999999</v>
      </c>
      <c r="M43" s="446">
        <f>L43*K43</f>
        <v>18.559999999999999</v>
      </c>
      <c r="N43" s="446">
        <v>0</v>
      </c>
      <c r="O43" s="446">
        <f>M43</f>
        <v>18.559999999999999</v>
      </c>
      <c r="P43" s="491">
        <f>O43</f>
        <v>18.559999999999999</v>
      </c>
      <c r="Q43" s="488" t="s">
        <v>348</v>
      </c>
      <c r="S43" s="476"/>
      <c r="T43" s="476"/>
      <c r="U43" s="476"/>
      <c r="V43" s="476"/>
      <c r="W43" s="476"/>
      <c r="X43" s="476"/>
    </row>
    <row r="44" spans="2:24" ht="24" customHeight="1" x14ac:dyDescent="0.2">
      <c r="B44" s="444" t="s">
        <v>90</v>
      </c>
      <c r="C44" s="582" t="s">
        <v>572</v>
      </c>
      <c r="D44" s="488" t="s">
        <v>218</v>
      </c>
      <c r="E44" s="448">
        <v>1</v>
      </c>
      <c r="F44" s="444" t="s">
        <v>318</v>
      </c>
      <c r="G44" s="492" t="s">
        <v>14</v>
      </c>
      <c r="H44" s="445">
        <v>6.75</v>
      </c>
      <c r="I44" s="445">
        <v>1</v>
      </c>
      <c r="J44" s="445">
        <v>1</v>
      </c>
      <c r="K44" s="446">
        <v>1</v>
      </c>
      <c r="L44" s="446">
        <f>H44*I44</f>
        <v>6.75</v>
      </c>
      <c r="M44" s="446">
        <v>1</v>
      </c>
      <c r="N44" s="446">
        <v>0</v>
      </c>
      <c r="O44" s="446">
        <f>L44</f>
        <v>6.75</v>
      </c>
      <c r="P44" s="491">
        <f>O44</f>
        <v>6.75</v>
      </c>
      <c r="Q44" s="488" t="s">
        <v>348</v>
      </c>
    </row>
    <row r="45" spans="2:24" ht="24" customHeight="1" x14ac:dyDescent="0.2">
      <c r="B45" s="444" t="s">
        <v>253</v>
      </c>
      <c r="C45" s="485" t="s">
        <v>11</v>
      </c>
      <c r="D45" s="488" t="s">
        <v>218</v>
      </c>
      <c r="E45" s="448">
        <v>1</v>
      </c>
      <c r="F45" s="444" t="s">
        <v>318</v>
      </c>
      <c r="G45" s="492" t="s">
        <v>15</v>
      </c>
      <c r="H45" s="445">
        <v>18.559999999999999</v>
      </c>
      <c r="I45" s="445">
        <v>1</v>
      </c>
      <c r="J45" s="445">
        <v>1</v>
      </c>
      <c r="K45" s="446">
        <v>1</v>
      </c>
      <c r="L45" s="446">
        <v>1</v>
      </c>
      <c r="M45" s="446">
        <v>1</v>
      </c>
      <c r="N45" s="446">
        <v>0</v>
      </c>
      <c r="O45" s="446">
        <f>H45*I45</f>
        <v>18.559999999999999</v>
      </c>
      <c r="P45" s="491">
        <f>O45</f>
        <v>18.559999999999999</v>
      </c>
      <c r="Q45" s="488" t="s">
        <v>348</v>
      </c>
    </row>
    <row r="46" spans="2:24" ht="24" customHeight="1" x14ac:dyDescent="0.2">
      <c r="B46" s="444" t="s">
        <v>187</v>
      </c>
      <c r="C46" s="485" t="s">
        <v>22</v>
      </c>
      <c r="D46" s="488" t="s">
        <v>218</v>
      </c>
      <c r="E46" s="448">
        <v>1</v>
      </c>
      <c r="F46" s="444" t="s">
        <v>317</v>
      </c>
      <c r="G46" s="492" t="s">
        <v>16</v>
      </c>
      <c r="H46" s="445">
        <v>656.24</v>
      </c>
      <c r="I46" s="445"/>
      <c r="J46" s="445"/>
      <c r="K46" s="446"/>
      <c r="L46" s="446">
        <v>0</v>
      </c>
      <c r="M46" s="446">
        <v>0</v>
      </c>
      <c r="N46" s="446">
        <v>0</v>
      </c>
      <c r="O46" s="446">
        <f>H46</f>
        <v>656.24</v>
      </c>
      <c r="P46" s="491">
        <f>O46</f>
        <v>656.24</v>
      </c>
      <c r="Q46" s="488" t="s">
        <v>539</v>
      </c>
    </row>
    <row r="47" spans="2:24" s="497" customFormat="1" ht="24" hidden="1" customHeight="1" x14ac:dyDescent="0.2">
      <c r="B47" s="454" t="s">
        <v>10</v>
      </c>
      <c r="C47" s="455" t="s">
        <v>19</v>
      </c>
      <c r="D47" s="496" t="s">
        <v>218</v>
      </c>
      <c r="E47" s="459">
        <v>1</v>
      </c>
      <c r="F47" s="454" t="s">
        <v>317</v>
      </c>
      <c r="G47" s="494" t="s">
        <v>17</v>
      </c>
      <c r="H47" s="456">
        <v>0</v>
      </c>
      <c r="I47" s="456"/>
      <c r="J47" s="456"/>
      <c r="K47" s="457"/>
      <c r="L47" s="457">
        <v>0</v>
      </c>
      <c r="M47" s="457">
        <v>0</v>
      </c>
      <c r="N47" s="457">
        <v>0</v>
      </c>
      <c r="O47" s="457">
        <v>0</v>
      </c>
      <c r="P47" s="495">
        <v>0</v>
      </c>
      <c r="Q47" s="488" t="s">
        <v>539</v>
      </c>
      <c r="R47" s="463"/>
    </row>
    <row r="48" spans="2:24" ht="24" customHeight="1" x14ac:dyDescent="0.2">
      <c r="B48" s="444" t="s">
        <v>3</v>
      </c>
      <c r="C48" s="582" t="s">
        <v>540</v>
      </c>
      <c r="D48" s="488" t="s">
        <v>218</v>
      </c>
      <c r="E48" s="448">
        <v>1</v>
      </c>
      <c r="F48" s="444" t="s">
        <v>317</v>
      </c>
      <c r="G48" s="492" t="s">
        <v>18</v>
      </c>
      <c r="H48" s="445">
        <v>729.45</v>
      </c>
      <c r="I48" s="445"/>
      <c r="J48" s="445"/>
      <c r="K48" s="446"/>
      <c r="L48" s="446">
        <v>0</v>
      </c>
      <c r="M48" s="446">
        <v>0</v>
      </c>
      <c r="N48" s="446">
        <v>0</v>
      </c>
      <c r="O48" s="446">
        <f>H48</f>
        <v>729.45</v>
      </c>
      <c r="P48" s="491">
        <f>O48</f>
        <v>729.45</v>
      </c>
      <c r="Q48" s="488" t="s">
        <v>539</v>
      </c>
    </row>
    <row r="49" spans="2:24" ht="24" customHeight="1" x14ac:dyDescent="0.2">
      <c r="B49" s="489" t="s">
        <v>4</v>
      </c>
      <c r="C49" s="485" t="s">
        <v>20</v>
      </c>
      <c r="D49" s="488" t="s">
        <v>218</v>
      </c>
      <c r="E49" s="448">
        <v>1</v>
      </c>
      <c r="F49" s="444" t="s">
        <v>317</v>
      </c>
      <c r="G49" s="492" t="s">
        <v>18</v>
      </c>
      <c r="H49" s="445">
        <v>655.16</v>
      </c>
      <c r="I49" s="445"/>
      <c r="J49" s="445"/>
      <c r="K49" s="446"/>
      <c r="L49" s="446">
        <v>0</v>
      </c>
      <c r="M49" s="446">
        <v>0</v>
      </c>
      <c r="N49" s="446">
        <v>0</v>
      </c>
      <c r="O49" s="446">
        <f>H49</f>
        <v>655.16</v>
      </c>
      <c r="P49" s="491">
        <f>O49</f>
        <v>655.16</v>
      </c>
      <c r="Q49" s="488" t="s">
        <v>539</v>
      </c>
    </row>
    <row r="50" spans="2:24" ht="24" customHeight="1" x14ac:dyDescent="0.2">
      <c r="B50" s="489" t="s">
        <v>7</v>
      </c>
      <c r="C50" s="485" t="s">
        <v>21</v>
      </c>
      <c r="D50" s="488" t="s">
        <v>218</v>
      </c>
      <c r="E50" s="448">
        <v>1</v>
      </c>
      <c r="F50" s="444" t="s">
        <v>317</v>
      </c>
      <c r="G50" s="492" t="s">
        <v>23</v>
      </c>
      <c r="H50" s="445">
        <v>591.41999999999996</v>
      </c>
      <c r="I50" s="445"/>
      <c r="J50" s="445"/>
      <c r="K50" s="446"/>
      <c r="L50" s="446">
        <v>0</v>
      </c>
      <c r="M50" s="446">
        <v>0</v>
      </c>
      <c r="N50" s="446">
        <v>0</v>
      </c>
      <c r="O50" s="446">
        <f>H50</f>
        <v>591.41999999999996</v>
      </c>
      <c r="P50" s="491">
        <f>H50</f>
        <v>591.41999999999996</v>
      </c>
      <c r="Q50" s="488" t="s">
        <v>539</v>
      </c>
    </row>
    <row r="51" spans="2:24" ht="24" customHeight="1" x14ac:dyDescent="0.2">
      <c r="B51" s="489" t="s">
        <v>8</v>
      </c>
      <c r="C51" s="485" t="s">
        <v>350</v>
      </c>
      <c r="D51" s="488" t="s">
        <v>218</v>
      </c>
      <c r="E51" s="448">
        <v>1</v>
      </c>
      <c r="F51" s="444" t="s">
        <v>317</v>
      </c>
      <c r="G51" s="492" t="s">
        <v>279</v>
      </c>
      <c r="H51" s="445">
        <v>2354.16</v>
      </c>
      <c r="I51" s="445"/>
      <c r="J51" s="445"/>
      <c r="K51" s="446"/>
      <c r="L51" s="446">
        <v>0</v>
      </c>
      <c r="M51" s="446">
        <v>0</v>
      </c>
      <c r="N51" s="446">
        <v>0</v>
      </c>
      <c r="O51" s="446">
        <f>H51</f>
        <v>2354.16</v>
      </c>
      <c r="P51" s="491">
        <f>H51</f>
        <v>2354.16</v>
      </c>
      <c r="Q51" s="488" t="s">
        <v>539</v>
      </c>
    </row>
    <row r="52" spans="2:24" ht="24" customHeight="1" x14ac:dyDescent="0.2">
      <c r="B52" s="739" t="s">
        <v>9</v>
      </c>
      <c r="C52" s="740" t="s">
        <v>281</v>
      </c>
      <c r="D52" s="488" t="s">
        <v>218</v>
      </c>
      <c r="E52" s="448">
        <v>1</v>
      </c>
      <c r="F52" s="444" t="s">
        <v>161</v>
      </c>
      <c r="G52" s="492" t="s">
        <v>280</v>
      </c>
      <c r="H52" s="445">
        <v>1</v>
      </c>
      <c r="I52" s="445">
        <v>181</v>
      </c>
      <c r="J52" s="445">
        <v>1</v>
      </c>
      <c r="K52" s="446"/>
      <c r="L52" s="446">
        <v>181</v>
      </c>
      <c r="M52" s="446">
        <v>0</v>
      </c>
      <c r="N52" s="446">
        <v>0</v>
      </c>
      <c r="O52" s="446">
        <f>L52</f>
        <v>181</v>
      </c>
      <c r="P52" s="491">
        <f>O52</f>
        <v>181</v>
      </c>
      <c r="Q52" s="488" t="s">
        <v>351</v>
      </c>
    </row>
    <row r="53" spans="2:24" ht="40.5" customHeight="1" x14ac:dyDescent="0.2">
      <c r="B53" s="739" t="s">
        <v>546</v>
      </c>
      <c r="C53" s="740" t="s">
        <v>282</v>
      </c>
      <c r="D53" s="488" t="s">
        <v>218</v>
      </c>
      <c r="E53" s="448">
        <v>1</v>
      </c>
      <c r="F53" s="444" t="s">
        <v>161</v>
      </c>
      <c r="G53" s="492" t="s">
        <v>349</v>
      </c>
      <c r="H53" s="445">
        <v>1</v>
      </c>
      <c r="I53" s="445">
        <v>45</v>
      </c>
      <c r="J53" s="445">
        <v>1</v>
      </c>
      <c r="K53" s="446"/>
      <c r="L53" s="446">
        <v>45</v>
      </c>
      <c r="M53" s="446">
        <v>0</v>
      </c>
      <c r="N53" s="446">
        <v>0</v>
      </c>
      <c r="O53" s="446">
        <f>L53</f>
        <v>45</v>
      </c>
      <c r="P53" s="491">
        <f>O53</f>
        <v>45</v>
      </c>
      <c r="Q53" s="488" t="s">
        <v>351</v>
      </c>
    </row>
    <row r="54" spans="2:24" ht="12" customHeight="1" x14ac:dyDescent="0.2">
      <c r="B54" s="444"/>
      <c r="C54" s="485"/>
      <c r="D54" s="488"/>
      <c r="E54" s="448"/>
      <c r="F54" s="444"/>
      <c r="G54" s="492"/>
      <c r="H54" s="445"/>
      <c r="I54" s="445"/>
      <c r="J54" s="445"/>
      <c r="K54" s="633"/>
      <c r="L54" s="633"/>
      <c r="M54" s="633"/>
      <c r="N54" s="633"/>
      <c r="O54" s="633"/>
      <c r="P54" s="491"/>
      <c r="Q54" s="491"/>
    </row>
    <row r="55" spans="2:24" ht="24" customHeight="1" x14ac:dyDescent="0.2">
      <c r="B55" s="592" t="s">
        <v>109</v>
      </c>
      <c r="C55" s="636" t="s">
        <v>251</v>
      </c>
      <c r="D55" s="630"/>
      <c r="E55" s="631"/>
      <c r="F55" s="596"/>
      <c r="G55" s="596"/>
      <c r="H55" s="594"/>
      <c r="I55" s="594"/>
      <c r="J55" s="594"/>
      <c r="K55" s="595"/>
      <c r="L55" s="595"/>
      <c r="M55" s="595"/>
      <c r="N55" s="595"/>
      <c r="O55" s="595"/>
      <c r="P55" s="594"/>
      <c r="Q55" s="594"/>
      <c r="S55" s="635"/>
    </row>
    <row r="56" spans="2:24" ht="24" customHeight="1" x14ac:dyDescent="0.2">
      <c r="B56" s="489" t="s">
        <v>166</v>
      </c>
      <c r="C56" s="582" t="s">
        <v>528</v>
      </c>
      <c r="D56" s="583" t="s">
        <v>442</v>
      </c>
      <c r="E56" s="502">
        <v>1</v>
      </c>
      <c r="F56" s="444" t="s">
        <v>318</v>
      </c>
      <c r="G56" s="492" t="s">
        <v>443</v>
      </c>
      <c r="H56" s="445">
        <v>1</v>
      </c>
      <c r="I56" s="445">
        <v>20</v>
      </c>
      <c r="J56" s="445">
        <v>1</v>
      </c>
      <c r="K56" s="446">
        <v>0.04</v>
      </c>
      <c r="L56" s="446">
        <f>I56*J56</f>
        <v>20</v>
      </c>
      <c r="M56" s="446">
        <f>L56*K56</f>
        <v>0.8</v>
      </c>
      <c r="N56" s="446">
        <v>0</v>
      </c>
      <c r="O56" s="446">
        <f>M56</f>
        <v>0.8</v>
      </c>
      <c r="P56" s="491">
        <f>O56</f>
        <v>0.8</v>
      </c>
      <c r="Q56" s="488" t="s">
        <v>458</v>
      </c>
      <c r="T56" s="445"/>
    </row>
    <row r="57" spans="2:24" ht="54" customHeight="1" x14ac:dyDescent="0.2">
      <c r="B57" s="489" t="s">
        <v>155</v>
      </c>
      <c r="C57" s="485" t="s">
        <v>444</v>
      </c>
      <c r="D57" s="583" t="s">
        <v>445</v>
      </c>
      <c r="E57" s="448">
        <v>1</v>
      </c>
      <c r="F57" s="444" t="s">
        <v>161</v>
      </c>
      <c r="G57" s="492" t="s">
        <v>446</v>
      </c>
      <c r="H57" s="445">
        <v>1</v>
      </c>
      <c r="I57" s="445">
        <v>20</v>
      </c>
      <c r="J57" s="445">
        <v>1</v>
      </c>
      <c r="K57" s="446"/>
      <c r="L57" s="446">
        <f>I57*J57</f>
        <v>20</v>
      </c>
      <c r="M57" s="446">
        <v>0</v>
      </c>
      <c r="N57" s="446">
        <v>0</v>
      </c>
      <c r="O57" s="446">
        <f>L57</f>
        <v>20</v>
      </c>
      <c r="P57" s="491">
        <f>O57</f>
        <v>20</v>
      </c>
      <c r="Q57" s="488" t="s">
        <v>458</v>
      </c>
    </row>
    <row r="58" spans="2:24" s="463" customFormat="1" ht="42" hidden="1" customHeight="1" x14ac:dyDescent="0.2">
      <c r="B58" s="454" t="s">
        <v>166</v>
      </c>
      <c r="C58" s="455" t="s">
        <v>467</v>
      </c>
      <c r="D58" s="498"/>
      <c r="E58" s="459">
        <v>1</v>
      </c>
      <c r="F58" s="454" t="s">
        <v>161</v>
      </c>
      <c r="G58" s="494" t="s">
        <v>283</v>
      </c>
      <c r="H58" s="456">
        <v>1</v>
      </c>
      <c r="I58" s="456">
        <v>0</v>
      </c>
      <c r="J58" s="456">
        <v>1</v>
      </c>
      <c r="K58" s="457"/>
      <c r="L58" s="457">
        <v>0</v>
      </c>
      <c r="M58" s="457">
        <v>0</v>
      </c>
      <c r="N58" s="457">
        <v>0</v>
      </c>
      <c r="O58" s="457">
        <v>0</v>
      </c>
      <c r="P58" s="495">
        <v>0</v>
      </c>
      <c r="Q58" s="496" t="s">
        <v>410</v>
      </c>
      <c r="S58" s="497"/>
      <c r="T58" s="497"/>
      <c r="U58" s="497"/>
      <c r="V58" s="497"/>
      <c r="W58" s="497"/>
      <c r="X58" s="497"/>
    </row>
    <row r="59" spans="2:24" s="463" customFormat="1" ht="36.75" hidden="1" customHeight="1" x14ac:dyDescent="0.2">
      <c r="B59" s="454" t="s">
        <v>405</v>
      </c>
      <c r="C59" s="455" t="s">
        <v>468</v>
      </c>
      <c r="D59" s="498"/>
      <c r="E59" s="459">
        <v>1</v>
      </c>
      <c r="F59" s="454" t="s">
        <v>276</v>
      </c>
      <c r="G59" s="494" t="s">
        <v>283</v>
      </c>
      <c r="H59" s="456">
        <v>0</v>
      </c>
      <c r="I59" s="456">
        <v>85.96</v>
      </c>
      <c r="J59" s="456"/>
      <c r="K59" s="457"/>
      <c r="L59" s="457">
        <v>0</v>
      </c>
      <c r="M59" s="457">
        <v>0</v>
      </c>
      <c r="N59" s="457">
        <v>0</v>
      </c>
      <c r="O59" s="457">
        <v>0</v>
      </c>
      <c r="P59" s="495">
        <v>0</v>
      </c>
      <c r="Q59" s="496" t="s">
        <v>410</v>
      </c>
      <c r="S59" s="497"/>
      <c r="T59" s="497"/>
      <c r="U59" s="497"/>
      <c r="V59" s="497"/>
      <c r="W59" s="497"/>
      <c r="X59" s="497"/>
    </row>
    <row r="60" spans="2:24" s="463" customFormat="1" ht="38.25" hidden="1" x14ac:dyDescent="0.2">
      <c r="B60" s="454" t="s">
        <v>155</v>
      </c>
      <c r="C60" s="455" t="s">
        <v>469</v>
      </c>
      <c r="D60" s="498"/>
      <c r="E60" s="459">
        <v>1</v>
      </c>
      <c r="F60" s="454" t="s">
        <v>276</v>
      </c>
      <c r="G60" s="494" t="s">
        <v>283</v>
      </c>
      <c r="H60" s="456">
        <v>1</v>
      </c>
      <c r="I60" s="456">
        <v>0</v>
      </c>
      <c r="J60" s="456"/>
      <c r="K60" s="457"/>
      <c r="L60" s="457">
        <v>0</v>
      </c>
      <c r="M60" s="457">
        <v>0</v>
      </c>
      <c r="N60" s="457">
        <v>0</v>
      </c>
      <c r="O60" s="457">
        <v>0</v>
      </c>
      <c r="P60" s="495">
        <v>0</v>
      </c>
      <c r="Q60" s="496" t="s">
        <v>410</v>
      </c>
      <c r="S60" s="497"/>
      <c r="T60" s="497"/>
      <c r="U60" s="497"/>
      <c r="V60" s="497"/>
      <c r="W60" s="497"/>
      <c r="X60" s="497"/>
    </row>
    <row r="61" spans="2:24" s="463" customFormat="1" ht="25.5" hidden="1" customHeight="1" x14ac:dyDescent="0.2">
      <c r="B61" s="454" t="s">
        <v>406</v>
      </c>
      <c r="C61" s="455" t="s">
        <v>470</v>
      </c>
      <c r="D61" s="498"/>
      <c r="E61" s="459">
        <v>1</v>
      </c>
      <c r="F61" s="454" t="s">
        <v>161</v>
      </c>
      <c r="G61" s="494"/>
      <c r="H61" s="456">
        <v>1</v>
      </c>
      <c r="I61" s="456">
        <v>0</v>
      </c>
      <c r="J61" s="456">
        <v>1</v>
      </c>
      <c r="K61" s="457"/>
      <c r="L61" s="457">
        <v>0</v>
      </c>
      <c r="M61" s="457">
        <v>0</v>
      </c>
      <c r="N61" s="457">
        <v>0</v>
      </c>
      <c r="O61" s="457">
        <v>0</v>
      </c>
      <c r="P61" s="495">
        <v>0</v>
      </c>
      <c r="Q61" s="496" t="s">
        <v>410</v>
      </c>
      <c r="S61" s="497"/>
      <c r="T61" s="497"/>
      <c r="U61" s="497"/>
      <c r="V61" s="497"/>
      <c r="W61" s="497"/>
      <c r="X61" s="497"/>
    </row>
    <row r="62" spans="2:24" s="463" customFormat="1" ht="39.75" hidden="1" customHeight="1" x14ac:dyDescent="0.2">
      <c r="B62" s="454" t="s">
        <v>406</v>
      </c>
      <c r="C62" s="455" t="s">
        <v>471</v>
      </c>
      <c r="D62" s="498"/>
      <c r="E62" s="459">
        <v>1</v>
      </c>
      <c r="F62" s="454" t="s">
        <v>161</v>
      </c>
      <c r="G62" s="494"/>
      <c r="H62" s="456">
        <v>0</v>
      </c>
      <c r="I62" s="456">
        <v>30.29</v>
      </c>
      <c r="J62" s="456">
        <v>1</v>
      </c>
      <c r="K62" s="457"/>
      <c r="L62" s="457">
        <v>30.29</v>
      </c>
      <c r="M62" s="457">
        <v>0</v>
      </c>
      <c r="N62" s="457">
        <v>0</v>
      </c>
      <c r="O62" s="457">
        <v>0</v>
      </c>
      <c r="P62" s="495">
        <v>0</v>
      </c>
      <c r="Q62" s="496" t="s">
        <v>410</v>
      </c>
      <c r="S62" s="497"/>
      <c r="T62" s="497"/>
      <c r="U62" s="497"/>
      <c r="V62" s="497"/>
      <c r="W62" s="497"/>
      <c r="X62" s="497"/>
    </row>
    <row r="63" spans="2:24" s="463" customFormat="1" ht="42" hidden="1" customHeight="1" x14ac:dyDescent="0.2">
      <c r="B63" s="454" t="s">
        <v>414</v>
      </c>
      <c r="C63" s="455" t="s">
        <v>472</v>
      </c>
      <c r="D63" s="498"/>
      <c r="E63" s="459">
        <v>1</v>
      </c>
      <c r="F63" s="454" t="s">
        <v>161</v>
      </c>
      <c r="G63" s="494"/>
      <c r="H63" s="456">
        <v>0</v>
      </c>
      <c r="I63" s="456">
        <v>10.28</v>
      </c>
      <c r="J63" s="456">
        <v>1</v>
      </c>
      <c r="K63" s="457"/>
      <c r="L63" s="457">
        <v>10.28</v>
      </c>
      <c r="M63" s="457">
        <v>0</v>
      </c>
      <c r="N63" s="457">
        <v>0</v>
      </c>
      <c r="O63" s="457">
        <v>0</v>
      </c>
      <c r="P63" s="495">
        <v>0</v>
      </c>
      <c r="Q63" s="496" t="s">
        <v>410</v>
      </c>
      <c r="S63" s="497"/>
      <c r="T63" s="497"/>
      <c r="U63" s="497"/>
      <c r="V63" s="497"/>
      <c r="W63" s="497"/>
      <c r="X63" s="497"/>
    </row>
    <row r="64" spans="2:24" s="463" customFormat="1" ht="29.25" hidden="1" customHeight="1" x14ac:dyDescent="0.2">
      <c r="B64" s="454" t="s">
        <v>406</v>
      </c>
      <c r="C64" s="455" t="s">
        <v>473</v>
      </c>
      <c r="D64" s="498"/>
      <c r="E64" s="459">
        <v>1</v>
      </c>
      <c r="F64" s="656" t="s">
        <v>100</v>
      </c>
      <c r="G64" s="494"/>
      <c r="H64" s="456">
        <v>0</v>
      </c>
      <c r="I64" s="456">
        <v>1</v>
      </c>
      <c r="J64" s="456">
        <v>1</v>
      </c>
      <c r="K64" s="457"/>
      <c r="L64" s="457">
        <v>1</v>
      </c>
      <c r="M64" s="457">
        <v>0</v>
      </c>
      <c r="N64" s="457">
        <v>0</v>
      </c>
      <c r="O64" s="457">
        <v>0</v>
      </c>
      <c r="P64" s="495">
        <v>0</v>
      </c>
      <c r="Q64" s="496" t="s">
        <v>410</v>
      </c>
      <c r="S64" s="497"/>
      <c r="T64" s="497"/>
      <c r="U64" s="497"/>
      <c r="V64" s="497"/>
      <c r="W64" s="497"/>
      <c r="X64" s="497"/>
    </row>
    <row r="65" spans="2:24" s="463" customFormat="1" ht="24" hidden="1" customHeight="1" x14ac:dyDescent="0.2">
      <c r="B65" s="454" t="s">
        <v>405</v>
      </c>
      <c r="C65" s="455" t="s">
        <v>408</v>
      </c>
      <c r="D65" s="496"/>
      <c r="E65" s="459">
        <v>1</v>
      </c>
      <c r="F65" s="454" t="s">
        <v>161</v>
      </c>
      <c r="G65" s="500" t="s">
        <v>283</v>
      </c>
      <c r="H65" s="456">
        <v>1</v>
      </c>
      <c r="I65" s="456">
        <v>5</v>
      </c>
      <c r="J65" s="456">
        <v>1</v>
      </c>
      <c r="K65" s="457"/>
      <c r="L65" s="457">
        <v>5</v>
      </c>
      <c r="M65" s="457">
        <v>0</v>
      </c>
      <c r="N65" s="457">
        <v>0</v>
      </c>
      <c r="O65" s="457">
        <v>5</v>
      </c>
      <c r="P65" s="495">
        <v>0</v>
      </c>
      <c r="Q65" s="496" t="s">
        <v>410</v>
      </c>
      <c r="S65" s="497"/>
      <c r="T65" s="497"/>
      <c r="U65" s="497"/>
      <c r="V65" s="497"/>
      <c r="W65" s="497"/>
      <c r="X65" s="497"/>
    </row>
    <row r="66" spans="2:24" s="463" customFormat="1" ht="24" hidden="1" customHeight="1" x14ac:dyDescent="0.2">
      <c r="B66" s="454" t="s">
        <v>406</v>
      </c>
      <c r="C66" s="455" t="s">
        <v>409</v>
      </c>
      <c r="D66" s="496"/>
      <c r="E66" s="459">
        <v>1</v>
      </c>
      <c r="F66" s="454" t="s">
        <v>161</v>
      </c>
      <c r="G66" s="500" t="s">
        <v>283</v>
      </c>
      <c r="H66" s="456">
        <v>1</v>
      </c>
      <c r="I66" s="456">
        <v>5</v>
      </c>
      <c r="J66" s="456">
        <v>1</v>
      </c>
      <c r="K66" s="457"/>
      <c r="L66" s="457">
        <v>5</v>
      </c>
      <c r="M66" s="457">
        <v>0</v>
      </c>
      <c r="N66" s="457">
        <v>0</v>
      </c>
      <c r="O66" s="457">
        <v>5</v>
      </c>
      <c r="P66" s="495">
        <v>0</v>
      </c>
      <c r="Q66" s="496" t="s">
        <v>410</v>
      </c>
      <c r="S66" s="497"/>
      <c r="T66" s="497"/>
      <c r="U66" s="497"/>
      <c r="V66" s="497"/>
      <c r="W66" s="497"/>
      <c r="X66" s="497"/>
    </row>
    <row r="67" spans="2:24" ht="12" customHeight="1" x14ac:dyDescent="0.2">
      <c r="B67" s="444"/>
      <c r="C67" s="485"/>
      <c r="D67" s="488"/>
      <c r="E67" s="448"/>
      <c r="F67" s="444"/>
      <c r="G67" s="492"/>
      <c r="H67" s="445"/>
      <c r="I67" s="445"/>
      <c r="J67" s="445"/>
      <c r="K67" s="633"/>
      <c r="L67" s="633"/>
      <c r="M67" s="633"/>
      <c r="N67" s="633"/>
      <c r="O67" s="633"/>
      <c r="P67" s="491"/>
      <c r="Q67" s="491"/>
    </row>
    <row r="68" spans="2:24" s="497" customFormat="1" ht="24" hidden="1" customHeight="1" x14ac:dyDescent="0.2">
      <c r="B68" s="729" t="s">
        <v>138</v>
      </c>
      <c r="C68" s="730" t="s">
        <v>136</v>
      </c>
      <c r="D68" s="731"/>
      <c r="E68" s="732"/>
      <c r="F68" s="733"/>
      <c r="G68" s="733"/>
      <c r="H68" s="734"/>
      <c r="I68" s="734"/>
      <c r="J68" s="734"/>
      <c r="K68" s="735"/>
      <c r="L68" s="735"/>
      <c r="M68" s="735"/>
      <c r="N68" s="735"/>
      <c r="O68" s="735"/>
      <c r="P68" s="734"/>
      <c r="Q68" s="734"/>
      <c r="R68" s="463"/>
    </row>
    <row r="69" spans="2:24" s="463" customFormat="1" ht="51" hidden="1" x14ac:dyDescent="0.2">
      <c r="B69" s="454" t="s">
        <v>139</v>
      </c>
      <c r="C69" s="455" t="s">
        <v>492</v>
      </c>
      <c r="D69" s="496"/>
      <c r="E69" s="459">
        <v>1</v>
      </c>
      <c r="F69" s="454" t="s">
        <v>318</v>
      </c>
      <c r="G69" s="494" t="s">
        <v>137</v>
      </c>
      <c r="H69" s="456">
        <v>0</v>
      </c>
      <c r="I69" s="456">
        <v>68.08</v>
      </c>
      <c r="J69" s="456">
        <v>1</v>
      </c>
      <c r="K69" s="457">
        <v>1</v>
      </c>
      <c r="L69" s="457">
        <v>68.08</v>
      </c>
      <c r="M69" s="457">
        <v>68.08</v>
      </c>
      <c r="N69" s="457">
        <v>0</v>
      </c>
      <c r="O69" s="457">
        <v>0</v>
      </c>
      <c r="P69" s="495">
        <v>0</v>
      </c>
      <c r="Q69" s="496" t="s">
        <v>493</v>
      </c>
      <c r="S69" s="497"/>
      <c r="T69" s="497"/>
      <c r="U69" s="497"/>
      <c r="V69" s="497"/>
      <c r="W69" s="497"/>
      <c r="X69" s="497"/>
    </row>
    <row r="70" spans="2:24" s="497" customFormat="1" ht="12" hidden="1" customHeight="1" x14ac:dyDescent="0.2">
      <c r="B70" s="454"/>
      <c r="C70" s="455"/>
      <c r="D70" s="496"/>
      <c r="E70" s="459"/>
      <c r="F70" s="454"/>
      <c r="G70" s="494"/>
      <c r="H70" s="456"/>
      <c r="I70" s="456"/>
      <c r="J70" s="456"/>
      <c r="K70" s="654"/>
      <c r="L70" s="654"/>
      <c r="M70" s="654"/>
      <c r="N70" s="654"/>
      <c r="O70" s="654"/>
      <c r="P70" s="495"/>
      <c r="Q70" s="495"/>
      <c r="R70" s="463"/>
    </row>
    <row r="71" spans="2:24" ht="24" customHeight="1" x14ac:dyDescent="0.2">
      <c r="B71" s="592" t="s">
        <v>138</v>
      </c>
      <c r="C71" s="636" t="s">
        <v>474</v>
      </c>
      <c r="D71" s="630"/>
      <c r="E71" s="631"/>
      <c r="F71" s="596"/>
      <c r="G71" s="596"/>
      <c r="H71" s="594"/>
      <c r="I71" s="594"/>
      <c r="J71" s="594"/>
      <c r="K71" s="595"/>
      <c r="L71" s="595"/>
      <c r="M71" s="595"/>
      <c r="N71" s="595"/>
      <c r="O71" s="595"/>
      <c r="P71" s="594"/>
      <c r="Q71" s="594"/>
    </row>
    <row r="72" spans="2:24" s="650" customFormat="1" ht="38.25" x14ac:dyDescent="0.2">
      <c r="B72" s="489" t="s">
        <v>139</v>
      </c>
      <c r="C72" s="696" t="s">
        <v>552</v>
      </c>
      <c r="D72" s="644"/>
      <c r="E72" s="658" t="s">
        <v>522</v>
      </c>
      <c r="F72" s="643" t="s">
        <v>100</v>
      </c>
      <c r="G72" s="646" t="s">
        <v>326</v>
      </c>
      <c r="H72" s="647">
        <v>2</v>
      </c>
      <c r="I72" s="647"/>
      <c r="J72" s="647"/>
      <c r="K72" s="648"/>
      <c r="L72" s="648">
        <v>0</v>
      </c>
      <c r="M72" s="648">
        <v>0</v>
      </c>
      <c r="N72" s="648">
        <v>0</v>
      </c>
      <c r="O72" s="648">
        <f>H72</f>
        <v>2</v>
      </c>
      <c r="P72" s="491">
        <f>H72</f>
        <v>2</v>
      </c>
      <c r="Q72" s="488" t="s">
        <v>541</v>
      </c>
      <c r="R72" s="464"/>
      <c r="S72" s="649"/>
      <c r="T72" s="649"/>
      <c r="U72" s="649"/>
    </row>
    <row r="73" spans="2:24" s="650" customFormat="1" ht="25.5" x14ac:dyDescent="0.2">
      <c r="B73" s="489" t="s">
        <v>140</v>
      </c>
      <c r="C73" s="696" t="s">
        <v>519</v>
      </c>
      <c r="D73" s="644"/>
      <c r="E73" s="645">
        <v>1</v>
      </c>
      <c r="F73" s="643" t="s">
        <v>100</v>
      </c>
      <c r="G73" s="646" t="s">
        <v>326</v>
      </c>
      <c r="H73" s="647">
        <v>2</v>
      </c>
      <c r="I73" s="647"/>
      <c r="J73" s="647"/>
      <c r="K73" s="648"/>
      <c r="L73" s="648">
        <v>0</v>
      </c>
      <c r="M73" s="648">
        <v>0</v>
      </c>
      <c r="N73" s="648">
        <v>0</v>
      </c>
      <c r="O73" s="648">
        <f>H73</f>
        <v>2</v>
      </c>
      <c r="P73" s="491">
        <f t="shared" ref="P73:P79" si="0">O73</f>
        <v>2</v>
      </c>
      <c r="Q73" s="488" t="s">
        <v>521</v>
      </c>
      <c r="R73" s="464"/>
      <c r="S73" s="649"/>
      <c r="T73" s="649"/>
      <c r="U73" s="649"/>
    </row>
    <row r="74" spans="2:24" s="653" customFormat="1" ht="26.25" customHeight="1" x14ac:dyDescent="0.2">
      <c r="B74" s="489" t="s">
        <v>134</v>
      </c>
      <c r="C74" s="696" t="s">
        <v>562</v>
      </c>
      <c r="D74" s="644"/>
      <c r="E74" s="658">
        <v>1</v>
      </c>
      <c r="F74" s="651" t="s">
        <v>276</v>
      </c>
      <c r="G74" s="646" t="s">
        <v>327</v>
      </c>
      <c r="H74" s="647">
        <v>4</v>
      </c>
      <c r="I74" s="647">
        <v>0.95</v>
      </c>
      <c r="J74" s="647">
        <v>1</v>
      </c>
      <c r="K74" s="652"/>
      <c r="L74" s="652">
        <f>I74*J74</f>
        <v>0.95</v>
      </c>
      <c r="M74" s="652">
        <v>0</v>
      </c>
      <c r="N74" s="652">
        <v>0</v>
      </c>
      <c r="O74" s="652">
        <f>H74*L74</f>
        <v>3.8</v>
      </c>
      <c r="P74" s="491">
        <f t="shared" si="0"/>
        <v>3.8</v>
      </c>
      <c r="Q74" s="488" t="s">
        <v>475</v>
      </c>
      <c r="R74" s="420"/>
      <c r="S74" s="476"/>
      <c r="T74" s="476"/>
      <c r="U74" s="476"/>
    </row>
    <row r="75" spans="2:24" s="653" customFormat="1" ht="12" customHeight="1" x14ac:dyDescent="0.2">
      <c r="B75" s="489" t="s">
        <v>311</v>
      </c>
      <c r="C75" s="696" t="s">
        <v>524</v>
      </c>
      <c r="D75" s="644"/>
      <c r="E75" s="645"/>
      <c r="F75" s="643" t="s">
        <v>161</v>
      </c>
      <c r="G75" s="646" t="s">
        <v>327</v>
      </c>
      <c r="H75" s="647">
        <v>1</v>
      </c>
      <c r="I75" s="647">
        <v>21.05</v>
      </c>
      <c r="J75" s="647">
        <v>1</v>
      </c>
      <c r="K75" s="648">
        <v>1</v>
      </c>
      <c r="L75" s="648"/>
      <c r="M75" s="648">
        <f>I75*K75</f>
        <v>21.05</v>
      </c>
      <c r="N75" s="648">
        <v>0</v>
      </c>
      <c r="O75" s="648">
        <f>M75</f>
        <v>21.05</v>
      </c>
      <c r="P75" s="491">
        <f t="shared" si="0"/>
        <v>21.05</v>
      </c>
      <c r="Q75" s="488" t="s">
        <v>520</v>
      </c>
      <c r="R75" s="420"/>
      <c r="S75" s="476"/>
      <c r="T75" s="476"/>
      <c r="U75" s="476"/>
    </row>
    <row r="76" spans="2:24" s="653" customFormat="1" ht="26.25" customHeight="1" x14ac:dyDescent="0.2">
      <c r="B76" s="489" t="s">
        <v>550</v>
      </c>
      <c r="C76" s="696" t="s">
        <v>575</v>
      </c>
      <c r="D76" s="644"/>
      <c r="E76" s="658" t="s">
        <v>494</v>
      </c>
      <c r="F76" s="651" t="s">
        <v>161</v>
      </c>
      <c r="G76" s="646" t="s">
        <v>327</v>
      </c>
      <c r="H76" s="647">
        <v>1</v>
      </c>
      <c r="I76" s="647">
        <v>31.45</v>
      </c>
      <c r="J76" s="647">
        <v>1</v>
      </c>
      <c r="K76" s="652">
        <v>1</v>
      </c>
      <c r="L76" s="652">
        <f>I76</f>
        <v>31.45</v>
      </c>
      <c r="M76" s="652">
        <f>L76</f>
        <v>31.45</v>
      </c>
      <c r="N76" s="652">
        <v>0</v>
      </c>
      <c r="O76" s="652">
        <f>M76</f>
        <v>31.45</v>
      </c>
      <c r="P76" s="491">
        <f t="shared" si="0"/>
        <v>31.45</v>
      </c>
      <c r="Q76" s="488" t="s">
        <v>573</v>
      </c>
      <c r="R76" s="420"/>
      <c r="S76" s="476"/>
      <c r="T76" s="476"/>
      <c r="U76" s="476"/>
    </row>
    <row r="77" spans="2:24" s="653" customFormat="1" ht="26.25" customHeight="1" x14ac:dyDescent="0.2">
      <c r="B77" s="489" t="s">
        <v>447</v>
      </c>
      <c r="C77" s="696" t="s">
        <v>574</v>
      </c>
      <c r="D77" s="644"/>
      <c r="E77" s="658" t="s">
        <v>494</v>
      </c>
      <c r="F77" s="651" t="s">
        <v>161</v>
      </c>
      <c r="G77" s="646" t="s">
        <v>327</v>
      </c>
      <c r="H77" s="647">
        <v>1</v>
      </c>
      <c r="I77" s="647">
        <v>25.51</v>
      </c>
      <c r="J77" s="647">
        <v>1</v>
      </c>
      <c r="K77" s="652">
        <v>1</v>
      </c>
      <c r="L77" s="652">
        <f>I77</f>
        <v>25.51</v>
      </c>
      <c r="M77" s="652">
        <f>L77</f>
        <v>25.51</v>
      </c>
      <c r="N77" s="652">
        <v>0</v>
      </c>
      <c r="O77" s="652">
        <f>M77</f>
        <v>25.51</v>
      </c>
      <c r="P77" s="491">
        <f t="shared" si="0"/>
        <v>25.51</v>
      </c>
      <c r="Q77" s="488" t="s">
        <v>573</v>
      </c>
      <c r="R77" s="420"/>
      <c r="S77" s="476"/>
      <c r="T77" s="476"/>
      <c r="U77" s="476"/>
    </row>
    <row r="78" spans="2:24" s="653" customFormat="1" ht="26.25" customHeight="1" x14ac:dyDescent="0.2">
      <c r="B78" s="489" t="s">
        <v>551</v>
      </c>
      <c r="C78" s="697" t="s">
        <v>531</v>
      </c>
      <c r="D78" s="496"/>
      <c r="E78" s="448">
        <v>1</v>
      </c>
      <c r="F78" s="651" t="s">
        <v>161</v>
      </c>
      <c r="G78" s="492" t="s">
        <v>321</v>
      </c>
      <c r="H78" s="445">
        <v>1</v>
      </c>
      <c r="I78" s="445">
        <v>12.95</v>
      </c>
      <c r="J78" s="445">
        <v>1</v>
      </c>
      <c r="K78" s="445">
        <v>1</v>
      </c>
      <c r="L78" s="446">
        <f>I78</f>
        <v>12.95</v>
      </c>
      <c r="M78" s="446">
        <f>L78</f>
        <v>12.95</v>
      </c>
      <c r="N78" s="446">
        <v>0</v>
      </c>
      <c r="O78" s="446">
        <f>M78</f>
        <v>12.95</v>
      </c>
      <c r="P78" s="491">
        <f t="shared" si="0"/>
        <v>12.95</v>
      </c>
      <c r="Q78" s="488" t="s">
        <v>525</v>
      </c>
      <c r="R78" s="420"/>
      <c r="S78" s="476"/>
      <c r="T78" s="476"/>
      <c r="U78" s="476"/>
    </row>
    <row r="79" spans="2:24" s="653" customFormat="1" ht="26.25" customHeight="1" x14ac:dyDescent="0.2">
      <c r="B79" s="489" t="s">
        <v>448</v>
      </c>
      <c r="C79" s="697" t="s">
        <v>532</v>
      </c>
      <c r="D79" s="496"/>
      <c r="E79" s="448">
        <v>1</v>
      </c>
      <c r="F79" s="651" t="s">
        <v>161</v>
      </c>
      <c r="G79" s="492" t="s">
        <v>321</v>
      </c>
      <c r="H79" s="445">
        <v>1</v>
      </c>
      <c r="I79" s="445">
        <v>24.15</v>
      </c>
      <c r="J79" s="445">
        <v>1</v>
      </c>
      <c r="K79" s="445">
        <v>1</v>
      </c>
      <c r="L79" s="446">
        <f>I79</f>
        <v>24.15</v>
      </c>
      <c r="M79" s="446">
        <f>L79</f>
        <v>24.15</v>
      </c>
      <c r="N79" s="446">
        <v>0</v>
      </c>
      <c r="O79" s="446">
        <f>M79</f>
        <v>24.15</v>
      </c>
      <c r="P79" s="491">
        <f t="shared" si="0"/>
        <v>24.15</v>
      </c>
      <c r="Q79" s="488" t="s">
        <v>530</v>
      </c>
      <c r="R79" s="420"/>
      <c r="S79" s="476"/>
      <c r="T79" s="476"/>
      <c r="U79" s="476"/>
    </row>
    <row r="80" spans="2:24" ht="12" customHeight="1" x14ac:dyDescent="0.2">
      <c r="B80" s="444"/>
      <c r="C80" s="485"/>
      <c r="D80" s="488"/>
      <c r="E80" s="448"/>
      <c r="F80" s="444"/>
      <c r="G80" s="492"/>
      <c r="H80" s="445"/>
      <c r="I80" s="445"/>
      <c r="J80" s="445"/>
      <c r="K80" s="633"/>
      <c r="L80" s="633"/>
      <c r="M80" s="633"/>
      <c r="N80" s="633"/>
      <c r="O80" s="633"/>
      <c r="P80" s="491"/>
      <c r="Q80" s="491"/>
    </row>
    <row r="81" spans="2:24" ht="24" customHeight="1" x14ac:dyDescent="0.2">
      <c r="B81" s="798" t="s">
        <v>141</v>
      </c>
      <c r="C81" s="788" t="s">
        <v>167</v>
      </c>
      <c r="D81" s="630"/>
      <c r="E81" s="631"/>
      <c r="F81" s="596"/>
      <c r="G81" s="596"/>
      <c r="H81" s="594"/>
      <c r="I81" s="594"/>
      <c r="J81" s="594"/>
      <c r="K81" s="595"/>
      <c r="L81" s="595"/>
      <c r="M81" s="595"/>
      <c r="N81" s="595"/>
      <c r="O81" s="595"/>
      <c r="P81" s="594"/>
      <c r="Q81" s="594"/>
      <c r="S81" s="635"/>
    </row>
    <row r="82" spans="2:24" s="420" customFormat="1" ht="24" customHeight="1" x14ac:dyDescent="0.2">
      <c r="B82" s="489" t="s">
        <v>142</v>
      </c>
      <c r="C82" s="582" t="s">
        <v>353</v>
      </c>
      <c r="D82" s="488"/>
      <c r="E82" s="448">
        <v>1</v>
      </c>
      <c r="F82" s="444" t="s">
        <v>100</v>
      </c>
      <c r="G82" s="490" t="s">
        <v>91</v>
      </c>
      <c r="H82" s="445">
        <v>1</v>
      </c>
      <c r="I82" s="445"/>
      <c r="J82" s="445"/>
      <c r="K82" s="633"/>
      <c r="L82" s="633">
        <v>0</v>
      </c>
      <c r="M82" s="633">
        <v>0</v>
      </c>
      <c r="N82" s="633">
        <v>0</v>
      </c>
      <c r="O82" s="633">
        <v>1</v>
      </c>
      <c r="P82" s="491">
        <v>1</v>
      </c>
      <c r="Q82" s="488" t="s">
        <v>404</v>
      </c>
      <c r="S82" s="476"/>
      <c r="T82" s="476"/>
      <c r="U82" s="476"/>
      <c r="V82" s="476"/>
      <c r="W82" s="476"/>
      <c r="X82" s="476"/>
    </row>
    <row r="83" spans="2:24" ht="12" customHeight="1" x14ac:dyDescent="0.2">
      <c r="B83" s="444"/>
      <c r="C83" s="485"/>
      <c r="D83" s="488"/>
      <c r="E83" s="448"/>
      <c r="F83" s="444"/>
      <c r="G83" s="492"/>
      <c r="H83" s="445"/>
      <c r="I83" s="445"/>
      <c r="J83" s="445"/>
      <c r="K83" s="633"/>
      <c r="L83" s="633"/>
      <c r="M83" s="633"/>
      <c r="N83" s="633"/>
      <c r="O83" s="633"/>
      <c r="P83" s="491"/>
      <c r="Q83" s="491"/>
    </row>
    <row r="84" spans="2:24" s="420" customFormat="1" ht="24" customHeight="1" x14ac:dyDescent="0.2">
      <c r="B84" s="798" t="s">
        <v>322</v>
      </c>
      <c r="C84" s="788" t="s">
        <v>476</v>
      </c>
      <c r="D84" s="630"/>
      <c r="E84" s="631"/>
      <c r="F84" s="596"/>
      <c r="G84" s="596"/>
      <c r="H84" s="594"/>
      <c r="I84" s="594"/>
      <c r="J84" s="594"/>
      <c r="K84" s="595"/>
      <c r="L84" s="595"/>
      <c r="M84" s="595"/>
      <c r="N84" s="595"/>
      <c r="O84" s="595"/>
      <c r="P84" s="594"/>
      <c r="Q84" s="594"/>
      <c r="S84" s="635"/>
      <c r="T84" s="476"/>
      <c r="U84" s="476"/>
      <c r="V84" s="476"/>
      <c r="W84" s="476"/>
      <c r="X84" s="476"/>
    </row>
    <row r="85" spans="2:24" s="420" customFormat="1" x14ac:dyDescent="0.2">
      <c r="B85" s="489" t="s">
        <v>323</v>
      </c>
      <c r="C85" s="613" t="s">
        <v>477</v>
      </c>
      <c r="D85" s="638"/>
      <c r="E85" s="639">
        <v>1</v>
      </c>
      <c r="F85" s="608" t="s">
        <v>161</v>
      </c>
      <c r="G85" s="640"/>
      <c r="H85" s="445">
        <v>1</v>
      </c>
      <c r="I85" s="445">
        <v>31.76</v>
      </c>
      <c r="J85" s="610">
        <v>1</v>
      </c>
      <c r="K85" s="611"/>
      <c r="L85" s="611">
        <f>I85</f>
        <v>31.76</v>
      </c>
      <c r="M85" s="611">
        <v>0</v>
      </c>
      <c r="N85" s="611">
        <v>0</v>
      </c>
      <c r="O85" s="611">
        <f>L85</f>
        <v>31.76</v>
      </c>
      <c r="P85" s="641">
        <f>O85</f>
        <v>31.76</v>
      </c>
      <c r="Q85" s="642" t="s">
        <v>410</v>
      </c>
      <c r="S85" s="476"/>
      <c r="T85" s="476"/>
      <c r="U85" s="476"/>
      <c r="V85" s="476"/>
      <c r="W85" s="476"/>
      <c r="X85" s="476"/>
    </row>
    <row r="86" spans="2:24" s="420" customFormat="1" x14ac:dyDescent="0.2">
      <c r="B86" s="489" t="s">
        <v>324</v>
      </c>
      <c r="C86" s="613" t="s">
        <v>478</v>
      </c>
      <c r="D86" s="638"/>
      <c r="E86" s="639">
        <v>1</v>
      </c>
      <c r="F86" s="608" t="s">
        <v>161</v>
      </c>
      <c r="G86" s="640"/>
      <c r="H86" s="445">
        <v>1</v>
      </c>
      <c r="I86" s="445">
        <v>31.76</v>
      </c>
      <c r="J86" s="610">
        <v>1</v>
      </c>
      <c r="K86" s="611"/>
      <c r="L86" s="611">
        <f>I86</f>
        <v>31.76</v>
      </c>
      <c r="M86" s="611">
        <v>0</v>
      </c>
      <c r="N86" s="611">
        <v>0</v>
      </c>
      <c r="O86" s="611">
        <f>L86</f>
        <v>31.76</v>
      </c>
      <c r="P86" s="641">
        <f>O86</f>
        <v>31.76</v>
      </c>
      <c r="Q86" s="642" t="s">
        <v>410</v>
      </c>
      <c r="S86" s="476"/>
      <c r="T86" s="476"/>
      <c r="U86" s="476"/>
      <c r="V86" s="476"/>
      <c r="W86" s="476"/>
      <c r="X86" s="476"/>
    </row>
    <row r="87" spans="2:24" s="463" customFormat="1" ht="39.75" hidden="1" customHeight="1" x14ac:dyDescent="0.2">
      <c r="B87" s="454" t="s">
        <v>241</v>
      </c>
      <c r="C87" s="455" t="s">
        <v>467</v>
      </c>
      <c r="D87" s="498"/>
      <c r="E87" s="459">
        <v>1</v>
      </c>
      <c r="F87" s="454" t="s">
        <v>161</v>
      </c>
      <c r="G87" s="494" t="s">
        <v>283</v>
      </c>
      <c r="H87" s="456">
        <v>1</v>
      </c>
      <c r="I87" s="456">
        <v>0</v>
      </c>
      <c r="J87" s="456">
        <v>1</v>
      </c>
      <c r="K87" s="457"/>
      <c r="L87" s="457">
        <v>0</v>
      </c>
      <c r="M87" s="457">
        <v>0</v>
      </c>
      <c r="N87" s="457">
        <v>0</v>
      </c>
      <c r="O87" s="457">
        <v>0</v>
      </c>
      <c r="P87" s="495">
        <v>0</v>
      </c>
      <c r="Q87" s="496" t="s">
        <v>410</v>
      </c>
      <c r="S87" s="497"/>
      <c r="T87" s="497"/>
      <c r="U87" s="497"/>
      <c r="V87" s="497"/>
      <c r="W87" s="497"/>
      <c r="X87" s="497"/>
    </row>
    <row r="88" spans="2:24" s="420" customFormat="1" ht="25.5" x14ac:dyDescent="0.2">
      <c r="B88" s="489" t="s">
        <v>241</v>
      </c>
      <c r="C88" s="582" t="s">
        <v>563</v>
      </c>
      <c r="D88" s="638"/>
      <c r="E88" s="639">
        <v>1</v>
      </c>
      <c r="F88" s="608" t="s">
        <v>161</v>
      </c>
      <c r="G88" s="640" t="s">
        <v>283</v>
      </c>
      <c r="H88" s="445">
        <v>4</v>
      </c>
      <c r="I88" s="445">
        <v>31.76</v>
      </c>
      <c r="J88" s="610">
        <v>1</v>
      </c>
      <c r="K88" s="611"/>
      <c r="L88" s="611">
        <f>I88</f>
        <v>31.76</v>
      </c>
      <c r="M88" s="611">
        <v>0</v>
      </c>
      <c r="N88" s="611">
        <v>0</v>
      </c>
      <c r="O88" s="611">
        <f>L88</f>
        <v>31.76</v>
      </c>
      <c r="P88" s="641">
        <f>O88</f>
        <v>31.76</v>
      </c>
      <c r="Q88" s="642" t="s">
        <v>410</v>
      </c>
      <c r="S88" s="476"/>
      <c r="T88" s="476"/>
      <c r="U88" s="476"/>
      <c r="V88" s="476"/>
      <c r="W88" s="476"/>
      <c r="X88" s="476"/>
    </row>
    <row r="89" spans="2:24" s="420" customFormat="1" ht="30.75" customHeight="1" x14ac:dyDescent="0.2">
      <c r="B89" s="489" t="s">
        <v>128</v>
      </c>
      <c r="C89" s="613" t="s">
        <v>495</v>
      </c>
      <c r="D89" s="638"/>
      <c r="E89" s="639">
        <v>1</v>
      </c>
      <c r="F89" s="608" t="s">
        <v>161</v>
      </c>
      <c r="G89" s="640" t="s">
        <v>283</v>
      </c>
      <c r="H89" s="445">
        <v>1</v>
      </c>
      <c r="I89" s="445">
        <v>17.850000000000001</v>
      </c>
      <c r="J89" s="610">
        <v>1</v>
      </c>
      <c r="K89" s="611"/>
      <c r="L89" s="611">
        <f>I89</f>
        <v>17.850000000000001</v>
      </c>
      <c r="M89" s="611">
        <v>0</v>
      </c>
      <c r="N89" s="611">
        <v>0</v>
      </c>
      <c r="O89" s="611">
        <f>L89</f>
        <v>17.850000000000001</v>
      </c>
      <c r="P89" s="641">
        <f>O89</f>
        <v>17.850000000000001</v>
      </c>
      <c r="Q89" s="642" t="s">
        <v>496</v>
      </c>
      <c r="S89" s="476"/>
      <c r="T89" s="476"/>
      <c r="U89" s="476"/>
      <c r="V89" s="476"/>
      <c r="W89" s="476"/>
      <c r="X89" s="476"/>
    </row>
    <row r="90" spans="2:24" ht="14.25" customHeight="1" x14ac:dyDescent="0.2">
      <c r="B90" s="444"/>
      <c r="C90" s="485"/>
      <c r="D90" s="488"/>
      <c r="E90" s="448"/>
      <c r="F90" s="444"/>
      <c r="G90" s="492"/>
      <c r="H90" s="445"/>
      <c r="I90" s="445"/>
      <c r="J90" s="445"/>
      <c r="K90" s="633"/>
      <c r="L90" s="633"/>
      <c r="M90" s="633"/>
      <c r="N90" s="633"/>
      <c r="O90" s="633"/>
      <c r="P90" s="491"/>
      <c r="Q90" s="491"/>
    </row>
    <row r="91" spans="2:24" s="420" customFormat="1" ht="24" hidden="1" customHeight="1" x14ac:dyDescent="0.2">
      <c r="B91" s="592" t="s">
        <v>230</v>
      </c>
      <c r="C91" s="636" t="s">
        <v>275</v>
      </c>
      <c r="D91" s="630"/>
      <c r="E91" s="631"/>
      <c r="F91" s="596"/>
      <c r="G91" s="596"/>
      <c r="H91" s="594"/>
      <c r="I91" s="594"/>
      <c r="J91" s="594"/>
      <c r="K91" s="595"/>
      <c r="L91" s="595"/>
      <c r="M91" s="595"/>
      <c r="N91" s="595"/>
      <c r="O91" s="595"/>
      <c r="P91" s="594"/>
      <c r="Q91" s="594"/>
      <c r="S91" s="476"/>
      <c r="T91" s="476"/>
      <c r="U91" s="476"/>
      <c r="V91" s="476"/>
      <c r="W91" s="476"/>
      <c r="X91" s="476"/>
    </row>
    <row r="92" spans="2:24" s="463" customFormat="1" ht="26.25" hidden="1" customHeight="1" x14ac:dyDescent="0.2">
      <c r="B92" s="454" t="s">
        <v>213</v>
      </c>
      <c r="C92" s="466" t="s">
        <v>377</v>
      </c>
      <c r="D92" s="496"/>
      <c r="E92" s="459">
        <v>1</v>
      </c>
      <c r="F92" s="454" t="s">
        <v>161</v>
      </c>
      <c r="G92" s="494" t="s">
        <v>321</v>
      </c>
      <c r="H92" s="456">
        <v>1</v>
      </c>
      <c r="I92" s="456">
        <v>1.1100000000000001</v>
      </c>
      <c r="J92" s="456"/>
      <c r="K92" s="456">
        <v>1</v>
      </c>
      <c r="L92" s="457">
        <v>1.1100000000000001</v>
      </c>
      <c r="M92" s="457">
        <v>0</v>
      </c>
      <c r="N92" s="457">
        <v>0</v>
      </c>
      <c r="O92" s="457">
        <v>1.1100000000000001</v>
      </c>
      <c r="P92" s="495">
        <v>1.1100000000000001</v>
      </c>
      <c r="Q92" s="496" t="s">
        <v>397</v>
      </c>
      <c r="S92" s="497">
        <v>23.33</v>
      </c>
      <c r="T92" s="497" t="s">
        <v>479</v>
      </c>
      <c r="U92" s="497"/>
      <c r="V92" s="497"/>
      <c r="W92" s="497"/>
      <c r="X92" s="497"/>
    </row>
    <row r="93" spans="2:24" s="463" customFormat="1" ht="39.75" hidden="1" customHeight="1" x14ac:dyDescent="0.2">
      <c r="B93" s="454" t="s">
        <v>231</v>
      </c>
      <c r="C93" s="455" t="s">
        <v>467</v>
      </c>
      <c r="D93" s="498"/>
      <c r="E93" s="459">
        <v>1</v>
      </c>
      <c r="F93" s="454" t="s">
        <v>161</v>
      </c>
      <c r="G93" s="494" t="s">
        <v>283</v>
      </c>
      <c r="H93" s="456">
        <v>0</v>
      </c>
      <c r="I93" s="456">
        <v>45.2</v>
      </c>
      <c r="J93" s="456">
        <v>1</v>
      </c>
      <c r="K93" s="457"/>
      <c r="L93" s="457">
        <v>45.2</v>
      </c>
      <c r="M93" s="457">
        <v>0</v>
      </c>
      <c r="N93" s="457">
        <v>0</v>
      </c>
      <c r="O93" s="457">
        <v>0</v>
      </c>
      <c r="P93" s="495">
        <v>0</v>
      </c>
      <c r="Q93" s="496" t="s">
        <v>410</v>
      </c>
      <c r="S93" s="497"/>
      <c r="T93" s="497"/>
      <c r="U93" s="497"/>
      <c r="V93" s="497"/>
      <c r="W93" s="497"/>
      <c r="X93" s="497"/>
    </row>
    <row r="94" spans="2:24" s="420" customFormat="1" ht="26.25" hidden="1" customHeight="1" x14ac:dyDescent="0.2">
      <c r="B94" s="489" t="s">
        <v>231</v>
      </c>
      <c r="C94" s="449" t="s">
        <v>480</v>
      </c>
      <c r="D94" s="488"/>
      <c r="E94" s="448">
        <v>1</v>
      </c>
      <c r="F94" s="444" t="s">
        <v>161</v>
      </c>
      <c r="G94" s="492" t="s">
        <v>321</v>
      </c>
      <c r="H94" s="445">
        <v>0</v>
      </c>
      <c r="I94" s="445">
        <v>11.76</v>
      </c>
      <c r="J94" s="445"/>
      <c r="K94" s="445">
        <v>1</v>
      </c>
      <c r="L94" s="446">
        <v>11.76</v>
      </c>
      <c r="M94" s="446">
        <v>0</v>
      </c>
      <c r="N94" s="446">
        <v>0</v>
      </c>
      <c r="O94" s="446">
        <v>0</v>
      </c>
      <c r="P94" s="491">
        <v>0</v>
      </c>
      <c r="Q94" s="488" t="s">
        <v>481</v>
      </c>
      <c r="S94" s="476"/>
      <c r="T94" s="476"/>
      <c r="U94" s="476"/>
      <c r="V94" s="476"/>
      <c r="W94" s="476"/>
      <c r="X94" s="476"/>
    </row>
    <row r="95" spans="2:24" s="463" customFormat="1" ht="26.25" hidden="1" customHeight="1" x14ac:dyDescent="0.2">
      <c r="B95" s="454" t="s">
        <v>188</v>
      </c>
      <c r="C95" s="466" t="s">
        <v>482</v>
      </c>
      <c r="D95" s="496"/>
      <c r="E95" s="459">
        <v>1</v>
      </c>
      <c r="F95" s="454" t="s">
        <v>161</v>
      </c>
      <c r="G95" s="494" t="s">
        <v>321</v>
      </c>
      <c r="H95" s="456">
        <v>0</v>
      </c>
      <c r="I95" s="456">
        <v>1</v>
      </c>
      <c r="J95" s="456"/>
      <c r="K95" s="456">
        <v>1</v>
      </c>
      <c r="L95" s="457">
        <v>1</v>
      </c>
      <c r="M95" s="457">
        <v>0</v>
      </c>
      <c r="N95" s="457">
        <v>0</v>
      </c>
      <c r="O95" s="457">
        <v>0</v>
      </c>
      <c r="P95" s="495">
        <v>0</v>
      </c>
      <c r="Q95" s="496" t="s">
        <v>483</v>
      </c>
      <c r="S95" s="497"/>
      <c r="T95" s="497"/>
      <c r="U95" s="497"/>
      <c r="V95" s="497"/>
      <c r="W95" s="497"/>
      <c r="X95" s="497"/>
    </row>
    <row r="96" spans="2:24" s="420" customFormat="1" ht="25.5" hidden="1" customHeight="1" x14ac:dyDescent="0.2">
      <c r="B96" s="454" t="s">
        <v>286</v>
      </c>
      <c r="C96" s="466" t="s">
        <v>378</v>
      </c>
      <c r="D96" s="496"/>
      <c r="E96" s="459">
        <v>1</v>
      </c>
      <c r="F96" s="454" t="s">
        <v>161</v>
      </c>
      <c r="G96" s="494" t="s">
        <v>334</v>
      </c>
      <c r="H96" s="456"/>
      <c r="I96" s="456"/>
      <c r="J96" s="456"/>
      <c r="K96" s="456"/>
      <c r="L96" s="654">
        <v>0</v>
      </c>
      <c r="M96" s="654">
        <v>0</v>
      </c>
      <c r="N96" s="654">
        <v>0</v>
      </c>
      <c r="O96" s="654">
        <v>0</v>
      </c>
      <c r="P96" s="495">
        <v>0</v>
      </c>
      <c r="Q96" s="496" t="s">
        <v>341</v>
      </c>
      <c r="S96" s="476"/>
      <c r="T96" s="476"/>
      <c r="U96" s="476"/>
      <c r="V96" s="476"/>
      <c r="W96" s="476"/>
      <c r="X96" s="476"/>
    </row>
    <row r="97" spans="2:24" s="420" customFormat="1" ht="27" hidden="1" customHeight="1" x14ac:dyDescent="0.2">
      <c r="B97" s="454" t="s">
        <v>287</v>
      </c>
      <c r="C97" s="466" t="s">
        <v>345</v>
      </c>
      <c r="D97" s="496"/>
      <c r="E97" s="459">
        <v>1</v>
      </c>
      <c r="F97" s="454" t="s">
        <v>161</v>
      </c>
      <c r="G97" s="494" t="s">
        <v>335</v>
      </c>
      <c r="H97" s="456"/>
      <c r="I97" s="456"/>
      <c r="J97" s="456"/>
      <c r="K97" s="456"/>
      <c r="L97" s="654">
        <v>0</v>
      </c>
      <c r="M97" s="654">
        <v>0</v>
      </c>
      <c r="N97" s="654">
        <v>0</v>
      </c>
      <c r="O97" s="654">
        <v>0</v>
      </c>
      <c r="P97" s="495">
        <v>0</v>
      </c>
      <c r="Q97" s="496" t="s">
        <v>333</v>
      </c>
      <c r="S97" s="476"/>
      <c r="T97" s="476"/>
      <c r="U97" s="476"/>
      <c r="V97" s="476"/>
      <c r="W97" s="476"/>
      <c r="X97" s="476"/>
    </row>
    <row r="98" spans="2:24" s="420" customFormat="1" ht="25.5" hidden="1" customHeight="1" x14ac:dyDescent="0.2">
      <c r="B98" s="454" t="s">
        <v>288</v>
      </c>
      <c r="C98" s="466" t="s">
        <v>344</v>
      </c>
      <c r="D98" s="496"/>
      <c r="E98" s="459">
        <v>1</v>
      </c>
      <c r="F98" s="454" t="s">
        <v>161</v>
      </c>
      <c r="G98" s="494" t="s">
        <v>199</v>
      </c>
      <c r="H98" s="456"/>
      <c r="I98" s="456"/>
      <c r="J98" s="456"/>
      <c r="K98" s="456"/>
      <c r="L98" s="654">
        <v>0</v>
      </c>
      <c r="M98" s="654">
        <v>0</v>
      </c>
      <c r="N98" s="654">
        <v>0</v>
      </c>
      <c r="O98" s="654">
        <v>0</v>
      </c>
      <c r="P98" s="495">
        <v>0</v>
      </c>
      <c r="Q98" s="496" t="s">
        <v>333</v>
      </c>
      <c r="S98" s="476"/>
      <c r="T98" s="476"/>
      <c r="U98" s="476"/>
      <c r="V98" s="476"/>
      <c r="W98" s="476"/>
      <c r="X98" s="476"/>
    </row>
    <row r="99" spans="2:24" s="420" customFormat="1" ht="27" hidden="1" customHeight="1" x14ac:dyDescent="0.2">
      <c r="B99" s="454" t="s">
        <v>127</v>
      </c>
      <c r="C99" s="466" t="s">
        <v>343</v>
      </c>
      <c r="D99" s="496"/>
      <c r="E99" s="459">
        <v>1</v>
      </c>
      <c r="F99" s="454" t="s">
        <v>161</v>
      </c>
      <c r="G99" s="494" t="s">
        <v>336</v>
      </c>
      <c r="H99" s="456"/>
      <c r="I99" s="456"/>
      <c r="J99" s="456"/>
      <c r="K99" s="456"/>
      <c r="L99" s="654">
        <v>0</v>
      </c>
      <c r="M99" s="654">
        <v>0</v>
      </c>
      <c r="N99" s="654">
        <v>0</v>
      </c>
      <c r="O99" s="654">
        <v>0</v>
      </c>
      <c r="P99" s="495">
        <v>0</v>
      </c>
      <c r="Q99" s="496" t="s">
        <v>333</v>
      </c>
      <c r="S99" s="476"/>
      <c r="T99" s="476"/>
      <c r="U99" s="476"/>
      <c r="V99" s="476"/>
      <c r="W99" s="476"/>
      <c r="X99" s="476"/>
    </row>
    <row r="100" spans="2:24" s="420" customFormat="1" ht="26.25" hidden="1" customHeight="1" x14ac:dyDescent="0.2">
      <c r="B100" s="454" t="s">
        <v>289</v>
      </c>
      <c r="C100" s="455" t="s">
        <v>342</v>
      </c>
      <c r="D100" s="496"/>
      <c r="E100" s="459">
        <v>1</v>
      </c>
      <c r="F100" s="454" t="s">
        <v>161</v>
      </c>
      <c r="G100" s="494" t="s">
        <v>337</v>
      </c>
      <c r="H100" s="456"/>
      <c r="I100" s="456"/>
      <c r="J100" s="456"/>
      <c r="K100" s="456"/>
      <c r="L100" s="654">
        <v>0</v>
      </c>
      <c r="M100" s="654">
        <v>0</v>
      </c>
      <c r="N100" s="654">
        <v>0</v>
      </c>
      <c r="O100" s="654">
        <v>0</v>
      </c>
      <c r="P100" s="495">
        <v>0</v>
      </c>
      <c r="Q100" s="496" t="s">
        <v>338</v>
      </c>
      <c r="S100" s="476"/>
      <c r="T100" s="476"/>
      <c r="U100" s="476"/>
      <c r="V100" s="476"/>
      <c r="W100" s="476"/>
      <c r="X100" s="476"/>
    </row>
    <row r="101" spans="2:24" s="420" customFormat="1" ht="24" hidden="1" customHeight="1" x14ac:dyDescent="0.2">
      <c r="B101" s="454" t="s">
        <v>290</v>
      </c>
      <c r="C101" s="455" t="s">
        <v>379</v>
      </c>
      <c r="D101" s="496"/>
      <c r="E101" s="459">
        <v>1</v>
      </c>
      <c r="F101" s="454" t="s">
        <v>161</v>
      </c>
      <c r="G101" s="494" t="s">
        <v>266</v>
      </c>
      <c r="H101" s="456"/>
      <c r="I101" s="456"/>
      <c r="J101" s="456"/>
      <c r="K101" s="654"/>
      <c r="L101" s="654">
        <v>0</v>
      </c>
      <c r="M101" s="654">
        <v>0</v>
      </c>
      <c r="N101" s="654">
        <v>0</v>
      </c>
      <c r="O101" s="654">
        <v>0</v>
      </c>
      <c r="P101" s="495">
        <v>0</v>
      </c>
      <c r="Q101" s="496" t="s">
        <v>339</v>
      </c>
      <c r="S101" s="476"/>
      <c r="T101" s="476"/>
      <c r="U101" s="476"/>
      <c r="V101" s="476"/>
      <c r="W101" s="476"/>
      <c r="X101" s="476"/>
    </row>
    <row r="102" spans="2:24" s="463" customFormat="1" ht="24" hidden="1" customHeight="1" x14ac:dyDescent="0.2">
      <c r="B102" s="454" t="s">
        <v>189</v>
      </c>
      <c r="C102" s="466" t="s">
        <v>484</v>
      </c>
      <c r="D102" s="496"/>
      <c r="E102" s="459">
        <v>1</v>
      </c>
      <c r="F102" s="454" t="s">
        <v>276</v>
      </c>
      <c r="G102" s="494" t="s">
        <v>321</v>
      </c>
      <c r="H102" s="456">
        <v>1</v>
      </c>
      <c r="I102" s="456">
        <v>0</v>
      </c>
      <c r="J102" s="456"/>
      <c r="K102" s="456">
        <v>1</v>
      </c>
      <c r="L102" s="457">
        <v>0</v>
      </c>
      <c r="M102" s="457">
        <v>0</v>
      </c>
      <c r="N102" s="457">
        <v>0</v>
      </c>
      <c r="O102" s="457">
        <v>0</v>
      </c>
      <c r="P102" s="495">
        <v>0</v>
      </c>
      <c r="Q102" s="496" t="s">
        <v>485</v>
      </c>
      <c r="S102" s="497"/>
      <c r="T102" s="497"/>
      <c r="U102" s="497"/>
      <c r="V102" s="497"/>
      <c r="W102" s="497"/>
      <c r="X102" s="497"/>
    </row>
    <row r="103" spans="2:24" s="463" customFormat="1" ht="24" hidden="1" customHeight="1" x14ac:dyDescent="0.2">
      <c r="B103" s="454" t="s">
        <v>128</v>
      </c>
      <c r="C103" s="455" t="s">
        <v>398</v>
      </c>
      <c r="D103" s="496"/>
      <c r="E103" s="459">
        <v>1</v>
      </c>
      <c r="F103" s="454" t="s">
        <v>161</v>
      </c>
      <c r="G103" s="494" t="s">
        <v>267</v>
      </c>
      <c r="H103" s="456">
        <v>1</v>
      </c>
      <c r="I103" s="456">
        <v>0</v>
      </c>
      <c r="J103" s="456"/>
      <c r="K103" s="457">
        <v>0</v>
      </c>
      <c r="L103" s="457">
        <v>0</v>
      </c>
      <c r="M103" s="457">
        <v>0</v>
      </c>
      <c r="N103" s="457">
        <v>0</v>
      </c>
      <c r="O103" s="457">
        <v>0</v>
      </c>
      <c r="P103" s="495">
        <v>0</v>
      </c>
      <c r="Q103" s="496" t="s">
        <v>340</v>
      </c>
      <c r="S103" s="497"/>
      <c r="T103" s="497"/>
      <c r="U103" s="497"/>
      <c r="V103" s="497"/>
      <c r="W103" s="497"/>
      <c r="X103" s="497"/>
    </row>
    <row r="104" spans="2:24" ht="12" hidden="1" customHeight="1" x14ac:dyDescent="0.2">
      <c r="B104" s="444"/>
      <c r="C104" s="485"/>
      <c r="D104" s="488"/>
      <c r="E104" s="448"/>
      <c r="F104" s="444"/>
      <c r="G104" s="492"/>
      <c r="H104" s="445"/>
      <c r="I104" s="445"/>
      <c r="J104" s="445"/>
      <c r="K104" s="633"/>
      <c r="L104" s="633"/>
      <c r="M104" s="633"/>
      <c r="N104" s="633"/>
      <c r="O104" s="633"/>
      <c r="P104" s="491"/>
      <c r="Q104" s="491"/>
    </row>
    <row r="105" spans="2:24" s="787" customFormat="1" ht="24" hidden="1" customHeight="1" x14ac:dyDescent="0.2">
      <c r="B105" s="797" t="s">
        <v>415</v>
      </c>
      <c r="C105" s="786" t="s">
        <v>427</v>
      </c>
      <c r="D105" s="796"/>
      <c r="E105" s="785"/>
      <c r="F105" s="784"/>
      <c r="G105" s="784"/>
      <c r="H105" s="765"/>
      <c r="I105" s="765"/>
      <c r="J105" s="765"/>
      <c r="K105" s="766"/>
      <c r="L105" s="766"/>
      <c r="M105" s="766"/>
      <c r="N105" s="766"/>
      <c r="O105" s="766"/>
      <c r="P105" s="765"/>
      <c r="Q105" s="765"/>
      <c r="S105" s="795" t="s">
        <v>529</v>
      </c>
      <c r="T105" s="795"/>
      <c r="U105" s="795"/>
      <c r="V105" s="795"/>
      <c r="W105" s="795"/>
      <c r="X105" s="795"/>
    </row>
    <row r="106" spans="2:24" s="783" customFormat="1" ht="27.75" hidden="1" customHeight="1" x14ac:dyDescent="0.2">
      <c r="B106" s="782" t="s">
        <v>416</v>
      </c>
      <c r="C106" s="794" t="s">
        <v>527</v>
      </c>
      <c r="D106" s="793"/>
      <c r="E106" s="781">
        <v>1</v>
      </c>
      <c r="F106" s="767" t="s">
        <v>318</v>
      </c>
      <c r="G106" s="768" t="s">
        <v>428</v>
      </c>
      <c r="H106" s="780">
        <v>0</v>
      </c>
      <c r="I106" s="780">
        <v>6.24</v>
      </c>
      <c r="J106" s="780">
        <v>1</v>
      </c>
      <c r="K106" s="779">
        <v>0.05</v>
      </c>
      <c r="L106" s="779">
        <v>6.24</v>
      </c>
      <c r="M106" s="779">
        <v>0.31</v>
      </c>
      <c r="N106" s="779">
        <v>0</v>
      </c>
      <c r="O106" s="779">
        <v>0</v>
      </c>
      <c r="P106" s="778">
        <v>0</v>
      </c>
      <c r="Q106" s="777" t="s">
        <v>410</v>
      </c>
      <c r="R106" s="787"/>
      <c r="S106" s="795"/>
      <c r="T106" s="795"/>
      <c r="U106" s="795"/>
    </row>
    <row r="107" spans="2:24" s="783" customFormat="1" ht="27.75" hidden="1" customHeight="1" x14ac:dyDescent="0.2">
      <c r="B107" s="782" t="s">
        <v>486</v>
      </c>
      <c r="C107" s="794" t="s">
        <v>431</v>
      </c>
      <c r="D107" s="793"/>
      <c r="E107" s="781">
        <v>1</v>
      </c>
      <c r="F107" s="767" t="s">
        <v>161</v>
      </c>
      <c r="G107" s="768" t="s">
        <v>429</v>
      </c>
      <c r="H107" s="780">
        <v>0</v>
      </c>
      <c r="I107" s="780">
        <v>6.24</v>
      </c>
      <c r="J107" s="780">
        <v>1</v>
      </c>
      <c r="K107" s="779"/>
      <c r="L107" s="779">
        <v>6.24</v>
      </c>
      <c r="M107" s="779">
        <v>0</v>
      </c>
      <c r="N107" s="779">
        <v>0</v>
      </c>
      <c r="O107" s="779">
        <v>0</v>
      </c>
      <c r="P107" s="778">
        <v>0</v>
      </c>
      <c r="Q107" s="777" t="s">
        <v>410</v>
      </c>
      <c r="R107" s="787"/>
      <c r="S107" s="795"/>
      <c r="T107" s="795"/>
      <c r="U107" s="795"/>
    </row>
    <row r="108" spans="2:24" s="783" customFormat="1" ht="27.75" hidden="1" customHeight="1" x14ac:dyDescent="0.2">
      <c r="B108" s="782" t="s">
        <v>487</v>
      </c>
      <c r="C108" s="794" t="s">
        <v>457</v>
      </c>
      <c r="D108" s="793"/>
      <c r="E108" s="781">
        <v>1</v>
      </c>
      <c r="F108" s="767" t="s">
        <v>100</v>
      </c>
      <c r="G108" s="768" t="s">
        <v>283</v>
      </c>
      <c r="H108" s="780">
        <v>0</v>
      </c>
      <c r="I108" s="780">
        <v>1</v>
      </c>
      <c r="J108" s="780">
        <v>1</v>
      </c>
      <c r="K108" s="779"/>
      <c r="L108" s="779">
        <v>1</v>
      </c>
      <c r="M108" s="779">
        <v>0</v>
      </c>
      <c r="N108" s="779">
        <v>0</v>
      </c>
      <c r="O108" s="779">
        <v>0</v>
      </c>
      <c r="P108" s="778">
        <v>0</v>
      </c>
      <c r="Q108" s="777" t="s">
        <v>410</v>
      </c>
      <c r="R108" s="787"/>
      <c r="S108" s="795"/>
      <c r="T108" s="795"/>
      <c r="U108" s="795"/>
    </row>
    <row r="109" spans="2:24" s="497" customFormat="1" ht="12" hidden="1" customHeight="1" x14ac:dyDescent="0.2">
      <c r="B109" s="454"/>
      <c r="C109" s="776"/>
      <c r="D109" s="496"/>
      <c r="E109" s="459"/>
      <c r="F109" s="454"/>
      <c r="G109" s="500"/>
      <c r="H109" s="456"/>
      <c r="I109" s="456"/>
      <c r="J109" s="456"/>
      <c r="K109" s="457"/>
      <c r="L109" s="457"/>
      <c r="M109" s="457"/>
      <c r="N109" s="457"/>
      <c r="O109" s="457"/>
      <c r="P109" s="495"/>
      <c r="Q109" s="496"/>
      <c r="R109" s="463"/>
    </row>
    <row r="110" spans="2:24" s="420" customFormat="1" ht="24" customHeight="1" x14ac:dyDescent="0.2">
      <c r="B110" s="592" t="s">
        <v>230</v>
      </c>
      <c r="C110" s="636" t="s">
        <v>168</v>
      </c>
      <c r="D110" s="630"/>
      <c r="E110" s="631"/>
      <c r="F110" s="596"/>
      <c r="G110" s="596"/>
      <c r="H110" s="594"/>
      <c r="I110" s="594"/>
      <c r="J110" s="594"/>
      <c r="K110" s="595"/>
      <c r="L110" s="595"/>
      <c r="M110" s="595"/>
      <c r="N110" s="595"/>
      <c r="O110" s="595"/>
      <c r="P110" s="594"/>
      <c r="Q110" s="594"/>
      <c r="S110" s="476"/>
      <c r="T110" s="476"/>
      <c r="U110" s="476"/>
      <c r="V110" s="476"/>
      <c r="W110" s="476"/>
      <c r="X110" s="476"/>
    </row>
    <row r="111" spans="2:24" s="420" customFormat="1" ht="24" customHeight="1" x14ac:dyDescent="0.2">
      <c r="B111" s="487" t="s">
        <v>231</v>
      </c>
      <c r="C111" s="123" t="s">
        <v>169</v>
      </c>
      <c r="D111" s="488"/>
      <c r="E111" s="448">
        <v>1</v>
      </c>
      <c r="F111" s="444" t="s">
        <v>161</v>
      </c>
      <c r="G111" s="490" t="s">
        <v>346</v>
      </c>
      <c r="H111" s="445">
        <v>1</v>
      </c>
      <c r="I111" s="445">
        <v>42.56</v>
      </c>
      <c r="J111" s="445">
        <v>1</v>
      </c>
      <c r="K111" s="446"/>
      <c r="L111" s="446">
        <f>I111</f>
        <v>42.56</v>
      </c>
      <c r="M111" s="446">
        <v>0</v>
      </c>
      <c r="N111" s="446">
        <v>0</v>
      </c>
      <c r="O111" s="446">
        <f>L111</f>
        <v>42.56</v>
      </c>
      <c r="P111" s="491">
        <f>O111</f>
        <v>42.56</v>
      </c>
      <c r="Q111" s="488" t="s">
        <v>401</v>
      </c>
      <c r="S111" s="476"/>
      <c r="T111" s="476"/>
      <c r="U111" s="476"/>
      <c r="V111" s="476"/>
      <c r="W111" s="476"/>
      <c r="X111" s="476"/>
    </row>
    <row r="112" spans="2:24" ht="24" customHeight="1" x14ac:dyDescent="0.2">
      <c r="B112" s="489" t="s">
        <v>188</v>
      </c>
      <c r="C112" s="443" t="s">
        <v>390</v>
      </c>
      <c r="D112" s="488" t="s">
        <v>152</v>
      </c>
      <c r="E112" s="448">
        <v>1</v>
      </c>
      <c r="F112" s="444" t="s">
        <v>318</v>
      </c>
      <c r="G112" s="492" t="s">
        <v>96</v>
      </c>
      <c r="H112" s="445">
        <v>1</v>
      </c>
      <c r="I112" s="445">
        <v>70.28</v>
      </c>
      <c r="J112" s="445">
        <v>1</v>
      </c>
      <c r="K112" s="445">
        <v>1</v>
      </c>
      <c r="L112" s="446">
        <f>I112</f>
        <v>70.28</v>
      </c>
      <c r="M112" s="446">
        <f>L112</f>
        <v>70.28</v>
      </c>
      <c r="N112" s="446">
        <v>0</v>
      </c>
      <c r="O112" s="446">
        <f>M112</f>
        <v>70.28</v>
      </c>
      <c r="P112" s="491">
        <f>O112</f>
        <v>70.28</v>
      </c>
      <c r="Q112" s="488" t="s">
        <v>523</v>
      </c>
    </row>
    <row r="113" spans="3:24" s="420" customFormat="1" x14ac:dyDescent="0.2">
      <c r="C113" s="503"/>
      <c r="D113" s="441"/>
      <c r="G113" s="431"/>
      <c r="S113" s="476"/>
      <c r="T113" s="476"/>
      <c r="U113" s="476"/>
      <c r="V113" s="476"/>
      <c r="W113" s="476"/>
      <c r="X113" s="476"/>
    </row>
    <row r="114" spans="3:24" s="420" customFormat="1" x14ac:dyDescent="0.2">
      <c r="C114" s="503"/>
      <c r="D114" s="441"/>
      <c r="G114" s="431"/>
      <c r="S114" s="476"/>
      <c r="T114" s="476"/>
      <c r="U114" s="476"/>
      <c r="V114" s="476"/>
      <c r="W114" s="476"/>
      <c r="X114" s="476"/>
    </row>
    <row r="115" spans="3:24" s="420" customFormat="1" x14ac:dyDescent="0.2">
      <c r="C115" s="503"/>
      <c r="D115" s="441"/>
      <c r="G115" s="431"/>
      <c r="S115" s="476"/>
      <c r="T115" s="476"/>
      <c r="U115" s="476"/>
      <c r="V115" s="476"/>
      <c r="W115" s="476"/>
      <c r="X115" s="476"/>
    </row>
    <row r="116" spans="3:24" x14ac:dyDescent="0.2">
      <c r="C116" s="827"/>
      <c r="D116" s="825" t="s">
        <v>239</v>
      </c>
    </row>
    <row r="117" spans="3:24" x14ac:dyDescent="0.2">
      <c r="C117" s="828"/>
      <c r="D117" s="826">
        <v>234.94</v>
      </c>
    </row>
    <row r="118" spans="3:24" x14ac:dyDescent="0.2">
      <c r="C118" s="828"/>
      <c r="D118" s="826">
        <v>234.3</v>
      </c>
    </row>
    <row r="119" spans="3:24" x14ac:dyDescent="0.2">
      <c r="C119" s="828"/>
      <c r="D119" s="826">
        <v>235</v>
      </c>
    </row>
    <row r="120" spans="3:24" x14ac:dyDescent="0.2">
      <c r="C120" s="828"/>
      <c r="D120" s="826">
        <v>234.22</v>
      </c>
    </row>
    <row r="121" spans="3:24" x14ac:dyDescent="0.2">
      <c r="C121" s="828"/>
      <c r="D121" s="826">
        <v>0.38999999999999996</v>
      </c>
    </row>
    <row r="122" spans="3:24" s="420" customFormat="1" x14ac:dyDescent="0.2">
      <c r="C122" s="828"/>
      <c r="D122" s="826">
        <v>0.1</v>
      </c>
      <c r="G122" s="431"/>
      <c r="S122" s="476"/>
      <c r="T122" s="476"/>
      <c r="U122" s="476"/>
      <c r="V122" s="476"/>
      <c r="W122" s="476"/>
      <c r="X122" s="476"/>
    </row>
    <row r="123" spans="3:24" s="420" customFormat="1" x14ac:dyDescent="0.2">
      <c r="C123" s="828"/>
      <c r="D123" s="826">
        <v>0.49</v>
      </c>
      <c r="G123" s="431"/>
      <c r="S123" s="476"/>
      <c r="T123" s="476"/>
      <c r="U123" s="476"/>
      <c r="V123" s="476"/>
      <c r="W123" s="476"/>
      <c r="X123" s="476"/>
    </row>
    <row r="124" spans="3:24" s="420" customFormat="1" x14ac:dyDescent="0.2">
      <c r="C124" s="828"/>
      <c r="D124" s="826">
        <v>234.4</v>
      </c>
      <c r="G124" s="431"/>
      <c r="S124" s="476"/>
      <c r="T124" s="476"/>
      <c r="U124" s="476"/>
      <c r="V124" s="476"/>
      <c r="W124" s="476"/>
      <c r="X124" s="476"/>
    </row>
  </sheetData>
  <mergeCells count="1">
    <mergeCell ref="B11:Q11"/>
  </mergeCells>
  <phoneticPr fontId="28" type="noConversion"/>
  <printOptions horizontalCentered="1"/>
  <pageMargins left="0.59055118110236227" right="0.39370078740157483" top="0.78740157480314965" bottom="0.39370078740157483" header="0" footer="0"/>
  <pageSetup paperSize="9" scale="50" fitToHeight="0" orientation="portrait" r:id="rId1"/>
  <headerFooter alignWithMargins="0">
    <oddFooter>&amp;R&amp;G</oddFooter>
  </headerFooter>
  <rowBreaks count="3" manualBreakCount="3">
    <brk id="29" max="16" man="1"/>
    <brk id="49" max="16" man="1"/>
    <brk id="75" max="16" man="1"/>
  </rowBreaks>
  <drawing r:id="rId2"/>
  <legacyDrawingHF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Plan5">
    <tabColor theme="5" tint="0.59999389629810485"/>
    <pageSetUpPr fitToPage="1"/>
  </sheetPr>
  <dimension ref="B1:O68"/>
  <sheetViews>
    <sheetView view="pageBreakPreview" topLeftCell="A15" zoomScaleNormal="100" workbookViewId="0">
      <selection activeCell="K21" sqref="K21"/>
    </sheetView>
  </sheetViews>
  <sheetFormatPr defaultRowHeight="12.75" x14ac:dyDescent="0.2"/>
  <cols>
    <col min="1" max="1" width="3.5703125" style="330" customWidth="1"/>
    <col min="2" max="2" width="6.5703125" style="330" customWidth="1"/>
    <col min="3" max="3" width="45.85546875" style="330" customWidth="1"/>
    <col min="4" max="4" width="9.7109375" style="330" bestFit="1" customWidth="1"/>
    <col min="5" max="5" width="13.85546875" style="330" customWidth="1"/>
    <col min="6" max="8" width="13" style="330" customWidth="1"/>
    <col min="9" max="9" width="3.7109375" style="330" customWidth="1"/>
    <col min="10" max="10" width="14.140625" style="330" customWidth="1"/>
    <col min="11" max="11" width="10.28515625" style="330" bestFit="1" customWidth="1"/>
    <col min="12" max="12" width="11.7109375" style="330" customWidth="1"/>
    <col min="13" max="13" width="10.28515625" style="330" bestFit="1" customWidth="1"/>
    <col min="14" max="14" width="11.28515625" style="330" customWidth="1"/>
    <col min="15" max="15" width="11.28515625" style="330" bestFit="1" customWidth="1"/>
    <col min="16" max="16384" width="9.140625" style="330"/>
  </cols>
  <sheetData>
    <row r="1" spans="2:15" ht="20.25" x14ac:dyDescent="0.2">
      <c r="B1" s="265"/>
      <c r="J1" s="331"/>
      <c r="K1" s="331"/>
      <c r="L1" s="331"/>
      <c r="M1" s="331"/>
      <c r="N1" s="331"/>
    </row>
    <row r="2" spans="2:15" ht="63" customHeight="1" x14ac:dyDescent="0.2">
      <c r="B2" s="264"/>
      <c r="J2" s="332"/>
      <c r="K2" s="332"/>
      <c r="L2" s="332"/>
      <c r="M2" s="332"/>
      <c r="N2" s="332"/>
    </row>
    <row r="3" spans="2:15" x14ac:dyDescent="0.2">
      <c r="B3" s="74"/>
      <c r="J3" s="332"/>
      <c r="K3" s="332"/>
      <c r="L3" s="332"/>
      <c r="M3" s="332"/>
      <c r="N3" s="332"/>
      <c r="O3" s="332"/>
    </row>
    <row r="4" spans="2:15" x14ac:dyDescent="0.2">
      <c r="B4" s="77"/>
      <c r="J4" s="332"/>
      <c r="K4" s="332"/>
      <c r="L4" s="332"/>
      <c r="M4" s="332"/>
      <c r="N4" s="332"/>
      <c r="O4" s="332"/>
    </row>
    <row r="5" spans="2:15" x14ac:dyDescent="0.2">
      <c r="B5" s="68"/>
      <c r="J5" s="332"/>
      <c r="K5" s="332"/>
      <c r="L5" s="332"/>
      <c r="M5" s="332"/>
      <c r="N5" s="332"/>
      <c r="O5" s="332"/>
    </row>
    <row r="6" spans="2:15" x14ac:dyDescent="0.2">
      <c r="B6" s="68"/>
      <c r="G6" s="97" t="s">
        <v>214</v>
      </c>
      <c r="J6" s="332"/>
      <c r="K6" s="332"/>
      <c r="L6" s="332"/>
      <c r="M6" s="332"/>
      <c r="N6" s="332"/>
      <c r="O6" s="332"/>
    </row>
    <row r="7" spans="2:15" x14ac:dyDescent="0.2">
      <c r="B7" s="97" t="s">
        <v>581</v>
      </c>
      <c r="G7" s="78" t="s">
        <v>582</v>
      </c>
      <c r="J7" s="332"/>
      <c r="K7" s="332"/>
      <c r="L7" s="332"/>
      <c r="M7" s="332"/>
      <c r="N7" s="332"/>
      <c r="O7" s="332"/>
    </row>
    <row r="8" spans="2:15" x14ac:dyDescent="0.2">
      <c r="B8" s="97" t="s">
        <v>526</v>
      </c>
      <c r="G8" s="78" t="s">
        <v>583</v>
      </c>
      <c r="J8" s="332"/>
      <c r="K8" s="332"/>
      <c r="L8" s="332"/>
      <c r="M8" s="332"/>
      <c r="N8" s="332"/>
      <c r="O8" s="332"/>
    </row>
    <row r="9" spans="2:15" hidden="1" x14ac:dyDescent="0.2">
      <c r="B9" s="97"/>
      <c r="G9" t="e">
        <v>#REF!</v>
      </c>
      <c r="J9" s="332"/>
      <c r="K9" s="332"/>
      <c r="L9" s="332"/>
      <c r="M9" s="332"/>
      <c r="N9" s="332"/>
      <c r="O9" s="332"/>
    </row>
    <row r="10" spans="2:15" x14ac:dyDescent="0.2">
      <c r="B10" s="97"/>
      <c r="G10" s="78" t="s">
        <v>418</v>
      </c>
      <c r="J10" s="332"/>
      <c r="K10" s="332"/>
      <c r="L10" s="332"/>
      <c r="M10" s="332"/>
      <c r="N10" s="332"/>
      <c r="O10" s="332"/>
    </row>
    <row r="11" spans="2:15" x14ac:dyDescent="0.2">
      <c r="B11" s="77"/>
      <c r="G11" s="78" t="s">
        <v>584</v>
      </c>
      <c r="J11" s="333"/>
      <c r="K11" s="333"/>
      <c r="L11" s="333"/>
      <c r="M11" s="333"/>
      <c r="N11" s="332"/>
      <c r="O11" s="332"/>
    </row>
    <row r="12" spans="2:15" x14ac:dyDescent="0.2">
      <c r="B12" s="77"/>
      <c r="J12" s="333"/>
      <c r="K12" s="333"/>
      <c r="L12" s="333"/>
      <c r="M12" s="333"/>
      <c r="N12" s="332"/>
      <c r="O12" s="332"/>
    </row>
    <row r="13" spans="2:15" x14ac:dyDescent="0.2">
      <c r="B13" s="882" t="s">
        <v>411</v>
      </c>
      <c r="C13" s="882"/>
      <c r="D13" s="882"/>
      <c r="E13" s="882"/>
      <c r="F13" s="882"/>
      <c r="G13" s="882"/>
      <c r="H13" s="882"/>
      <c r="J13" s="332"/>
      <c r="K13" s="332"/>
      <c r="L13" s="332"/>
      <c r="M13" s="332"/>
      <c r="N13" s="332"/>
      <c r="O13" s="332"/>
    </row>
    <row r="14" spans="2:15" x14ac:dyDescent="0.2">
      <c r="J14" s="334"/>
      <c r="K14" s="334"/>
      <c r="L14" s="334"/>
      <c r="M14" s="334"/>
      <c r="N14" s="334"/>
      <c r="O14" s="332"/>
    </row>
    <row r="15" spans="2:15" x14ac:dyDescent="0.2">
      <c r="B15" s="387"/>
      <c r="C15" s="387"/>
      <c r="D15" s="388" t="s">
        <v>359</v>
      </c>
      <c r="E15" s="388" t="s">
        <v>360</v>
      </c>
      <c r="F15" s="887" t="s">
        <v>308</v>
      </c>
      <c r="G15" s="887"/>
      <c r="H15" s="887"/>
      <c r="J15" s="332"/>
      <c r="K15" s="332"/>
      <c r="L15" s="332"/>
      <c r="M15" s="332"/>
      <c r="N15" s="332"/>
      <c r="O15" s="332"/>
    </row>
    <row r="16" spans="2:15" x14ac:dyDescent="0.2">
      <c r="B16" s="389" t="s">
        <v>307</v>
      </c>
      <c r="C16" s="389" t="s">
        <v>361</v>
      </c>
      <c r="D16" s="389" t="s">
        <v>135</v>
      </c>
      <c r="E16" s="389" t="s">
        <v>362</v>
      </c>
      <c r="F16" s="390">
        <v>1</v>
      </c>
      <c r="G16" s="390">
        <v>2</v>
      </c>
      <c r="H16" s="390">
        <v>3</v>
      </c>
      <c r="J16" s="334"/>
      <c r="K16" s="334"/>
      <c r="L16" s="334"/>
      <c r="M16" s="334"/>
      <c r="N16" s="334"/>
      <c r="O16" s="332"/>
    </row>
    <row r="17" spans="2:15" x14ac:dyDescent="0.2">
      <c r="B17" s="391"/>
      <c r="C17" s="392" t="s">
        <v>84</v>
      </c>
      <c r="D17" s="391"/>
      <c r="E17" s="392" t="s">
        <v>363</v>
      </c>
      <c r="F17" s="393" t="s">
        <v>151</v>
      </c>
      <c r="G17" s="393" t="s">
        <v>151</v>
      </c>
      <c r="H17" s="393" t="s">
        <v>151</v>
      </c>
      <c r="J17" s="332"/>
      <c r="K17" s="332"/>
      <c r="L17" s="332"/>
      <c r="M17" s="332"/>
      <c r="N17" s="332"/>
      <c r="O17" s="332"/>
    </row>
    <row r="18" spans="2:15" s="384" customFormat="1" ht="12.75" hidden="1" customHeight="1" x14ac:dyDescent="0.2">
      <c r="B18" s="380"/>
      <c r="C18" s="381"/>
      <c r="D18" s="382"/>
      <c r="E18" s="383"/>
      <c r="F18" s="382"/>
      <c r="G18" s="382"/>
      <c r="H18" s="382"/>
      <c r="J18" s="385"/>
      <c r="N18" s="386"/>
    </row>
    <row r="19" spans="2:15" ht="12.75" customHeight="1" x14ac:dyDescent="0.2">
      <c r="B19" s="335" t="s">
        <v>99</v>
      </c>
      <c r="C19" s="336" t="s">
        <v>263</v>
      </c>
      <c r="D19" s="878">
        <f>E19/E27</f>
        <v>2.7760605866075563E-3</v>
      </c>
      <c r="E19" s="362">
        <f>Resumo!G18</f>
        <v>1420.4099999999999</v>
      </c>
      <c r="F19" s="361">
        <f>E19</f>
        <v>1420.4099999999999</v>
      </c>
      <c r="G19" s="361"/>
      <c r="H19" s="361"/>
      <c r="J19" s="699"/>
      <c r="K19" s="332"/>
      <c r="L19" s="340"/>
      <c r="M19" s="332"/>
      <c r="N19" s="334"/>
      <c r="O19" s="332"/>
    </row>
    <row r="20" spans="2:15" x14ac:dyDescent="0.2">
      <c r="B20" s="335" t="s">
        <v>309</v>
      </c>
      <c r="C20" s="336" t="s">
        <v>264</v>
      </c>
      <c r="D20" s="878">
        <f>E20/E27</f>
        <v>3.9262474873384419E-2</v>
      </c>
      <c r="E20" s="362">
        <f>Resumo!G19</f>
        <v>20089.191210000001</v>
      </c>
      <c r="F20" s="361">
        <f>Resumo!F19</f>
        <v>6696.39707</v>
      </c>
      <c r="G20" s="361">
        <f>F20</f>
        <v>6696.39707</v>
      </c>
      <c r="H20" s="361">
        <f>F20</f>
        <v>6696.39707</v>
      </c>
      <c r="J20" s="699"/>
      <c r="K20" s="332"/>
      <c r="L20" s="340"/>
      <c r="M20" s="332"/>
      <c r="N20" s="334"/>
      <c r="O20" s="332"/>
    </row>
    <row r="21" spans="2:15" hidden="1" x14ac:dyDescent="0.2">
      <c r="B21" s="335" t="s">
        <v>170</v>
      </c>
      <c r="C21" s="379" t="s">
        <v>432</v>
      </c>
      <c r="D21" s="878">
        <v>0</v>
      </c>
      <c r="E21" s="362">
        <v>0</v>
      </c>
      <c r="F21" s="361"/>
      <c r="G21" s="361"/>
      <c r="H21" s="361"/>
      <c r="J21" s="699"/>
      <c r="K21" s="332"/>
      <c r="L21" s="340"/>
      <c r="M21" s="337"/>
      <c r="N21" s="334"/>
      <c r="O21" s="332"/>
    </row>
    <row r="22" spans="2:15" x14ac:dyDescent="0.2">
      <c r="B22" s="335" t="s">
        <v>101</v>
      </c>
      <c r="C22" s="379" t="s">
        <v>449</v>
      </c>
      <c r="D22" s="878">
        <f>E22/E27</f>
        <v>0.95796146454000808</v>
      </c>
      <c r="E22" s="362">
        <f>'Orç Portal'!G106</f>
        <v>490154.30369626539</v>
      </c>
      <c r="F22" s="361">
        <f>E22/3</f>
        <v>163384.76789875512</v>
      </c>
      <c r="G22" s="361">
        <f>E22/3</f>
        <v>163384.76789875512</v>
      </c>
      <c r="H22" s="361">
        <f>E22/3</f>
        <v>163384.76789875512</v>
      </c>
      <c r="J22" s="699"/>
      <c r="K22" s="332"/>
      <c r="L22" s="340"/>
      <c r="M22" s="337"/>
      <c r="N22" s="334"/>
      <c r="O22" s="332"/>
    </row>
    <row r="23" spans="2:15" x14ac:dyDescent="0.2">
      <c r="B23" s="338"/>
      <c r="C23" s="338"/>
      <c r="D23" s="363"/>
      <c r="E23" s="363"/>
      <c r="F23" s="364"/>
      <c r="G23" s="364"/>
      <c r="H23" s="364"/>
      <c r="J23" s="334"/>
      <c r="K23" s="339"/>
      <c r="L23" s="334"/>
      <c r="M23" s="334"/>
      <c r="N23" s="334"/>
      <c r="O23" s="332"/>
    </row>
    <row r="24" spans="2:15" x14ac:dyDescent="0.2">
      <c r="B24" s="338" t="s">
        <v>302</v>
      </c>
      <c r="C24" s="338" t="s">
        <v>364</v>
      </c>
      <c r="D24" s="361">
        <v>100</v>
      </c>
      <c r="E24" s="365">
        <v>230420.93</v>
      </c>
      <c r="F24" s="878">
        <f>(F19+F20+F22)/E27</f>
        <v>0.33518404039107169</v>
      </c>
      <c r="G24" s="878">
        <f>(G20+G22)/E27</f>
        <v>0.33240797980446413</v>
      </c>
      <c r="H24" s="878">
        <f>(H20+H22)/E27</f>
        <v>0.33240797980446413</v>
      </c>
      <c r="J24" s="340"/>
      <c r="K24" s="339"/>
      <c r="L24" s="334"/>
      <c r="M24" s="334"/>
      <c r="N24" s="334"/>
      <c r="O24" s="332"/>
    </row>
    <row r="25" spans="2:15" x14ac:dyDescent="0.2">
      <c r="B25" s="338"/>
      <c r="C25" s="338" t="s">
        <v>365</v>
      </c>
      <c r="D25" s="361"/>
      <c r="E25" s="365">
        <v>230420.93</v>
      </c>
      <c r="F25" s="878">
        <f>F24</f>
        <v>0.33518404039107169</v>
      </c>
      <c r="G25" s="878">
        <f>G24+F25</f>
        <v>0.66759202019553587</v>
      </c>
      <c r="H25" s="878">
        <f>H24+G25</f>
        <v>1</v>
      </c>
      <c r="J25" s="332"/>
      <c r="K25" s="341"/>
      <c r="L25" s="332"/>
      <c r="M25" s="332"/>
      <c r="N25" s="332"/>
      <c r="O25" s="332"/>
    </row>
    <row r="26" spans="2:15" x14ac:dyDescent="0.2">
      <c r="B26" s="342"/>
      <c r="C26" s="343"/>
      <c r="D26" s="366"/>
      <c r="E26" s="366"/>
      <c r="F26" s="367"/>
      <c r="G26" s="367"/>
      <c r="H26" s="368"/>
      <c r="J26" s="332"/>
      <c r="K26" s="339"/>
      <c r="L26" s="332"/>
      <c r="M26" s="332"/>
      <c r="N26" s="332"/>
      <c r="O26" s="332"/>
    </row>
    <row r="27" spans="2:15" x14ac:dyDescent="0.2">
      <c r="B27" s="338"/>
      <c r="C27" s="338" t="s">
        <v>366</v>
      </c>
      <c r="D27" s="369">
        <v>100</v>
      </c>
      <c r="E27" s="369">
        <f>Resumo!G23</f>
        <v>511663.90490626538</v>
      </c>
      <c r="F27" s="369">
        <f>F19+F20+F22</f>
        <v>171501.57496875513</v>
      </c>
      <c r="G27" s="369">
        <f>G20+G22</f>
        <v>170081.16496875513</v>
      </c>
      <c r="H27" s="369">
        <f>H20+H22</f>
        <v>170081.16496875513</v>
      </c>
      <c r="J27" s="344"/>
      <c r="K27" s="345"/>
      <c r="L27" s="333"/>
      <c r="M27" s="333"/>
      <c r="N27" s="332"/>
      <c r="O27" s="332"/>
    </row>
    <row r="28" spans="2:15" x14ac:dyDescent="0.2">
      <c r="C28" s="332"/>
      <c r="D28" s="332"/>
      <c r="E28" s="346">
        <v>230420.93</v>
      </c>
      <c r="F28" s="346"/>
      <c r="G28" s="346"/>
      <c r="H28" s="346"/>
      <c r="J28" s="337"/>
      <c r="K28" s="334"/>
      <c r="L28" s="334"/>
      <c r="M28" s="334"/>
      <c r="N28" s="332"/>
      <c r="O28" s="334"/>
    </row>
    <row r="29" spans="2:15" x14ac:dyDescent="0.2">
      <c r="C29" s="347"/>
      <c r="D29" s="348"/>
      <c r="E29" s="346"/>
      <c r="F29" s="346"/>
      <c r="G29" s="346"/>
      <c r="H29" s="346"/>
      <c r="J29" s="337"/>
      <c r="K29" s="334"/>
      <c r="L29" s="332"/>
      <c r="M29" s="332"/>
      <c r="N29" s="332"/>
      <c r="O29" s="332"/>
    </row>
    <row r="30" spans="2:15" x14ac:dyDescent="0.2">
      <c r="C30" s="349"/>
      <c r="D30" s="332"/>
      <c r="E30" s="350"/>
      <c r="F30" s="698"/>
      <c r="G30" s="698"/>
      <c r="H30" s="346"/>
      <c r="J30" s="333"/>
      <c r="K30" s="332"/>
      <c r="L30" s="332"/>
      <c r="M30" s="332"/>
      <c r="N30" s="332"/>
      <c r="O30" s="332"/>
    </row>
    <row r="31" spans="2:15" x14ac:dyDescent="0.2">
      <c r="C31" s="347"/>
      <c r="D31" s="332"/>
      <c r="E31" s="351"/>
      <c r="F31" s="351"/>
      <c r="G31" s="351"/>
      <c r="H31" s="351"/>
      <c r="J31" s="334"/>
      <c r="K31" s="334"/>
      <c r="L31" s="334"/>
      <c r="M31" s="334"/>
      <c r="N31" s="332"/>
      <c r="O31" s="334"/>
    </row>
    <row r="32" spans="2:15" x14ac:dyDescent="0.2">
      <c r="C32" s="331"/>
      <c r="D32" s="332"/>
      <c r="E32" s="351"/>
      <c r="F32" s="351"/>
      <c r="G32" s="351"/>
      <c r="H32" s="351"/>
      <c r="I32" s="351"/>
      <c r="J32" s="334"/>
      <c r="K32" s="332"/>
      <c r="L32" s="332"/>
      <c r="M32" s="332"/>
      <c r="N32" s="332"/>
      <c r="O32" s="332"/>
    </row>
    <row r="33" spans="3:15" x14ac:dyDescent="0.2">
      <c r="C33" s="332"/>
      <c r="D33" s="332"/>
      <c r="E33" s="351"/>
      <c r="F33" s="351"/>
      <c r="G33" s="351"/>
      <c r="H33" s="332"/>
      <c r="J33" s="352"/>
      <c r="K33" s="352"/>
      <c r="L33" s="352"/>
      <c r="M33" s="340"/>
      <c r="N33" s="332"/>
      <c r="O33" s="332"/>
    </row>
    <row r="34" spans="3:15" x14ac:dyDescent="0.2">
      <c r="C34" s="332"/>
      <c r="D34" s="332"/>
      <c r="E34" s="351"/>
      <c r="F34" s="351"/>
      <c r="G34" s="351"/>
      <c r="H34" s="332"/>
      <c r="I34" s="353"/>
      <c r="J34" s="332"/>
      <c r="K34" s="332"/>
      <c r="L34" s="332"/>
      <c r="M34" s="332"/>
      <c r="N34" s="332"/>
      <c r="O34" s="332"/>
    </row>
    <row r="35" spans="3:15" x14ac:dyDescent="0.2">
      <c r="C35" s="332"/>
      <c r="D35" s="332"/>
      <c r="E35" s="354"/>
      <c r="F35" s="354"/>
      <c r="G35" s="354"/>
      <c r="H35" s="332"/>
      <c r="J35" s="332"/>
      <c r="K35" s="332"/>
      <c r="L35" s="332"/>
      <c r="M35" s="332"/>
      <c r="N35" s="332"/>
      <c r="O35" s="332"/>
    </row>
    <row r="36" spans="3:15" x14ac:dyDescent="0.2">
      <c r="C36" s="332"/>
      <c r="D36" s="332"/>
      <c r="E36" s="355"/>
      <c r="F36" s="355"/>
      <c r="G36" s="355"/>
      <c r="H36" s="332"/>
      <c r="J36" s="332"/>
      <c r="K36" s="332"/>
      <c r="L36" s="332"/>
      <c r="M36" s="332"/>
      <c r="N36" s="332"/>
      <c r="O36" s="332"/>
    </row>
    <row r="37" spans="3:15" x14ac:dyDescent="0.2">
      <c r="C37" s="332"/>
      <c r="D37" s="331"/>
      <c r="E37" s="331"/>
      <c r="F37" s="331"/>
      <c r="G37" s="331"/>
      <c r="H37" s="331"/>
      <c r="J37" s="332"/>
      <c r="K37" s="332"/>
      <c r="L37" s="332"/>
      <c r="M37" s="332"/>
      <c r="N37" s="332"/>
      <c r="O37" s="332"/>
    </row>
    <row r="38" spans="3:15" x14ac:dyDescent="0.2">
      <c r="D38" s="331"/>
      <c r="E38" s="356"/>
      <c r="F38" s="349"/>
      <c r="G38" s="349"/>
      <c r="H38" s="349"/>
      <c r="J38" s="332"/>
      <c r="K38" s="332"/>
      <c r="L38" s="332"/>
      <c r="M38" s="332"/>
      <c r="N38" s="332"/>
      <c r="O38" s="332"/>
    </row>
    <row r="39" spans="3:15" x14ac:dyDescent="0.2">
      <c r="D39" s="331"/>
      <c r="E39" s="356"/>
      <c r="F39" s="349"/>
      <c r="G39" s="349"/>
      <c r="H39" s="349"/>
      <c r="J39" s="332"/>
      <c r="K39" s="332"/>
      <c r="L39" s="332"/>
      <c r="M39" s="332"/>
      <c r="N39" s="332"/>
      <c r="O39" s="332"/>
    </row>
    <row r="40" spans="3:15" x14ac:dyDescent="0.2">
      <c r="D40" s="332"/>
      <c r="E40" s="357"/>
      <c r="F40" s="352"/>
      <c r="G40" s="352"/>
      <c r="H40" s="352"/>
      <c r="J40" s="332"/>
      <c r="K40" s="332"/>
      <c r="L40" s="332"/>
      <c r="M40" s="332"/>
      <c r="N40" s="332"/>
      <c r="O40" s="332"/>
    </row>
    <row r="41" spans="3:15" x14ac:dyDescent="0.2">
      <c r="D41" s="332"/>
      <c r="E41" s="357"/>
      <c r="F41" s="352"/>
      <c r="G41" s="352"/>
      <c r="H41" s="352"/>
      <c r="J41" s="332"/>
      <c r="K41" s="332"/>
      <c r="L41" s="332"/>
      <c r="M41" s="332"/>
      <c r="N41" s="332"/>
      <c r="O41" s="332"/>
    </row>
    <row r="42" spans="3:15" x14ac:dyDescent="0.2">
      <c r="D42" s="332"/>
      <c r="E42" s="352"/>
      <c r="F42" s="352"/>
      <c r="G42" s="352"/>
      <c r="H42" s="352"/>
      <c r="J42" s="332"/>
      <c r="K42" s="332"/>
      <c r="L42" s="332"/>
      <c r="M42" s="332"/>
      <c r="N42" s="332"/>
      <c r="O42" s="332"/>
    </row>
    <row r="43" spans="3:15" x14ac:dyDescent="0.2">
      <c r="D43" s="332"/>
      <c r="E43" s="355"/>
      <c r="F43" s="358"/>
      <c r="G43" s="359"/>
      <c r="H43" s="358"/>
      <c r="J43" s="332"/>
      <c r="K43" s="332"/>
      <c r="L43" s="332"/>
      <c r="M43" s="332"/>
      <c r="N43" s="332"/>
      <c r="O43" s="332"/>
    </row>
    <row r="44" spans="3:15" x14ac:dyDescent="0.2">
      <c r="D44" s="332"/>
      <c r="E44" s="355"/>
      <c r="F44" s="360"/>
      <c r="G44" s="360"/>
      <c r="H44" s="360"/>
      <c r="J44" s="332"/>
      <c r="K44" s="332"/>
      <c r="L44" s="332"/>
      <c r="M44" s="332"/>
      <c r="N44" s="332"/>
      <c r="O44" s="332"/>
    </row>
    <row r="45" spans="3:15" x14ac:dyDescent="0.2">
      <c r="D45" s="332"/>
      <c r="E45" s="355"/>
      <c r="F45" s="360"/>
      <c r="G45" s="360"/>
      <c r="H45" s="360"/>
      <c r="J45" s="332"/>
      <c r="K45" s="332"/>
      <c r="L45" s="332"/>
      <c r="M45" s="332"/>
      <c r="N45" s="332"/>
    </row>
    <row r="46" spans="3:15" x14ac:dyDescent="0.2">
      <c r="D46" s="332"/>
      <c r="E46" s="355"/>
      <c r="F46" s="360"/>
      <c r="G46" s="360"/>
      <c r="H46" s="360"/>
    </row>
    <row r="47" spans="3:15" x14ac:dyDescent="0.2">
      <c r="D47" s="332"/>
      <c r="E47" s="358"/>
      <c r="F47" s="360"/>
      <c r="G47" s="360"/>
      <c r="H47" s="360"/>
    </row>
    <row r="48" spans="3:15" x14ac:dyDescent="0.2">
      <c r="D48" s="332"/>
      <c r="E48" s="358"/>
      <c r="F48" s="358"/>
      <c r="G48" s="359"/>
      <c r="H48" s="358"/>
    </row>
    <row r="49" spans="4:8" x14ac:dyDescent="0.2">
      <c r="D49" s="332"/>
      <c r="E49" s="332"/>
      <c r="F49" s="360"/>
      <c r="G49" s="360"/>
      <c r="H49" s="360"/>
    </row>
    <row r="50" spans="4:8" x14ac:dyDescent="0.2">
      <c r="D50" s="332"/>
      <c r="E50" s="332"/>
      <c r="F50" s="360"/>
      <c r="G50" s="360"/>
      <c r="H50" s="360"/>
    </row>
    <row r="51" spans="4:8" x14ac:dyDescent="0.2">
      <c r="D51" s="332"/>
      <c r="E51" s="332"/>
      <c r="F51" s="360"/>
      <c r="G51" s="360"/>
      <c r="H51" s="360"/>
    </row>
    <row r="52" spans="4:8" x14ac:dyDescent="0.2">
      <c r="D52" s="332"/>
      <c r="E52" s="332"/>
      <c r="F52" s="358"/>
      <c r="G52" s="359"/>
      <c r="H52" s="358"/>
    </row>
    <row r="53" spans="4:8" x14ac:dyDescent="0.2">
      <c r="D53" s="332"/>
      <c r="E53" s="332"/>
      <c r="F53" s="360"/>
      <c r="G53" s="360"/>
      <c r="H53" s="360"/>
    </row>
    <row r="54" spans="4:8" x14ac:dyDescent="0.2">
      <c r="D54" s="332"/>
      <c r="E54" s="332"/>
      <c r="F54" s="360"/>
      <c r="G54" s="360"/>
      <c r="H54" s="360"/>
    </row>
    <row r="55" spans="4:8" x14ac:dyDescent="0.2">
      <c r="D55" s="332"/>
      <c r="E55" s="332"/>
      <c r="F55" s="360"/>
      <c r="G55" s="360"/>
      <c r="H55" s="360"/>
    </row>
    <row r="56" spans="4:8" x14ac:dyDescent="0.2">
      <c r="D56" s="332"/>
      <c r="E56" s="332"/>
      <c r="F56" s="358"/>
      <c r="G56" s="359"/>
      <c r="H56" s="358"/>
    </row>
    <row r="57" spans="4:8" x14ac:dyDescent="0.2">
      <c r="D57" s="332"/>
      <c r="E57" s="332"/>
      <c r="F57" s="360"/>
      <c r="G57" s="360"/>
      <c r="H57" s="360"/>
    </row>
    <row r="58" spans="4:8" x14ac:dyDescent="0.2">
      <c r="D58" s="332"/>
      <c r="E58" s="332"/>
      <c r="F58" s="360"/>
      <c r="G58" s="360"/>
      <c r="H58" s="360"/>
    </row>
    <row r="59" spans="4:8" x14ac:dyDescent="0.2">
      <c r="D59" s="332"/>
      <c r="E59" s="332"/>
      <c r="F59" s="360"/>
      <c r="G59" s="360"/>
      <c r="H59" s="360"/>
    </row>
    <row r="60" spans="4:8" x14ac:dyDescent="0.2">
      <c r="D60" s="332"/>
      <c r="E60" s="332"/>
      <c r="F60" s="360"/>
      <c r="G60" s="360"/>
      <c r="H60" s="360"/>
    </row>
    <row r="61" spans="4:8" x14ac:dyDescent="0.2">
      <c r="D61" s="332"/>
      <c r="E61" s="332"/>
      <c r="F61" s="360"/>
      <c r="G61" s="360"/>
      <c r="H61" s="360"/>
    </row>
    <row r="62" spans="4:8" x14ac:dyDescent="0.2">
      <c r="D62" s="332"/>
      <c r="E62" s="332"/>
      <c r="F62" s="360"/>
      <c r="G62" s="360"/>
      <c r="H62" s="360"/>
    </row>
    <row r="63" spans="4:8" x14ac:dyDescent="0.2">
      <c r="D63" s="332"/>
      <c r="E63" s="332"/>
      <c r="F63" s="360"/>
      <c r="G63" s="360"/>
      <c r="H63" s="360"/>
    </row>
    <row r="64" spans="4:8" x14ac:dyDescent="0.2">
      <c r="D64" s="332"/>
      <c r="E64" s="332"/>
      <c r="F64" s="340"/>
      <c r="G64" s="340"/>
      <c r="H64" s="340"/>
    </row>
    <row r="65" spans="4:8" x14ac:dyDescent="0.2">
      <c r="D65" s="332"/>
      <c r="E65" s="332"/>
      <c r="F65" s="360"/>
      <c r="G65" s="360"/>
      <c r="H65" s="360"/>
    </row>
    <row r="66" spans="4:8" x14ac:dyDescent="0.2">
      <c r="D66" s="332"/>
      <c r="E66" s="332"/>
      <c r="F66" s="340"/>
      <c r="G66" s="340"/>
      <c r="H66" s="340"/>
    </row>
    <row r="67" spans="4:8" x14ac:dyDescent="0.2">
      <c r="D67" s="332"/>
      <c r="E67" s="332"/>
      <c r="F67" s="332"/>
      <c r="G67" s="332"/>
      <c r="H67" s="332"/>
    </row>
    <row r="68" spans="4:8" x14ac:dyDescent="0.2">
      <c r="D68" s="332"/>
      <c r="E68" s="332"/>
      <c r="F68" s="332"/>
      <c r="G68" s="332"/>
      <c r="H68" s="332"/>
    </row>
  </sheetData>
  <mergeCells count="2">
    <mergeCell ref="B13:H13"/>
    <mergeCell ref="F15:H15"/>
  </mergeCells>
  <printOptions horizontalCentered="1"/>
  <pageMargins left="0.59055118110236227" right="0.39370078740157483" top="0.78740157480314965" bottom="0.39370078740157483" header="0" footer="0"/>
  <pageSetup paperSize="9" scale="80" fitToHeight="0" orientation="portrait" r:id="rId1"/>
  <headerFooter alignWithMargins="0">
    <oddFooter>&amp;R&amp;G</oddFooter>
  </headerFooter>
  <drawing r:id="rId2"/>
  <legacyDrawingHF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Plan4">
    <tabColor theme="7" tint="0.59999389629810485"/>
    <pageSetUpPr fitToPage="1"/>
  </sheetPr>
  <dimension ref="A1:Y446"/>
  <sheetViews>
    <sheetView view="pageBreakPreview" zoomScale="85" zoomScaleNormal="75" zoomScaleSheetLayoutView="85" workbookViewId="0">
      <selection activeCell="O11" sqref="O11"/>
    </sheetView>
  </sheetViews>
  <sheetFormatPr defaultRowHeight="15" x14ac:dyDescent="0.2"/>
  <cols>
    <col min="1" max="1" width="3.140625" style="178" customWidth="1"/>
    <col min="2" max="2" width="58.28515625" style="723" customWidth="1"/>
    <col min="3" max="3" width="10.5703125" style="178" customWidth="1"/>
    <col min="4" max="4" width="7.7109375" style="241" customWidth="1"/>
    <col min="5" max="5" width="9" style="178" customWidth="1"/>
    <col min="6" max="6" width="8.7109375" style="178" customWidth="1"/>
    <col min="7" max="7" width="4.85546875" style="241" customWidth="1"/>
    <col min="8" max="8" width="12.28515625" style="178" customWidth="1"/>
    <col min="9" max="9" width="14" style="178" bestFit="1" customWidth="1"/>
    <col min="10" max="10" width="4.140625" style="178" customWidth="1"/>
    <col min="11" max="11" width="9.42578125" style="560" customWidth="1"/>
    <col min="12" max="12" width="11" style="178" customWidth="1"/>
    <col min="13" max="13" width="10.7109375" style="178" bestFit="1" customWidth="1"/>
    <col min="14" max="16384" width="9.140625" style="178"/>
  </cols>
  <sheetData>
    <row r="1" spans="1:13" ht="19.5" customHeight="1" x14ac:dyDescent="0.2">
      <c r="A1" s="176"/>
      <c r="B1" s="700"/>
      <c r="C1" s="229"/>
      <c r="D1" s="275"/>
      <c r="E1" s="229"/>
      <c r="F1" s="229"/>
      <c r="G1" s="275"/>
      <c r="H1" s="230"/>
      <c r="I1" s="231"/>
      <c r="J1" s="231"/>
      <c r="M1" s="329"/>
    </row>
    <row r="2" spans="1:13" ht="59.25" customHeight="1" x14ac:dyDescent="0.2">
      <c r="A2" s="177"/>
      <c r="B2" s="701"/>
      <c r="C2" s="232"/>
      <c r="D2" s="300"/>
      <c r="E2" s="233"/>
      <c r="F2" s="233"/>
      <c r="G2" s="276"/>
      <c r="H2" s="193"/>
      <c r="I2" s="193"/>
      <c r="J2" s="193"/>
    </row>
    <row r="3" spans="1:13" ht="12.75" customHeight="1" x14ac:dyDescent="0.2">
      <c r="B3" s="702"/>
      <c r="C3" s="234"/>
      <c r="D3" s="301"/>
      <c r="E3" s="235"/>
      <c r="F3" s="235"/>
      <c r="G3" s="277"/>
      <c r="H3" s="192"/>
      <c r="I3" s="192"/>
      <c r="J3" s="192"/>
    </row>
    <row r="4" spans="1:13" ht="12.75" customHeight="1" x14ac:dyDescent="0.2">
      <c r="B4" s="702"/>
      <c r="C4" s="234"/>
      <c r="D4" s="301"/>
      <c r="E4" s="235"/>
      <c r="F4" s="235"/>
      <c r="G4" s="277"/>
      <c r="H4" s="192"/>
      <c r="I4" s="192"/>
      <c r="J4" s="192"/>
    </row>
    <row r="5" spans="1:13" ht="12.75" customHeight="1" x14ac:dyDescent="0.2">
      <c r="B5" s="703"/>
      <c r="C5" s="234"/>
      <c r="D5" s="301"/>
      <c r="E5" s="235"/>
      <c r="F5" s="235"/>
      <c r="G5" s="278"/>
      <c r="H5" s="236"/>
      <c r="I5" s="193"/>
      <c r="J5" s="193"/>
    </row>
    <row r="6" spans="1:13" ht="12.75" customHeight="1" x14ac:dyDescent="0.2">
      <c r="B6" s="703"/>
      <c r="C6" s="234"/>
      <c r="D6" s="301"/>
      <c r="E6" s="235"/>
      <c r="F6" s="235"/>
      <c r="G6" s="278"/>
      <c r="H6" s="249" t="s">
        <v>214</v>
      </c>
      <c r="I6" s="193"/>
      <c r="J6" s="193"/>
    </row>
    <row r="7" spans="1:13" ht="12.75" customHeight="1" x14ac:dyDescent="0.2">
      <c r="B7" s="704" t="s">
        <v>581</v>
      </c>
      <c r="C7" s="234"/>
      <c r="D7" s="301"/>
      <c r="E7" s="235"/>
      <c r="F7" s="235"/>
      <c r="G7" s="278"/>
      <c r="H7" s="248" t="s">
        <v>582</v>
      </c>
      <c r="I7" s="193"/>
      <c r="J7" s="193"/>
    </row>
    <row r="8" spans="1:13" ht="12.75" customHeight="1" x14ac:dyDescent="0.2">
      <c r="A8" s="179"/>
      <c r="B8" s="704" t="s">
        <v>526</v>
      </c>
      <c r="C8" s="234"/>
      <c r="D8" s="301"/>
      <c r="E8" s="235"/>
      <c r="F8" s="235"/>
      <c r="G8" s="278"/>
      <c r="H8" s="248" t="s">
        <v>583</v>
      </c>
      <c r="I8" s="193"/>
      <c r="J8" s="193"/>
    </row>
    <row r="9" spans="1:13" ht="12.75" hidden="1" customHeight="1" x14ac:dyDescent="0.2">
      <c r="A9" s="179"/>
      <c r="B9" s="704"/>
      <c r="C9" s="234"/>
      <c r="D9" s="301"/>
      <c r="E9" s="235"/>
      <c r="F9" s="235"/>
      <c r="G9" s="277"/>
      <c r="H9" t="e">
        <v>#REF!</v>
      </c>
      <c r="I9" s="192"/>
      <c r="J9" s="192"/>
    </row>
    <row r="10" spans="1:13" ht="12.75" customHeight="1" x14ac:dyDescent="0.2">
      <c r="A10" s="179"/>
      <c r="B10" s="704"/>
      <c r="C10" s="234"/>
      <c r="D10" s="301"/>
      <c r="E10" s="235"/>
      <c r="F10" s="235"/>
      <c r="G10" s="278"/>
      <c r="H10" s="248" t="s">
        <v>418</v>
      </c>
      <c r="I10" s="193"/>
      <c r="J10" s="193"/>
    </row>
    <row r="11" spans="1:13" ht="12.75" customHeight="1" x14ac:dyDescent="0.2">
      <c r="A11" s="179"/>
      <c r="B11" s="703"/>
      <c r="C11" s="234"/>
      <c r="D11" s="301"/>
      <c r="E11" s="235"/>
      <c r="F11" s="235"/>
      <c r="G11" s="278"/>
      <c r="H11" s="248" t="s">
        <v>584</v>
      </c>
      <c r="I11" s="193"/>
      <c r="J11" s="193"/>
    </row>
    <row r="12" spans="1:13" ht="12.75" customHeight="1" x14ac:dyDescent="0.2">
      <c r="B12" s="702"/>
      <c r="C12" s="234"/>
      <c r="D12" s="301"/>
      <c r="E12" s="235"/>
      <c r="F12" s="235"/>
      <c r="G12" s="277"/>
      <c r="H12" s="192"/>
      <c r="I12" s="192"/>
      <c r="J12" s="192"/>
    </row>
    <row r="13" spans="1:13" ht="22.5" customHeight="1" x14ac:dyDescent="0.2">
      <c r="B13" s="942" t="s">
        <v>24</v>
      </c>
      <c r="C13" s="942"/>
      <c r="D13" s="942"/>
      <c r="E13" s="942"/>
      <c r="F13" s="942"/>
      <c r="G13" s="942"/>
      <c r="H13" s="942"/>
      <c r="I13" s="942"/>
      <c r="J13" s="180"/>
    </row>
    <row r="14" spans="1:13" x14ac:dyDescent="0.2">
      <c r="B14" s="705"/>
      <c r="C14" s="238"/>
      <c r="D14" s="181"/>
      <c r="E14" s="238"/>
      <c r="F14" s="238"/>
      <c r="G14" s="181"/>
      <c r="H14" s="238"/>
      <c r="I14" s="238"/>
      <c r="J14" s="238"/>
      <c r="K14" s="561"/>
      <c r="M14" s="239"/>
    </row>
    <row r="15" spans="1:13" ht="14.25" customHeight="1" x14ac:dyDescent="0.25">
      <c r="B15" s="898" t="s">
        <v>586</v>
      </c>
      <c r="C15" s="898"/>
      <c r="D15" s="898"/>
      <c r="E15" s="898"/>
      <c r="F15" s="898"/>
      <c r="G15" s="898"/>
      <c r="H15" s="883" t="s">
        <v>160</v>
      </c>
      <c r="I15" s="883"/>
      <c r="J15" s="181"/>
      <c r="K15" s="562"/>
    </row>
    <row r="16" spans="1:13" ht="14.25" customHeight="1" x14ac:dyDescent="0.2">
      <c r="B16" s="898"/>
      <c r="C16" s="898"/>
      <c r="D16" s="898"/>
      <c r="E16" s="898"/>
      <c r="F16" s="898"/>
      <c r="G16" s="898"/>
      <c r="H16" s="182">
        <v>1</v>
      </c>
      <c r="I16" s="183" t="s">
        <v>161</v>
      </c>
      <c r="J16" s="181"/>
    </row>
    <row r="17" spans="2:13" ht="20.25" customHeight="1" x14ac:dyDescent="0.2">
      <c r="B17" s="810" t="s">
        <v>163</v>
      </c>
      <c r="C17" s="810" t="s">
        <v>106</v>
      </c>
      <c r="D17" s="810" t="s">
        <v>105</v>
      </c>
      <c r="E17" s="893" t="s">
        <v>319</v>
      </c>
      <c r="F17" s="894"/>
      <c r="G17" s="895"/>
      <c r="H17" s="820" t="s">
        <v>164</v>
      </c>
      <c r="I17" s="820" t="s">
        <v>162</v>
      </c>
      <c r="J17" s="184"/>
    </row>
    <row r="18" spans="2:13" ht="18.75" customHeight="1" x14ac:dyDescent="0.2">
      <c r="B18" s="541" t="s">
        <v>423</v>
      </c>
      <c r="C18" s="312">
        <v>5.5</v>
      </c>
      <c r="D18" s="308" t="s">
        <v>191</v>
      </c>
      <c r="E18" s="187" t="s">
        <v>130</v>
      </c>
      <c r="F18" s="274">
        <v>88262</v>
      </c>
      <c r="G18" s="279" t="s">
        <v>144</v>
      </c>
      <c r="H18" s="268">
        <v>25.64</v>
      </c>
      <c r="I18" s="269">
        <v>141.02000000000001</v>
      </c>
      <c r="J18" s="191"/>
      <c r="K18" s="563"/>
    </row>
    <row r="19" spans="2:13" ht="18.75" customHeight="1" x14ac:dyDescent="0.2">
      <c r="B19" s="541" t="s">
        <v>257</v>
      </c>
      <c r="C19" s="312">
        <v>8.6448</v>
      </c>
      <c r="D19" s="308" t="s">
        <v>191</v>
      </c>
      <c r="E19" s="187" t="s">
        <v>130</v>
      </c>
      <c r="F19" s="285">
        <v>88316</v>
      </c>
      <c r="G19" s="279" t="s">
        <v>144</v>
      </c>
      <c r="H19" s="268">
        <v>20.2</v>
      </c>
      <c r="I19" s="269">
        <v>174.62</v>
      </c>
      <c r="J19" s="191"/>
      <c r="K19" s="563"/>
      <c r="L19" s="192"/>
    </row>
    <row r="20" spans="2:13" ht="18.75" customHeight="1" x14ac:dyDescent="0.2">
      <c r="B20" s="943" t="s">
        <v>27</v>
      </c>
      <c r="C20" s="944"/>
      <c r="D20" s="944"/>
      <c r="E20" s="944"/>
      <c r="F20" s="944"/>
      <c r="G20" s="944"/>
      <c r="H20" s="944"/>
      <c r="I20" s="268">
        <v>315.64</v>
      </c>
      <c r="J20" s="191"/>
      <c r="K20" s="561"/>
    </row>
    <row r="21" spans="2:13" ht="18.75" customHeight="1" x14ac:dyDescent="0.2">
      <c r="B21" s="706"/>
      <c r="C21" s="194"/>
      <c r="D21" s="273"/>
      <c r="E21" s="196"/>
      <c r="F21" s="196"/>
      <c r="G21" s="273"/>
      <c r="H21" s="195"/>
      <c r="I21" s="189"/>
      <c r="J21" s="191"/>
      <c r="K21" s="561"/>
    </row>
    <row r="22" spans="2:13" ht="18.75" customHeight="1" x14ac:dyDescent="0.2">
      <c r="B22" s="197" t="s">
        <v>104</v>
      </c>
      <c r="C22" s="198" t="s">
        <v>106</v>
      </c>
      <c r="D22" s="199" t="s">
        <v>105</v>
      </c>
      <c r="E22" s="883" t="s">
        <v>319</v>
      </c>
      <c r="F22" s="883"/>
      <c r="G22" s="883"/>
      <c r="H22" s="200" t="s">
        <v>320</v>
      </c>
      <c r="I22" s="201" t="s">
        <v>316</v>
      </c>
      <c r="J22" s="202"/>
      <c r="K22" s="561"/>
    </row>
    <row r="23" spans="2:13" ht="18.75" customHeight="1" x14ac:dyDescent="0.2">
      <c r="B23" s="809" t="s">
        <v>570</v>
      </c>
      <c r="C23" s="267">
        <v>2.88</v>
      </c>
      <c r="D23" s="310" t="s">
        <v>380</v>
      </c>
      <c r="E23" s="187" t="s">
        <v>130</v>
      </c>
      <c r="F23" s="290">
        <v>4813</v>
      </c>
      <c r="G23" s="188" t="s">
        <v>305</v>
      </c>
      <c r="H23" s="268">
        <v>250</v>
      </c>
      <c r="I23" s="269">
        <v>720</v>
      </c>
      <c r="J23" s="191"/>
      <c r="K23" s="563"/>
      <c r="L23" s="192"/>
    </row>
    <row r="24" spans="2:13" ht="18.75" customHeight="1" x14ac:dyDescent="0.2">
      <c r="B24" s="291" t="s">
        <v>0</v>
      </c>
      <c r="C24" s="267">
        <v>2.88</v>
      </c>
      <c r="D24" s="310" t="s">
        <v>153</v>
      </c>
      <c r="E24" s="187" t="s">
        <v>130</v>
      </c>
      <c r="F24" s="290">
        <v>4417</v>
      </c>
      <c r="G24" s="188" t="s">
        <v>305</v>
      </c>
      <c r="H24" s="268">
        <v>3.81</v>
      </c>
      <c r="I24" s="269">
        <v>10.97</v>
      </c>
      <c r="J24" s="191"/>
      <c r="K24" s="563"/>
      <c r="L24" s="192"/>
    </row>
    <row r="25" spans="2:13" ht="18.75" customHeight="1" x14ac:dyDescent="0.2">
      <c r="B25" s="291" t="s">
        <v>1</v>
      </c>
      <c r="C25" s="267">
        <v>11.52</v>
      </c>
      <c r="D25" s="310" t="s">
        <v>153</v>
      </c>
      <c r="E25" s="187" t="s">
        <v>130</v>
      </c>
      <c r="F25" s="290">
        <v>4491</v>
      </c>
      <c r="G25" s="188" t="s">
        <v>305</v>
      </c>
      <c r="H25" s="268">
        <v>9.44</v>
      </c>
      <c r="I25" s="269">
        <v>108.75</v>
      </c>
      <c r="J25" s="191"/>
      <c r="K25" s="563"/>
      <c r="L25" s="192"/>
    </row>
    <row r="26" spans="2:13" ht="18.75" customHeight="1" x14ac:dyDescent="0.2">
      <c r="B26" s="291" t="s">
        <v>2</v>
      </c>
      <c r="C26" s="267">
        <v>0.432</v>
      </c>
      <c r="D26" s="310" t="s">
        <v>122</v>
      </c>
      <c r="E26" s="187" t="s">
        <v>130</v>
      </c>
      <c r="F26" s="290">
        <v>5075</v>
      </c>
      <c r="G26" s="188" t="s">
        <v>305</v>
      </c>
      <c r="H26" s="268">
        <v>20.85</v>
      </c>
      <c r="I26" s="269">
        <v>9.01</v>
      </c>
      <c r="J26" s="191"/>
      <c r="K26" s="563"/>
      <c r="L26" s="192"/>
    </row>
    <row r="27" spans="2:13" ht="18.75" customHeight="1" x14ac:dyDescent="0.2">
      <c r="B27" s="707" t="s">
        <v>88</v>
      </c>
      <c r="C27" s="210"/>
      <c r="D27" s="281"/>
      <c r="E27" s="210"/>
      <c r="F27" s="210"/>
      <c r="G27" s="281"/>
      <c r="H27" s="211"/>
      <c r="I27" s="268">
        <v>848.73</v>
      </c>
      <c r="J27" s="213"/>
      <c r="K27" s="561"/>
    </row>
    <row r="28" spans="2:13" ht="18.75" customHeight="1" x14ac:dyDescent="0.2">
      <c r="B28" s="708"/>
      <c r="C28" s="214"/>
      <c r="D28" s="280"/>
      <c r="E28" s="207"/>
      <c r="F28" s="207"/>
      <c r="G28" s="280"/>
      <c r="H28" s="207"/>
      <c r="I28" s="215"/>
      <c r="J28" s="213"/>
      <c r="K28" s="561"/>
    </row>
    <row r="29" spans="2:13" ht="18.75" customHeight="1" x14ac:dyDescent="0.2">
      <c r="B29" s="709" t="s">
        <v>28</v>
      </c>
      <c r="C29" s="214"/>
      <c r="D29" s="302"/>
      <c r="E29" s="207"/>
      <c r="F29" s="207"/>
      <c r="G29" s="280"/>
      <c r="H29" s="208"/>
      <c r="I29" s="270">
        <v>1164.3699999999999</v>
      </c>
      <c r="J29" s="217"/>
      <c r="K29" s="561"/>
    </row>
    <row r="30" spans="2:13" ht="18.75" customHeight="1" x14ac:dyDescent="0.2">
      <c r="B30" s="710" t="s">
        <v>587</v>
      </c>
      <c r="C30" s="218"/>
      <c r="D30" s="303"/>
      <c r="E30" s="219"/>
      <c r="F30" s="219"/>
      <c r="G30" s="282"/>
      <c r="H30" s="220"/>
      <c r="I30" s="271">
        <v>256.04000000000002</v>
      </c>
      <c r="J30" s="222"/>
      <c r="K30" s="561"/>
    </row>
    <row r="31" spans="2:13" ht="18.75" customHeight="1" x14ac:dyDescent="0.2">
      <c r="B31" s="711" t="s">
        <v>92</v>
      </c>
      <c r="C31" s="223"/>
      <c r="D31" s="285"/>
      <c r="E31" s="207"/>
      <c r="F31" s="207"/>
      <c r="G31" s="280"/>
      <c r="H31" s="208"/>
      <c r="I31" s="272">
        <v>1420.4099999999999</v>
      </c>
      <c r="J31" s="222"/>
      <c r="L31" s="328"/>
      <c r="M31"/>
    </row>
    <row r="32" spans="2:13" ht="25.5" x14ac:dyDescent="0.2">
      <c r="B32" s="720" t="s">
        <v>571</v>
      </c>
      <c r="C32" s="240"/>
      <c r="D32" s="304"/>
      <c r="E32" s="209"/>
      <c r="F32" s="209"/>
      <c r="G32" s="283"/>
      <c r="H32" s="209"/>
      <c r="I32" s="222"/>
      <c r="J32" s="222"/>
      <c r="K32" s="561"/>
      <c r="L32" s="237"/>
    </row>
    <row r="33" spans="2:13" x14ac:dyDescent="0.2">
      <c r="B33" s="705"/>
      <c r="C33" s="238"/>
      <c r="D33" s="181"/>
      <c r="E33" s="238"/>
      <c r="F33" s="238"/>
      <c r="G33" s="181"/>
      <c r="H33" s="238"/>
      <c r="I33" s="238"/>
      <c r="J33" s="238"/>
      <c r="K33" s="561"/>
      <c r="M33" s="239"/>
    </row>
    <row r="34" spans="2:13" ht="14.25" customHeight="1" x14ac:dyDescent="0.25">
      <c r="B34" s="898" t="s">
        <v>588</v>
      </c>
      <c r="C34" s="898"/>
      <c r="D34" s="898"/>
      <c r="E34" s="898"/>
      <c r="F34" s="898"/>
      <c r="G34" s="898"/>
      <c r="H34" s="883" t="s">
        <v>160</v>
      </c>
      <c r="I34" s="883"/>
      <c r="J34" s="181"/>
      <c r="K34" s="562"/>
    </row>
    <row r="35" spans="2:13" ht="14.25" customHeight="1" x14ac:dyDescent="0.2">
      <c r="B35" s="898"/>
      <c r="C35" s="898"/>
      <c r="D35" s="898"/>
      <c r="E35" s="898"/>
      <c r="F35" s="898"/>
      <c r="G35" s="898"/>
      <c r="H35" s="182">
        <v>1</v>
      </c>
      <c r="I35" s="183" t="s">
        <v>159</v>
      </c>
      <c r="J35" s="181"/>
    </row>
    <row r="36" spans="2:13" ht="20.25" customHeight="1" x14ac:dyDescent="0.2">
      <c r="B36" s="810" t="s">
        <v>163</v>
      </c>
      <c r="C36" s="810" t="s">
        <v>106</v>
      </c>
      <c r="D36" s="810" t="s">
        <v>105</v>
      </c>
      <c r="E36" s="893" t="s">
        <v>319</v>
      </c>
      <c r="F36" s="894"/>
      <c r="G36" s="895"/>
      <c r="H36" s="820" t="s">
        <v>164</v>
      </c>
      <c r="I36" s="820" t="s">
        <v>162</v>
      </c>
      <c r="J36" s="184"/>
    </row>
    <row r="37" spans="2:13" ht="18.75" customHeight="1" x14ac:dyDescent="0.2">
      <c r="B37" s="541" t="s">
        <v>25</v>
      </c>
      <c r="C37" s="312">
        <v>25</v>
      </c>
      <c r="D37" s="308" t="s">
        <v>191</v>
      </c>
      <c r="E37" s="187" t="s">
        <v>130</v>
      </c>
      <c r="F37" s="274">
        <v>2706</v>
      </c>
      <c r="G37" s="279" t="s">
        <v>305</v>
      </c>
      <c r="H37" s="268">
        <v>109.41</v>
      </c>
      <c r="I37" s="269">
        <f>C37*H37</f>
        <v>2735.25</v>
      </c>
      <c r="J37" s="191"/>
      <c r="K37" s="563"/>
    </row>
    <row r="38" spans="2:13" ht="18.75" customHeight="1" x14ac:dyDescent="0.2">
      <c r="B38" s="541" t="s">
        <v>310</v>
      </c>
      <c r="C38" s="312">
        <v>30</v>
      </c>
      <c r="D38" s="308" t="s">
        <v>191</v>
      </c>
      <c r="E38" s="187" t="s">
        <v>130</v>
      </c>
      <c r="F38" s="285">
        <v>4083</v>
      </c>
      <c r="G38" s="279" t="s">
        <v>305</v>
      </c>
      <c r="H38" s="268">
        <v>28.1</v>
      </c>
      <c r="I38" s="269">
        <f>C38*H38</f>
        <v>843</v>
      </c>
      <c r="J38" s="191"/>
      <c r="K38" s="563"/>
      <c r="L38" s="192"/>
    </row>
    <row r="39" spans="2:13" ht="18.75" customHeight="1" x14ac:dyDescent="0.2">
      <c r="B39" s="541" t="s">
        <v>200</v>
      </c>
      <c r="C39" s="312">
        <v>45</v>
      </c>
      <c r="D39" s="308" t="s">
        <v>191</v>
      </c>
      <c r="E39" s="187" t="s">
        <v>130</v>
      </c>
      <c r="F39" s="285">
        <v>6122</v>
      </c>
      <c r="G39" s="279" t="s">
        <v>305</v>
      </c>
      <c r="H39" s="268">
        <v>19.09</v>
      </c>
      <c r="I39" s="269">
        <f>C39*H39</f>
        <v>859.05</v>
      </c>
      <c r="J39" s="191"/>
      <c r="K39" s="563"/>
    </row>
    <row r="40" spans="2:13" ht="18.75" customHeight="1" x14ac:dyDescent="0.2">
      <c r="B40" s="541" t="s">
        <v>26</v>
      </c>
      <c r="C40" s="312">
        <v>50</v>
      </c>
      <c r="D40" s="308" t="s">
        <v>191</v>
      </c>
      <c r="E40" s="187" t="s">
        <v>130</v>
      </c>
      <c r="F40" s="285">
        <v>532</v>
      </c>
      <c r="G40" s="279" t="s">
        <v>305</v>
      </c>
      <c r="H40" s="268">
        <v>21.04</v>
      </c>
      <c r="I40" s="269">
        <f>C40*H40</f>
        <v>1052</v>
      </c>
      <c r="J40" s="191"/>
      <c r="K40" s="563"/>
    </row>
    <row r="41" spans="2:13" ht="18.75" customHeight="1" x14ac:dyDescent="0.2">
      <c r="B41" s="943" t="s">
        <v>27</v>
      </c>
      <c r="C41" s="944"/>
      <c r="D41" s="944"/>
      <c r="E41" s="944"/>
      <c r="F41" s="944"/>
      <c r="G41" s="944"/>
      <c r="H41" s="944"/>
      <c r="I41" s="268">
        <f>SUM(I37:I40)</f>
        <v>5489.3</v>
      </c>
      <c r="J41" s="191"/>
      <c r="K41" s="561"/>
    </row>
    <row r="42" spans="2:13" ht="18.75" customHeight="1" x14ac:dyDescent="0.2">
      <c r="B42" s="706"/>
      <c r="C42" s="194"/>
      <c r="D42" s="273"/>
      <c r="E42" s="196"/>
      <c r="F42" s="196"/>
      <c r="G42" s="273"/>
      <c r="H42" s="195"/>
      <c r="I42" s="189"/>
      <c r="J42" s="191"/>
      <c r="K42" s="561"/>
    </row>
    <row r="43" spans="2:13" ht="18.75" customHeight="1" x14ac:dyDescent="0.2">
      <c r="B43" s="197" t="s">
        <v>104</v>
      </c>
      <c r="C43" s="198" t="s">
        <v>106</v>
      </c>
      <c r="D43" s="199" t="s">
        <v>105</v>
      </c>
      <c r="E43" s="883" t="s">
        <v>319</v>
      </c>
      <c r="F43" s="883"/>
      <c r="G43" s="883"/>
      <c r="H43" s="200" t="s">
        <v>320</v>
      </c>
      <c r="I43" s="201" t="s">
        <v>316</v>
      </c>
      <c r="J43" s="202"/>
      <c r="K43" s="561"/>
    </row>
    <row r="44" spans="2:13" ht="18.75" customHeight="1" x14ac:dyDescent="0.2">
      <c r="B44" s="203"/>
      <c r="C44" s="204"/>
      <c r="D44" s="205"/>
      <c r="E44" s="206"/>
      <c r="F44" s="207"/>
      <c r="G44" s="228"/>
      <c r="H44" s="208"/>
      <c r="I44" s="208">
        <v>0</v>
      </c>
      <c r="J44" s="209"/>
      <c r="K44" s="561"/>
      <c r="L44" s="192"/>
    </row>
    <row r="45" spans="2:13" ht="18.75" customHeight="1" x14ac:dyDescent="0.2">
      <c r="B45" s="707" t="s">
        <v>88</v>
      </c>
      <c r="C45" s="210"/>
      <c r="D45" s="281"/>
      <c r="E45" s="210"/>
      <c r="F45" s="210"/>
      <c r="G45" s="281"/>
      <c r="H45" s="211"/>
      <c r="I45" s="212">
        <v>0</v>
      </c>
      <c r="J45" s="213"/>
      <c r="K45" s="561"/>
    </row>
    <row r="46" spans="2:13" ht="18.75" customHeight="1" x14ac:dyDescent="0.2">
      <c r="B46" s="708"/>
      <c r="C46" s="214"/>
      <c r="D46" s="280"/>
      <c r="E46" s="207"/>
      <c r="F46" s="207"/>
      <c r="G46" s="280"/>
      <c r="H46" s="207"/>
      <c r="I46" s="215"/>
      <c r="J46" s="213"/>
      <c r="K46" s="561"/>
    </row>
    <row r="47" spans="2:13" ht="18.75" customHeight="1" x14ac:dyDescent="0.2">
      <c r="B47" s="709" t="s">
        <v>28</v>
      </c>
      <c r="C47" s="214"/>
      <c r="D47" s="302"/>
      <c r="E47" s="207"/>
      <c r="F47" s="207"/>
      <c r="G47" s="280"/>
      <c r="H47" s="208"/>
      <c r="I47" s="270">
        <f>I41</f>
        <v>5489.3</v>
      </c>
      <c r="J47" s="217"/>
      <c r="K47" s="561"/>
    </row>
    <row r="48" spans="2:13" ht="18.75" customHeight="1" x14ac:dyDescent="0.2">
      <c r="B48" s="710" t="s">
        <v>587</v>
      </c>
      <c r="C48" s="218"/>
      <c r="D48" s="303"/>
      <c r="E48" s="219"/>
      <c r="F48" s="219"/>
      <c r="G48" s="282"/>
      <c r="H48" s="220"/>
      <c r="I48" s="271">
        <f>I47*0.2199</f>
        <v>1207.09707</v>
      </c>
      <c r="J48" s="222"/>
      <c r="K48" s="561"/>
    </row>
    <row r="49" spans="2:25" ht="18.75" customHeight="1" x14ac:dyDescent="0.2">
      <c r="B49" s="711" t="s">
        <v>92</v>
      </c>
      <c r="C49" s="223"/>
      <c r="D49" s="285"/>
      <c r="E49" s="207"/>
      <c r="F49" s="207"/>
      <c r="G49" s="280"/>
      <c r="H49" s="208"/>
      <c r="I49" s="272">
        <f>I47+I48</f>
        <v>6696.39707</v>
      </c>
      <c r="J49" s="222"/>
      <c r="L49" s="328"/>
      <c r="M49" s="6"/>
    </row>
    <row r="50" spans="2:25" ht="25.5" x14ac:dyDescent="0.2">
      <c r="B50" s="712" t="s">
        <v>29</v>
      </c>
      <c r="C50" s="240"/>
      <c r="D50" s="304"/>
      <c r="E50" s="209"/>
      <c r="F50" s="209"/>
      <c r="G50" s="283"/>
      <c r="H50" s="209"/>
      <c r="I50" s="222"/>
      <c r="J50" s="222"/>
      <c r="K50" s="561"/>
      <c r="L50" s="237"/>
    </row>
    <row r="51" spans="2:25" x14ac:dyDescent="0.2">
      <c r="B51" s="713"/>
      <c r="C51" s="526"/>
      <c r="D51" s="526"/>
      <c r="E51" s="517"/>
      <c r="F51" s="517"/>
      <c r="G51" s="527"/>
      <c r="H51" s="517"/>
      <c r="I51" s="222"/>
      <c r="J51" s="222"/>
      <c r="K51" s="564"/>
    </row>
    <row r="52" spans="2:25" ht="14.25" customHeight="1" x14ac:dyDescent="0.2">
      <c r="B52" s="898" t="s">
        <v>589</v>
      </c>
      <c r="C52" s="898"/>
      <c r="D52" s="898"/>
      <c r="E52" s="898"/>
      <c r="F52" s="898"/>
      <c r="G52" s="898"/>
      <c r="H52" s="883" t="s">
        <v>160</v>
      </c>
      <c r="I52" s="883"/>
      <c r="J52" s="241"/>
    </row>
    <row r="53" spans="2:25" ht="14.25" customHeight="1" x14ac:dyDescent="0.2">
      <c r="B53" s="898"/>
      <c r="C53" s="898"/>
      <c r="D53" s="898"/>
      <c r="E53" s="898"/>
      <c r="F53" s="898"/>
      <c r="G53" s="898"/>
      <c r="H53" s="182">
        <v>1</v>
      </c>
      <c r="I53" s="183" t="s">
        <v>276</v>
      </c>
      <c r="J53" s="241"/>
      <c r="K53" s="507"/>
    </row>
    <row r="54" spans="2:25" ht="20.25" customHeight="1" x14ac:dyDescent="0.2">
      <c r="B54" s="810" t="s">
        <v>163</v>
      </c>
      <c r="C54" s="810" t="s">
        <v>106</v>
      </c>
      <c r="D54" s="810" t="s">
        <v>105</v>
      </c>
      <c r="E54" s="893" t="s">
        <v>319</v>
      </c>
      <c r="F54" s="894"/>
      <c r="G54" s="895"/>
      <c r="H54" s="820" t="s">
        <v>164</v>
      </c>
      <c r="I54" s="820" t="s">
        <v>162</v>
      </c>
      <c r="J54" s="184"/>
    </row>
    <row r="55" spans="2:25" ht="18.75" customHeight="1" x14ac:dyDescent="0.2">
      <c r="B55" s="541" t="s">
        <v>430</v>
      </c>
      <c r="C55" s="528">
        <v>0.14000000000000001</v>
      </c>
      <c r="D55" s="308" t="s">
        <v>191</v>
      </c>
      <c r="E55" s="525" t="s">
        <v>130</v>
      </c>
      <c r="F55" s="508">
        <v>88316</v>
      </c>
      <c r="G55" s="529" t="s">
        <v>144</v>
      </c>
      <c r="H55" s="268">
        <v>20.2</v>
      </c>
      <c r="I55" s="269">
        <v>2.83</v>
      </c>
      <c r="J55" s="191"/>
      <c r="K55" s="563"/>
    </row>
    <row r="56" spans="2:25" ht="18.75" customHeight="1" x14ac:dyDescent="0.2">
      <c r="B56" s="541" t="s">
        <v>27</v>
      </c>
      <c r="C56" s="530"/>
      <c r="D56" s="531"/>
      <c r="E56" s="525"/>
      <c r="F56" s="532"/>
      <c r="G56" s="529"/>
      <c r="H56" s="533"/>
      <c r="I56" s="516">
        <v>2.83</v>
      </c>
      <c r="J56" s="517"/>
      <c r="K56" s="565"/>
    </row>
    <row r="57" spans="2:25" ht="18.75" customHeight="1" x14ac:dyDescent="0.2">
      <c r="B57" s="541"/>
      <c r="C57" s="530"/>
      <c r="D57" s="531"/>
      <c r="E57" s="525"/>
      <c r="F57" s="532"/>
      <c r="G57" s="529"/>
      <c r="H57" s="533"/>
      <c r="I57" s="534"/>
      <c r="J57" s="517"/>
      <c r="K57" s="565"/>
      <c r="X57" s="465" t="s">
        <v>186</v>
      </c>
      <c r="Y57" s="465">
        <v>1</v>
      </c>
    </row>
    <row r="58" spans="2:25" ht="18.75" customHeight="1" x14ac:dyDescent="0.2">
      <c r="B58" s="541" t="s">
        <v>104</v>
      </c>
      <c r="C58" s="535" t="s">
        <v>106</v>
      </c>
      <c r="D58" s="531" t="s">
        <v>105</v>
      </c>
      <c r="E58" s="931" t="s">
        <v>319</v>
      </c>
      <c r="F58" s="932"/>
      <c r="G58" s="933"/>
      <c r="H58" s="537" t="s">
        <v>315</v>
      </c>
      <c r="I58" s="534" t="s">
        <v>316</v>
      </c>
      <c r="J58" s="517"/>
      <c r="K58" s="565"/>
      <c r="X58" s="465" t="s">
        <v>32</v>
      </c>
      <c r="Y58" s="512" t="e">
        <v>#REF!</v>
      </c>
    </row>
    <row r="59" spans="2:25" ht="29.25" customHeight="1" x14ac:dyDescent="0.2">
      <c r="B59" s="538" t="s">
        <v>383</v>
      </c>
      <c r="C59" s="528">
        <v>3.3119999999999998E-3</v>
      </c>
      <c r="D59" s="539" t="s">
        <v>276</v>
      </c>
      <c r="E59" s="525" t="s">
        <v>312</v>
      </c>
      <c r="F59" s="540">
        <v>1569</v>
      </c>
      <c r="G59" s="529" t="s">
        <v>305</v>
      </c>
      <c r="H59" s="268">
        <v>7.19</v>
      </c>
      <c r="I59" s="269">
        <v>0.02</v>
      </c>
      <c r="J59" s="191"/>
      <c r="K59" s="563"/>
      <c r="Y59" s="246"/>
    </row>
    <row r="60" spans="2:25" ht="29.25" customHeight="1" x14ac:dyDescent="0.2">
      <c r="B60" s="541" t="s">
        <v>450</v>
      </c>
      <c r="C60" s="528">
        <v>1</v>
      </c>
      <c r="D60" s="539" t="s">
        <v>276</v>
      </c>
      <c r="E60" s="525" t="s">
        <v>312</v>
      </c>
      <c r="F60" s="542">
        <v>2185</v>
      </c>
      <c r="G60" s="529" t="s">
        <v>305</v>
      </c>
      <c r="H60" s="268">
        <v>3.21</v>
      </c>
      <c r="I60" s="269">
        <v>3.21</v>
      </c>
      <c r="J60" s="191"/>
      <c r="K60" s="563"/>
      <c r="Y60" s="246"/>
    </row>
    <row r="61" spans="2:25" ht="29.25" customHeight="1" x14ac:dyDescent="0.2">
      <c r="B61" s="541" t="s">
        <v>451</v>
      </c>
      <c r="C61" s="528">
        <v>0.06</v>
      </c>
      <c r="D61" s="308" t="s">
        <v>381</v>
      </c>
      <c r="E61" s="525" t="s">
        <v>130</v>
      </c>
      <c r="F61" s="543">
        <v>94962</v>
      </c>
      <c r="G61" s="529" t="s">
        <v>144</v>
      </c>
      <c r="H61" s="268">
        <v>509.77</v>
      </c>
      <c r="I61" s="269">
        <f>C61*H61</f>
        <v>30.586199999999998</v>
      </c>
      <c r="J61" s="191"/>
      <c r="K61" s="563"/>
      <c r="Y61" s="246"/>
    </row>
    <row r="62" spans="2:25" ht="18.75" customHeight="1" x14ac:dyDescent="0.2">
      <c r="B62" s="541" t="s">
        <v>452</v>
      </c>
      <c r="C62" s="528">
        <v>0.02</v>
      </c>
      <c r="D62" s="308" t="s">
        <v>122</v>
      </c>
      <c r="E62" s="525" t="s">
        <v>130</v>
      </c>
      <c r="F62" s="540">
        <v>5061</v>
      </c>
      <c r="G62" s="529" t="s">
        <v>305</v>
      </c>
      <c r="H62" s="268">
        <v>20.5</v>
      </c>
      <c r="I62" s="269">
        <v>0.41</v>
      </c>
      <c r="J62" s="191"/>
      <c r="K62" s="563"/>
    </row>
    <row r="63" spans="2:25" ht="18.75" customHeight="1" x14ac:dyDescent="0.2">
      <c r="B63" s="541" t="s">
        <v>88</v>
      </c>
      <c r="C63" s="530"/>
      <c r="D63" s="531"/>
      <c r="E63" s="525"/>
      <c r="F63" s="532"/>
      <c r="G63" s="529"/>
      <c r="H63" s="533"/>
      <c r="I63" s="516">
        <f>I59+I60+I61+I62</f>
        <v>34.226199999999992</v>
      </c>
      <c r="J63" s="517"/>
      <c r="K63" s="565"/>
    </row>
    <row r="64" spans="2:25" ht="18.75" customHeight="1" x14ac:dyDescent="0.2">
      <c r="B64" s="706"/>
      <c r="C64" s="544"/>
      <c r="D64" s="545"/>
      <c r="E64" s="545"/>
      <c r="F64" s="545"/>
      <c r="G64" s="532"/>
      <c r="H64" s="545"/>
      <c r="I64" s="518"/>
      <c r="J64" s="517"/>
      <c r="K64" s="565"/>
    </row>
    <row r="65" spans="2:12" ht="18.75" customHeight="1" x14ac:dyDescent="0.2">
      <c r="B65" s="714" t="s">
        <v>28</v>
      </c>
      <c r="C65" s="544"/>
      <c r="D65" s="544"/>
      <c r="E65" s="545"/>
      <c r="F65" s="545"/>
      <c r="G65" s="532"/>
      <c r="H65" s="533"/>
      <c r="I65" s="546">
        <f>I63+I56</f>
        <v>37.05619999999999</v>
      </c>
      <c r="J65" s="547"/>
      <c r="K65" s="564"/>
    </row>
    <row r="66" spans="2:12" ht="18.75" customHeight="1" x14ac:dyDescent="0.2">
      <c r="B66" s="715" t="s">
        <v>590</v>
      </c>
      <c r="C66" s="548"/>
      <c r="D66" s="548"/>
      <c r="E66" s="549"/>
      <c r="F66" s="549"/>
      <c r="G66" s="536"/>
      <c r="H66" s="550"/>
      <c r="I66" s="546">
        <f>I65*0.2199</f>
        <v>8.1486583799999988</v>
      </c>
      <c r="J66" s="222"/>
      <c r="K66" s="564"/>
    </row>
    <row r="67" spans="2:12" ht="18.75" customHeight="1" x14ac:dyDescent="0.2">
      <c r="B67" s="716" t="s">
        <v>92</v>
      </c>
      <c r="C67" s="551"/>
      <c r="D67" s="551"/>
      <c r="E67" s="545"/>
      <c r="F67" s="545"/>
      <c r="G67" s="532"/>
      <c r="H67" s="533"/>
      <c r="I67" s="546">
        <f>I65+I66</f>
        <v>45.20485837999999</v>
      </c>
      <c r="J67" s="222"/>
      <c r="K67" s="566"/>
      <c r="L67" s="222"/>
    </row>
    <row r="68" spans="2:12" ht="25.5" x14ac:dyDescent="0.2">
      <c r="B68" s="720" t="s">
        <v>555</v>
      </c>
      <c r="C68" s="526"/>
      <c r="D68" s="526"/>
      <c r="E68" s="517"/>
      <c r="F68" s="517"/>
      <c r="G68" s="527"/>
      <c r="H68" s="517"/>
      <c r="I68" s="222"/>
      <c r="J68" s="222"/>
      <c r="K68" s="564"/>
    </row>
    <row r="69" spans="2:12" x14ac:dyDescent="0.2">
      <c r="B69" s="717"/>
      <c r="C69" s="240"/>
      <c r="D69" s="304"/>
      <c r="E69" s="209"/>
      <c r="F69" s="209"/>
      <c r="G69" s="283"/>
      <c r="H69" s="209"/>
      <c r="I69" s="222"/>
      <c r="J69" s="222"/>
    </row>
    <row r="70" spans="2:12" ht="12.75" customHeight="1" x14ac:dyDescent="0.25">
      <c r="B70" s="898" t="s">
        <v>591</v>
      </c>
      <c r="C70" s="898"/>
      <c r="D70" s="898"/>
      <c r="E70" s="898"/>
      <c r="F70" s="898"/>
      <c r="G70" s="898"/>
      <c r="H70" s="883" t="s">
        <v>160</v>
      </c>
      <c r="I70" s="883"/>
      <c r="J70" s="181"/>
      <c r="K70" s="562"/>
    </row>
    <row r="71" spans="2:12" x14ac:dyDescent="0.2">
      <c r="B71" s="898"/>
      <c r="C71" s="898"/>
      <c r="D71" s="898"/>
      <c r="E71" s="898"/>
      <c r="F71" s="898"/>
      <c r="G71" s="898"/>
      <c r="H71" s="182">
        <v>1</v>
      </c>
      <c r="I71" s="183" t="s">
        <v>161</v>
      </c>
      <c r="J71" s="181"/>
    </row>
    <row r="72" spans="2:12" ht="22.5" customHeight="1" x14ac:dyDescent="0.2">
      <c r="B72" s="810" t="s">
        <v>163</v>
      </c>
      <c r="C72" s="810" t="s">
        <v>106</v>
      </c>
      <c r="D72" s="810" t="s">
        <v>105</v>
      </c>
      <c r="E72" s="893" t="s">
        <v>319</v>
      </c>
      <c r="F72" s="894"/>
      <c r="G72" s="895"/>
      <c r="H72" s="820" t="s">
        <v>164</v>
      </c>
      <c r="I72" s="820" t="s">
        <v>162</v>
      </c>
      <c r="J72" s="184"/>
    </row>
    <row r="73" spans="2:12" ht="18.75" customHeight="1" x14ac:dyDescent="0.2">
      <c r="B73" s="541" t="s">
        <v>424</v>
      </c>
      <c r="C73" s="312">
        <v>0.01</v>
      </c>
      <c r="D73" s="308" t="s">
        <v>191</v>
      </c>
      <c r="E73" s="187" t="s">
        <v>130</v>
      </c>
      <c r="F73" s="274">
        <v>88253</v>
      </c>
      <c r="G73" s="279" t="s">
        <v>144</v>
      </c>
      <c r="H73" s="268">
        <v>18.72</v>
      </c>
      <c r="I73" s="269">
        <v>0.19</v>
      </c>
      <c r="J73" s="191"/>
      <c r="K73" s="563"/>
    </row>
    <row r="74" spans="2:12" ht="18.75" customHeight="1" x14ac:dyDescent="0.2">
      <c r="B74" s="541" t="s">
        <v>257</v>
      </c>
      <c r="C74" s="312">
        <v>8.0000000000000002E-3</v>
      </c>
      <c r="D74" s="308" t="s">
        <v>191</v>
      </c>
      <c r="E74" s="187" t="s">
        <v>130</v>
      </c>
      <c r="F74" s="285">
        <v>88316</v>
      </c>
      <c r="G74" s="279" t="s">
        <v>144</v>
      </c>
      <c r="H74" s="268">
        <v>20.2</v>
      </c>
      <c r="I74" s="269">
        <v>0.16</v>
      </c>
      <c r="J74" s="191"/>
      <c r="K74" s="563"/>
      <c r="L74" s="192"/>
    </row>
    <row r="75" spans="2:12" ht="18.75" customHeight="1" x14ac:dyDescent="0.2">
      <c r="B75" s="541" t="s">
        <v>425</v>
      </c>
      <c r="C75" s="312">
        <v>0.01</v>
      </c>
      <c r="D75" s="308" t="s">
        <v>191</v>
      </c>
      <c r="E75" s="187" t="s">
        <v>130</v>
      </c>
      <c r="F75" s="274">
        <v>90781</v>
      </c>
      <c r="G75" s="279" t="s">
        <v>144</v>
      </c>
      <c r="H75" s="268">
        <v>38.97</v>
      </c>
      <c r="I75" s="269">
        <v>0.39</v>
      </c>
      <c r="J75" s="191"/>
      <c r="K75" s="563"/>
    </row>
    <row r="76" spans="2:12" ht="18.75" customHeight="1" x14ac:dyDescent="0.2">
      <c r="B76" s="291" t="s">
        <v>559</v>
      </c>
      <c r="C76" s="312">
        <v>0.01</v>
      </c>
      <c r="D76" s="310" t="s">
        <v>191</v>
      </c>
      <c r="E76" s="187" t="s">
        <v>130</v>
      </c>
      <c r="F76" s="290">
        <v>88262</v>
      </c>
      <c r="G76" s="509" t="s">
        <v>144</v>
      </c>
      <c r="H76" s="268">
        <v>25.64</v>
      </c>
      <c r="I76" s="269">
        <v>0.26</v>
      </c>
      <c r="J76" s="191"/>
      <c r="K76" s="563"/>
    </row>
    <row r="77" spans="2:12" x14ac:dyDescent="0.2">
      <c r="B77" s="943" t="s">
        <v>219</v>
      </c>
      <c r="C77" s="944"/>
      <c r="D77" s="944"/>
      <c r="E77" s="944"/>
      <c r="F77" s="944"/>
      <c r="G77" s="944"/>
      <c r="H77" s="944" t="s">
        <v>306</v>
      </c>
      <c r="I77" s="268">
        <v>1</v>
      </c>
      <c r="J77" s="209"/>
    </row>
    <row r="78" spans="2:12" x14ac:dyDescent="0.2">
      <c r="B78" s="718"/>
      <c r="C78" s="242"/>
      <c r="D78" s="285"/>
      <c r="E78" s="247"/>
      <c r="F78" s="247"/>
      <c r="G78" s="284"/>
      <c r="H78" s="247"/>
      <c r="I78" s="208"/>
      <c r="J78" s="209"/>
    </row>
    <row r="79" spans="2:12" x14ac:dyDescent="0.2">
      <c r="B79" s="708"/>
      <c r="C79" s="207"/>
      <c r="D79" s="280"/>
      <c r="E79" s="243"/>
      <c r="F79" s="243"/>
      <c r="G79" s="280"/>
      <c r="H79" s="243"/>
      <c r="I79" s="208"/>
      <c r="J79" s="209"/>
    </row>
    <row r="80" spans="2:12" x14ac:dyDescent="0.2">
      <c r="B80" s="197" t="s">
        <v>104</v>
      </c>
      <c r="C80" s="226" t="s">
        <v>106</v>
      </c>
      <c r="D80" s="199" t="s">
        <v>105</v>
      </c>
      <c r="E80" s="206"/>
      <c r="F80" s="207"/>
      <c r="G80" s="227" t="s">
        <v>319</v>
      </c>
      <c r="H80" s="199" t="s">
        <v>315</v>
      </c>
      <c r="I80" s="201" t="s">
        <v>316</v>
      </c>
      <c r="J80" s="202"/>
    </row>
    <row r="81" spans="2:12" x14ac:dyDescent="0.2">
      <c r="B81" s="769" t="s">
        <v>556</v>
      </c>
      <c r="C81" s="267">
        <v>1.7999999999999999E-2</v>
      </c>
      <c r="D81" s="539" t="s">
        <v>276</v>
      </c>
      <c r="E81" s="525" t="s">
        <v>312</v>
      </c>
      <c r="F81" s="542">
        <v>1569</v>
      </c>
      <c r="G81" s="529" t="s">
        <v>305</v>
      </c>
      <c r="H81" s="268">
        <v>7.19</v>
      </c>
      <c r="I81" s="269">
        <v>0.13</v>
      </c>
      <c r="J81" s="191"/>
      <c r="K81" s="563"/>
    </row>
    <row r="82" spans="2:12" ht="18.75" customHeight="1" x14ac:dyDescent="0.2">
      <c r="B82" s="291" t="s">
        <v>426</v>
      </c>
      <c r="C82" s="267">
        <v>2.3999999999999998E-3</v>
      </c>
      <c r="D82" s="310" t="s">
        <v>122</v>
      </c>
      <c r="E82" s="187" t="s">
        <v>130</v>
      </c>
      <c r="F82" s="290">
        <v>5067</v>
      </c>
      <c r="G82" s="188" t="s">
        <v>305</v>
      </c>
      <c r="H82" s="268">
        <v>22.22</v>
      </c>
      <c r="I82" s="269">
        <v>0.05</v>
      </c>
      <c r="J82" s="191"/>
      <c r="K82" s="563"/>
      <c r="L82" s="192"/>
    </row>
    <row r="83" spans="2:12" ht="18.75" customHeight="1" x14ac:dyDescent="0.2">
      <c r="B83" s="822" t="s">
        <v>577</v>
      </c>
      <c r="C83" s="267">
        <v>2.1999999999999999E-2</v>
      </c>
      <c r="D83" s="310" t="s">
        <v>153</v>
      </c>
      <c r="E83" s="187" t="s">
        <v>130</v>
      </c>
      <c r="F83" s="290">
        <v>10567</v>
      </c>
      <c r="G83" s="188" t="s">
        <v>305</v>
      </c>
      <c r="H83" s="268">
        <v>10.66</v>
      </c>
      <c r="I83" s="269">
        <v>0.23</v>
      </c>
      <c r="J83" s="191"/>
      <c r="K83" s="563"/>
      <c r="L83" s="192"/>
    </row>
    <row r="84" spans="2:12" ht="18.75" customHeight="1" x14ac:dyDescent="0.2">
      <c r="B84" s="823" t="s">
        <v>578</v>
      </c>
      <c r="C84" s="267">
        <v>4.0000000000000001E-3</v>
      </c>
      <c r="D84" s="310" t="s">
        <v>122</v>
      </c>
      <c r="E84" s="187" t="s">
        <v>130</v>
      </c>
      <c r="F84" s="290">
        <v>345</v>
      </c>
      <c r="G84" s="188" t="s">
        <v>305</v>
      </c>
      <c r="H84" s="268">
        <v>31.78</v>
      </c>
      <c r="I84" s="269">
        <v>0.13</v>
      </c>
      <c r="J84" s="191"/>
      <c r="K84" s="563"/>
      <c r="L84" s="192"/>
    </row>
    <row r="85" spans="2:12" x14ac:dyDescent="0.2">
      <c r="B85" s="707" t="s">
        <v>215</v>
      </c>
      <c r="C85" s="207"/>
      <c r="D85" s="280"/>
      <c r="E85" s="243"/>
      <c r="F85" s="243"/>
      <c r="G85" s="280"/>
      <c r="H85" s="208"/>
      <c r="I85" s="269">
        <v>0.54</v>
      </c>
      <c r="J85" s="209"/>
    </row>
    <row r="86" spans="2:12" x14ac:dyDescent="0.2">
      <c r="B86" s="708"/>
      <c r="C86" s="207"/>
      <c r="D86" s="280"/>
      <c r="E86" s="243"/>
      <c r="F86" s="243"/>
      <c r="G86" s="280"/>
      <c r="H86" s="243"/>
      <c r="I86" s="208"/>
      <c r="J86" s="209"/>
    </row>
    <row r="87" spans="2:12" ht="15.75" x14ac:dyDescent="0.2">
      <c r="B87" s="709" t="s">
        <v>216</v>
      </c>
      <c r="C87" s="244"/>
      <c r="D87" s="305"/>
      <c r="E87" s="207"/>
      <c r="F87" s="207"/>
      <c r="G87" s="280"/>
      <c r="H87" s="228"/>
      <c r="I87" s="216">
        <v>1.54</v>
      </c>
      <c r="J87" s="217"/>
      <c r="K87" s="567"/>
      <c r="L87" s="179"/>
    </row>
    <row r="88" spans="2:12" ht="15.75" x14ac:dyDescent="0.2">
      <c r="B88" s="710" t="s">
        <v>592</v>
      </c>
      <c r="C88" s="245"/>
      <c r="D88" s="306"/>
      <c r="E88" s="219"/>
      <c r="F88" s="219"/>
      <c r="G88" s="282"/>
      <c r="H88" s="220"/>
      <c r="I88" s="221">
        <v>0.34</v>
      </c>
      <c r="J88" s="222"/>
      <c r="K88" s="568"/>
    </row>
    <row r="89" spans="2:12" x14ac:dyDescent="0.2">
      <c r="B89" s="711" t="s">
        <v>217</v>
      </c>
      <c r="C89" s="225"/>
      <c r="D89" s="307"/>
      <c r="E89" s="207"/>
      <c r="F89" s="207"/>
      <c r="G89" s="280"/>
      <c r="H89" s="208"/>
      <c r="I89" s="224">
        <v>1.8800000000000001</v>
      </c>
      <c r="J89" s="222"/>
    </row>
    <row r="90" spans="2:12" ht="25.5" x14ac:dyDescent="0.2">
      <c r="B90" s="720" t="s">
        <v>576</v>
      </c>
      <c r="C90" s="526"/>
      <c r="D90" s="526"/>
      <c r="E90" s="517"/>
      <c r="F90" s="517"/>
      <c r="G90" s="527"/>
      <c r="H90" s="517"/>
      <c r="I90" s="222"/>
      <c r="J90" s="222"/>
      <c r="K90" s="564"/>
    </row>
    <row r="91" spans="2:12" ht="15.75" x14ac:dyDescent="0.2">
      <c r="B91" s="719"/>
      <c r="C91" s="526"/>
      <c r="D91" s="526"/>
      <c r="E91" s="517"/>
      <c r="F91" s="517"/>
      <c r="G91" s="527"/>
      <c r="H91" s="517"/>
      <c r="I91" s="222"/>
      <c r="J91" s="222"/>
      <c r="K91" s="569"/>
    </row>
    <row r="92" spans="2:12" ht="14.25" customHeight="1" x14ac:dyDescent="0.2">
      <c r="B92" s="898" t="s">
        <v>593</v>
      </c>
      <c r="C92" s="898"/>
      <c r="D92" s="898"/>
      <c r="E92" s="898"/>
      <c r="F92" s="898"/>
      <c r="G92" s="898"/>
      <c r="H92" s="883" t="s">
        <v>160</v>
      </c>
      <c r="I92" s="883"/>
      <c r="J92" s="241"/>
      <c r="K92" s="507"/>
    </row>
    <row r="93" spans="2:12" ht="14.25" customHeight="1" x14ac:dyDescent="0.2">
      <c r="B93" s="898"/>
      <c r="C93" s="898"/>
      <c r="D93" s="898"/>
      <c r="E93" s="898"/>
      <c r="F93" s="898"/>
      <c r="G93" s="898"/>
      <c r="H93" s="182">
        <v>1</v>
      </c>
      <c r="I93" s="183" t="s">
        <v>318</v>
      </c>
      <c r="J93" s="241"/>
    </row>
    <row r="94" spans="2:12" ht="20.25" customHeight="1" x14ac:dyDescent="0.2">
      <c r="B94" s="810" t="s">
        <v>163</v>
      </c>
      <c r="C94" s="810" t="s">
        <v>106</v>
      </c>
      <c r="D94" s="810" t="s">
        <v>105</v>
      </c>
      <c r="E94" s="893" t="s">
        <v>319</v>
      </c>
      <c r="F94" s="894"/>
      <c r="G94" s="895"/>
      <c r="H94" s="820" t="s">
        <v>164</v>
      </c>
      <c r="I94" s="820" t="s">
        <v>162</v>
      </c>
      <c r="J94" s="184"/>
    </row>
    <row r="95" spans="2:12" ht="18.75" customHeight="1" x14ac:dyDescent="0.2">
      <c r="B95" s="541" t="s">
        <v>257</v>
      </c>
      <c r="C95" s="528">
        <v>0.3</v>
      </c>
      <c r="D95" s="310" t="s">
        <v>191</v>
      </c>
      <c r="E95" s="525" t="s">
        <v>130</v>
      </c>
      <c r="F95" s="508">
        <v>88316</v>
      </c>
      <c r="G95" s="529" t="s">
        <v>144</v>
      </c>
      <c r="H95" s="268">
        <v>20.2</v>
      </c>
      <c r="I95" s="269">
        <v>6.06</v>
      </c>
      <c r="J95" s="191"/>
      <c r="K95" s="563"/>
    </row>
    <row r="96" spans="2:12" ht="18.75" customHeight="1" x14ac:dyDescent="0.2">
      <c r="B96" s="541" t="s">
        <v>27</v>
      </c>
      <c r="C96" s="530"/>
      <c r="D96" s="531"/>
      <c r="E96" s="525"/>
      <c r="F96" s="532"/>
      <c r="G96" s="529"/>
      <c r="H96" s="533"/>
      <c r="I96" s="516">
        <v>6.06</v>
      </c>
      <c r="J96" s="517"/>
      <c r="K96" s="565"/>
    </row>
    <row r="97" spans="2:25" ht="18.75" customHeight="1" x14ac:dyDescent="0.2">
      <c r="B97" s="541"/>
      <c r="C97" s="530"/>
      <c r="D97" s="531"/>
      <c r="E97" s="525"/>
      <c r="F97" s="532"/>
      <c r="G97" s="529"/>
      <c r="H97" s="533"/>
      <c r="I97" s="534"/>
      <c r="J97" s="517"/>
      <c r="K97" s="565"/>
      <c r="X97" s="465" t="s">
        <v>186</v>
      </c>
      <c r="Y97" s="465">
        <v>1</v>
      </c>
    </row>
    <row r="98" spans="2:25" ht="18.75" customHeight="1" x14ac:dyDescent="0.2">
      <c r="B98" s="541" t="s">
        <v>104</v>
      </c>
      <c r="C98" s="535" t="s">
        <v>106</v>
      </c>
      <c r="D98" s="531" t="s">
        <v>105</v>
      </c>
      <c r="E98" s="931" t="s">
        <v>319</v>
      </c>
      <c r="F98" s="932"/>
      <c r="G98" s="933"/>
      <c r="H98" s="537" t="s">
        <v>315</v>
      </c>
      <c r="I98" s="534" t="s">
        <v>316</v>
      </c>
      <c r="J98" s="517"/>
      <c r="K98" s="565"/>
      <c r="L98" s="904"/>
      <c r="M98" s="904"/>
      <c r="N98" s="904"/>
      <c r="O98" s="904"/>
      <c r="P98" s="903"/>
      <c r="Q98" s="903"/>
      <c r="R98" s="792"/>
      <c r="S98" s="792"/>
      <c r="T98" s="792"/>
      <c r="U98" s="743"/>
      <c r="V98"/>
      <c r="W98"/>
      <c r="X98"/>
      <c r="Y98"/>
    </row>
    <row r="99" spans="2:25" ht="30.75" customHeight="1" x14ac:dyDescent="0.2">
      <c r="B99" s="555"/>
      <c r="C99" s="528"/>
      <c r="D99" s="401"/>
      <c r="E99" s="525"/>
      <c r="F99" s="508"/>
      <c r="G99" s="529"/>
      <c r="H99" s="401"/>
      <c r="I99" s="516"/>
      <c r="J99" s="517"/>
      <c r="K99" s="570"/>
      <c r="L99" s="904"/>
      <c r="M99" s="904"/>
      <c r="N99" s="904"/>
      <c r="O99" s="904"/>
      <c r="P99" s="903"/>
      <c r="Q99" s="903"/>
      <c r="R99" s="791"/>
      <c r="S99" s="792"/>
      <c r="T99" s="792"/>
      <c r="U99" s="743"/>
      <c r="V99"/>
      <c r="W99"/>
      <c r="X99"/>
      <c r="Y99"/>
    </row>
    <row r="100" spans="2:25" ht="29.25" customHeight="1" x14ac:dyDescent="0.2">
      <c r="B100" s="291" t="s">
        <v>557</v>
      </c>
      <c r="C100" s="528">
        <v>0.25</v>
      </c>
      <c r="D100" s="308" t="s">
        <v>150</v>
      </c>
      <c r="E100" s="525" t="s">
        <v>130</v>
      </c>
      <c r="F100" s="543">
        <v>5961</v>
      </c>
      <c r="G100" s="529" t="s">
        <v>144</v>
      </c>
      <c r="H100" s="268">
        <v>59.73</v>
      </c>
      <c r="I100" s="269">
        <v>14.93</v>
      </c>
      <c r="J100" s="191"/>
      <c r="K100" s="563"/>
      <c r="Y100" s="246"/>
    </row>
    <row r="101" spans="2:25" ht="29.25" customHeight="1" x14ac:dyDescent="0.2">
      <c r="B101" s="291" t="s">
        <v>557</v>
      </c>
      <c r="C101" s="528">
        <v>3.5999999999999997E-2</v>
      </c>
      <c r="D101" s="308" t="s">
        <v>149</v>
      </c>
      <c r="E101" s="525" t="s">
        <v>130</v>
      </c>
      <c r="F101" s="543">
        <v>5811</v>
      </c>
      <c r="G101" s="529" t="s">
        <v>144</v>
      </c>
      <c r="H101" s="268">
        <v>201.69</v>
      </c>
      <c r="I101" s="269">
        <v>7.26</v>
      </c>
      <c r="J101" s="191"/>
      <c r="K101" s="563"/>
      <c r="Y101" s="246"/>
    </row>
    <row r="102" spans="2:25" ht="18.75" customHeight="1" x14ac:dyDescent="0.2">
      <c r="B102" s="541" t="s">
        <v>88</v>
      </c>
      <c r="C102" s="530"/>
      <c r="D102" s="531"/>
      <c r="E102" s="525"/>
      <c r="F102" s="532"/>
      <c r="G102" s="529"/>
      <c r="H102" s="533"/>
      <c r="I102" s="516">
        <v>22.189999999999998</v>
      </c>
      <c r="J102" s="517"/>
      <c r="K102" s="565"/>
      <c r="L102" s="744"/>
      <c r="M102" s="745"/>
      <c r="N102" s="746"/>
      <c r="O102" s="747"/>
      <c r="P102" s="744"/>
      <c r="Q102" s="744"/>
      <c r="R102" s="746"/>
      <c r="S102" s="744"/>
      <c r="T102" s="748"/>
      <c r="U102" s="743"/>
      <c r="V102"/>
      <c r="W102"/>
      <c r="X102"/>
      <c r="Y102"/>
    </row>
    <row r="103" spans="2:25" ht="18.75" customHeight="1" x14ac:dyDescent="0.2">
      <c r="B103" s="706"/>
      <c r="C103" s="544"/>
      <c r="D103" s="545"/>
      <c r="E103" s="545"/>
      <c r="F103" s="545"/>
      <c r="G103" s="532"/>
      <c r="H103" s="545"/>
      <c r="I103" s="518"/>
      <c r="J103" s="517"/>
      <c r="K103" s="565"/>
      <c r="L103" s="941"/>
      <c r="M103" s="941"/>
      <c r="N103" s="941"/>
      <c r="O103" s="743"/>
      <c r="P103" s="743"/>
      <c r="Q103" s="743"/>
      <c r="R103" s="749"/>
      <c r="S103" s="750"/>
      <c r="T103" s="751"/>
      <c r="U103" s="743"/>
      <c r="V103"/>
      <c r="W103"/>
      <c r="X103"/>
      <c r="Y103"/>
    </row>
    <row r="104" spans="2:25" ht="18.75" customHeight="1" x14ac:dyDescent="0.2">
      <c r="B104" s="714" t="s">
        <v>28</v>
      </c>
      <c r="C104" s="544"/>
      <c r="D104" s="544"/>
      <c r="E104" s="545"/>
      <c r="F104" s="545"/>
      <c r="G104" s="532"/>
      <c r="H104" s="533"/>
      <c r="I104" s="546">
        <v>28.249999999999996</v>
      </c>
      <c r="J104" s="547"/>
      <c r="K104" s="565"/>
      <c r="L104" s="743"/>
      <c r="M104" s="752"/>
      <c r="N104" s="801"/>
      <c r="O104" s="753"/>
      <c r="P104" s="753"/>
      <c r="Q104" s="753"/>
      <c r="R104" s="749"/>
      <c r="S104" s="750"/>
      <c r="T104" s="751"/>
      <c r="U104" s="743"/>
      <c r="V104"/>
      <c r="W104"/>
      <c r="X104"/>
      <c r="Y104"/>
    </row>
    <row r="105" spans="2:25" ht="18.75" customHeight="1" x14ac:dyDescent="0.2">
      <c r="B105" s="715" t="s">
        <v>590</v>
      </c>
      <c r="C105" s="548"/>
      <c r="D105" s="548"/>
      <c r="E105" s="549"/>
      <c r="F105" s="549"/>
      <c r="G105" s="536"/>
      <c r="H105" s="550"/>
      <c r="I105" s="546">
        <v>6.21</v>
      </c>
      <c r="J105" s="222"/>
      <c r="K105" s="565"/>
      <c r="L105" s="754"/>
      <c r="M105" s="755"/>
      <c r="N105" s="754"/>
      <c r="O105" s="756"/>
      <c r="P105" s="744"/>
      <c r="Q105" s="744"/>
      <c r="R105" s="757"/>
      <c r="S105" s="746"/>
      <c r="T105" s="804"/>
      <c r="U105" s="743"/>
      <c r="V105"/>
      <c r="W105"/>
      <c r="X105"/>
      <c r="Y105"/>
    </row>
    <row r="106" spans="2:25" ht="18.75" customHeight="1" x14ac:dyDescent="0.2">
      <c r="B106" s="716" t="s">
        <v>92</v>
      </c>
      <c r="C106" s="551"/>
      <c r="D106" s="551"/>
      <c r="E106" s="545"/>
      <c r="F106" s="545"/>
      <c r="G106" s="532"/>
      <c r="H106" s="533"/>
      <c r="I106" s="546">
        <v>34.459999999999994</v>
      </c>
      <c r="J106" s="222"/>
      <c r="K106" s="758"/>
      <c r="L106" s="759"/>
      <c r="M106" s="760"/>
      <c r="N106" s="761"/>
      <c r="O106" s="800"/>
      <c r="P106" s="762"/>
      <c r="Q106" s="790"/>
      <c r="R106" s="763"/>
      <c r="S106" s="750"/>
      <c r="T106" s="751"/>
      <c r="U106" s="743"/>
      <c r="V106"/>
      <c r="W106"/>
      <c r="X106"/>
      <c r="Y106"/>
    </row>
    <row r="107" spans="2:25" x14ac:dyDescent="0.2">
      <c r="B107" s="720" t="s">
        <v>347</v>
      </c>
      <c r="C107" s="526"/>
      <c r="D107" s="526"/>
      <c r="E107" s="517"/>
      <c r="F107" s="517"/>
      <c r="G107" s="527"/>
      <c r="H107" s="517"/>
      <c r="I107" s="222"/>
      <c r="J107" s="222"/>
      <c r="K107" s="565"/>
      <c r="L107" s="759"/>
      <c r="M107" s="742"/>
      <c r="N107" s="761"/>
      <c r="O107" s="800"/>
      <c r="P107" s="762"/>
      <c r="Q107" s="790"/>
      <c r="R107" s="763"/>
      <c r="S107" s="750"/>
      <c r="T107" s="751"/>
      <c r="U107" s="743"/>
      <c r="V107"/>
      <c r="W107"/>
      <c r="X107"/>
      <c r="Y107"/>
    </row>
    <row r="108" spans="2:25" ht="15.75" x14ac:dyDescent="0.2">
      <c r="B108" s="719"/>
      <c r="C108" s="526"/>
      <c r="D108" s="526"/>
      <c r="E108" s="517"/>
      <c r="F108" s="517"/>
      <c r="G108" s="527"/>
      <c r="H108" s="517"/>
      <c r="I108" s="222"/>
      <c r="J108" s="222"/>
      <c r="K108" s="764"/>
      <c r="L108" s="941"/>
      <c r="M108" s="941"/>
      <c r="N108" s="941"/>
      <c r="O108" s="800"/>
      <c r="P108" s="799"/>
      <c r="Q108" s="799"/>
      <c r="R108" s="801"/>
      <c r="S108" s="750"/>
      <c r="T108" s="751"/>
      <c r="U108" s="743"/>
      <c r="V108"/>
      <c r="W108"/>
      <c r="X108"/>
      <c r="Y108"/>
    </row>
    <row r="109" spans="2:25" ht="14.25" hidden="1" customHeight="1" x14ac:dyDescent="0.2">
      <c r="B109" s="898" t="s">
        <v>594</v>
      </c>
      <c r="C109" s="898"/>
      <c r="D109" s="898"/>
      <c r="E109" s="898"/>
      <c r="F109" s="898"/>
      <c r="G109" s="898"/>
      <c r="H109" s="883" t="s">
        <v>160</v>
      </c>
      <c r="I109" s="883"/>
      <c r="J109" s="241"/>
      <c r="K109" s="507"/>
      <c r="L109" s="743"/>
      <c r="M109" s="752"/>
      <c r="N109" s="801"/>
      <c r="O109" s="753"/>
      <c r="P109" s="753"/>
      <c r="Q109" s="753"/>
      <c r="R109" s="749"/>
      <c r="S109" s="750"/>
      <c r="T109" s="751"/>
      <c r="U109" s="743"/>
    </row>
    <row r="110" spans="2:25" ht="14.25" hidden="1" customHeight="1" x14ac:dyDescent="0.2">
      <c r="B110" s="898"/>
      <c r="C110" s="898"/>
      <c r="D110" s="898"/>
      <c r="E110" s="898"/>
      <c r="F110" s="898"/>
      <c r="G110" s="898"/>
      <c r="H110" s="182">
        <v>1</v>
      </c>
      <c r="I110" s="183" t="s">
        <v>318</v>
      </c>
      <c r="J110" s="241"/>
      <c r="L110" s="805"/>
      <c r="M110" s="805"/>
      <c r="N110" s="805"/>
      <c r="O110" s="801"/>
      <c r="P110" s="801"/>
      <c r="Q110" s="801"/>
      <c r="R110" s="806"/>
      <c r="S110" s="807"/>
      <c r="T110" s="803"/>
      <c r="U110" s="743"/>
    </row>
    <row r="111" spans="2:25" ht="20.25" hidden="1" customHeight="1" x14ac:dyDescent="0.2">
      <c r="B111" s="724" t="s">
        <v>163</v>
      </c>
      <c r="C111" s="724" t="s">
        <v>106</v>
      </c>
      <c r="D111" s="724" t="s">
        <v>105</v>
      </c>
      <c r="E111" s="938" t="s">
        <v>319</v>
      </c>
      <c r="F111" s="939"/>
      <c r="G111" s="940"/>
      <c r="H111" s="725" t="s">
        <v>164</v>
      </c>
      <c r="I111" s="725" t="s">
        <v>162</v>
      </c>
      <c r="J111" s="184"/>
      <c r="L111" s="802"/>
      <c r="M111" s="802"/>
      <c r="N111" s="802"/>
      <c r="O111" s="801"/>
      <c r="P111" s="801"/>
      <c r="Q111" s="801"/>
      <c r="R111" s="801"/>
      <c r="S111" s="789"/>
      <c r="T111" s="751"/>
      <c r="U111" s="743"/>
    </row>
    <row r="112" spans="2:25" ht="18.75" hidden="1" customHeight="1" x14ac:dyDescent="0.2">
      <c r="B112" s="541"/>
      <c r="C112" s="528"/>
      <c r="D112" s="401"/>
      <c r="E112" s="525"/>
      <c r="F112" s="508"/>
      <c r="G112" s="529"/>
      <c r="H112" s="401"/>
      <c r="I112" s="516"/>
      <c r="J112" s="517"/>
      <c r="K112" s="570"/>
      <c r="L112" s="802"/>
      <c r="M112" s="802"/>
      <c r="N112" s="802"/>
      <c r="O112" s="801"/>
      <c r="P112" s="801"/>
      <c r="Q112" s="801"/>
      <c r="R112" s="801"/>
      <c r="S112" s="789"/>
      <c r="T112" s="751"/>
      <c r="U112" s="743"/>
    </row>
    <row r="113" spans="2:25" ht="18.75" hidden="1" customHeight="1" x14ac:dyDescent="0.2">
      <c r="B113" s="541" t="s">
        <v>27</v>
      </c>
      <c r="C113" s="530"/>
      <c r="D113" s="531"/>
      <c r="E113" s="525"/>
      <c r="F113" s="532"/>
      <c r="G113" s="529"/>
      <c r="H113" s="533"/>
      <c r="I113" s="516">
        <v>0</v>
      </c>
      <c r="J113" s="517"/>
      <c r="K113" s="565"/>
    </row>
    <row r="114" spans="2:25" ht="18.75" hidden="1" customHeight="1" x14ac:dyDescent="0.2">
      <c r="B114" s="541"/>
      <c r="C114" s="530"/>
      <c r="D114" s="531"/>
      <c r="E114" s="525"/>
      <c r="F114" s="532"/>
      <c r="G114" s="529"/>
      <c r="H114" s="533"/>
      <c r="I114" s="534"/>
      <c r="J114" s="517"/>
      <c r="K114" s="565"/>
      <c r="X114" s="465" t="s">
        <v>186</v>
      </c>
      <c r="Y114" s="465">
        <v>1</v>
      </c>
    </row>
    <row r="115" spans="2:25" ht="18.75" hidden="1" customHeight="1" x14ac:dyDescent="0.2">
      <c r="B115" s="541" t="s">
        <v>104</v>
      </c>
      <c r="C115" s="535" t="s">
        <v>106</v>
      </c>
      <c r="D115" s="531" t="s">
        <v>105</v>
      </c>
      <c r="E115" s="931" t="s">
        <v>319</v>
      </c>
      <c r="F115" s="932"/>
      <c r="G115" s="933"/>
      <c r="H115" s="537" t="s">
        <v>315</v>
      </c>
      <c r="I115" s="534" t="s">
        <v>316</v>
      </c>
      <c r="J115" s="517"/>
      <c r="K115" s="565"/>
      <c r="X115" s="465" t="s">
        <v>32</v>
      </c>
      <c r="Y115" s="512" t="e">
        <v>#REF!</v>
      </c>
    </row>
    <row r="116" spans="2:25" ht="38.25" hidden="1" x14ac:dyDescent="0.2">
      <c r="B116" s="291" t="s">
        <v>454</v>
      </c>
      <c r="C116" s="556">
        <v>0.25</v>
      </c>
      <c r="D116" s="310" t="s">
        <v>150</v>
      </c>
      <c r="E116" s="525" t="s">
        <v>130</v>
      </c>
      <c r="F116" s="557">
        <v>5961</v>
      </c>
      <c r="G116" s="515" t="s">
        <v>144</v>
      </c>
      <c r="H116" s="268">
        <v>59.73</v>
      </c>
      <c r="I116" s="269">
        <v>14.93</v>
      </c>
      <c r="J116" s="191"/>
      <c r="K116" s="563"/>
      <c r="X116" s="178" t="s">
        <v>329</v>
      </c>
      <c r="Y116" s="178">
        <v>2</v>
      </c>
    </row>
    <row r="117" spans="2:25" ht="38.25" hidden="1" x14ac:dyDescent="0.2">
      <c r="B117" s="291" t="s">
        <v>455</v>
      </c>
      <c r="C117" s="558">
        <v>3.5999999999999997E-2</v>
      </c>
      <c r="D117" s="310" t="s">
        <v>149</v>
      </c>
      <c r="E117" s="525" t="s">
        <v>130</v>
      </c>
      <c r="F117" s="557">
        <v>5811</v>
      </c>
      <c r="G117" s="515" t="s">
        <v>144</v>
      </c>
      <c r="H117" s="268">
        <v>201.69</v>
      </c>
      <c r="I117" s="269">
        <v>7.26</v>
      </c>
      <c r="J117" s="191"/>
      <c r="K117" s="563"/>
      <c r="X117" s="178" t="s">
        <v>329</v>
      </c>
      <c r="Y117" s="178">
        <v>2</v>
      </c>
    </row>
    <row r="118" spans="2:25" ht="18.75" hidden="1" customHeight="1" x14ac:dyDescent="0.2">
      <c r="B118" s="541" t="s">
        <v>88</v>
      </c>
      <c r="C118" s="530"/>
      <c r="D118" s="531"/>
      <c r="E118" s="525"/>
      <c r="F118" s="532"/>
      <c r="G118" s="529"/>
      <c r="H118" s="533"/>
      <c r="I118" s="516">
        <v>22.189999999999998</v>
      </c>
      <c r="J118" s="517"/>
      <c r="K118" s="565"/>
    </row>
    <row r="119" spans="2:25" ht="18.75" hidden="1" customHeight="1" x14ac:dyDescent="0.2">
      <c r="B119" s="706"/>
      <c r="C119" s="544"/>
      <c r="D119" s="545"/>
      <c r="E119" s="545"/>
      <c r="F119" s="545"/>
      <c r="G119" s="532"/>
      <c r="H119" s="545"/>
      <c r="I119" s="518"/>
      <c r="J119" s="517"/>
      <c r="K119" s="565"/>
    </row>
    <row r="120" spans="2:25" ht="18.75" hidden="1" customHeight="1" x14ac:dyDescent="0.2">
      <c r="B120" s="714" t="s">
        <v>28</v>
      </c>
      <c r="C120" s="544"/>
      <c r="D120" s="544"/>
      <c r="E120" s="545"/>
      <c r="F120" s="545"/>
      <c r="G120" s="532"/>
      <c r="H120" s="533"/>
      <c r="I120" s="546">
        <v>22.189999999999998</v>
      </c>
      <c r="J120" s="547"/>
      <c r="K120" s="564"/>
    </row>
    <row r="121" spans="2:25" ht="18.75" hidden="1" customHeight="1" x14ac:dyDescent="0.2">
      <c r="B121" s="715" t="s">
        <v>590</v>
      </c>
      <c r="C121" s="548"/>
      <c r="D121" s="548"/>
      <c r="E121" s="549"/>
      <c r="F121" s="549"/>
      <c r="G121" s="536"/>
      <c r="H121" s="550"/>
      <c r="I121" s="546">
        <v>4.88</v>
      </c>
      <c r="J121" s="222"/>
      <c r="K121" s="564"/>
    </row>
    <row r="122" spans="2:25" ht="18.75" hidden="1" customHeight="1" x14ac:dyDescent="0.2">
      <c r="B122" s="716" t="s">
        <v>92</v>
      </c>
      <c r="C122" s="551"/>
      <c r="D122" s="551"/>
      <c r="E122" s="545"/>
      <c r="F122" s="545"/>
      <c r="G122" s="532"/>
      <c r="H122" s="533"/>
      <c r="I122" s="546">
        <v>27.069999999999997</v>
      </c>
      <c r="J122" s="222"/>
      <c r="K122" s="566"/>
      <c r="L122" s="222"/>
    </row>
    <row r="123" spans="2:25" hidden="1" x14ac:dyDescent="0.2">
      <c r="B123" s="721" t="s">
        <v>453</v>
      </c>
      <c r="C123" s="526"/>
      <c r="D123" s="526"/>
      <c r="E123" s="517"/>
      <c r="F123" s="517"/>
      <c r="G123" s="527"/>
      <c r="H123" s="517"/>
      <c r="I123" s="222"/>
      <c r="J123" s="222"/>
      <c r="K123" s="564"/>
    </row>
    <row r="124" spans="2:25" ht="12.75" hidden="1" x14ac:dyDescent="0.2">
      <c r="B124" s="717"/>
      <c r="C124" s="240"/>
      <c r="D124" s="304"/>
      <c r="E124" s="191"/>
      <c r="F124" s="191"/>
      <c r="G124" s="522"/>
      <c r="H124" s="191"/>
      <c r="I124" s="222"/>
      <c r="J124" s="222"/>
      <c r="K124" s="659"/>
    </row>
    <row r="125" spans="2:25" ht="14.25" hidden="1" customHeight="1" x14ac:dyDescent="0.2">
      <c r="B125" s="922" t="s">
        <v>595</v>
      </c>
      <c r="C125" s="923"/>
      <c r="D125" s="923"/>
      <c r="E125" s="923"/>
      <c r="F125" s="923"/>
      <c r="G125" s="924"/>
      <c r="H125" s="888" t="s">
        <v>160</v>
      </c>
      <c r="I125" s="889"/>
      <c r="J125" s="241"/>
      <c r="K125" s="507"/>
    </row>
    <row r="126" spans="2:25" ht="14.25" hidden="1" customHeight="1" x14ac:dyDescent="0.2">
      <c r="B126" s="925"/>
      <c r="C126" s="926"/>
      <c r="D126" s="926"/>
      <c r="E126" s="926"/>
      <c r="F126" s="926"/>
      <c r="G126" s="927"/>
      <c r="H126" s="182">
        <v>1</v>
      </c>
      <c r="I126" s="183" t="s">
        <v>161</v>
      </c>
      <c r="J126" s="241"/>
      <c r="K126" s="507"/>
    </row>
    <row r="127" spans="2:25" ht="20.25" hidden="1" customHeight="1" x14ac:dyDescent="0.2">
      <c r="B127" s="724" t="s">
        <v>163</v>
      </c>
      <c r="C127" s="724" t="s">
        <v>106</v>
      </c>
      <c r="D127" s="724" t="s">
        <v>105</v>
      </c>
      <c r="E127" s="934" t="s">
        <v>319</v>
      </c>
      <c r="F127" s="935"/>
      <c r="G127" s="936"/>
      <c r="H127" s="725" t="s">
        <v>164</v>
      </c>
      <c r="I127" s="725" t="s">
        <v>162</v>
      </c>
      <c r="J127" s="184"/>
      <c r="K127" s="178"/>
    </row>
    <row r="128" spans="2:25" ht="18.75" hidden="1" customHeight="1" x14ac:dyDescent="0.2">
      <c r="B128" s="291" t="s">
        <v>372</v>
      </c>
      <c r="C128" s="660">
        <v>0.9</v>
      </c>
      <c r="D128" s="310" t="s">
        <v>191</v>
      </c>
      <c r="E128" s="187" t="s">
        <v>130</v>
      </c>
      <c r="F128" s="290">
        <v>88262</v>
      </c>
      <c r="G128" s="509" t="s">
        <v>144</v>
      </c>
      <c r="H128" s="268">
        <v>25.64</v>
      </c>
      <c r="I128" s="269">
        <v>23.08</v>
      </c>
      <c r="J128" s="191"/>
      <c r="K128" s="563"/>
    </row>
    <row r="129" spans="2:25" ht="18.75" hidden="1" customHeight="1" x14ac:dyDescent="0.2">
      <c r="B129" s="291" t="s">
        <v>257</v>
      </c>
      <c r="C129" s="660">
        <v>0.9</v>
      </c>
      <c r="D129" s="310" t="s">
        <v>191</v>
      </c>
      <c r="E129" s="187" t="s">
        <v>130</v>
      </c>
      <c r="F129" s="290">
        <v>88316</v>
      </c>
      <c r="G129" s="509" t="s">
        <v>144</v>
      </c>
      <c r="H129" s="268">
        <v>20.2</v>
      </c>
      <c r="I129" s="269">
        <v>18.18</v>
      </c>
      <c r="J129" s="191"/>
      <c r="K129" s="563"/>
    </row>
    <row r="130" spans="2:25" ht="18.75" hidden="1" customHeight="1" x14ac:dyDescent="0.2">
      <c r="B130" s="541" t="s">
        <v>27</v>
      </c>
      <c r="C130" s="661" t="s">
        <v>497</v>
      </c>
      <c r="D130" s="186"/>
      <c r="E130" s="187"/>
      <c r="F130" s="273"/>
      <c r="G130" s="509"/>
      <c r="H130" s="189"/>
      <c r="I130" s="269">
        <v>41.26</v>
      </c>
      <c r="J130" s="191"/>
      <c r="K130" s="191"/>
    </row>
    <row r="131" spans="2:25" ht="18.75" hidden="1" customHeight="1" x14ac:dyDescent="0.2">
      <c r="B131" s="541"/>
      <c r="C131" s="510"/>
      <c r="D131" s="186"/>
      <c r="E131" s="187"/>
      <c r="F131" s="273"/>
      <c r="G131" s="509"/>
      <c r="H131" s="189"/>
      <c r="I131" s="190"/>
      <c r="J131" s="191"/>
      <c r="K131" s="191"/>
      <c r="X131" s="559" t="s">
        <v>186</v>
      </c>
      <c r="Y131" s="559">
        <v>1</v>
      </c>
    </row>
    <row r="132" spans="2:25" ht="18.75" hidden="1" customHeight="1" x14ac:dyDescent="0.2">
      <c r="B132" s="541" t="s">
        <v>104</v>
      </c>
      <c r="C132" s="524" t="s">
        <v>106</v>
      </c>
      <c r="D132" s="186" t="s">
        <v>105</v>
      </c>
      <c r="E132" s="908" t="s">
        <v>319</v>
      </c>
      <c r="F132" s="909"/>
      <c r="G132" s="910"/>
      <c r="H132" s="263" t="s">
        <v>315</v>
      </c>
      <c r="I132" s="190" t="s">
        <v>316</v>
      </c>
      <c r="J132" s="191"/>
      <c r="K132" s="191"/>
      <c r="X132" s="559" t="s">
        <v>32</v>
      </c>
      <c r="Y132" s="172">
        <v>8.6</v>
      </c>
    </row>
    <row r="133" spans="2:25" ht="18.75" hidden="1" customHeight="1" x14ac:dyDescent="0.2">
      <c r="B133" s="291" t="s">
        <v>370</v>
      </c>
      <c r="C133" s="523">
        <v>0.879</v>
      </c>
      <c r="D133" s="539" t="s">
        <v>276</v>
      </c>
      <c r="E133" s="187" t="s">
        <v>312</v>
      </c>
      <c r="F133" s="290">
        <v>1569</v>
      </c>
      <c r="G133" s="509" t="s">
        <v>305</v>
      </c>
      <c r="H133" s="268">
        <v>7.19</v>
      </c>
      <c r="I133" s="269">
        <v>6.32</v>
      </c>
      <c r="J133" s="191"/>
      <c r="K133" s="563"/>
      <c r="X133" s="178" t="s">
        <v>329</v>
      </c>
      <c r="Y133" s="178">
        <v>2</v>
      </c>
    </row>
    <row r="134" spans="2:25" ht="18.75" hidden="1" customHeight="1" x14ac:dyDescent="0.2">
      <c r="B134" s="291" t="s">
        <v>371</v>
      </c>
      <c r="C134" s="523">
        <v>9.8000000000000004E-2</v>
      </c>
      <c r="D134" s="539" t="s">
        <v>276</v>
      </c>
      <c r="E134" s="187" t="s">
        <v>312</v>
      </c>
      <c r="F134" s="290">
        <v>6995</v>
      </c>
      <c r="G134" s="509" t="s">
        <v>305</v>
      </c>
      <c r="H134" s="268">
        <v>3.51</v>
      </c>
      <c r="I134" s="269">
        <v>0.34</v>
      </c>
      <c r="J134" s="191"/>
      <c r="K134" s="563"/>
      <c r="X134" s="178" t="s">
        <v>329</v>
      </c>
      <c r="Y134" s="178">
        <v>2</v>
      </c>
    </row>
    <row r="135" spans="2:25" ht="18.75" hidden="1" customHeight="1" x14ac:dyDescent="0.2">
      <c r="B135" s="291" t="s">
        <v>498</v>
      </c>
      <c r="C135" s="523">
        <v>0.15</v>
      </c>
      <c r="D135" s="310" t="s">
        <v>153</v>
      </c>
      <c r="E135" s="187" t="s">
        <v>130</v>
      </c>
      <c r="F135" s="290">
        <v>339</v>
      </c>
      <c r="G135" s="288" t="s">
        <v>305</v>
      </c>
      <c r="H135" s="268">
        <v>1.36</v>
      </c>
      <c r="I135" s="269">
        <v>0.2</v>
      </c>
      <c r="J135" s="191"/>
      <c r="K135" s="563"/>
      <c r="X135" s="559" t="s">
        <v>330</v>
      </c>
      <c r="Y135" s="559">
        <v>4.3</v>
      </c>
    </row>
    <row r="136" spans="2:25" ht="27.75" hidden="1" customHeight="1" x14ac:dyDescent="0.2">
      <c r="B136" s="291" t="s">
        <v>375</v>
      </c>
      <c r="C136" s="523">
        <v>0.02</v>
      </c>
      <c r="D136" s="310" t="s">
        <v>268</v>
      </c>
      <c r="E136" s="187" t="s">
        <v>130</v>
      </c>
      <c r="F136" s="662">
        <v>2692</v>
      </c>
      <c r="G136" s="288" t="s">
        <v>305</v>
      </c>
      <c r="H136" s="268">
        <v>10.66</v>
      </c>
      <c r="I136" s="269">
        <v>0.21</v>
      </c>
      <c r="J136" s="191"/>
      <c r="K136" s="563"/>
    </row>
    <row r="137" spans="2:25" ht="18.75" hidden="1" customHeight="1" x14ac:dyDescent="0.2">
      <c r="B137" s="291" t="s">
        <v>373</v>
      </c>
      <c r="C137" s="523">
        <v>0.125</v>
      </c>
      <c r="D137" s="310" t="s">
        <v>122</v>
      </c>
      <c r="E137" s="187" t="s">
        <v>130</v>
      </c>
      <c r="F137" s="662">
        <v>5061</v>
      </c>
      <c r="G137" s="509" t="s">
        <v>305</v>
      </c>
      <c r="H137" s="268">
        <v>20.5</v>
      </c>
      <c r="I137" s="269">
        <v>2.56</v>
      </c>
      <c r="J137" s="191"/>
      <c r="K137" s="563"/>
      <c r="Y137" s="246"/>
    </row>
    <row r="138" spans="2:25" ht="18.75" hidden="1" customHeight="1" x14ac:dyDescent="0.2">
      <c r="B138" s="291" t="s">
        <v>374</v>
      </c>
      <c r="C138" s="523">
        <v>1.5629999999999999</v>
      </c>
      <c r="D138" s="310" t="s">
        <v>153</v>
      </c>
      <c r="E138" s="187" t="s">
        <v>130</v>
      </c>
      <c r="F138" s="662">
        <v>10567</v>
      </c>
      <c r="G138" s="509" t="s">
        <v>305</v>
      </c>
      <c r="H138" s="268">
        <v>10.66</v>
      </c>
      <c r="I138" s="269">
        <v>16.66</v>
      </c>
      <c r="J138" s="191"/>
      <c r="K138" s="563"/>
    </row>
    <row r="139" spans="2:25" ht="18.75" hidden="1" customHeight="1" x14ac:dyDescent="0.2">
      <c r="B139" s="541" t="s">
        <v>88</v>
      </c>
      <c r="C139" s="510"/>
      <c r="D139" s="186"/>
      <c r="E139" s="187"/>
      <c r="F139" s="273"/>
      <c r="G139" s="509"/>
      <c r="H139" s="189"/>
      <c r="I139" s="269">
        <v>26.29</v>
      </c>
      <c r="J139" s="191"/>
      <c r="K139" s="191"/>
    </row>
    <row r="140" spans="2:25" ht="18.75" hidden="1" customHeight="1" x14ac:dyDescent="0.2">
      <c r="B140" s="706"/>
      <c r="C140" s="194"/>
      <c r="D140" s="273"/>
      <c r="E140" s="195"/>
      <c r="F140" s="195"/>
      <c r="G140" s="273"/>
      <c r="H140" s="195"/>
      <c r="I140" s="518"/>
      <c r="J140" s="191"/>
      <c r="K140" s="191"/>
    </row>
    <row r="141" spans="2:25" ht="18.75" hidden="1" customHeight="1" x14ac:dyDescent="0.2">
      <c r="B141" s="709" t="s">
        <v>28</v>
      </c>
      <c r="C141" s="194"/>
      <c r="D141" s="287"/>
      <c r="E141" s="195"/>
      <c r="F141" s="195"/>
      <c r="G141" s="273"/>
      <c r="H141" s="189"/>
      <c r="I141" s="270">
        <v>67.55</v>
      </c>
      <c r="J141" s="217"/>
      <c r="K141" s="192"/>
    </row>
    <row r="142" spans="2:25" ht="18.75" hidden="1" customHeight="1" x14ac:dyDescent="0.2">
      <c r="B142" s="710" t="s">
        <v>590</v>
      </c>
      <c r="C142" s="519"/>
      <c r="D142" s="663"/>
      <c r="E142" s="513"/>
      <c r="F142" s="513"/>
      <c r="G142" s="511"/>
      <c r="H142" s="520"/>
      <c r="I142" s="270">
        <v>14.85</v>
      </c>
      <c r="J142" s="222"/>
      <c r="K142" s="192"/>
    </row>
    <row r="143" spans="2:25" ht="18.75" hidden="1" customHeight="1" x14ac:dyDescent="0.2">
      <c r="B143" s="711" t="s">
        <v>92</v>
      </c>
      <c r="C143" s="521"/>
      <c r="D143" s="662"/>
      <c r="E143" s="195"/>
      <c r="F143" s="195"/>
      <c r="G143" s="273"/>
      <c r="H143" s="189"/>
      <c r="I143" s="270">
        <v>82.399999999999991</v>
      </c>
      <c r="J143" s="222"/>
      <c r="K143" s="664"/>
      <c r="L143" s="222"/>
    </row>
    <row r="144" spans="2:25" ht="25.5" hidden="1" x14ac:dyDescent="0.2">
      <c r="B144" s="720" t="s">
        <v>376</v>
      </c>
      <c r="C144" s="240"/>
      <c r="D144" s="304"/>
      <c r="E144" s="191"/>
      <c r="F144" s="191"/>
      <c r="G144" s="522"/>
      <c r="H144" s="191"/>
      <c r="I144" s="222"/>
      <c r="J144" s="222"/>
      <c r="K144" s="192"/>
    </row>
    <row r="145" spans="2:25" ht="12.75" hidden="1" x14ac:dyDescent="0.2">
      <c r="B145" s="717"/>
      <c r="C145" s="240"/>
      <c r="D145" s="304"/>
      <c r="E145" s="191"/>
      <c r="F145" s="191"/>
      <c r="G145" s="522"/>
      <c r="H145" s="191"/>
      <c r="I145" s="222"/>
      <c r="J145" s="222"/>
      <c r="K145" s="659"/>
    </row>
    <row r="146" spans="2:25" ht="12" hidden="1" customHeight="1" x14ac:dyDescent="0.2">
      <c r="B146" s="717"/>
      <c r="C146" s="240"/>
      <c r="D146" s="304"/>
      <c r="E146" s="191"/>
      <c r="F146" s="191"/>
      <c r="G146" s="522"/>
      <c r="H146" s="191"/>
      <c r="I146" s="222"/>
      <c r="J146" s="222"/>
      <c r="K146" s="659"/>
    </row>
    <row r="147" spans="2:25" ht="14.25" customHeight="1" x14ac:dyDescent="0.2">
      <c r="B147" s="922" t="s">
        <v>596</v>
      </c>
      <c r="C147" s="923"/>
      <c r="D147" s="923"/>
      <c r="E147" s="923"/>
      <c r="F147" s="923"/>
      <c r="G147" s="924"/>
      <c r="H147" s="888" t="s">
        <v>160</v>
      </c>
      <c r="I147" s="889"/>
      <c r="J147" s="241"/>
      <c r="K147" s="507"/>
    </row>
    <row r="148" spans="2:25" ht="14.25" customHeight="1" x14ac:dyDescent="0.2">
      <c r="B148" s="925"/>
      <c r="C148" s="926"/>
      <c r="D148" s="926"/>
      <c r="E148" s="926"/>
      <c r="F148" s="926"/>
      <c r="G148" s="927"/>
      <c r="H148" s="182">
        <v>1</v>
      </c>
      <c r="I148" s="183" t="s">
        <v>100</v>
      </c>
      <c r="J148" s="241"/>
      <c r="K148" s="178"/>
    </row>
    <row r="149" spans="2:25" ht="20.25" customHeight="1" x14ac:dyDescent="0.2">
      <c r="B149" s="810" t="s">
        <v>163</v>
      </c>
      <c r="C149" s="810" t="s">
        <v>106</v>
      </c>
      <c r="D149" s="810" t="s">
        <v>105</v>
      </c>
      <c r="E149" s="890" t="s">
        <v>319</v>
      </c>
      <c r="F149" s="891"/>
      <c r="G149" s="892"/>
      <c r="H149" s="820" t="s">
        <v>164</v>
      </c>
      <c r="I149" s="820" t="s">
        <v>162</v>
      </c>
      <c r="J149" s="184"/>
      <c r="K149" s="178"/>
    </row>
    <row r="150" spans="2:25" ht="18.75" customHeight="1" x14ac:dyDescent="0.2">
      <c r="B150" s="291" t="s">
        <v>367</v>
      </c>
      <c r="C150" s="660">
        <v>40</v>
      </c>
      <c r="D150" s="310" t="s">
        <v>191</v>
      </c>
      <c r="E150" s="187" t="s">
        <v>130</v>
      </c>
      <c r="F150" s="290">
        <v>88278</v>
      </c>
      <c r="G150" s="509" t="s">
        <v>144</v>
      </c>
      <c r="H150" s="268">
        <v>20.76</v>
      </c>
      <c r="I150" s="269">
        <v>830.4</v>
      </c>
      <c r="J150" s="191"/>
      <c r="K150" s="563"/>
    </row>
    <row r="151" spans="2:25" ht="18.75" customHeight="1" x14ac:dyDescent="0.2">
      <c r="B151" s="291" t="s">
        <v>257</v>
      </c>
      <c r="C151" s="660">
        <v>40</v>
      </c>
      <c r="D151" s="310" t="s">
        <v>191</v>
      </c>
      <c r="E151" s="187" t="s">
        <v>130</v>
      </c>
      <c r="F151" s="290">
        <v>88316</v>
      </c>
      <c r="G151" s="509" t="s">
        <v>144</v>
      </c>
      <c r="H151" s="268">
        <v>20.2</v>
      </c>
      <c r="I151" s="269">
        <v>808</v>
      </c>
      <c r="J151" s="191"/>
      <c r="K151" s="563"/>
    </row>
    <row r="152" spans="2:25" ht="18.75" customHeight="1" x14ac:dyDescent="0.2">
      <c r="B152" s="541" t="s">
        <v>27</v>
      </c>
      <c r="C152" s="510"/>
      <c r="D152" s="310"/>
      <c r="E152" s="187"/>
      <c r="F152" s="273"/>
      <c r="G152" s="509"/>
      <c r="H152" s="189"/>
      <c r="I152" s="269">
        <v>1638.4</v>
      </c>
      <c r="J152" s="191"/>
      <c r="K152" s="191"/>
    </row>
    <row r="153" spans="2:25" ht="18.75" customHeight="1" x14ac:dyDescent="0.2">
      <c r="B153" s="541"/>
      <c r="C153" s="510"/>
      <c r="D153" s="186"/>
      <c r="E153" s="187"/>
      <c r="F153" s="273"/>
      <c r="G153" s="509"/>
      <c r="H153" s="189"/>
      <c r="I153" s="190"/>
      <c r="J153" s="191"/>
      <c r="K153" s="191"/>
      <c r="X153" s="559"/>
      <c r="Y153" s="559"/>
    </row>
    <row r="154" spans="2:25" ht="18.75" customHeight="1" x14ac:dyDescent="0.2">
      <c r="B154" s="541" t="s">
        <v>104</v>
      </c>
      <c r="C154" s="524" t="s">
        <v>106</v>
      </c>
      <c r="D154" s="186" t="s">
        <v>105</v>
      </c>
      <c r="E154" s="908" t="s">
        <v>319</v>
      </c>
      <c r="F154" s="909"/>
      <c r="G154" s="910"/>
      <c r="H154" s="263" t="s">
        <v>315</v>
      </c>
      <c r="I154" s="190" t="s">
        <v>316</v>
      </c>
      <c r="J154" s="191"/>
      <c r="K154" s="191"/>
      <c r="L154" s="666"/>
      <c r="X154" s="559"/>
      <c r="Y154" s="172"/>
    </row>
    <row r="155" spans="2:25" ht="18.75" hidden="1" customHeight="1" x14ac:dyDescent="0.2">
      <c r="B155" s="291" t="s">
        <v>499</v>
      </c>
      <c r="C155" s="523">
        <v>0</v>
      </c>
      <c r="D155" s="310" t="s">
        <v>122</v>
      </c>
      <c r="E155" s="187" t="s">
        <v>130</v>
      </c>
      <c r="F155" s="290">
        <v>27</v>
      </c>
      <c r="G155" s="288" t="s">
        <v>305</v>
      </c>
      <c r="H155" s="268">
        <v>3.94</v>
      </c>
      <c r="I155" s="269">
        <v>0</v>
      </c>
      <c r="J155" s="191"/>
      <c r="K155" s="286"/>
      <c r="X155" s="559"/>
      <c r="Y155" s="559"/>
    </row>
    <row r="156" spans="2:25" ht="38.25" x14ac:dyDescent="0.2">
      <c r="B156" s="538" t="s">
        <v>387</v>
      </c>
      <c r="C156" s="528">
        <v>182.15</v>
      </c>
      <c r="D156" s="539" t="s">
        <v>161</v>
      </c>
      <c r="E156" s="525" t="s">
        <v>312</v>
      </c>
      <c r="F156" s="683">
        <v>11961</v>
      </c>
      <c r="G156" s="529" t="s">
        <v>305</v>
      </c>
      <c r="H156" s="268">
        <v>260.11</v>
      </c>
      <c r="I156" s="269">
        <f>C156*H156</f>
        <v>47379.036500000002</v>
      </c>
      <c r="J156" s="191"/>
      <c r="K156" s="563"/>
      <c r="X156" s="465"/>
      <c r="Y156" s="465"/>
    </row>
    <row r="157" spans="2:25" ht="27" customHeight="1" x14ac:dyDescent="0.2">
      <c r="B157" s="400" t="s">
        <v>382</v>
      </c>
      <c r="C157" s="528">
        <v>15</v>
      </c>
      <c r="D157" s="539" t="s">
        <v>100</v>
      </c>
      <c r="E157" s="525" t="s">
        <v>312</v>
      </c>
      <c r="F157" s="290">
        <v>603</v>
      </c>
      <c r="G157" s="529" t="s">
        <v>305</v>
      </c>
      <c r="H157" s="268">
        <v>2.1</v>
      </c>
      <c r="I157" s="269">
        <f>C157*H157</f>
        <v>31.5</v>
      </c>
      <c r="J157" s="191"/>
      <c r="K157" s="563"/>
      <c r="X157" s="559"/>
      <c r="Y157" s="559"/>
    </row>
    <row r="158" spans="2:25" ht="18.75" hidden="1" customHeight="1" x14ac:dyDescent="0.2">
      <c r="B158" s="291" t="s">
        <v>500</v>
      </c>
      <c r="C158" s="528">
        <v>0</v>
      </c>
      <c r="D158" s="308" t="s">
        <v>317</v>
      </c>
      <c r="E158" s="525" t="s">
        <v>130</v>
      </c>
      <c r="F158" s="290">
        <v>28</v>
      </c>
      <c r="G158" s="515" t="s">
        <v>305</v>
      </c>
      <c r="H158" s="401">
        <v>4.26</v>
      </c>
      <c r="I158" s="516">
        <v>0</v>
      </c>
      <c r="J158" s="191"/>
      <c r="K158" s="286"/>
      <c r="X158" s="559"/>
      <c r="Y158" s="559"/>
    </row>
    <row r="159" spans="2:25" ht="16.5" hidden="1" customHeight="1" x14ac:dyDescent="0.2">
      <c r="B159" s="291" t="s">
        <v>501</v>
      </c>
      <c r="C159" s="528">
        <v>0</v>
      </c>
      <c r="D159" s="308" t="s">
        <v>317</v>
      </c>
      <c r="E159" s="525" t="s">
        <v>130</v>
      </c>
      <c r="F159" s="667">
        <v>1318</v>
      </c>
      <c r="G159" s="515" t="s">
        <v>305</v>
      </c>
      <c r="H159" s="401">
        <v>4.9800000000000004</v>
      </c>
      <c r="I159" s="516">
        <v>0</v>
      </c>
      <c r="J159" s="191"/>
      <c r="K159" s="286"/>
    </row>
    <row r="160" spans="2:25" ht="16.5" hidden="1" customHeight="1" x14ac:dyDescent="0.2">
      <c r="B160" s="291" t="s">
        <v>502</v>
      </c>
      <c r="C160" s="528">
        <v>0</v>
      </c>
      <c r="D160" s="308" t="s">
        <v>317</v>
      </c>
      <c r="E160" s="525" t="s">
        <v>130</v>
      </c>
      <c r="F160" s="667">
        <v>1319</v>
      </c>
      <c r="G160" s="515" t="s">
        <v>305</v>
      </c>
      <c r="H160" s="401">
        <v>4.75</v>
      </c>
      <c r="I160" s="516">
        <v>0</v>
      </c>
      <c r="J160" s="191"/>
      <c r="K160" s="286"/>
    </row>
    <row r="161" spans="2:25" ht="18.75" customHeight="1" x14ac:dyDescent="0.2">
      <c r="B161" s="400" t="s">
        <v>384</v>
      </c>
      <c r="C161" s="528">
        <v>23</v>
      </c>
      <c r="D161" s="539" t="s">
        <v>100</v>
      </c>
      <c r="E161" s="525" t="s">
        <v>312</v>
      </c>
      <c r="F161" s="290">
        <v>3292</v>
      </c>
      <c r="G161" s="529" t="s">
        <v>305</v>
      </c>
      <c r="H161" s="268">
        <v>3.6</v>
      </c>
      <c r="I161" s="269">
        <f>C161*H161</f>
        <v>82.8</v>
      </c>
      <c r="J161" s="191"/>
      <c r="K161" s="563"/>
      <c r="X161" s="559"/>
      <c r="Y161" s="559"/>
    </row>
    <row r="162" spans="2:25" x14ac:dyDescent="0.2">
      <c r="B162" s="400" t="s">
        <v>542</v>
      </c>
      <c r="C162" s="528">
        <v>4433.74</v>
      </c>
      <c r="D162" s="310" t="s">
        <v>122</v>
      </c>
      <c r="E162" s="525" t="s">
        <v>130</v>
      </c>
      <c r="F162" s="667">
        <v>43692</v>
      </c>
      <c r="G162" s="515" t="s">
        <v>305</v>
      </c>
      <c r="H162" s="268">
        <v>8.3699999999999992</v>
      </c>
      <c r="I162" s="269">
        <f>C162*H162</f>
        <v>37110.403799999993</v>
      </c>
      <c r="J162" s="191"/>
      <c r="K162" s="563"/>
    </row>
    <row r="163" spans="2:25" ht="27.75" customHeight="1" x14ac:dyDescent="0.2">
      <c r="B163" s="291" t="s">
        <v>368</v>
      </c>
      <c r="C163" s="523">
        <v>0.1133</v>
      </c>
      <c r="D163" s="310" t="s">
        <v>149</v>
      </c>
      <c r="E163" s="187" t="s">
        <v>130</v>
      </c>
      <c r="F163" s="290">
        <v>93287</v>
      </c>
      <c r="G163" s="509" t="s">
        <v>144</v>
      </c>
      <c r="H163" s="268">
        <v>347.07</v>
      </c>
      <c r="I163" s="269">
        <f>C163*H163</f>
        <v>39.323031</v>
      </c>
      <c r="J163" s="191"/>
      <c r="K163" s="563"/>
    </row>
    <row r="164" spans="2:25" ht="27" customHeight="1" x14ac:dyDescent="0.2">
      <c r="B164" s="291" t="s">
        <v>369</v>
      </c>
      <c r="C164" s="523">
        <v>0.157</v>
      </c>
      <c r="D164" s="310" t="s">
        <v>150</v>
      </c>
      <c r="E164" s="187" t="s">
        <v>130</v>
      </c>
      <c r="F164" s="290">
        <v>93288</v>
      </c>
      <c r="G164" s="509" t="s">
        <v>144</v>
      </c>
      <c r="H164" s="268">
        <v>177.07</v>
      </c>
      <c r="I164" s="269">
        <f>C164*H164</f>
        <v>27.799989999999998</v>
      </c>
      <c r="J164" s="191"/>
      <c r="K164" s="563"/>
    </row>
    <row r="165" spans="2:25" ht="18.75" customHeight="1" x14ac:dyDescent="0.2">
      <c r="B165" s="541" t="s">
        <v>88</v>
      </c>
      <c r="C165" s="510"/>
      <c r="D165" s="186"/>
      <c r="E165" s="187"/>
      <c r="F165" s="273"/>
      <c r="G165" s="509"/>
      <c r="H165" s="189"/>
      <c r="I165" s="269">
        <f>SUM(I156:I164)</f>
        <v>84670.863321000012</v>
      </c>
      <c r="J165" s="191"/>
      <c r="K165" s="191"/>
    </row>
    <row r="166" spans="2:25" ht="15.75" customHeight="1" x14ac:dyDescent="0.2">
      <c r="B166" s="706"/>
      <c r="C166" s="194"/>
      <c r="D166" s="273"/>
      <c r="E166" s="195"/>
      <c r="F166" s="195"/>
      <c r="G166" s="273"/>
      <c r="H166" s="195"/>
      <c r="I166" s="518"/>
      <c r="J166" s="191"/>
      <c r="K166" s="191"/>
    </row>
    <row r="167" spans="2:25" ht="18.75" customHeight="1" x14ac:dyDescent="0.2">
      <c r="B167" s="709" t="s">
        <v>28</v>
      </c>
      <c r="C167" s="194"/>
      <c r="D167" s="287"/>
      <c r="E167" s="195"/>
      <c r="F167" s="195"/>
      <c r="G167" s="273"/>
      <c r="H167" s="189"/>
      <c r="I167" s="270">
        <f>I165+I152</f>
        <v>86309.263321000006</v>
      </c>
      <c r="J167" s="217"/>
      <c r="K167" s="192"/>
    </row>
    <row r="168" spans="2:25" ht="18.75" customHeight="1" x14ac:dyDescent="0.2">
      <c r="B168" s="710" t="s">
        <v>590</v>
      </c>
      <c r="C168" s="519"/>
      <c r="D168" s="663"/>
      <c r="E168" s="513"/>
      <c r="F168" s="513"/>
      <c r="G168" s="511"/>
      <c r="H168" s="520"/>
      <c r="I168" s="270">
        <f>I167*0.2199</f>
        <v>18979.407004287903</v>
      </c>
      <c r="J168" s="222"/>
      <c r="K168" s="192"/>
    </row>
    <row r="169" spans="2:25" ht="18.75" customHeight="1" x14ac:dyDescent="0.2">
      <c r="B169" s="711" t="s">
        <v>92</v>
      </c>
      <c r="C169" s="521"/>
      <c r="D169" s="662"/>
      <c r="E169" s="195"/>
      <c r="F169" s="195"/>
      <c r="G169" s="273"/>
      <c r="H169" s="189"/>
      <c r="I169" s="270">
        <f>I167+I168</f>
        <v>105288.67032528791</v>
      </c>
      <c r="J169" s="222"/>
      <c r="K169" s="911"/>
      <c r="L169" s="911"/>
      <c r="M169" s="911"/>
    </row>
    <row r="170" spans="2:25" ht="25.5" x14ac:dyDescent="0.2">
      <c r="B170" s="720" t="s">
        <v>413</v>
      </c>
      <c r="C170" s="240"/>
      <c r="D170" s="304"/>
      <c r="E170" s="191"/>
      <c r="F170" s="191"/>
      <c r="G170" s="522"/>
      <c r="H170" s="191"/>
      <c r="I170" s="222"/>
      <c r="J170" s="222"/>
      <c r="K170" s="192"/>
    </row>
    <row r="171" spans="2:25" ht="15.75" x14ac:dyDescent="0.2">
      <c r="B171" s="717"/>
      <c r="C171" s="240"/>
      <c r="D171" s="304"/>
      <c r="E171" s="209"/>
      <c r="F171" s="209"/>
      <c r="G171" s="283"/>
      <c r="H171" s="209"/>
      <c r="I171" s="222"/>
      <c r="J171" s="222"/>
      <c r="K171" s="571"/>
    </row>
    <row r="172" spans="2:25" ht="14.25" customHeight="1" x14ac:dyDescent="0.2">
      <c r="B172" s="937" t="s">
        <v>597</v>
      </c>
      <c r="C172" s="937"/>
      <c r="D172" s="937"/>
      <c r="E172" s="937"/>
      <c r="F172" s="937"/>
      <c r="G172" s="937"/>
      <c r="H172" s="883" t="s">
        <v>160</v>
      </c>
      <c r="I172" s="883"/>
      <c r="J172" s="181"/>
      <c r="K172" s="572"/>
    </row>
    <row r="173" spans="2:25" ht="14.25" customHeight="1" x14ac:dyDescent="0.2">
      <c r="B173" s="937"/>
      <c r="C173" s="937"/>
      <c r="D173" s="937"/>
      <c r="E173" s="937"/>
      <c r="F173" s="937"/>
      <c r="G173" s="937"/>
      <c r="H173" s="182">
        <v>1</v>
      </c>
      <c r="I173" s="183" t="s">
        <v>100</v>
      </c>
      <c r="J173" s="181"/>
    </row>
    <row r="174" spans="2:25" ht="20.25" customHeight="1" x14ac:dyDescent="0.2">
      <c r="B174" s="810" t="s">
        <v>163</v>
      </c>
      <c r="C174" s="810" t="s">
        <v>106</v>
      </c>
      <c r="D174" s="810" t="s">
        <v>105</v>
      </c>
      <c r="E174" s="893" t="s">
        <v>319</v>
      </c>
      <c r="F174" s="894"/>
      <c r="G174" s="895"/>
      <c r="H174" s="820" t="s">
        <v>164</v>
      </c>
      <c r="I174" s="820" t="s">
        <v>162</v>
      </c>
      <c r="J174" s="184"/>
    </row>
    <row r="175" spans="2:25" ht="18.75" customHeight="1" x14ac:dyDescent="0.2">
      <c r="B175" s="291" t="s">
        <v>367</v>
      </c>
      <c r="C175" s="267">
        <v>10</v>
      </c>
      <c r="D175" s="287" t="s">
        <v>191</v>
      </c>
      <c r="E175" s="187" t="s">
        <v>130</v>
      </c>
      <c r="F175" s="290">
        <v>88278</v>
      </c>
      <c r="G175" s="188" t="s">
        <v>144</v>
      </c>
      <c r="H175" s="268">
        <v>20.76</v>
      </c>
      <c r="I175" s="269">
        <v>207.6</v>
      </c>
      <c r="J175" s="191"/>
      <c r="K175" s="563"/>
    </row>
    <row r="176" spans="2:25" ht="18.75" customHeight="1" x14ac:dyDescent="0.2">
      <c r="B176" s="291" t="s">
        <v>257</v>
      </c>
      <c r="C176" s="267">
        <v>10</v>
      </c>
      <c r="D176" s="287" t="s">
        <v>191</v>
      </c>
      <c r="E176" s="187" t="s">
        <v>130</v>
      </c>
      <c r="F176" s="290">
        <v>88240</v>
      </c>
      <c r="G176" s="188" t="s">
        <v>144</v>
      </c>
      <c r="H176" s="268">
        <v>19.63</v>
      </c>
      <c r="I176" s="269">
        <v>196.3</v>
      </c>
      <c r="J176" s="191"/>
      <c r="K176" s="563"/>
    </row>
    <row r="177" spans="2:25" ht="18.75" customHeight="1" x14ac:dyDescent="0.2">
      <c r="B177" s="541" t="s">
        <v>27</v>
      </c>
      <c r="C177" s="185"/>
      <c r="D177" s="186"/>
      <c r="E177" s="187"/>
      <c r="F177" s="273"/>
      <c r="G177" s="188"/>
      <c r="H177" s="189"/>
      <c r="I177" s="269">
        <v>403.9</v>
      </c>
      <c r="J177" s="191"/>
      <c r="K177" s="573"/>
    </row>
    <row r="178" spans="2:25" ht="18.75" customHeight="1" x14ac:dyDescent="0.2">
      <c r="B178" s="541"/>
      <c r="C178" s="185"/>
      <c r="D178" s="186"/>
      <c r="E178" s="187"/>
      <c r="F178" s="273"/>
      <c r="G178" s="188"/>
      <c r="H178" s="189"/>
      <c r="I178" s="190"/>
      <c r="J178" s="191"/>
      <c r="K178" s="573"/>
      <c r="X178" s="117" t="s">
        <v>186</v>
      </c>
      <c r="Y178" s="117">
        <v>1</v>
      </c>
    </row>
    <row r="179" spans="2:25" ht="18.75" customHeight="1" x14ac:dyDescent="0.2">
      <c r="B179" s="541" t="s">
        <v>104</v>
      </c>
      <c r="C179" s="266" t="s">
        <v>106</v>
      </c>
      <c r="D179" s="186" t="s">
        <v>105</v>
      </c>
      <c r="E179" s="883" t="s">
        <v>319</v>
      </c>
      <c r="F179" s="883"/>
      <c r="G179" s="883"/>
      <c r="H179" s="263" t="s">
        <v>315</v>
      </c>
      <c r="I179" s="190" t="s">
        <v>316</v>
      </c>
      <c r="J179" s="191"/>
      <c r="K179" s="573"/>
      <c r="X179" s="117" t="s">
        <v>32</v>
      </c>
      <c r="Y179" s="172" t="e">
        <v>#REF!</v>
      </c>
    </row>
    <row r="180" spans="2:25" ht="18.75" customHeight="1" x14ac:dyDescent="0.2">
      <c r="B180" s="541"/>
      <c r="C180" s="266"/>
      <c r="D180" s="273"/>
      <c r="E180"/>
      <c r="F180"/>
      <c r="G180"/>
      <c r="H180" s="263"/>
      <c r="I180" s="190"/>
      <c r="J180" s="191"/>
      <c r="K180" s="573"/>
      <c r="X180" s="117"/>
      <c r="Y180" s="172"/>
    </row>
    <row r="181" spans="2:25" ht="18.75" customHeight="1" x14ac:dyDescent="0.2">
      <c r="B181" s="538" t="s">
        <v>384</v>
      </c>
      <c r="C181" s="528">
        <v>78</v>
      </c>
      <c r="D181" s="539" t="s">
        <v>100</v>
      </c>
      <c r="E181" s="525" t="s">
        <v>312</v>
      </c>
      <c r="F181" s="290">
        <v>3292</v>
      </c>
      <c r="G181" s="529" t="s">
        <v>305</v>
      </c>
      <c r="H181" s="268">
        <v>3.6</v>
      </c>
      <c r="I181" s="269">
        <f>C181*H181</f>
        <v>280.8</v>
      </c>
      <c r="J181" s="191"/>
      <c r="K181" s="563"/>
      <c r="X181" s="559"/>
      <c r="Y181" s="559"/>
    </row>
    <row r="182" spans="2:25" ht="19.5" customHeight="1" x14ac:dyDescent="0.2">
      <c r="B182" s="541" t="s">
        <v>396</v>
      </c>
      <c r="C182" s="528">
        <v>807.52</v>
      </c>
      <c r="D182" s="539" t="s">
        <v>317</v>
      </c>
      <c r="E182" s="525" t="s">
        <v>312</v>
      </c>
      <c r="F182" s="668">
        <v>2442</v>
      </c>
      <c r="G182" s="529" t="s">
        <v>305</v>
      </c>
      <c r="H182" s="268">
        <v>8.3699999999999992</v>
      </c>
      <c r="I182" s="269">
        <f>C182*H182</f>
        <v>6758.942399999999</v>
      </c>
      <c r="J182" s="191"/>
      <c r="K182" s="563"/>
      <c r="X182" s="465"/>
      <c r="Y182" s="465"/>
    </row>
    <row r="183" spans="2:25" ht="19.5" customHeight="1" x14ac:dyDescent="0.2">
      <c r="B183" s="541" t="s">
        <v>503</v>
      </c>
      <c r="C183" s="528">
        <v>84.406400000000005</v>
      </c>
      <c r="D183" s="539" t="s">
        <v>317</v>
      </c>
      <c r="E183" s="525" t="s">
        <v>312</v>
      </c>
      <c r="F183" s="668">
        <v>4897</v>
      </c>
      <c r="G183" s="529" t="s">
        <v>305</v>
      </c>
      <c r="H183" s="268">
        <v>10.93</v>
      </c>
      <c r="I183" s="269">
        <f>C183*H183</f>
        <v>922.56195200000002</v>
      </c>
      <c r="J183" s="191"/>
      <c r="K183" s="563"/>
      <c r="X183" s="465"/>
      <c r="Y183" s="465"/>
    </row>
    <row r="184" spans="2:25" s="410" customFormat="1" ht="27" hidden="1" customHeight="1" x14ac:dyDescent="0.2">
      <c r="B184" s="402" t="s">
        <v>598</v>
      </c>
      <c r="C184" s="403"/>
      <c r="D184" s="404" t="s">
        <v>153</v>
      </c>
      <c r="E184" s="405" t="s">
        <v>130</v>
      </c>
      <c r="F184" s="411">
        <v>21008</v>
      </c>
      <c r="G184" s="406" t="s">
        <v>305</v>
      </c>
      <c r="H184" s="407">
        <v>18.22</v>
      </c>
      <c r="I184" s="408">
        <v>0</v>
      </c>
      <c r="J184" s="409"/>
      <c r="K184" s="575"/>
    </row>
    <row r="185" spans="2:25" s="410" customFormat="1" ht="40.5" hidden="1" customHeight="1" x14ac:dyDescent="0.2">
      <c r="B185" s="402" t="s">
        <v>599</v>
      </c>
      <c r="C185" s="403"/>
      <c r="D185" s="404" t="s">
        <v>153</v>
      </c>
      <c r="E185" s="405" t="s">
        <v>130</v>
      </c>
      <c r="F185" s="411">
        <v>21009</v>
      </c>
      <c r="G185" s="406" t="s">
        <v>305</v>
      </c>
      <c r="H185" s="407">
        <v>23.73</v>
      </c>
      <c r="I185" s="408">
        <v>0</v>
      </c>
      <c r="J185" s="409"/>
      <c r="K185" s="575"/>
      <c r="X185" s="685" t="s">
        <v>329</v>
      </c>
      <c r="Y185" s="686">
        <v>2</v>
      </c>
    </row>
    <row r="186" spans="2:25" ht="18.75" customHeight="1" x14ac:dyDescent="0.2">
      <c r="B186" s="541" t="s">
        <v>88</v>
      </c>
      <c r="C186" s="185"/>
      <c r="D186" s="186"/>
      <c r="E186" s="187"/>
      <c r="F186" s="273"/>
      <c r="G186" s="188"/>
      <c r="H186" s="189"/>
      <c r="I186" s="269">
        <f>SUM(I181:I183)</f>
        <v>7962.3043519999992</v>
      </c>
      <c r="J186" s="191"/>
      <c r="K186" s="573"/>
    </row>
    <row r="187" spans="2:25" ht="18.75" customHeight="1" x14ac:dyDescent="0.2">
      <c r="B187" s="708"/>
      <c r="C187" s="214"/>
      <c r="D187" s="280"/>
      <c r="E187" s="207"/>
      <c r="F187" s="207"/>
      <c r="G187" s="280"/>
      <c r="H187" s="207"/>
      <c r="I187" s="215"/>
      <c r="J187" s="191"/>
      <c r="K187" s="573"/>
    </row>
    <row r="188" spans="2:25" ht="18.75" customHeight="1" x14ac:dyDescent="0.2">
      <c r="B188" s="709" t="s">
        <v>28</v>
      </c>
      <c r="C188" s="214"/>
      <c r="D188" s="302"/>
      <c r="E188" s="207"/>
      <c r="F188" s="207"/>
      <c r="G188" s="280"/>
      <c r="H188" s="208"/>
      <c r="I188" s="270">
        <f>I177+I186</f>
        <v>8366.2043519999988</v>
      </c>
      <c r="J188" s="217"/>
      <c r="K188" s="561"/>
    </row>
    <row r="189" spans="2:25" ht="18.75" customHeight="1" x14ac:dyDescent="0.2">
      <c r="B189" s="710" t="s">
        <v>590</v>
      </c>
      <c r="C189" s="218"/>
      <c r="D189" s="303"/>
      <c r="E189" s="219"/>
      <c r="F189" s="219"/>
      <c r="G189" s="282"/>
      <c r="H189" s="220"/>
      <c r="I189" s="270">
        <f>I188*0.2199</f>
        <v>1839.7283370047999</v>
      </c>
      <c r="J189" s="222"/>
      <c r="K189" s="561"/>
    </row>
    <row r="190" spans="2:25" ht="18.75" customHeight="1" x14ac:dyDescent="0.2">
      <c r="B190" s="711" t="s">
        <v>92</v>
      </c>
      <c r="C190" s="223"/>
      <c r="D190" s="285"/>
      <c r="E190" s="207"/>
      <c r="F190" s="207"/>
      <c r="G190" s="280"/>
      <c r="H190" s="208"/>
      <c r="I190" s="270">
        <f>I188+I189</f>
        <v>10205.9326890048</v>
      </c>
      <c r="J190" s="222"/>
      <c r="K190" s="574"/>
      <c r="L190" s="222"/>
    </row>
    <row r="191" spans="2:25" x14ac:dyDescent="0.2">
      <c r="B191" s="720" t="s">
        <v>347</v>
      </c>
      <c r="C191" s="240"/>
      <c r="D191" s="304"/>
      <c r="E191" s="209"/>
      <c r="F191" s="209"/>
      <c r="G191" s="283"/>
      <c r="H191" s="209"/>
      <c r="I191" s="222"/>
      <c r="J191" s="222"/>
      <c r="K191" s="561"/>
      <c r="L191" s="237"/>
    </row>
    <row r="192" spans="2:25" ht="12.75" x14ac:dyDescent="0.2">
      <c r="B192" s="717"/>
      <c r="C192" s="240"/>
      <c r="D192" s="240"/>
      <c r="E192" s="191"/>
      <c r="F192" s="191"/>
      <c r="G192" s="522"/>
      <c r="H192" s="191"/>
      <c r="I192" s="222"/>
      <c r="J192" s="222"/>
      <c r="K192" s="576"/>
    </row>
    <row r="193" spans="2:25" ht="14.25" customHeight="1" x14ac:dyDescent="0.2">
      <c r="B193" s="912" t="s">
        <v>600</v>
      </c>
      <c r="C193" s="913"/>
      <c r="D193" s="913"/>
      <c r="E193" s="913"/>
      <c r="F193" s="913"/>
      <c r="G193" s="914"/>
      <c r="H193" s="888" t="s">
        <v>160</v>
      </c>
      <c r="I193" s="889"/>
      <c r="J193" s="241"/>
      <c r="K193" s="577"/>
    </row>
    <row r="194" spans="2:25" ht="14.25" customHeight="1" x14ac:dyDescent="0.2">
      <c r="B194" s="915"/>
      <c r="C194" s="916"/>
      <c r="D194" s="916"/>
      <c r="E194" s="916"/>
      <c r="F194" s="916"/>
      <c r="G194" s="917"/>
      <c r="H194" s="182">
        <v>1</v>
      </c>
      <c r="I194" s="183" t="s">
        <v>153</v>
      </c>
      <c r="J194" s="241"/>
      <c r="K194" s="578"/>
    </row>
    <row r="195" spans="2:25" ht="20.25" customHeight="1" x14ac:dyDescent="0.2">
      <c r="B195" s="810" t="s">
        <v>163</v>
      </c>
      <c r="C195" s="810" t="s">
        <v>106</v>
      </c>
      <c r="D195" s="810" t="s">
        <v>105</v>
      </c>
      <c r="E195" s="890" t="s">
        <v>319</v>
      </c>
      <c r="F195" s="891"/>
      <c r="G195" s="892"/>
      <c r="H195" s="820" t="s">
        <v>164</v>
      </c>
      <c r="I195" s="820" t="s">
        <v>162</v>
      </c>
      <c r="J195" s="184"/>
      <c r="K195" s="578"/>
    </row>
    <row r="196" spans="2:25" ht="18.75" customHeight="1" x14ac:dyDescent="0.2">
      <c r="B196" s="291" t="s">
        <v>559</v>
      </c>
      <c r="C196" s="523">
        <v>0.13</v>
      </c>
      <c r="D196" s="310" t="s">
        <v>191</v>
      </c>
      <c r="E196" s="187" t="s">
        <v>130</v>
      </c>
      <c r="F196" s="290">
        <v>88262</v>
      </c>
      <c r="G196" s="509" t="s">
        <v>144</v>
      </c>
      <c r="H196" s="268">
        <v>25.64</v>
      </c>
      <c r="I196" s="269">
        <v>3.33</v>
      </c>
      <c r="J196" s="191"/>
      <c r="K196" s="563"/>
    </row>
    <row r="197" spans="2:25" ht="18.75" customHeight="1" x14ac:dyDescent="0.2">
      <c r="B197" s="291" t="s">
        <v>256</v>
      </c>
      <c r="C197" s="523">
        <v>0.26</v>
      </c>
      <c r="D197" s="310" t="s">
        <v>191</v>
      </c>
      <c r="E197" s="187" t="s">
        <v>130</v>
      </c>
      <c r="F197" s="290">
        <v>88309</v>
      </c>
      <c r="G197" s="509" t="s">
        <v>144</v>
      </c>
      <c r="H197" s="268">
        <v>25.99</v>
      </c>
      <c r="I197" s="269">
        <v>6.76</v>
      </c>
      <c r="J197" s="191"/>
      <c r="K197" s="563"/>
    </row>
    <row r="198" spans="2:25" ht="18.75" customHeight="1" x14ac:dyDescent="0.2">
      <c r="B198" s="291" t="s">
        <v>257</v>
      </c>
      <c r="C198" s="523">
        <v>0.13</v>
      </c>
      <c r="D198" s="310" t="s">
        <v>191</v>
      </c>
      <c r="E198" s="187" t="s">
        <v>130</v>
      </c>
      <c r="F198" s="290">
        <v>88316</v>
      </c>
      <c r="G198" s="509" t="s">
        <v>144</v>
      </c>
      <c r="H198" s="268">
        <v>20.2</v>
      </c>
      <c r="I198" s="269">
        <v>2.63</v>
      </c>
      <c r="J198" s="191"/>
      <c r="K198" s="563"/>
    </row>
    <row r="199" spans="2:25" ht="18.75" customHeight="1" x14ac:dyDescent="0.2">
      <c r="B199" s="541" t="s">
        <v>27</v>
      </c>
      <c r="C199" s="510"/>
      <c r="D199" s="186"/>
      <c r="E199" s="187"/>
      <c r="F199" s="273"/>
      <c r="G199" s="509"/>
      <c r="H199" s="189"/>
      <c r="I199" s="269">
        <v>12.719999999999999</v>
      </c>
      <c r="J199" s="191"/>
      <c r="K199" s="579"/>
    </row>
    <row r="200" spans="2:25" ht="18.75" customHeight="1" x14ac:dyDescent="0.2">
      <c r="B200" s="541"/>
      <c r="C200" s="510"/>
      <c r="D200" s="186"/>
      <c r="E200" s="187"/>
      <c r="F200" s="273"/>
      <c r="G200" s="509"/>
      <c r="H200" s="189"/>
      <c r="I200" s="190"/>
      <c r="J200" s="191"/>
      <c r="K200" s="579"/>
      <c r="X200" s="559" t="s">
        <v>186</v>
      </c>
      <c r="Y200" s="559">
        <v>1</v>
      </c>
    </row>
    <row r="201" spans="2:25" ht="18.75" customHeight="1" x14ac:dyDescent="0.2">
      <c r="B201" s="541" t="s">
        <v>104</v>
      </c>
      <c r="C201" s="524" t="s">
        <v>106</v>
      </c>
      <c r="D201" s="186" t="s">
        <v>105</v>
      </c>
      <c r="E201" s="908" t="s">
        <v>319</v>
      </c>
      <c r="F201" s="909"/>
      <c r="G201" s="910"/>
      <c r="H201" s="263" t="s">
        <v>315</v>
      </c>
      <c r="I201" s="190" t="s">
        <v>316</v>
      </c>
      <c r="J201" s="191"/>
      <c r="K201" s="579"/>
      <c r="X201" s="559" t="s">
        <v>32</v>
      </c>
      <c r="Y201" s="172" t="e">
        <v>#REF!</v>
      </c>
    </row>
    <row r="202" spans="2:25" ht="19.5" customHeight="1" x14ac:dyDescent="0.2">
      <c r="B202" s="291" t="s">
        <v>509</v>
      </c>
      <c r="C202" s="523">
        <v>0.66</v>
      </c>
      <c r="D202" s="310" t="s">
        <v>122</v>
      </c>
      <c r="E202" s="187" t="s">
        <v>130</v>
      </c>
      <c r="F202" s="290">
        <v>43059</v>
      </c>
      <c r="G202" s="288" t="s">
        <v>305</v>
      </c>
      <c r="H202" s="268">
        <v>8.59</v>
      </c>
      <c r="I202" s="269">
        <v>5.67</v>
      </c>
      <c r="J202" s="191"/>
      <c r="K202" s="563"/>
      <c r="X202" s="162" t="s">
        <v>329</v>
      </c>
      <c r="Y202" s="559">
        <v>2</v>
      </c>
    </row>
    <row r="203" spans="2:25" ht="19.5" customHeight="1" x14ac:dyDescent="0.2">
      <c r="B203" s="291" t="s">
        <v>510</v>
      </c>
      <c r="C203" s="523">
        <v>5.0999999999999997E-2</v>
      </c>
      <c r="D203" s="310" t="s">
        <v>122</v>
      </c>
      <c r="E203" s="187" t="s">
        <v>130</v>
      </c>
      <c r="F203" s="290">
        <v>43132</v>
      </c>
      <c r="G203" s="288" t="s">
        <v>305</v>
      </c>
      <c r="H203" s="268">
        <v>22.28</v>
      </c>
      <c r="I203" s="269">
        <v>1.1399999999999999</v>
      </c>
      <c r="J203" s="191"/>
      <c r="K203" s="563"/>
      <c r="X203" s="162" t="s">
        <v>330</v>
      </c>
      <c r="Y203" s="559">
        <v>4.3</v>
      </c>
    </row>
    <row r="204" spans="2:25" ht="19.5" customHeight="1" x14ac:dyDescent="0.2">
      <c r="B204" s="291" t="s">
        <v>511</v>
      </c>
      <c r="C204" s="523">
        <v>1E-3</v>
      </c>
      <c r="D204" s="310" t="s">
        <v>381</v>
      </c>
      <c r="E204" s="187" t="s">
        <v>130</v>
      </c>
      <c r="F204" s="290">
        <v>367</v>
      </c>
      <c r="G204" s="288" t="s">
        <v>305</v>
      </c>
      <c r="H204" s="268">
        <v>86.11</v>
      </c>
      <c r="I204" s="269">
        <v>0.09</v>
      </c>
      <c r="J204" s="191"/>
      <c r="K204" s="563"/>
      <c r="X204" s="162" t="s">
        <v>512</v>
      </c>
      <c r="Y204" s="559">
        <v>0.8</v>
      </c>
    </row>
    <row r="205" spans="2:25" ht="19.5" customHeight="1" x14ac:dyDescent="0.2">
      <c r="B205" s="291" t="s">
        <v>513</v>
      </c>
      <c r="C205" s="523">
        <v>3.3</v>
      </c>
      <c r="D205" s="310" t="s">
        <v>122</v>
      </c>
      <c r="E205" s="187" t="s">
        <v>130</v>
      </c>
      <c r="F205" s="290">
        <v>1379</v>
      </c>
      <c r="G205" s="288" t="s">
        <v>305</v>
      </c>
      <c r="H205" s="268">
        <v>1</v>
      </c>
      <c r="I205" s="269">
        <v>3.3</v>
      </c>
      <c r="J205" s="191"/>
      <c r="K205" s="563"/>
      <c r="X205" s="162" t="s">
        <v>331</v>
      </c>
      <c r="Y205" s="559">
        <v>9</v>
      </c>
    </row>
    <row r="206" spans="2:25" ht="31.5" customHeight="1" x14ac:dyDescent="0.2">
      <c r="B206" s="291" t="s">
        <v>514</v>
      </c>
      <c r="C206" s="523">
        <v>9.1800000000000007E-2</v>
      </c>
      <c r="D206" s="310" t="s">
        <v>153</v>
      </c>
      <c r="E206" s="187" t="s">
        <v>130</v>
      </c>
      <c r="F206" s="662">
        <v>20209</v>
      </c>
      <c r="G206" s="509" t="s">
        <v>305</v>
      </c>
      <c r="H206" s="268">
        <v>14.28</v>
      </c>
      <c r="I206" s="269">
        <v>1.31</v>
      </c>
      <c r="J206" s="191"/>
      <c r="K206" s="563"/>
    </row>
    <row r="207" spans="2:25" ht="19.5" customHeight="1" x14ac:dyDescent="0.2">
      <c r="B207" s="291" t="s">
        <v>515</v>
      </c>
      <c r="C207" s="523">
        <v>8.9999999999999993E-3</v>
      </c>
      <c r="D207" s="310" t="s">
        <v>381</v>
      </c>
      <c r="E207" s="187" t="s">
        <v>130</v>
      </c>
      <c r="F207" s="290">
        <v>4718</v>
      </c>
      <c r="G207" s="288" t="s">
        <v>305</v>
      </c>
      <c r="H207" s="268">
        <v>245.1</v>
      </c>
      <c r="I207" s="269">
        <v>2.21</v>
      </c>
      <c r="J207" s="191"/>
      <c r="K207" s="563"/>
      <c r="X207" s="162"/>
      <c r="Y207" s="559"/>
    </row>
    <row r="208" spans="2:25" ht="19.5" customHeight="1" x14ac:dyDescent="0.2">
      <c r="B208" s="291" t="s">
        <v>516</v>
      </c>
      <c r="C208" s="523">
        <v>7.0000000000000001E-3</v>
      </c>
      <c r="D208" s="310" t="s">
        <v>122</v>
      </c>
      <c r="E208" s="187" t="s">
        <v>130</v>
      </c>
      <c r="F208" s="290">
        <v>5061</v>
      </c>
      <c r="G208" s="288" t="s">
        <v>305</v>
      </c>
      <c r="H208" s="268">
        <v>20.5</v>
      </c>
      <c r="I208" s="269">
        <v>0.14000000000000001</v>
      </c>
      <c r="J208" s="191"/>
      <c r="K208" s="563"/>
      <c r="X208" s="162"/>
      <c r="Y208" s="559"/>
    </row>
    <row r="209" spans="2:25" ht="28.5" customHeight="1" x14ac:dyDescent="0.2">
      <c r="B209" s="291" t="s">
        <v>517</v>
      </c>
      <c r="C209" s="523">
        <v>2.3E-2</v>
      </c>
      <c r="D209" s="310" t="s">
        <v>153</v>
      </c>
      <c r="E209" s="187" t="s">
        <v>130</v>
      </c>
      <c r="F209" s="662">
        <v>6189</v>
      </c>
      <c r="G209" s="509" t="s">
        <v>305</v>
      </c>
      <c r="H209" s="268">
        <v>14.43</v>
      </c>
      <c r="I209" s="269">
        <v>0.33</v>
      </c>
      <c r="J209" s="191"/>
      <c r="K209" s="563"/>
    </row>
    <row r="210" spans="2:25" ht="18.75" customHeight="1" x14ac:dyDescent="0.2">
      <c r="B210" s="541" t="s">
        <v>88</v>
      </c>
      <c r="C210" s="510"/>
      <c r="D210" s="186"/>
      <c r="E210" s="187"/>
      <c r="F210" s="273"/>
      <c r="G210" s="509"/>
      <c r="H210" s="189"/>
      <c r="I210" s="269">
        <v>14.19</v>
      </c>
      <c r="J210" s="191"/>
      <c r="K210" s="579"/>
    </row>
    <row r="211" spans="2:25" ht="18.75" customHeight="1" x14ac:dyDescent="0.2">
      <c r="B211" s="706"/>
      <c r="C211" s="194"/>
      <c r="D211" s="195"/>
      <c r="E211" s="195"/>
      <c r="F211" s="195"/>
      <c r="G211" s="273"/>
      <c r="H211" s="195"/>
      <c r="I211" s="518"/>
      <c r="J211" s="191"/>
      <c r="K211" s="579"/>
    </row>
    <row r="212" spans="2:25" ht="18.75" customHeight="1" x14ac:dyDescent="0.2">
      <c r="B212" s="709" t="s">
        <v>28</v>
      </c>
      <c r="C212" s="194"/>
      <c r="D212" s="194"/>
      <c r="E212" s="195"/>
      <c r="F212" s="195"/>
      <c r="G212" s="273"/>
      <c r="H212" s="189"/>
      <c r="I212" s="270">
        <v>26.909999999999997</v>
      </c>
      <c r="J212" s="217"/>
      <c r="K212" s="580"/>
    </row>
    <row r="213" spans="2:25" ht="18.75" customHeight="1" x14ac:dyDescent="0.2">
      <c r="B213" s="710" t="s">
        <v>590</v>
      </c>
      <c r="C213" s="519"/>
      <c r="D213" s="519"/>
      <c r="E213" s="513"/>
      <c r="F213" s="513"/>
      <c r="G213" s="511"/>
      <c r="H213" s="520"/>
      <c r="I213" s="270">
        <v>5.92</v>
      </c>
      <c r="J213" s="222"/>
      <c r="K213" s="580"/>
    </row>
    <row r="214" spans="2:25" ht="18.75" customHeight="1" x14ac:dyDescent="0.2">
      <c r="B214" s="711" t="s">
        <v>92</v>
      </c>
      <c r="C214" s="521"/>
      <c r="D214" s="521"/>
      <c r="E214" s="195"/>
      <c r="F214" s="195"/>
      <c r="G214" s="273"/>
      <c r="H214" s="189"/>
      <c r="I214" s="270">
        <v>32.83</v>
      </c>
      <c r="J214" s="222"/>
      <c r="K214" s="581"/>
      <c r="L214" s="222"/>
    </row>
    <row r="215" spans="2:25" ht="25.5" x14ac:dyDescent="0.2">
      <c r="B215" s="720" t="s">
        <v>558</v>
      </c>
      <c r="C215" s="240"/>
      <c r="D215" s="240"/>
      <c r="E215" s="191"/>
      <c r="F215" s="191"/>
      <c r="G215" s="522"/>
      <c r="H215" s="191"/>
      <c r="I215" s="222"/>
      <c r="J215" s="222"/>
      <c r="K215" s="580"/>
    </row>
    <row r="216" spans="2:25" ht="15.75" x14ac:dyDescent="0.2">
      <c r="B216" s="717"/>
      <c r="C216" s="240"/>
      <c r="D216" s="304"/>
      <c r="E216" s="209"/>
      <c r="F216" s="209"/>
      <c r="G216" s="283"/>
      <c r="H216" s="209"/>
      <c r="I216" s="222"/>
      <c r="J216" s="222"/>
      <c r="K216" s="728"/>
    </row>
    <row r="217" spans="2:25" ht="14.25" customHeight="1" x14ac:dyDescent="0.2">
      <c r="B217" s="883" t="s">
        <v>601</v>
      </c>
      <c r="C217" s="883"/>
      <c r="D217" s="883"/>
      <c r="E217" s="883"/>
      <c r="F217" s="883"/>
      <c r="G217" s="883"/>
      <c r="H217" s="883" t="s">
        <v>160</v>
      </c>
      <c r="I217" s="883"/>
      <c r="J217" s="181"/>
      <c r="K217" s="572"/>
    </row>
    <row r="218" spans="2:25" ht="14.25" customHeight="1" x14ac:dyDescent="0.2">
      <c r="B218" s="883"/>
      <c r="C218" s="883"/>
      <c r="D218" s="883"/>
      <c r="E218" s="883"/>
      <c r="F218" s="883"/>
      <c r="G218" s="883"/>
      <c r="H218" s="182">
        <v>1</v>
      </c>
      <c r="I218" s="183" t="s">
        <v>190</v>
      </c>
      <c r="J218" s="181"/>
    </row>
    <row r="219" spans="2:25" ht="20.25" customHeight="1" x14ac:dyDescent="0.2">
      <c r="B219" s="810" t="s">
        <v>163</v>
      </c>
      <c r="C219" s="810" t="s">
        <v>106</v>
      </c>
      <c r="D219" s="810" t="s">
        <v>105</v>
      </c>
      <c r="E219" s="893" t="s">
        <v>319</v>
      </c>
      <c r="F219" s="894"/>
      <c r="G219" s="895"/>
      <c r="H219" s="820" t="s">
        <v>164</v>
      </c>
      <c r="I219" s="820" t="s">
        <v>162</v>
      </c>
      <c r="J219" s="184"/>
    </row>
    <row r="220" spans="2:25" ht="18.75" customHeight="1" x14ac:dyDescent="0.2">
      <c r="B220" s="291"/>
      <c r="C220" s="267"/>
      <c r="D220" s="287"/>
      <c r="E220" s="187"/>
      <c r="F220" s="290"/>
      <c r="G220" s="188"/>
      <c r="H220" s="268"/>
      <c r="I220" s="269"/>
      <c r="J220" s="191"/>
      <c r="K220" s="563"/>
    </row>
    <row r="221" spans="2:25" ht="18.75" customHeight="1" x14ac:dyDescent="0.2">
      <c r="B221" s="541" t="s">
        <v>27</v>
      </c>
      <c r="C221" s="185"/>
      <c r="D221" s="186"/>
      <c r="E221" s="187"/>
      <c r="F221" s="273"/>
      <c r="G221" s="188"/>
      <c r="H221" s="189"/>
      <c r="I221" s="269">
        <v>0</v>
      </c>
      <c r="J221" s="191"/>
      <c r="K221" s="573"/>
    </row>
    <row r="222" spans="2:25" ht="18.75" customHeight="1" x14ac:dyDescent="0.2">
      <c r="B222" s="541"/>
      <c r="C222" s="185"/>
      <c r="D222" s="186"/>
      <c r="E222" s="187"/>
      <c r="F222" s="273"/>
      <c r="G222" s="188"/>
      <c r="H222" s="189"/>
      <c r="I222" s="190"/>
      <c r="J222" s="191"/>
      <c r="K222" s="573"/>
      <c r="X222" s="117" t="s">
        <v>186</v>
      </c>
      <c r="Y222" s="117">
        <v>1</v>
      </c>
    </row>
    <row r="223" spans="2:25" ht="18.75" customHeight="1" x14ac:dyDescent="0.2">
      <c r="B223" s="541" t="s">
        <v>104</v>
      </c>
      <c r="C223" s="266" t="s">
        <v>106</v>
      </c>
      <c r="D223" s="186" t="s">
        <v>105</v>
      </c>
      <c r="E223" s="883" t="s">
        <v>319</v>
      </c>
      <c r="F223" s="883"/>
      <c r="G223" s="883"/>
      <c r="H223" s="263" t="s">
        <v>315</v>
      </c>
      <c r="I223" s="190" t="s">
        <v>316</v>
      </c>
      <c r="J223" s="191"/>
      <c r="K223" s="573"/>
      <c r="X223" s="117" t="s">
        <v>32</v>
      </c>
      <c r="Y223" s="172" t="e">
        <v>#REF!</v>
      </c>
    </row>
    <row r="224" spans="2:25" x14ac:dyDescent="0.2">
      <c r="B224" s="315" t="s">
        <v>602</v>
      </c>
      <c r="C224" s="267">
        <v>1</v>
      </c>
      <c r="D224" s="309" t="s">
        <v>190</v>
      </c>
      <c r="E224" s="289" t="s">
        <v>312</v>
      </c>
      <c r="F224" s="290">
        <v>9496</v>
      </c>
      <c r="G224" s="288" t="s">
        <v>305</v>
      </c>
      <c r="H224" s="268">
        <v>194.76</v>
      </c>
      <c r="I224" s="269">
        <v>194.76</v>
      </c>
      <c r="J224" s="191"/>
      <c r="K224" s="563"/>
      <c r="X224" s="162" t="s">
        <v>329</v>
      </c>
      <c r="Y224" s="117">
        <v>2</v>
      </c>
    </row>
    <row r="225" spans="2:25" ht="18.75" customHeight="1" x14ac:dyDescent="0.2">
      <c r="B225" s="541" t="s">
        <v>88</v>
      </c>
      <c r="C225" s="185"/>
      <c r="D225" s="186"/>
      <c r="E225" s="187"/>
      <c r="F225" s="273"/>
      <c r="G225" s="188"/>
      <c r="H225" s="189"/>
      <c r="I225" s="269">
        <v>194.76</v>
      </c>
      <c r="J225" s="191"/>
      <c r="K225" s="573"/>
    </row>
    <row r="226" spans="2:25" ht="18.75" customHeight="1" x14ac:dyDescent="0.2">
      <c r="B226" s="708"/>
      <c r="C226" s="214"/>
      <c r="D226" s="280"/>
      <c r="E226" s="207"/>
      <c r="F226" s="207"/>
      <c r="G226" s="280"/>
      <c r="H226" s="207"/>
      <c r="I226" s="215"/>
      <c r="J226" s="191"/>
      <c r="K226" s="573"/>
    </row>
    <row r="227" spans="2:25" ht="18.75" customHeight="1" x14ac:dyDescent="0.2">
      <c r="B227" s="709" t="s">
        <v>28</v>
      </c>
      <c r="C227" s="214"/>
      <c r="D227" s="302"/>
      <c r="E227" s="207"/>
      <c r="F227" s="207"/>
      <c r="G227" s="280"/>
      <c r="H227" s="208"/>
      <c r="I227" s="270">
        <v>194.76</v>
      </c>
      <c r="J227" s="217"/>
      <c r="K227" s="561"/>
    </row>
    <row r="228" spans="2:25" ht="18.75" customHeight="1" x14ac:dyDescent="0.2">
      <c r="B228" s="710" t="s">
        <v>590</v>
      </c>
      <c r="C228" s="218"/>
      <c r="D228" s="303"/>
      <c r="E228" s="219"/>
      <c r="F228" s="219"/>
      <c r="G228" s="282"/>
      <c r="H228" s="220"/>
      <c r="I228" s="270">
        <v>42.83</v>
      </c>
      <c r="J228" s="222"/>
      <c r="K228" s="561"/>
    </row>
    <row r="229" spans="2:25" ht="18.75" customHeight="1" x14ac:dyDescent="0.2">
      <c r="B229" s="711" t="s">
        <v>92</v>
      </c>
      <c r="C229" s="223"/>
      <c r="D229" s="285"/>
      <c r="E229" s="207"/>
      <c r="F229" s="207"/>
      <c r="G229" s="280"/>
      <c r="H229" s="208"/>
      <c r="I229" s="270">
        <v>237.58999999999997</v>
      </c>
      <c r="J229" s="222"/>
      <c r="K229" s="574"/>
      <c r="L229" s="222"/>
    </row>
    <row r="230" spans="2:25" x14ac:dyDescent="0.2">
      <c r="B230" s="720" t="s">
        <v>453</v>
      </c>
      <c r="C230" s="240"/>
      <c r="D230" s="304"/>
      <c r="E230" s="209"/>
      <c r="F230" s="209"/>
      <c r="G230" s="283"/>
      <c r="H230" s="209"/>
      <c r="I230" s="222"/>
      <c r="J230" s="222"/>
      <c r="K230" s="561"/>
      <c r="L230" s="237"/>
    </row>
    <row r="231" spans="2:25" ht="12.75" x14ac:dyDescent="0.2">
      <c r="B231" s="720"/>
      <c r="C231" s="240"/>
      <c r="D231" s="240"/>
      <c r="E231" s="191"/>
      <c r="F231" s="191"/>
      <c r="G231" s="522"/>
      <c r="H231" s="191"/>
      <c r="I231" s="222"/>
      <c r="J231" s="222"/>
      <c r="K231" s="580"/>
    </row>
    <row r="232" spans="2:25" ht="14.25" customHeight="1" x14ac:dyDescent="0.2">
      <c r="B232" s="883" t="s">
        <v>603</v>
      </c>
      <c r="C232" s="883"/>
      <c r="D232" s="883"/>
      <c r="E232" s="883"/>
      <c r="F232" s="883"/>
      <c r="G232" s="883"/>
      <c r="H232" s="883" t="s">
        <v>160</v>
      </c>
      <c r="I232" s="883"/>
      <c r="J232" s="181"/>
      <c r="K232" s="572"/>
    </row>
    <row r="233" spans="2:25" ht="14.25" customHeight="1" x14ac:dyDescent="0.2">
      <c r="B233" s="883"/>
      <c r="C233" s="883"/>
      <c r="D233" s="883"/>
      <c r="E233" s="883"/>
      <c r="F233" s="883"/>
      <c r="G233" s="883"/>
      <c r="H233" s="182">
        <v>1</v>
      </c>
      <c r="I233" s="183" t="s">
        <v>190</v>
      </c>
      <c r="J233" s="181"/>
    </row>
    <row r="234" spans="2:25" ht="20.25" customHeight="1" x14ac:dyDescent="0.2">
      <c r="B234" s="810" t="s">
        <v>163</v>
      </c>
      <c r="C234" s="810" t="s">
        <v>106</v>
      </c>
      <c r="D234" s="810" t="s">
        <v>105</v>
      </c>
      <c r="E234" s="893" t="s">
        <v>319</v>
      </c>
      <c r="F234" s="894"/>
      <c r="G234" s="895"/>
      <c r="H234" s="820" t="s">
        <v>164</v>
      </c>
      <c r="I234" s="820" t="s">
        <v>162</v>
      </c>
      <c r="J234" s="184"/>
    </row>
    <row r="235" spans="2:25" ht="18.75" customHeight="1" x14ac:dyDescent="0.2">
      <c r="B235" s="291"/>
      <c r="C235" s="267"/>
      <c r="D235" s="287"/>
      <c r="E235" s="187"/>
      <c r="F235" s="290"/>
      <c r="G235" s="188"/>
      <c r="H235" s="268"/>
      <c r="I235" s="269"/>
      <c r="J235" s="191"/>
      <c r="K235" s="563"/>
    </row>
    <row r="236" spans="2:25" ht="18.75" customHeight="1" x14ac:dyDescent="0.2">
      <c r="B236" s="541" t="s">
        <v>27</v>
      </c>
      <c r="C236" s="185"/>
      <c r="D236" s="186"/>
      <c r="E236" s="187"/>
      <c r="F236" s="273"/>
      <c r="G236" s="188"/>
      <c r="H236" s="189"/>
      <c r="I236" s="269">
        <v>0</v>
      </c>
      <c r="J236" s="191"/>
      <c r="K236" s="573"/>
    </row>
    <row r="237" spans="2:25" ht="18.75" customHeight="1" x14ac:dyDescent="0.2">
      <c r="B237" s="541"/>
      <c r="C237" s="185"/>
      <c r="D237" s="186"/>
      <c r="E237" s="187"/>
      <c r="F237" s="273"/>
      <c r="G237" s="188"/>
      <c r="H237" s="189"/>
      <c r="I237" s="190"/>
      <c r="J237" s="191"/>
      <c r="K237" s="573"/>
      <c r="X237" s="117" t="s">
        <v>186</v>
      </c>
      <c r="Y237" s="117">
        <v>1</v>
      </c>
    </row>
    <row r="238" spans="2:25" ht="18.75" customHeight="1" x14ac:dyDescent="0.2">
      <c r="B238" s="541" t="s">
        <v>104</v>
      </c>
      <c r="C238" s="266" t="s">
        <v>106</v>
      </c>
      <c r="D238" s="186" t="s">
        <v>105</v>
      </c>
      <c r="E238" s="883" t="s">
        <v>319</v>
      </c>
      <c r="F238" s="883"/>
      <c r="G238" s="883"/>
      <c r="H238" s="263" t="s">
        <v>315</v>
      </c>
      <c r="I238" s="190" t="s">
        <v>316</v>
      </c>
      <c r="J238" s="191"/>
      <c r="K238" s="573"/>
      <c r="X238" s="117" t="s">
        <v>32</v>
      </c>
      <c r="Y238" s="172" t="e">
        <v>#REF!</v>
      </c>
    </row>
    <row r="239" spans="2:25" ht="40.5" customHeight="1" x14ac:dyDescent="0.2">
      <c r="B239" s="315" t="s">
        <v>580</v>
      </c>
      <c r="C239" s="267">
        <v>1</v>
      </c>
      <c r="D239" s="309" t="s">
        <v>190</v>
      </c>
      <c r="E239" s="289" t="s">
        <v>312</v>
      </c>
      <c r="F239" s="290">
        <v>4974</v>
      </c>
      <c r="G239" s="288" t="s">
        <v>305</v>
      </c>
      <c r="H239" s="268">
        <v>505.25</v>
      </c>
      <c r="I239" s="269">
        <v>505.25</v>
      </c>
      <c r="J239" s="191"/>
      <c r="K239" s="563"/>
      <c r="X239" s="162" t="s">
        <v>329</v>
      </c>
      <c r="Y239" s="117">
        <v>2</v>
      </c>
    </row>
    <row r="240" spans="2:25" ht="18.75" customHeight="1" x14ac:dyDescent="0.2">
      <c r="B240" s="541" t="s">
        <v>88</v>
      </c>
      <c r="C240" s="185"/>
      <c r="D240" s="186"/>
      <c r="E240" s="187"/>
      <c r="F240" s="273"/>
      <c r="G240" s="188"/>
      <c r="H240" s="189"/>
      <c r="I240" s="269">
        <v>505.25</v>
      </c>
      <c r="J240" s="191"/>
      <c r="K240" s="573"/>
    </row>
    <row r="241" spans="2:25" ht="18.75" customHeight="1" x14ac:dyDescent="0.2">
      <c r="B241" s="708"/>
      <c r="C241" s="214"/>
      <c r="D241" s="280"/>
      <c r="E241" s="207"/>
      <c r="F241" s="207"/>
      <c r="G241" s="280"/>
      <c r="H241" s="207"/>
      <c r="I241" s="215"/>
      <c r="J241" s="191"/>
      <c r="K241" s="573"/>
    </row>
    <row r="242" spans="2:25" ht="18.75" customHeight="1" x14ac:dyDescent="0.2">
      <c r="B242" s="709" t="s">
        <v>28</v>
      </c>
      <c r="C242" s="214"/>
      <c r="D242" s="302"/>
      <c r="E242" s="207"/>
      <c r="F242" s="207"/>
      <c r="G242" s="280"/>
      <c r="H242" s="208"/>
      <c r="I242" s="270">
        <v>505.25</v>
      </c>
      <c r="J242" s="217"/>
      <c r="K242" s="561"/>
    </row>
    <row r="243" spans="2:25" ht="18.75" customHeight="1" x14ac:dyDescent="0.2">
      <c r="B243" s="710" t="s">
        <v>590</v>
      </c>
      <c r="C243" s="218"/>
      <c r="D243" s="303"/>
      <c r="E243" s="219"/>
      <c r="F243" s="219"/>
      <c r="G243" s="282"/>
      <c r="H243" s="220"/>
      <c r="I243" s="270">
        <v>111.1</v>
      </c>
      <c r="J243" s="222"/>
      <c r="K243" s="561"/>
    </row>
    <row r="244" spans="2:25" ht="18.75" customHeight="1" x14ac:dyDescent="0.2">
      <c r="B244" s="711" t="s">
        <v>92</v>
      </c>
      <c r="C244" s="223"/>
      <c r="D244" s="285"/>
      <c r="E244" s="207"/>
      <c r="F244" s="207"/>
      <c r="G244" s="280"/>
      <c r="H244" s="208"/>
      <c r="I244" s="270">
        <v>616.35</v>
      </c>
      <c r="J244" s="222"/>
      <c r="K244" s="574"/>
      <c r="L244" s="222"/>
    </row>
    <row r="245" spans="2:25" ht="25.5" x14ac:dyDescent="0.2">
      <c r="B245" s="720" t="s">
        <v>554</v>
      </c>
      <c r="C245" s="240"/>
      <c r="D245" s="304"/>
      <c r="E245" s="209"/>
      <c r="F245" s="209"/>
      <c r="G245" s="283"/>
      <c r="H245" s="209"/>
      <c r="I245" s="222"/>
      <c r="J245" s="222"/>
      <c r="K245" s="561"/>
      <c r="L245" s="237"/>
    </row>
    <row r="246" spans="2:25" ht="12.75" x14ac:dyDescent="0.2">
      <c r="B246" s="720"/>
      <c r="C246" s="240"/>
      <c r="D246" s="304"/>
      <c r="E246" s="191"/>
      <c r="F246" s="191"/>
      <c r="G246" s="522"/>
      <c r="H246" s="191"/>
      <c r="I246" s="222"/>
      <c r="J246" s="222"/>
      <c r="K246" s="192"/>
    </row>
    <row r="247" spans="2:25" ht="14.25" customHeight="1" x14ac:dyDescent="0.2">
      <c r="B247" s="922" t="s">
        <v>604</v>
      </c>
      <c r="C247" s="923"/>
      <c r="D247" s="923"/>
      <c r="E247" s="923"/>
      <c r="F247" s="923"/>
      <c r="G247" s="924"/>
      <c r="H247" s="888" t="s">
        <v>160</v>
      </c>
      <c r="I247" s="889"/>
      <c r="J247" s="241"/>
      <c r="K247" s="507"/>
    </row>
    <row r="248" spans="2:25" ht="14.25" customHeight="1" x14ac:dyDescent="0.2">
      <c r="B248" s="925"/>
      <c r="C248" s="926"/>
      <c r="D248" s="926"/>
      <c r="E248" s="926"/>
      <c r="F248" s="926"/>
      <c r="G248" s="927"/>
      <c r="H248" s="182">
        <v>1</v>
      </c>
      <c r="I248" s="183" t="s">
        <v>161</v>
      </c>
      <c r="J248" s="241"/>
      <c r="K248" s="178"/>
    </row>
    <row r="249" spans="2:25" ht="20.25" customHeight="1" x14ac:dyDescent="0.2">
      <c r="B249" s="810" t="s">
        <v>163</v>
      </c>
      <c r="C249" s="810" t="s">
        <v>106</v>
      </c>
      <c r="D249" s="810" t="s">
        <v>105</v>
      </c>
      <c r="E249" s="890" t="s">
        <v>319</v>
      </c>
      <c r="F249" s="891"/>
      <c r="G249" s="892"/>
      <c r="H249" s="820" t="s">
        <v>164</v>
      </c>
      <c r="I249" s="820" t="s">
        <v>162</v>
      </c>
      <c r="J249" s="184"/>
      <c r="K249" s="178"/>
    </row>
    <row r="250" spans="2:25" ht="18.75" customHeight="1" x14ac:dyDescent="0.2">
      <c r="B250" s="678" t="s">
        <v>256</v>
      </c>
      <c r="C250" s="669">
        <v>0.1</v>
      </c>
      <c r="D250" s="310" t="s">
        <v>191</v>
      </c>
      <c r="E250" s="670" t="s">
        <v>130</v>
      </c>
      <c r="F250" s="290">
        <v>88309</v>
      </c>
      <c r="G250" s="288" t="s">
        <v>144</v>
      </c>
      <c r="H250" s="268">
        <v>25.99</v>
      </c>
      <c r="I250" s="269">
        <v>2.6</v>
      </c>
      <c r="J250" s="191"/>
      <c r="K250" s="563"/>
    </row>
    <row r="251" spans="2:25" ht="18.75" customHeight="1" x14ac:dyDescent="0.2">
      <c r="B251" s="678" t="s">
        <v>257</v>
      </c>
      <c r="C251" s="669">
        <v>0.15</v>
      </c>
      <c r="D251" s="310" t="s">
        <v>191</v>
      </c>
      <c r="E251" s="670" t="s">
        <v>130</v>
      </c>
      <c r="F251" s="290">
        <v>88316</v>
      </c>
      <c r="G251" s="288" t="s">
        <v>144</v>
      </c>
      <c r="H251" s="268">
        <v>20.2</v>
      </c>
      <c r="I251" s="269">
        <v>3.03</v>
      </c>
      <c r="J251" s="191"/>
      <c r="K251" s="563"/>
    </row>
    <row r="252" spans="2:25" ht="18.75" customHeight="1" x14ac:dyDescent="0.2">
      <c r="B252" s="722" t="s">
        <v>27</v>
      </c>
      <c r="C252" s="510"/>
      <c r="D252" s="673"/>
      <c r="E252" s="670"/>
      <c r="F252" s="674"/>
      <c r="G252" s="509"/>
      <c r="H252" s="675"/>
      <c r="I252" s="671">
        <v>5.63</v>
      </c>
      <c r="J252" s="672"/>
      <c r="K252" s="672"/>
    </row>
    <row r="253" spans="2:25" ht="18.75" customHeight="1" x14ac:dyDescent="0.2">
      <c r="B253" s="722"/>
      <c r="C253" s="510"/>
      <c r="D253" s="673"/>
      <c r="E253" s="670"/>
      <c r="F253" s="674"/>
      <c r="G253" s="509"/>
      <c r="H253" s="675"/>
      <c r="I253" s="676"/>
      <c r="J253" s="672"/>
      <c r="K253" s="672"/>
      <c r="X253" s="559" t="s">
        <v>186</v>
      </c>
      <c r="Y253" s="559">
        <v>1</v>
      </c>
    </row>
    <row r="254" spans="2:25" ht="18.75" customHeight="1" x14ac:dyDescent="0.2">
      <c r="B254" s="722" t="s">
        <v>104</v>
      </c>
      <c r="C254" s="524" t="s">
        <v>106</v>
      </c>
      <c r="D254" s="673" t="s">
        <v>105</v>
      </c>
      <c r="E254" s="919" t="s">
        <v>319</v>
      </c>
      <c r="F254" s="920"/>
      <c r="G254" s="921"/>
      <c r="H254" s="677" t="s">
        <v>315</v>
      </c>
      <c r="I254" s="676" t="s">
        <v>316</v>
      </c>
      <c r="J254" s="672"/>
      <c r="K254" s="672"/>
      <c r="X254" s="559" t="s">
        <v>32</v>
      </c>
      <c r="Y254" s="172" t="e">
        <v>#REF!</v>
      </c>
    </row>
    <row r="255" spans="2:25" x14ac:dyDescent="0.2">
      <c r="B255" s="684" t="s">
        <v>388</v>
      </c>
      <c r="C255" s="679">
        <v>1</v>
      </c>
      <c r="D255" s="539" t="s">
        <v>161</v>
      </c>
      <c r="E255" s="680" t="s">
        <v>312</v>
      </c>
      <c r="F255" s="681">
        <v>12686</v>
      </c>
      <c r="G255" s="682" t="s">
        <v>305</v>
      </c>
      <c r="H255" s="268">
        <v>346.85</v>
      </c>
      <c r="I255" s="269">
        <v>346.85</v>
      </c>
      <c r="J255" s="191"/>
      <c r="K255" s="563"/>
      <c r="X255" s="559"/>
      <c r="Y255" s="172"/>
    </row>
    <row r="256" spans="2:25" ht="18.75" customHeight="1" x14ac:dyDescent="0.2">
      <c r="B256" s="722" t="s">
        <v>88</v>
      </c>
      <c r="C256" s="510"/>
      <c r="D256" s="673"/>
      <c r="E256" s="670"/>
      <c r="F256" s="674"/>
      <c r="G256" s="509"/>
      <c r="H256" s="675"/>
      <c r="I256" s="671">
        <v>346.85</v>
      </c>
      <c r="J256" s="672"/>
      <c r="K256" s="672"/>
    </row>
    <row r="257" spans="2:25" ht="18.75" customHeight="1" x14ac:dyDescent="0.2">
      <c r="B257" s="706"/>
      <c r="C257" s="194"/>
      <c r="D257" s="273"/>
      <c r="E257" s="195"/>
      <c r="F257" s="195"/>
      <c r="G257" s="273"/>
      <c r="H257" s="195"/>
      <c r="I257" s="518"/>
      <c r="J257" s="672"/>
      <c r="K257" s="672"/>
    </row>
    <row r="258" spans="2:25" ht="18.75" customHeight="1" x14ac:dyDescent="0.2">
      <c r="B258" s="709" t="s">
        <v>28</v>
      </c>
      <c r="C258" s="194"/>
      <c r="D258" s="287"/>
      <c r="E258" s="195"/>
      <c r="F258" s="195"/>
      <c r="G258" s="273"/>
      <c r="H258" s="189"/>
      <c r="I258" s="270">
        <v>352.48</v>
      </c>
      <c r="J258" s="217"/>
      <c r="K258" s="192"/>
    </row>
    <row r="259" spans="2:25" ht="18.75" customHeight="1" x14ac:dyDescent="0.2">
      <c r="B259" s="710" t="s">
        <v>590</v>
      </c>
      <c r="C259" s="519"/>
      <c r="D259" s="663"/>
      <c r="E259" s="513"/>
      <c r="F259" s="513"/>
      <c r="G259" s="511"/>
      <c r="H259" s="520"/>
      <c r="I259" s="270">
        <v>77.510000000000005</v>
      </c>
      <c r="J259" s="222"/>
      <c r="K259" s="192"/>
    </row>
    <row r="260" spans="2:25" ht="18.75" customHeight="1" x14ac:dyDescent="0.2">
      <c r="B260" s="711" t="s">
        <v>92</v>
      </c>
      <c r="C260" s="521"/>
      <c r="D260" s="662"/>
      <c r="E260" s="195"/>
      <c r="F260" s="195"/>
      <c r="G260" s="273"/>
      <c r="H260" s="189"/>
      <c r="I260" s="270">
        <v>429.99</v>
      </c>
      <c r="J260" s="222"/>
      <c r="K260" s="664"/>
      <c r="L260" s="222"/>
    </row>
    <row r="261" spans="2:25" ht="25.5" x14ac:dyDescent="0.2">
      <c r="B261" s="720" t="s">
        <v>560</v>
      </c>
      <c r="C261" s="240"/>
      <c r="D261" s="304"/>
      <c r="E261" s="191"/>
      <c r="F261" s="191"/>
      <c r="G261" s="522"/>
      <c r="H261" s="191"/>
      <c r="I261" s="222"/>
      <c r="J261" s="222"/>
      <c r="K261" s="192"/>
    </row>
    <row r="262" spans="2:25" ht="12.75" x14ac:dyDescent="0.2">
      <c r="B262" s="720"/>
      <c r="C262" s="240"/>
      <c r="D262" s="304"/>
      <c r="E262" s="191"/>
      <c r="F262" s="191"/>
      <c r="G262" s="522"/>
      <c r="H262" s="191"/>
      <c r="I262" s="222"/>
      <c r="J262" s="222"/>
      <c r="K262" s="192"/>
    </row>
    <row r="263" spans="2:25" ht="14.25" customHeight="1" x14ac:dyDescent="0.2">
      <c r="B263" s="922" t="s">
        <v>605</v>
      </c>
      <c r="C263" s="923"/>
      <c r="D263" s="923"/>
      <c r="E263" s="923"/>
      <c r="F263" s="923"/>
      <c r="G263" s="924"/>
      <c r="H263" s="888" t="s">
        <v>160</v>
      </c>
      <c r="I263" s="889"/>
      <c r="J263" s="241"/>
      <c r="K263" s="507"/>
    </row>
    <row r="264" spans="2:25" ht="14.25" customHeight="1" x14ac:dyDescent="0.2">
      <c r="B264" s="925"/>
      <c r="C264" s="926"/>
      <c r="D264" s="926"/>
      <c r="E264" s="926"/>
      <c r="F264" s="926"/>
      <c r="G264" s="927"/>
      <c r="H264" s="182">
        <v>1</v>
      </c>
      <c r="I264" s="183" t="s">
        <v>161</v>
      </c>
      <c r="J264" s="241"/>
      <c r="K264" s="178"/>
    </row>
    <row r="265" spans="2:25" ht="20.25" customHeight="1" x14ac:dyDescent="0.2">
      <c r="B265" s="810" t="s">
        <v>163</v>
      </c>
      <c r="C265" s="810" t="s">
        <v>106</v>
      </c>
      <c r="D265" s="810" t="s">
        <v>105</v>
      </c>
      <c r="E265" s="890" t="s">
        <v>319</v>
      </c>
      <c r="F265" s="891"/>
      <c r="G265" s="892"/>
      <c r="H265" s="820" t="s">
        <v>164</v>
      </c>
      <c r="I265" s="820" t="s">
        <v>162</v>
      </c>
      <c r="J265" s="184"/>
      <c r="K265" s="178"/>
    </row>
    <row r="266" spans="2:25" ht="18.75" customHeight="1" x14ac:dyDescent="0.2">
      <c r="B266" s="678" t="s">
        <v>256</v>
      </c>
      <c r="C266" s="669">
        <v>0.8</v>
      </c>
      <c r="D266" s="310" t="s">
        <v>191</v>
      </c>
      <c r="E266" s="670" t="s">
        <v>130</v>
      </c>
      <c r="F266" s="290">
        <v>88309</v>
      </c>
      <c r="G266" s="288" t="s">
        <v>144</v>
      </c>
      <c r="H266" s="268">
        <v>25.99</v>
      </c>
      <c r="I266" s="269">
        <v>20.79</v>
      </c>
      <c r="J266" s="191"/>
      <c r="K266" s="563"/>
    </row>
    <row r="267" spans="2:25" ht="18.75" customHeight="1" x14ac:dyDescent="0.2">
      <c r="B267" s="678" t="s">
        <v>257</v>
      </c>
      <c r="C267" s="688">
        <v>0.3</v>
      </c>
      <c r="D267" s="689" t="s">
        <v>191</v>
      </c>
      <c r="E267" s="690" t="s">
        <v>130</v>
      </c>
      <c r="F267" s="290">
        <v>88316</v>
      </c>
      <c r="G267" s="515" t="s">
        <v>144</v>
      </c>
      <c r="H267" s="401">
        <v>20.2</v>
      </c>
      <c r="I267" s="269">
        <v>6.06</v>
      </c>
      <c r="J267" s="191"/>
      <c r="K267" s="563"/>
    </row>
    <row r="268" spans="2:25" ht="18.75" customHeight="1" x14ac:dyDescent="0.2">
      <c r="B268" s="722" t="s">
        <v>27</v>
      </c>
      <c r="C268" s="530"/>
      <c r="D268" s="691"/>
      <c r="E268" s="690"/>
      <c r="F268" s="692"/>
      <c r="G268" s="529"/>
      <c r="H268" s="693"/>
      <c r="I268" s="671">
        <v>26.849999999999998</v>
      </c>
      <c r="J268" s="672"/>
      <c r="K268" s="672"/>
    </row>
    <row r="269" spans="2:25" ht="18.75" customHeight="1" x14ac:dyDescent="0.2">
      <c r="B269" s="722"/>
      <c r="C269" s="530"/>
      <c r="D269" s="691"/>
      <c r="E269" s="690"/>
      <c r="F269" s="692"/>
      <c r="G269" s="529"/>
      <c r="H269" s="693"/>
      <c r="I269" s="676"/>
      <c r="J269" s="672"/>
      <c r="K269" s="672"/>
      <c r="X269" s="559" t="s">
        <v>186</v>
      </c>
      <c r="Y269" s="559">
        <v>1</v>
      </c>
    </row>
    <row r="270" spans="2:25" ht="19.5" customHeight="1" x14ac:dyDescent="0.2">
      <c r="B270" s="722" t="s">
        <v>104</v>
      </c>
      <c r="C270" s="535" t="s">
        <v>106</v>
      </c>
      <c r="D270" s="691" t="s">
        <v>105</v>
      </c>
      <c r="E270" s="900" t="s">
        <v>319</v>
      </c>
      <c r="F270" s="901"/>
      <c r="G270" s="902"/>
      <c r="H270" s="694" t="s">
        <v>315</v>
      </c>
      <c r="I270" s="676" t="s">
        <v>316</v>
      </c>
      <c r="J270" s="672"/>
      <c r="K270" s="672"/>
      <c r="X270" s="559" t="s">
        <v>32</v>
      </c>
      <c r="Y270" s="172" t="e">
        <v>#REF!</v>
      </c>
    </row>
    <row r="271" spans="2:25" ht="19.5" customHeight="1" x14ac:dyDescent="0.2">
      <c r="B271" s="684" t="s">
        <v>543</v>
      </c>
      <c r="C271" s="523">
        <v>1</v>
      </c>
      <c r="D271" s="310" t="s">
        <v>380</v>
      </c>
      <c r="E271" s="187" t="s">
        <v>130</v>
      </c>
      <c r="F271" s="290">
        <v>4710</v>
      </c>
      <c r="G271" s="288" t="s">
        <v>305</v>
      </c>
      <c r="H271" s="268">
        <v>197.55</v>
      </c>
      <c r="I271" s="269">
        <v>197.55</v>
      </c>
      <c r="J271" s="191"/>
      <c r="K271" s="563"/>
      <c r="X271" s="162" t="s">
        <v>512</v>
      </c>
      <c r="Y271" s="559">
        <v>0.8</v>
      </c>
    </row>
    <row r="272" spans="2:25" ht="19.5" hidden="1" customHeight="1" x14ac:dyDescent="0.2">
      <c r="B272" s="684" t="s">
        <v>548</v>
      </c>
      <c r="C272" s="523">
        <v>0</v>
      </c>
      <c r="D272" s="310" t="s">
        <v>122</v>
      </c>
      <c r="E272" s="187" t="s">
        <v>130</v>
      </c>
      <c r="F272" s="290">
        <v>1380</v>
      </c>
      <c r="G272" s="288" t="s">
        <v>305</v>
      </c>
      <c r="H272" s="268">
        <v>6.69</v>
      </c>
      <c r="I272" s="269">
        <v>0</v>
      </c>
      <c r="J272" s="191"/>
      <c r="K272" s="563"/>
      <c r="X272" s="162" t="s">
        <v>512</v>
      </c>
      <c r="Y272" s="559">
        <v>0.8</v>
      </c>
    </row>
    <row r="273" spans="2:25" ht="19.5" customHeight="1" x14ac:dyDescent="0.2">
      <c r="B273" s="684" t="s">
        <v>549</v>
      </c>
      <c r="C273" s="523">
        <v>5</v>
      </c>
      <c r="D273" s="310" t="s">
        <v>122</v>
      </c>
      <c r="E273" s="187" t="s">
        <v>130</v>
      </c>
      <c r="F273" s="290">
        <v>37595</v>
      </c>
      <c r="G273" s="288" t="s">
        <v>305</v>
      </c>
      <c r="H273" s="268">
        <v>2.1800000000000002</v>
      </c>
      <c r="I273" s="269">
        <v>10.9</v>
      </c>
      <c r="J273" s="191"/>
      <c r="K273" s="563"/>
      <c r="X273" s="162" t="s">
        <v>512</v>
      </c>
      <c r="Y273" s="559">
        <v>0.8</v>
      </c>
    </row>
    <row r="274" spans="2:25" ht="18.75" customHeight="1" x14ac:dyDescent="0.2">
      <c r="B274" s="722" t="s">
        <v>88</v>
      </c>
      <c r="C274" s="530"/>
      <c r="D274" s="691"/>
      <c r="E274" s="690"/>
      <c r="F274" s="692"/>
      <c r="G274" s="529"/>
      <c r="H274" s="693"/>
      <c r="I274" s="671">
        <v>208.45000000000002</v>
      </c>
      <c r="J274" s="672"/>
      <c r="K274" s="672"/>
    </row>
    <row r="275" spans="2:25" ht="18.75" customHeight="1" x14ac:dyDescent="0.2">
      <c r="B275" s="706"/>
      <c r="C275" s="194"/>
      <c r="D275" s="273"/>
      <c r="E275" s="195"/>
      <c r="F275" s="195"/>
      <c r="G275" s="273"/>
      <c r="H275" s="195"/>
      <c r="I275" s="518"/>
      <c r="J275" s="672"/>
      <c r="K275" s="672"/>
    </row>
    <row r="276" spans="2:25" ht="18.75" customHeight="1" x14ac:dyDescent="0.2">
      <c r="B276" s="709" t="s">
        <v>28</v>
      </c>
      <c r="C276" s="194"/>
      <c r="D276" s="287"/>
      <c r="E276" s="195"/>
      <c r="F276" s="195"/>
      <c r="G276" s="273"/>
      <c r="H276" s="189"/>
      <c r="I276" s="270">
        <v>235.3</v>
      </c>
      <c r="J276" s="217"/>
      <c r="K276" s="192"/>
    </row>
    <row r="277" spans="2:25" ht="18.75" customHeight="1" x14ac:dyDescent="0.2">
      <c r="B277" s="710" t="s">
        <v>590</v>
      </c>
      <c r="C277" s="519"/>
      <c r="D277" s="663"/>
      <c r="E277" s="513"/>
      <c r="F277" s="513"/>
      <c r="G277" s="511"/>
      <c r="H277" s="520"/>
      <c r="I277" s="270">
        <v>51.74</v>
      </c>
      <c r="J277" s="222"/>
      <c r="K277" s="192"/>
    </row>
    <row r="278" spans="2:25" ht="18.75" customHeight="1" x14ac:dyDescent="0.2">
      <c r="B278" s="711" t="s">
        <v>92</v>
      </c>
      <c r="C278" s="521"/>
      <c r="D278" s="662"/>
      <c r="E278" s="195"/>
      <c r="F278" s="195"/>
      <c r="G278" s="273"/>
      <c r="H278" s="189"/>
      <c r="I278" s="270">
        <v>287.04000000000002</v>
      </c>
      <c r="J278" s="222"/>
      <c r="K278" s="664"/>
      <c r="L278" s="222"/>
    </row>
    <row r="279" spans="2:25" ht="25.5" x14ac:dyDescent="0.2">
      <c r="B279" s="720" t="s">
        <v>561</v>
      </c>
      <c r="C279" s="240"/>
      <c r="D279" s="304"/>
      <c r="E279" s="191"/>
      <c r="F279" s="191"/>
      <c r="G279" s="522"/>
      <c r="H279" s="191"/>
      <c r="I279" s="222"/>
      <c r="J279" s="222"/>
      <c r="K279" s="192"/>
    </row>
    <row r="280" spans="2:25" ht="15.75" x14ac:dyDescent="0.2">
      <c r="B280" s="719"/>
      <c r="C280" s="240"/>
      <c r="D280" s="304"/>
      <c r="E280" s="209"/>
      <c r="F280" s="209"/>
      <c r="G280" s="283"/>
      <c r="H280" s="209"/>
      <c r="I280" s="222"/>
      <c r="J280" s="222"/>
      <c r="K280" s="571"/>
    </row>
    <row r="281" spans="2:25" ht="14.25" customHeight="1" x14ac:dyDescent="0.2">
      <c r="B281" s="898" t="s">
        <v>606</v>
      </c>
      <c r="C281" s="898"/>
      <c r="D281" s="898"/>
      <c r="E281" s="898"/>
      <c r="F281" s="898"/>
      <c r="G281" s="898"/>
      <c r="H281" s="883" t="s">
        <v>160</v>
      </c>
      <c r="I281" s="883"/>
      <c r="J281" s="181"/>
      <c r="K281" s="572"/>
    </row>
    <row r="282" spans="2:25" ht="14.25" customHeight="1" x14ac:dyDescent="0.2">
      <c r="B282" s="898"/>
      <c r="C282" s="898"/>
      <c r="D282" s="898"/>
      <c r="E282" s="898"/>
      <c r="F282" s="898"/>
      <c r="G282" s="898"/>
      <c r="H282" s="182">
        <v>1</v>
      </c>
      <c r="I282" s="183" t="s">
        <v>190</v>
      </c>
      <c r="J282" s="181"/>
    </row>
    <row r="283" spans="2:25" ht="20.25" customHeight="1" x14ac:dyDescent="0.2">
      <c r="B283" s="810" t="s">
        <v>163</v>
      </c>
      <c r="C283" s="810" t="s">
        <v>106</v>
      </c>
      <c r="D283" s="810" t="s">
        <v>105</v>
      </c>
      <c r="E283" s="893" t="s">
        <v>319</v>
      </c>
      <c r="F283" s="894"/>
      <c r="G283" s="895"/>
      <c r="H283" s="820" t="s">
        <v>164</v>
      </c>
      <c r="I283" s="820" t="s">
        <v>162</v>
      </c>
      <c r="J283" s="184"/>
    </row>
    <row r="284" spans="2:25" ht="18.75" customHeight="1" x14ac:dyDescent="0.2">
      <c r="B284" s="291"/>
      <c r="C284" s="267"/>
      <c r="D284" s="287"/>
      <c r="E284" s="187"/>
      <c r="F284" s="290"/>
      <c r="G284" s="188"/>
      <c r="H284" s="268"/>
      <c r="I284" s="269"/>
      <c r="J284" s="191"/>
      <c r="K284" s="563"/>
    </row>
    <row r="285" spans="2:25" ht="18.75" customHeight="1" x14ac:dyDescent="0.2">
      <c r="B285" s="541" t="s">
        <v>27</v>
      </c>
      <c r="C285" s="185"/>
      <c r="D285" s="186"/>
      <c r="E285" s="187"/>
      <c r="F285" s="273"/>
      <c r="G285" s="188"/>
      <c r="H285" s="189"/>
      <c r="I285" s="269">
        <v>0</v>
      </c>
      <c r="J285" s="191"/>
      <c r="K285" s="573"/>
    </row>
    <row r="286" spans="2:25" ht="18.75" customHeight="1" x14ac:dyDescent="0.2">
      <c r="B286" s="541"/>
      <c r="C286" s="185"/>
      <c r="D286" s="186"/>
      <c r="E286" s="187"/>
      <c r="F286" s="273"/>
      <c r="G286" s="188"/>
      <c r="H286" s="189"/>
      <c r="I286" s="190"/>
      <c r="J286" s="191"/>
      <c r="K286" s="573"/>
      <c r="X286" s="117" t="s">
        <v>186</v>
      </c>
      <c r="Y286" s="117">
        <v>1</v>
      </c>
    </row>
    <row r="287" spans="2:25" ht="18.75" customHeight="1" x14ac:dyDescent="0.2">
      <c r="B287" s="541" t="s">
        <v>104</v>
      </c>
      <c r="C287" s="266" t="s">
        <v>106</v>
      </c>
      <c r="D287" s="186" t="s">
        <v>105</v>
      </c>
      <c r="E287" s="883" t="s">
        <v>319</v>
      </c>
      <c r="F287" s="883"/>
      <c r="G287" s="883"/>
      <c r="H287" s="263" t="s">
        <v>315</v>
      </c>
      <c r="I287" s="190" t="s">
        <v>316</v>
      </c>
      <c r="J287" s="191"/>
      <c r="K287" s="573"/>
      <c r="X287" s="117" t="s">
        <v>32</v>
      </c>
      <c r="Y287" s="172" t="e">
        <v>#REF!</v>
      </c>
    </row>
    <row r="288" spans="2:25" ht="25.5" x14ac:dyDescent="0.2">
      <c r="B288" s="400" t="s">
        <v>386</v>
      </c>
      <c r="C288" s="267">
        <v>1</v>
      </c>
      <c r="D288" s="539" t="s">
        <v>161</v>
      </c>
      <c r="E288" s="187" t="s">
        <v>312</v>
      </c>
      <c r="F288" s="290">
        <v>11392</v>
      </c>
      <c r="G288" s="188" t="s">
        <v>305</v>
      </c>
      <c r="H288" s="268">
        <v>153.38</v>
      </c>
      <c r="I288" s="269">
        <v>153.38</v>
      </c>
      <c r="J288" s="191"/>
      <c r="K288" s="563"/>
      <c r="X288" s="178" t="s">
        <v>329</v>
      </c>
      <c r="Y288" s="178">
        <v>2</v>
      </c>
    </row>
    <row r="289" spans="2:25" ht="18.75" customHeight="1" x14ac:dyDescent="0.2">
      <c r="B289" s="541" t="s">
        <v>88</v>
      </c>
      <c r="C289" s="185"/>
      <c r="D289" s="186"/>
      <c r="E289" s="187"/>
      <c r="F289" s="273"/>
      <c r="G289" s="188"/>
      <c r="H289" s="189"/>
      <c r="I289" s="269">
        <v>153.38</v>
      </c>
      <c r="J289" s="191"/>
      <c r="K289" s="573"/>
    </row>
    <row r="290" spans="2:25" ht="18.75" customHeight="1" x14ac:dyDescent="0.2">
      <c r="B290" s="708"/>
      <c r="C290" s="214"/>
      <c r="D290" s="280"/>
      <c r="E290" s="207"/>
      <c r="F290" s="207"/>
      <c r="G290" s="280"/>
      <c r="H290" s="207"/>
      <c r="I290" s="215"/>
      <c r="J290" s="191"/>
      <c r="K290" s="573"/>
    </row>
    <row r="291" spans="2:25" ht="18.75" customHeight="1" x14ac:dyDescent="0.2">
      <c r="B291" s="709" t="s">
        <v>28</v>
      </c>
      <c r="C291" s="214"/>
      <c r="D291" s="302"/>
      <c r="E291" s="207"/>
      <c r="F291" s="207"/>
      <c r="G291" s="280"/>
      <c r="H291" s="208"/>
      <c r="I291" s="270">
        <v>153.38</v>
      </c>
      <c r="J291" s="217"/>
      <c r="K291" s="561"/>
    </row>
    <row r="292" spans="2:25" ht="18.75" customHeight="1" x14ac:dyDescent="0.2">
      <c r="B292" s="710" t="s">
        <v>590</v>
      </c>
      <c r="C292" s="218"/>
      <c r="D292" s="303"/>
      <c r="E292" s="219"/>
      <c r="F292" s="219"/>
      <c r="G292" s="282"/>
      <c r="H292" s="220"/>
      <c r="I292" s="270">
        <v>33.729999999999997</v>
      </c>
      <c r="J292" s="222"/>
      <c r="K292" s="561"/>
    </row>
    <row r="293" spans="2:25" ht="18.75" customHeight="1" x14ac:dyDescent="0.2">
      <c r="B293" s="711" t="s">
        <v>92</v>
      </c>
      <c r="C293" s="223"/>
      <c r="D293" s="285"/>
      <c r="E293" s="207"/>
      <c r="F293" s="207"/>
      <c r="G293" s="280"/>
      <c r="H293" s="208"/>
      <c r="I293" s="270">
        <v>187.10999999999999</v>
      </c>
      <c r="J293" s="222"/>
      <c r="K293" s="574"/>
      <c r="L293" s="222"/>
    </row>
    <row r="294" spans="2:25" ht="25.5" x14ac:dyDescent="0.2">
      <c r="B294" s="720" t="s">
        <v>518</v>
      </c>
      <c r="C294" s="240"/>
      <c r="D294" s="304"/>
      <c r="E294" s="209"/>
      <c r="F294" s="209"/>
      <c r="G294" s="283"/>
      <c r="H294" s="209"/>
      <c r="I294" s="222"/>
      <c r="J294" s="222"/>
      <c r="K294" s="561"/>
      <c r="L294" s="237"/>
    </row>
    <row r="295" spans="2:25" ht="12.75" x14ac:dyDescent="0.2">
      <c r="B295" s="720"/>
      <c r="C295" s="240"/>
      <c r="D295" s="304"/>
      <c r="E295" s="191"/>
      <c r="F295" s="191"/>
      <c r="G295" s="522"/>
      <c r="H295" s="191"/>
      <c r="I295" s="222"/>
      <c r="J295" s="222"/>
      <c r="K295" s="192"/>
    </row>
    <row r="296" spans="2:25" ht="14.25" hidden="1" customHeight="1" x14ac:dyDescent="0.2">
      <c r="B296" s="922" t="s">
        <v>607</v>
      </c>
      <c r="C296" s="923"/>
      <c r="D296" s="923"/>
      <c r="E296" s="923"/>
      <c r="F296" s="923"/>
      <c r="G296" s="924"/>
      <c r="H296" s="888" t="s">
        <v>160</v>
      </c>
      <c r="I296" s="889"/>
      <c r="J296" s="241"/>
      <c r="K296" s="507"/>
    </row>
    <row r="297" spans="2:25" ht="14.25" hidden="1" customHeight="1" x14ac:dyDescent="0.2">
      <c r="B297" s="925"/>
      <c r="C297" s="926"/>
      <c r="D297" s="926"/>
      <c r="E297" s="926"/>
      <c r="F297" s="926"/>
      <c r="G297" s="927"/>
      <c r="H297" s="182">
        <v>1</v>
      </c>
      <c r="I297" s="183" t="s">
        <v>100</v>
      </c>
      <c r="J297" s="241"/>
      <c r="K297" s="178"/>
    </row>
    <row r="298" spans="2:25" ht="20.25" hidden="1" customHeight="1" x14ac:dyDescent="0.2">
      <c r="B298" s="724" t="s">
        <v>163</v>
      </c>
      <c r="C298" s="724" t="s">
        <v>106</v>
      </c>
      <c r="D298" s="724" t="s">
        <v>105</v>
      </c>
      <c r="E298" s="928" t="s">
        <v>319</v>
      </c>
      <c r="F298" s="929"/>
      <c r="G298" s="930"/>
      <c r="H298" s="725" t="s">
        <v>164</v>
      </c>
      <c r="I298" s="725" t="s">
        <v>162</v>
      </c>
      <c r="J298" s="184"/>
      <c r="K298" s="178"/>
    </row>
    <row r="299" spans="2:25" ht="18.75" hidden="1" customHeight="1" x14ac:dyDescent="0.2">
      <c r="B299" s="678" t="s">
        <v>504</v>
      </c>
      <c r="C299" s="669">
        <v>0.09</v>
      </c>
      <c r="D299" s="310" t="s">
        <v>191</v>
      </c>
      <c r="E299" s="670" t="s">
        <v>130</v>
      </c>
      <c r="F299" s="290">
        <v>88441</v>
      </c>
      <c r="G299" s="288" t="s">
        <v>144</v>
      </c>
      <c r="H299" s="268">
        <v>21.04</v>
      </c>
      <c r="I299" s="269">
        <v>1.89</v>
      </c>
      <c r="J299" s="191"/>
      <c r="K299" s="563"/>
    </row>
    <row r="300" spans="2:25" ht="18.75" hidden="1" customHeight="1" x14ac:dyDescent="0.2">
      <c r="B300" s="678" t="s">
        <v>257</v>
      </c>
      <c r="C300" s="669">
        <v>0.09</v>
      </c>
      <c r="D300" s="310" t="s">
        <v>191</v>
      </c>
      <c r="E300" s="670" t="s">
        <v>130</v>
      </c>
      <c r="F300" s="290">
        <v>88316</v>
      </c>
      <c r="G300" s="288" t="s">
        <v>144</v>
      </c>
      <c r="H300" s="268">
        <v>20.2</v>
      </c>
      <c r="I300" s="269">
        <v>1.82</v>
      </c>
      <c r="J300" s="191"/>
      <c r="K300" s="563"/>
    </row>
    <row r="301" spans="2:25" ht="18.75" hidden="1" customHeight="1" x14ac:dyDescent="0.2">
      <c r="B301" s="722" t="s">
        <v>27</v>
      </c>
      <c r="C301" s="510"/>
      <c r="D301" s="673"/>
      <c r="E301" s="670"/>
      <c r="F301" s="674"/>
      <c r="G301" s="509"/>
      <c r="H301" s="675"/>
      <c r="I301" s="671">
        <v>3.71</v>
      </c>
      <c r="J301" s="672"/>
      <c r="K301" s="672"/>
    </row>
    <row r="302" spans="2:25" ht="18.75" hidden="1" customHeight="1" x14ac:dyDescent="0.2">
      <c r="B302" s="722"/>
      <c r="C302" s="510"/>
      <c r="D302" s="673"/>
      <c r="E302" s="670"/>
      <c r="F302" s="674"/>
      <c r="G302" s="509"/>
      <c r="H302" s="675"/>
      <c r="I302" s="676"/>
      <c r="J302" s="672"/>
      <c r="K302" s="672"/>
      <c r="X302" s="559" t="s">
        <v>186</v>
      </c>
      <c r="Y302" s="559">
        <v>1</v>
      </c>
    </row>
    <row r="303" spans="2:25" ht="18.75" hidden="1" customHeight="1" x14ac:dyDescent="0.2">
      <c r="B303" s="722" t="s">
        <v>104</v>
      </c>
      <c r="C303" s="524" t="s">
        <v>106</v>
      </c>
      <c r="D303" s="673" t="s">
        <v>105</v>
      </c>
      <c r="E303" s="919" t="s">
        <v>319</v>
      </c>
      <c r="F303" s="920"/>
      <c r="G303" s="921"/>
      <c r="H303" s="677" t="s">
        <v>315</v>
      </c>
      <c r="I303" s="676" t="s">
        <v>316</v>
      </c>
      <c r="J303" s="672"/>
      <c r="K303" s="672"/>
      <c r="X303" s="559" t="s">
        <v>32</v>
      </c>
      <c r="Y303" s="172" t="e">
        <v>#REF!</v>
      </c>
    </row>
    <row r="304" spans="2:25" hidden="1" x14ac:dyDescent="0.2">
      <c r="B304" s="678" t="s">
        <v>505</v>
      </c>
      <c r="C304" s="679">
        <v>4.25</v>
      </c>
      <c r="D304" s="310" t="s">
        <v>122</v>
      </c>
      <c r="E304" s="680" t="s">
        <v>148</v>
      </c>
      <c r="F304" s="681">
        <v>38125</v>
      </c>
      <c r="G304" s="682" t="s">
        <v>305</v>
      </c>
      <c r="H304" s="268">
        <v>1.52</v>
      </c>
      <c r="I304" s="269">
        <v>6.46</v>
      </c>
      <c r="J304" s="191"/>
      <c r="K304" s="563"/>
      <c r="X304" s="559"/>
      <c r="Y304" s="172"/>
    </row>
    <row r="305" spans="2:25" hidden="1" x14ac:dyDescent="0.2">
      <c r="B305" s="678" t="s">
        <v>506</v>
      </c>
      <c r="C305" s="679">
        <v>3.2000000000000001E-2</v>
      </c>
      <c r="D305" s="310" t="s">
        <v>381</v>
      </c>
      <c r="E305" s="680" t="s">
        <v>148</v>
      </c>
      <c r="F305" s="681">
        <v>7253</v>
      </c>
      <c r="G305" s="682" t="s">
        <v>305</v>
      </c>
      <c r="H305" s="268">
        <v>190.71</v>
      </c>
      <c r="I305" s="269">
        <v>6.1</v>
      </c>
      <c r="J305" s="191"/>
      <c r="K305" s="563"/>
      <c r="X305" s="559"/>
      <c r="Y305" s="172"/>
    </row>
    <row r="306" spans="2:25" hidden="1" x14ac:dyDescent="0.2">
      <c r="B306" s="678" t="s">
        <v>507</v>
      </c>
      <c r="C306" s="679">
        <v>7.3999999999999996E-2</v>
      </c>
      <c r="D306" s="310" t="s">
        <v>122</v>
      </c>
      <c r="E306" s="680" t="s">
        <v>148</v>
      </c>
      <c r="F306" s="681">
        <v>3123</v>
      </c>
      <c r="G306" s="682" t="s">
        <v>305</v>
      </c>
      <c r="H306" s="268">
        <v>2.6</v>
      </c>
      <c r="I306" s="269">
        <v>0.19</v>
      </c>
      <c r="J306" s="191"/>
      <c r="K306" s="563"/>
      <c r="X306" s="559"/>
      <c r="Y306" s="172"/>
    </row>
    <row r="307" spans="2:25" hidden="1" x14ac:dyDescent="0.2">
      <c r="B307" s="678" t="s">
        <v>385</v>
      </c>
      <c r="C307" s="679">
        <v>1</v>
      </c>
      <c r="D307" s="539" t="s">
        <v>100</v>
      </c>
      <c r="E307" s="680" t="s">
        <v>312</v>
      </c>
      <c r="F307" s="681">
        <v>7085</v>
      </c>
      <c r="G307" s="682" t="s">
        <v>305</v>
      </c>
      <c r="H307" s="268">
        <v>20.34</v>
      </c>
      <c r="I307" s="269">
        <v>20.34</v>
      </c>
      <c r="J307" s="191"/>
      <c r="K307" s="563"/>
      <c r="X307" s="162" t="s">
        <v>329</v>
      </c>
      <c r="Y307" s="559">
        <v>2</v>
      </c>
    </row>
    <row r="308" spans="2:25" ht="18.75" hidden="1" customHeight="1" x14ac:dyDescent="0.2">
      <c r="B308" s="722" t="s">
        <v>88</v>
      </c>
      <c r="C308" s="510"/>
      <c r="D308" s="673"/>
      <c r="E308" s="670"/>
      <c r="F308" s="674"/>
      <c r="G308" s="509"/>
      <c r="H308" s="675"/>
      <c r="I308" s="671">
        <v>33.089999999999996</v>
      </c>
      <c r="J308" s="672"/>
      <c r="K308" s="672"/>
    </row>
    <row r="309" spans="2:25" ht="18.75" hidden="1" customHeight="1" x14ac:dyDescent="0.2">
      <c r="B309" s="706"/>
      <c r="C309" s="194"/>
      <c r="D309" s="273"/>
      <c r="E309" s="195"/>
      <c r="F309" s="195"/>
      <c r="G309" s="273"/>
      <c r="H309" s="195"/>
      <c r="I309" s="518"/>
      <c r="J309" s="672"/>
      <c r="K309" s="672"/>
    </row>
    <row r="310" spans="2:25" ht="18.75" hidden="1" customHeight="1" x14ac:dyDescent="0.2">
      <c r="B310" s="709" t="s">
        <v>28</v>
      </c>
      <c r="C310" s="194"/>
      <c r="D310" s="287"/>
      <c r="E310" s="195"/>
      <c r="F310" s="195"/>
      <c r="G310" s="273"/>
      <c r="H310" s="189"/>
      <c r="I310" s="270">
        <v>36.799999999999997</v>
      </c>
      <c r="J310" s="217"/>
      <c r="K310" s="192"/>
    </row>
    <row r="311" spans="2:25" ht="18.75" hidden="1" customHeight="1" x14ac:dyDescent="0.2">
      <c r="B311" s="710" t="s">
        <v>590</v>
      </c>
      <c r="C311" s="519"/>
      <c r="D311" s="663"/>
      <c r="E311" s="513"/>
      <c r="F311" s="513"/>
      <c r="G311" s="511"/>
      <c r="H311" s="520"/>
      <c r="I311" s="270">
        <v>8.09</v>
      </c>
      <c r="J311" s="222"/>
      <c r="K311" s="192"/>
    </row>
    <row r="312" spans="2:25" ht="18.75" hidden="1" customHeight="1" x14ac:dyDescent="0.2">
      <c r="B312" s="711" t="s">
        <v>92</v>
      </c>
      <c r="C312" s="521"/>
      <c r="D312" s="662"/>
      <c r="E312" s="195"/>
      <c r="F312" s="195"/>
      <c r="G312" s="273"/>
      <c r="H312" s="189"/>
      <c r="I312" s="270">
        <v>44.89</v>
      </c>
      <c r="J312" s="222"/>
      <c r="K312" s="664"/>
      <c r="L312" s="222"/>
    </row>
    <row r="313" spans="2:25" ht="12.75" hidden="1" x14ac:dyDescent="0.2">
      <c r="B313" s="720" t="s">
        <v>508</v>
      </c>
      <c r="C313" s="240"/>
      <c r="D313" s="304"/>
      <c r="E313" s="191"/>
      <c r="F313" s="191"/>
      <c r="G313" s="522"/>
      <c r="H313" s="191"/>
      <c r="I313" s="222"/>
      <c r="J313" s="222"/>
      <c r="K313" s="192"/>
    </row>
    <row r="314" spans="2:25" ht="12.75" hidden="1" x14ac:dyDescent="0.2">
      <c r="B314" s="720"/>
      <c r="C314" s="240"/>
      <c r="D314" s="240"/>
      <c r="E314" s="191"/>
      <c r="F314" s="191"/>
      <c r="G314" s="522"/>
      <c r="H314" s="191"/>
      <c r="I314" s="222"/>
      <c r="J314" s="222"/>
      <c r="K314" s="580"/>
    </row>
    <row r="315" spans="2:25" x14ac:dyDescent="0.2">
      <c r="B315" s="720"/>
      <c r="C315" s="240"/>
      <c r="D315" s="304"/>
      <c r="E315" s="209"/>
      <c r="F315" s="209"/>
      <c r="G315" s="283"/>
      <c r="H315" s="209"/>
      <c r="I315" s="222"/>
      <c r="J315" s="222"/>
      <c r="K315" s="573"/>
      <c r="L315" s="237"/>
    </row>
    <row r="316" spans="2:25" x14ac:dyDescent="0.2">
      <c r="B316" s="717"/>
      <c r="C316" s="240"/>
      <c r="D316" s="304"/>
      <c r="E316" s="209"/>
      <c r="F316" s="209"/>
      <c r="G316" s="283"/>
      <c r="H316" s="209"/>
      <c r="I316" s="222"/>
      <c r="J316" s="222"/>
    </row>
    <row r="317" spans="2:25" ht="12.75" customHeight="1" x14ac:dyDescent="0.25">
      <c r="B317" s="898"/>
      <c r="C317" s="898"/>
      <c r="D317" s="898"/>
      <c r="E317" s="898"/>
      <c r="F317" s="898"/>
      <c r="G317" s="898"/>
      <c r="H317" s="883"/>
      <c r="I317" s="883"/>
      <c r="J317" s="181"/>
      <c r="K317" s="562"/>
    </row>
    <row r="318" spans="2:25" x14ac:dyDescent="0.2">
      <c r="B318" s="898"/>
      <c r="C318" s="898"/>
      <c r="D318" s="898"/>
      <c r="E318" s="898"/>
      <c r="F318" s="898"/>
      <c r="G318" s="898"/>
      <c r="H318" s="829"/>
      <c r="I318" s="830"/>
      <c r="J318" s="181"/>
    </row>
    <row r="319" spans="2:25" ht="22.5" customHeight="1" x14ac:dyDescent="0.2">
      <c r="B319" s="831"/>
      <c r="C319" s="831"/>
      <c r="D319" s="831"/>
      <c r="E319" s="907"/>
      <c r="F319" s="907"/>
      <c r="G319" s="907"/>
      <c r="H319" s="831"/>
      <c r="I319" s="831"/>
      <c r="J319" s="184"/>
    </row>
    <row r="320" spans="2:25" ht="18.75" customHeight="1" x14ac:dyDescent="0.2">
      <c r="B320" s="832"/>
      <c r="C320" s="833"/>
      <c r="D320" s="834"/>
      <c r="E320" s="522"/>
      <c r="F320" s="835"/>
      <c r="H320" s="836"/>
      <c r="I320" s="836"/>
      <c r="J320" s="191"/>
      <c r="K320" s="563"/>
    </row>
    <row r="321" spans="2:12" ht="18.75" customHeight="1" x14ac:dyDescent="0.2">
      <c r="B321" s="832"/>
      <c r="C321" s="833"/>
      <c r="D321" s="834"/>
      <c r="E321" s="522"/>
      <c r="F321" s="837"/>
      <c r="H321" s="836"/>
      <c r="I321" s="836"/>
      <c r="J321" s="191"/>
      <c r="K321" s="563"/>
      <c r="L321" s="191"/>
    </row>
    <row r="322" spans="2:12" x14ac:dyDescent="0.2">
      <c r="B322" s="883"/>
      <c r="C322" s="883"/>
      <c r="D322" s="883"/>
      <c r="E322" s="883"/>
      <c r="F322" s="883"/>
      <c r="G322" s="883"/>
      <c r="H322" s="883"/>
      <c r="I322" s="836"/>
      <c r="J322" s="209"/>
    </row>
    <row r="323" spans="2:12" x14ac:dyDescent="0.2">
      <c r="B323" s="712"/>
      <c r="C323" s="838"/>
      <c r="D323" s="837"/>
      <c r="E323" s="839"/>
      <c r="F323" s="839"/>
      <c r="G323" s="181"/>
      <c r="H323" s="839"/>
      <c r="I323" s="209"/>
      <c r="J323" s="209"/>
    </row>
    <row r="324" spans="2:12" x14ac:dyDescent="0.2">
      <c r="B324" s="840"/>
      <c r="C324" s="209"/>
      <c r="D324" s="283"/>
      <c r="E324" s="841"/>
      <c r="F324" s="841"/>
      <c r="G324" s="283"/>
      <c r="H324" s="841"/>
      <c r="I324" s="209"/>
      <c r="J324" s="209"/>
    </row>
    <row r="325" spans="2:12" x14ac:dyDescent="0.2">
      <c r="B325" s="842"/>
      <c r="C325" s="842"/>
      <c r="D325" s="842"/>
      <c r="E325" s="209"/>
      <c r="F325" s="209"/>
      <c r="G325" s="202"/>
      <c r="H325" s="842"/>
      <c r="I325" s="202"/>
      <c r="J325" s="202"/>
    </row>
    <row r="326" spans="2:12" x14ac:dyDescent="0.2">
      <c r="B326" s="832"/>
      <c r="C326" s="833"/>
      <c r="D326" s="834"/>
      <c r="E326" s="918"/>
      <c r="F326" s="918"/>
      <c r="G326" s="918"/>
      <c r="H326" s="843"/>
      <c r="I326" s="836"/>
      <c r="J326" s="191"/>
      <c r="K326" s="563"/>
    </row>
    <row r="327" spans="2:12" ht="18.75" customHeight="1" x14ac:dyDescent="0.2">
      <c r="B327" s="832"/>
      <c r="C327" s="833"/>
      <c r="D327" s="834"/>
      <c r="E327" s="522"/>
      <c r="F327" s="260"/>
      <c r="G327" s="835"/>
      <c r="H327" s="836"/>
      <c r="I327" s="836"/>
      <c r="J327" s="191"/>
      <c r="K327" s="563"/>
      <c r="L327" s="191"/>
    </row>
    <row r="328" spans="2:12" ht="18.75" customHeight="1" x14ac:dyDescent="0.2">
      <c r="B328" s="832"/>
      <c r="C328" s="833"/>
      <c r="D328" s="834"/>
      <c r="E328" s="522"/>
      <c r="F328" s="260"/>
      <c r="G328" s="835"/>
      <c r="H328" s="836"/>
      <c r="I328" s="836"/>
      <c r="J328" s="191"/>
      <c r="K328" s="563"/>
      <c r="L328" s="191"/>
    </row>
    <row r="329" spans="2:12" x14ac:dyDescent="0.2">
      <c r="B329" s="844"/>
      <c r="C329" s="209"/>
      <c r="D329" s="283"/>
      <c r="E329" s="841"/>
      <c r="F329" s="841"/>
      <c r="G329" s="283"/>
      <c r="H329" s="209"/>
      <c r="I329" s="836"/>
      <c r="J329" s="209"/>
    </row>
    <row r="330" spans="2:12" x14ac:dyDescent="0.2">
      <c r="B330" s="840"/>
      <c r="C330" s="209"/>
      <c r="D330" s="283"/>
      <c r="E330" s="841"/>
      <c r="F330" s="841"/>
      <c r="G330" s="283"/>
      <c r="H330" s="841"/>
      <c r="I330" s="209"/>
      <c r="J330" s="209"/>
    </row>
    <row r="331" spans="2:12" ht="15.75" x14ac:dyDescent="0.2">
      <c r="B331" s="845"/>
      <c r="C331" s="846"/>
      <c r="D331" s="847"/>
      <c r="E331" s="209"/>
      <c r="F331" s="209"/>
      <c r="G331" s="283"/>
      <c r="H331" s="283"/>
      <c r="I331" s="217"/>
      <c r="J331" s="217"/>
      <c r="K331" s="848"/>
      <c r="L331" s="179"/>
    </row>
    <row r="332" spans="2:12" ht="15.75" x14ac:dyDescent="0.2">
      <c r="B332" s="717"/>
      <c r="C332" s="240"/>
      <c r="D332" s="304"/>
      <c r="E332" s="209"/>
      <c r="F332" s="209"/>
      <c r="G332" s="283"/>
      <c r="H332" s="209"/>
      <c r="I332" s="222"/>
      <c r="J332" s="222"/>
      <c r="K332" s="849"/>
    </row>
    <row r="333" spans="2:12" x14ac:dyDescent="0.2">
      <c r="B333" s="717"/>
      <c r="C333" s="240"/>
      <c r="D333" s="304"/>
      <c r="E333" s="209"/>
      <c r="F333" s="209"/>
      <c r="G333" s="283"/>
      <c r="H333" s="209"/>
      <c r="I333" s="222"/>
      <c r="J333" s="222"/>
    </row>
    <row r="334" spans="2:12" ht="15.75" x14ac:dyDescent="0.2">
      <c r="B334" s="717"/>
      <c r="C334" s="240"/>
      <c r="D334" s="304"/>
      <c r="E334" s="209"/>
      <c r="F334" s="209"/>
      <c r="G334" s="283"/>
      <c r="H334" s="209"/>
      <c r="I334" s="222"/>
      <c r="J334" s="222"/>
      <c r="K334" s="850"/>
    </row>
    <row r="335" spans="2:12" ht="14.25" customHeight="1" x14ac:dyDescent="0.2">
      <c r="B335" s="883"/>
      <c r="C335" s="883"/>
      <c r="D335" s="883"/>
      <c r="E335" s="883"/>
      <c r="F335" s="883"/>
      <c r="G335" s="883"/>
      <c r="H335" s="883"/>
      <c r="I335" s="883"/>
      <c r="J335" s="181"/>
      <c r="K335" s="572"/>
    </row>
    <row r="336" spans="2:12" ht="14.25" customHeight="1" x14ac:dyDescent="0.2">
      <c r="B336" s="883"/>
      <c r="C336" s="883"/>
      <c r="D336" s="883"/>
      <c r="E336" s="883"/>
      <c r="F336" s="883"/>
      <c r="G336" s="883"/>
      <c r="H336" s="829"/>
      <c r="I336" s="830"/>
      <c r="J336" s="181"/>
    </row>
    <row r="337" spans="2:25" ht="20.25" customHeight="1" x14ac:dyDescent="0.2">
      <c r="B337" s="831"/>
      <c r="C337" s="831"/>
      <c r="D337" s="831"/>
      <c r="E337" s="907"/>
      <c r="F337" s="907"/>
      <c r="G337" s="907"/>
      <c r="H337" s="831"/>
      <c r="I337" s="831"/>
      <c r="J337" s="184"/>
    </row>
    <row r="338" spans="2:25" ht="18.75" customHeight="1" x14ac:dyDescent="0.2">
      <c r="B338" s="832"/>
      <c r="C338" s="833"/>
      <c r="D338" s="836"/>
      <c r="E338" s="522"/>
      <c r="F338" s="260"/>
      <c r="G338" s="835"/>
      <c r="H338" s="836"/>
      <c r="I338" s="836"/>
      <c r="J338" s="191"/>
      <c r="K338" s="563"/>
    </row>
    <row r="339" spans="2:25" ht="18.75" customHeight="1" x14ac:dyDescent="0.2">
      <c r="C339" s="851"/>
      <c r="D339" s="522"/>
      <c r="E339" s="522"/>
      <c r="F339" s="522"/>
      <c r="G339" s="835"/>
      <c r="H339" s="191"/>
      <c r="I339" s="836"/>
      <c r="J339" s="191"/>
      <c r="K339" s="573"/>
    </row>
    <row r="340" spans="2:25" ht="18.75" customHeight="1" x14ac:dyDescent="0.2">
      <c r="C340" s="851"/>
      <c r="D340" s="522"/>
      <c r="E340" s="522"/>
      <c r="F340" s="522"/>
      <c r="G340" s="835"/>
      <c r="H340" s="191"/>
      <c r="I340" s="191"/>
      <c r="J340" s="191"/>
      <c r="K340" s="573"/>
      <c r="X340" s="117"/>
      <c r="Y340" s="117"/>
    </row>
    <row r="341" spans="2:25" ht="18.75" customHeight="1" x14ac:dyDescent="0.2">
      <c r="C341" s="852"/>
      <c r="D341" s="522"/>
      <c r="E341" s="883"/>
      <c r="F341" s="883"/>
      <c r="G341" s="883"/>
      <c r="H341" s="522"/>
      <c r="I341" s="191"/>
      <c r="J341" s="191"/>
      <c r="K341" s="573"/>
      <c r="X341" s="117"/>
      <c r="Y341" s="172"/>
    </row>
    <row r="342" spans="2:25" ht="40.5" customHeight="1" x14ac:dyDescent="0.2">
      <c r="B342" s="853"/>
      <c r="C342" s="833"/>
      <c r="D342" s="854"/>
      <c r="E342" s="896"/>
      <c r="F342" s="896"/>
      <c r="G342" s="896"/>
      <c r="H342" s="836"/>
      <c r="I342" s="836"/>
      <c r="J342" s="191"/>
      <c r="K342" s="563"/>
      <c r="X342" s="162"/>
      <c r="Y342" s="117"/>
    </row>
    <row r="343" spans="2:25" ht="18.75" customHeight="1" x14ac:dyDescent="0.2">
      <c r="C343" s="851"/>
      <c r="D343" s="522"/>
      <c r="E343" s="522"/>
      <c r="F343" s="522"/>
      <c r="G343" s="835"/>
      <c r="H343" s="191"/>
      <c r="I343" s="836"/>
      <c r="J343" s="191"/>
      <c r="K343" s="573"/>
    </row>
    <row r="344" spans="2:25" ht="18.75" customHeight="1" x14ac:dyDescent="0.2">
      <c r="B344" s="840"/>
      <c r="C344" s="855"/>
      <c r="D344" s="283"/>
      <c r="E344" s="209"/>
      <c r="F344" s="209"/>
      <c r="G344" s="283"/>
      <c r="H344" s="209"/>
      <c r="I344" s="213"/>
      <c r="J344" s="191"/>
      <c r="K344" s="573"/>
    </row>
    <row r="345" spans="2:25" ht="18.75" customHeight="1" x14ac:dyDescent="0.2">
      <c r="B345" s="845"/>
      <c r="C345" s="855"/>
      <c r="D345" s="856"/>
      <c r="E345" s="209"/>
      <c r="F345" s="209"/>
      <c r="G345" s="283"/>
      <c r="H345" s="209"/>
      <c r="I345" s="847"/>
      <c r="J345" s="217"/>
      <c r="K345" s="573"/>
    </row>
    <row r="346" spans="2:25" ht="18.75" customHeight="1" x14ac:dyDescent="0.2">
      <c r="B346" s="717"/>
      <c r="C346" s="857"/>
      <c r="D346" s="837"/>
      <c r="E346" s="209"/>
      <c r="F346" s="209"/>
      <c r="G346" s="283"/>
      <c r="H346" s="209"/>
      <c r="I346" s="847"/>
      <c r="J346" s="222"/>
      <c r="K346" s="573"/>
    </row>
    <row r="347" spans="2:25" ht="18.75" customHeight="1" x14ac:dyDescent="0.2">
      <c r="B347" s="717"/>
      <c r="C347" s="857"/>
      <c r="D347" s="837"/>
      <c r="E347" s="209"/>
      <c r="F347" s="209"/>
      <c r="G347" s="283"/>
      <c r="H347" s="209"/>
      <c r="I347" s="847"/>
      <c r="J347" s="222"/>
      <c r="K347" s="858"/>
      <c r="L347" s="222"/>
    </row>
    <row r="348" spans="2:25" x14ac:dyDescent="0.2">
      <c r="B348" s="720"/>
      <c r="C348" s="240"/>
      <c r="D348" s="304"/>
      <c r="E348" s="209"/>
      <c r="F348" s="209"/>
      <c r="G348" s="283"/>
      <c r="H348" s="209"/>
      <c r="I348" s="222"/>
      <c r="J348" s="222"/>
      <c r="K348" s="573"/>
      <c r="L348" s="237"/>
    </row>
    <row r="349" spans="2:25" ht="15.75" x14ac:dyDescent="0.2">
      <c r="B349" s="717"/>
      <c r="C349" s="240"/>
      <c r="D349" s="304"/>
      <c r="E349" s="209"/>
      <c r="F349" s="209"/>
      <c r="G349" s="283"/>
      <c r="H349" s="209"/>
      <c r="I349" s="222"/>
      <c r="J349" s="222"/>
      <c r="K349" s="850"/>
    </row>
    <row r="351" spans="2:25" ht="15.75" x14ac:dyDescent="0.2">
      <c r="B351" s="719"/>
      <c r="C351" s="240"/>
      <c r="D351" s="304"/>
      <c r="E351" s="209"/>
      <c r="F351" s="209"/>
      <c r="G351" s="283"/>
      <c r="H351" s="209"/>
      <c r="I351" s="222"/>
      <c r="J351" s="222"/>
      <c r="K351" s="850"/>
    </row>
    <row r="352" spans="2:25" ht="14.25" customHeight="1" x14ac:dyDescent="0.2">
      <c r="B352" s="898"/>
      <c r="C352" s="898"/>
      <c r="D352" s="898"/>
      <c r="E352" s="898"/>
      <c r="F352" s="898"/>
      <c r="G352" s="898"/>
      <c r="H352" s="883"/>
      <c r="I352" s="883"/>
      <c r="J352" s="181"/>
      <c r="K352" s="572"/>
    </row>
    <row r="353" spans="2:25" ht="14.25" customHeight="1" x14ac:dyDescent="0.2">
      <c r="B353" s="898"/>
      <c r="C353" s="898"/>
      <c r="D353" s="898"/>
      <c r="E353" s="898"/>
      <c r="F353" s="898"/>
      <c r="G353" s="898"/>
      <c r="H353" s="829"/>
      <c r="I353" s="830"/>
      <c r="J353" s="181"/>
    </row>
    <row r="354" spans="2:25" ht="20.25" customHeight="1" x14ac:dyDescent="0.2">
      <c r="B354" s="831"/>
      <c r="C354" s="831"/>
      <c r="D354" s="831"/>
      <c r="E354" s="907"/>
      <c r="F354" s="907"/>
      <c r="G354" s="907"/>
      <c r="H354" s="831"/>
      <c r="I354" s="831"/>
      <c r="J354" s="184"/>
    </row>
    <row r="355" spans="2:25" ht="18.75" customHeight="1" x14ac:dyDescent="0.2">
      <c r="B355" s="832"/>
      <c r="C355" s="833"/>
      <c r="D355" s="836"/>
      <c r="E355" s="522"/>
      <c r="F355" s="260"/>
      <c r="G355" s="835"/>
      <c r="H355" s="836"/>
      <c r="I355" s="836"/>
      <c r="J355" s="191"/>
      <c r="K355" s="563"/>
    </row>
    <row r="356" spans="2:25" ht="18.75" customHeight="1" x14ac:dyDescent="0.2">
      <c r="B356" s="832"/>
      <c r="C356" s="833"/>
      <c r="D356" s="836"/>
      <c r="E356" s="522"/>
      <c r="F356" s="260"/>
      <c r="G356" s="835"/>
      <c r="H356" s="836"/>
      <c r="I356" s="836"/>
      <c r="J356" s="191"/>
      <c r="K356" s="563"/>
    </row>
    <row r="357" spans="2:25" ht="18.75" customHeight="1" x14ac:dyDescent="0.2">
      <c r="C357" s="851"/>
      <c r="D357" s="522"/>
      <c r="E357" s="522"/>
      <c r="F357" s="522"/>
      <c r="G357" s="835"/>
      <c r="H357" s="191"/>
      <c r="I357" s="836"/>
      <c r="J357" s="191"/>
      <c r="K357" s="573"/>
    </row>
    <row r="358" spans="2:25" ht="18.75" customHeight="1" x14ac:dyDescent="0.2">
      <c r="C358" s="851"/>
      <c r="D358" s="522"/>
      <c r="E358" s="522"/>
      <c r="F358" s="522"/>
      <c r="G358" s="835"/>
      <c r="H358" s="191"/>
      <c r="I358" s="191"/>
      <c r="J358" s="191"/>
      <c r="K358" s="573"/>
      <c r="X358" s="117"/>
      <c r="Y358" s="117"/>
    </row>
    <row r="359" spans="2:25" ht="18.75" customHeight="1" x14ac:dyDescent="0.2">
      <c r="C359" s="852"/>
      <c r="D359" s="522"/>
      <c r="E359" s="883"/>
      <c r="F359" s="883"/>
      <c r="G359" s="883"/>
      <c r="H359" s="522"/>
      <c r="I359" s="191"/>
      <c r="J359" s="191"/>
      <c r="K359" s="573"/>
      <c r="X359" s="117"/>
      <c r="Y359" s="172"/>
    </row>
    <row r="360" spans="2:25" ht="18.75" customHeight="1" x14ac:dyDescent="0.2">
      <c r="B360" s="832"/>
      <c r="C360" s="833"/>
      <c r="D360" s="843"/>
      <c r="E360" s="522"/>
      <c r="F360" s="260"/>
      <c r="G360" s="835"/>
      <c r="H360" s="836"/>
      <c r="I360" s="836"/>
      <c r="J360" s="191"/>
      <c r="K360" s="563"/>
    </row>
    <row r="361" spans="2:25" ht="18.75" customHeight="1" x14ac:dyDescent="0.2">
      <c r="B361" s="832"/>
      <c r="C361" s="833"/>
      <c r="D361" s="843"/>
      <c r="E361" s="522"/>
      <c r="F361" s="260"/>
      <c r="G361" s="835"/>
      <c r="H361" s="836"/>
      <c r="I361" s="836"/>
      <c r="J361" s="191"/>
      <c r="K361" s="563"/>
    </row>
    <row r="362" spans="2:25" ht="18.75" customHeight="1" x14ac:dyDescent="0.2">
      <c r="B362" s="832"/>
      <c r="C362" s="833"/>
      <c r="D362" s="834"/>
      <c r="E362" s="522"/>
      <c r="F362" s="260"/>
      <c r="G362" s="859"/>
      <c r="H362" s="836"/>
      <c r="I362" s="836"/>
      <c r="J362" s="191"/>
      <c r="K362" s="563"/>
      <c r="X362" s="117"/>
      <c r="Y362" s="117"/>
    </row>
    <row r="363" spans="2:25" ht="27.75" customHeight="1" x14ac:dyDescent="0.2">
      <c r="B363" s="832"/>
      <c r="C363" s="833"/>
      <c r="D363" s="834"/>
      <c r="E363" s="522"/>
      <c r="F363" s="837"/>
      <c r="G363" s="859"/>
      <c r="H363" s="836"/>
      <c r="I363" s="836"/>
      <c r="J363" s="191"/>
      <c r="K363" s="563"/>
    </row>
    <row r="364" spans="2:25" ht="18.75" customHeight="1" x14ac:dyDescent="0.2">
      <c r="B364" s="832"/>
      <c r="C364" s="833"/>
      <c r="D364" s="834"/>
      <c r="E364" s="522"/>
      <c r="F364" s="837"/>
      <c r="G364" s="835"/>
      <c r="H364" s="836"/>
      <c r="I364" s="836"/>
      <c r="J364" s="191"/>
      <c r="K364" s="563"/>
      <c r="Y364" s="246"/>
    </row>
    <row r="365" spans="2:25" ht="18.75" customHeight="1" x14ac:dyDescent="0.2">
      <c r="B365" s="832"/>
      <c r="C365" s="833"/>
      <c r="D365" s="834"/>
      <c r="E365" s="522"/>
      <c r="F365" s="837"/>
      <c r="G365" s="835"/>
      <c r="H365" s="836"/>
      <c r="I365" s="836"/>
      <c r="J365" s="191"/>
      <c r="K365" s="563"/>
    </row>
    <row r="366" spans="2:25" ht="18.75" customHeight="1" x14ac:dyDescent="0.2">
      <c r="C366" s="851"/>
      <c r="D366" s="522"/>
      <c r="E366" s="522"/>
      <c r="F366" s="522"/>
      <c r="G366" s="835"/>
      <c r="H366" s="191"/>
      <c r="I366" s="836"/>
      <c r="J366" s="191"/>
      <c r="K366" s="573"/>
    </row>
    <row r="367" spans="2:25" ht="18.75" customHeight="1" x14ac:dyDescent="0.2">
      <c r="B367" s="840"/>
      <c r="C367" s="855"/>
      <c r="D367" s="283"/>
      <c r="E367" s="209"/>
      <c r="F367" s="209"/>
      <c r="G367" s="283"/>
      <c r="H367" s="209"/>
      <c r="I367" s="213"/>
      <c r="J367" s="191"/>
      <c r="K367" s="573"/>
    </row>
    <row r="368" spans="2:25" ht="18.75" customHeight="1" x14ac:dyDescent="0.2">
      <c r="B368" s="845"/>
      <c r="C368" s="855"/>
      <c r="D368" s="856"/>
      <c r="E368" s="209"/>
      <c r="F368" s="209"/>
      <c r="G368" s="283"/>
      <c r="H368" s="209"/>
      <c r="I368" s="847"/>
      <c r="J368" s="217"/>
      <c r="K368" s="573"/>
    </row>
    <row r="369" spans="2:25" ht="18.75" customHeight="1" x14ac:dyDescent="0.2">
      <c r="B369" s="717"/>
      <c r="C369" s="857"/>
      <c r="D369" s="837"/>
      <c r="E369" s="209"/>
      <c r="F369" s="209"/>
      <c r="G369" s="283"/>
      <c r="H369" s="209"/>
      <c r="I369" s="847"/>
      <c r="J369" s="222"/>
      <c r="K369" s="573"/>
    </row>
    <row r="370" spans="2:25" ht="18.75" customHeight="1" x14ac:dyDescent="0.2">
      <c r="B370" s="717"/>
      <c r="C370" s="857"/>
      <c r="D370" s="837"/>
      <c r="E370" s="209"/>
      <c r="F370" s="209"/>
      <c r="G370" s="283"/>
      <c r="H370" s="209"/>
      <c r="I370" s="847"/>
      <c r="J370" s="222"/>
      <c r="K370" s="858"/>
      <c r="L370" s="222"/>
    </row>
    <row r="371" spans="2:25" x14ac:dyDescent="0.2">
      <c r="B371" s="720"/>
      <c r="C371" s="240"/>
      <c r="D371" s="304"/>
      <c r="E371" s="209"/>
      <c r="F371" s="209"/>
      <c r="G371" s="283"/>
      <c r="H371" s="209"/>
      <c r="I371" s="222"/>
      <c r="J371" s="222"/>
      <c r="K371" s="573"/>
      <c r="L371" s="237"/>
    </row>
    <row r="372" spans="2:25" ht="12.75" x14ac:dyDescent="0.2">
      <c r="B372" s="720"/>
      <c r="C372" s="240"/>
      <c r="D372" s="304"/>
      <c r="E372" s="191"/>
      <c r="F372" s="191"/>
      <c r="G372" s="522"/>
      <c r="H372" s="191"/>
      <c r="I372" s="222"/>
      <c r="J372" s="222"/>
      <c r="K372" s="191"/>
    </row>
    <row r="373" spans="2:25" ht="14.25" customHeight="1" x14ac:dyDescent="0.2">
      <c r="B373" s="899"/>
      <c r="C373" s="899"/>
      <c r="D373" s="899"/>
      <c r="E373" s="899"/>
      <c r="F373" s="899"/>
      <c r="G373" s="899"/>
      <c r="H373" s="905"/>
      <c r="I373" s="906"/>
      <c r="J373" s="241"/>
      <c r="K373" s="507"/>
    </row>
    <row r="374" spans="2:25" ht="14.25" customHeight="1" x14ac:dyDescent="0.2">
      <c r="B374" s="899"/>
      <c r="C374" s="899"/>
      <c r="D374" s="899"/>
      <c r="E374" s="899"/>
      <c r="F374" s="899"/>
      <c r="G374" s="899"/>
      <c r="H374" s="829"/>
      <c r="I374" s="830"/>
      <c r="J374" s="241"/>
      <c r="K374" s="178"/>
    </row>
    <row r="375" spans="2:25" ht="20.25" customHeight="1" x14ac:dyDescent="0.2">
      <c r="B375" s="831"/>
      <c r="C375" s="831"/>
      <c r="D375" s="831"/>
      <c r="E375" s="907"/>
      <c r="F375" s="907"/>
      <c r="G375" s="907"/>
      <c r="H375" s="831"/>
      <c r="I375" s="831"/>
      <c r="J375" s="184"/>
      <c r="K375" s="178"/>
    </row>
    <row r="376" spans="2:25" ht="18.75" customHeight="1" x14ac:dyDescent="0.2">
      <c r="B376" s="860"/>
      <c r="C376" s="861"/>
      <c r="D376" s="834"/>
      <c r="E376" s="862"/>
      <c r="F376" s="260"/>
      <c r="G376" s="859"/>
      <c r="H376" s="836"/>
      <c r="I376" s="836"/>
      <c r="J376" s="191"/>
      <c r="K376" s="563"/>
    </row>
    <row r="377" spans="2:25" ht="18.75" customHeight="1" x14ac:dyDescent="0.2">
      <c r="B377" s="863"/>
      <c r="C377" s="864"/>
      <c r="D377" s="862"/>
      <c r="E377" s="862"/>
      <c r="F377" s="862"/>
      <c r="G377" s="865"/>
      <c r="H377" s="672"/>
      <c r="I377" s="866"/>
      <c r="J377" s="672"/>
      <c r="K377" s="672"/>
    </row>
    <row r="378" spans="2:25" ht="18.75" customHeight="1" x14ac:dyDescent="0.2">
      <c r="B378" s="863"/>
      <c r="C378" s="864"/>
      <c r="D378" s="862"/>
      <c r="E378" s="862"/>
      <c r="F378" s="862"/>
      <c r="G378" s="865"/>
      <c r="H378" s="672"/>
      <c r="I378" s="672"/>
      <c r="J378" s="672"/>
      <c r="K378" s="672"/>
      <c r="X378" s="559"/>
      <c r="Y378" s="559"/>
    </row>
    <row r="379" spans="2:25" ht="18.75" customHeight="1" x14ac:dyDescent="0.2">
      <c r="B379" s="863"/>
      <c r="C379" s="867"/>
      <c r="D379" s="862"/>
      <c r="E379" s="897"/>
      <c r="F379" s="897"/>
      <c r="G379" s="897"/>
      <c r="H379" s="862"/>
      <c r="I379" s="672"/>
      <c r="J379" s="672"/>
      <c r="K379" s="672"/>
      <c r="X379" s="559"/>
      <c r="Y379" s="172"/>
    </row>
    <row r="380" spans="2:25" x14ac:dyDescent="0.2">
      <c r="B380" s="860"/>
      <c r="C380" s="868"/>
      <c r="D380" s="843"/>
      <c r="E380" s="869"/>
      <c r="F380" s="870"/>
      <c r="G380" s="202"/>
      <c r="H380" s="836"/>
      <c r="I380" s="836"/>
      <c r="J380" s="191"/>
      <c r="K380" s="563"/>
      <c r="X380" s="559"/>
      <c r="Y380" s="172"/>
    </row>
    <row r="381" spans="2:25" ht="18.75" customHeight="1" x14ac:dyDescent="0.2">
      <c r="B381" s="863"/>
      <c r="C381" s="864"/>
      <c r="D381" s="862"/>
      <c r="E381" s="862"/>
      <c r="F381" s="862"/>
      <c r="G381" s="865"/>
      <c r="H381" s="672"/>
      <c r="I381" s="866"/>
      <c r="J381" s="672"/>
      <c r="K381" s="672"/>
    </row>
    <row r="382" spans="2:25" ht="18.75" customHeight="1" x14ac:dyDescent="0.2">
      <c r="C382" s="871"/>
      <c r="D382" s="522"/>
      <c r="E382" s="191"/>
      <c r="F382" s="191"/>
      <c r="G382" s="522"/>
      <c r="H382" s="191"/>
      <c r="I382" s="246"/>
      <c r="J382" s="672"/>
      <c r="K382" s="672"/>
    </row>
    <row r="383" spans="2:25" ht="18.75" customHeight="1" x14ac:dyDescent="0.2">
      <c r="B383" s="845"/>
      <c r="C383" s="871"/>
      <c r="D383" s="836"/>
      <c r="E383" s="191"/>
      <c r="F383" s="191"/>
      <c r="G383" s="522"/>
      <c r="H383" s="191"/>
      <c r="I383" s="847"/>
      <c r="J383" s="217"/>
      <c r="K383" s="191"/>
    </row>
    <row r="384" spans="2:25" ht="18.75" customHeight="1" x14ac:dyDescent="0.2">
      <c r="B384" s="717"/>
      <c r="C384" s="872"/>
      <c r="D384" s="873"/>
      <c r="E384" s="191"/>
      <c r="F384" s="191"/>
      <c r="G384" s="522"/>
      <c r="H384" s="191"/>
      <c r="I384" s="847"/>
      <c r="J384" s="222"/>
      <c r="K384" s="191"/>
    </row>
    <row r="385" spans="2:12" ht="18.75" customHeight="1" x14ac:dyDescent="0.2">
      <c r="B385" s="717"/>
      <c r="C385" s="872"/>
      <c r="D385" s="873"/>
      <c r="E385" s="191"/>
      <c r="F385" s="191"/>
      <c r="G385" s="522"/>
      <c r="H385" s="191"/>
      <c r="I385" s="847"/>
      <c r="J385" s="222"/>
      <c r="K385" s="874"/>
      <c r="L385" s="222"/>
    </row>
    <row r="386" spans="2:12" ht="12.75" x14ac:dyDescent="0.2">
      <c r="B386" s="720"/>
      <c r="C386" s="240"/>
      <c r="D386" s="304"/>
      <c r="E386" s="191"/>
      <c r="F386" s="191"/>
      <c r="G386" s="522"/>
      <c r="H386" s="191"/>
      <c r="I386" s="222"/>
      <c r="J386" s="222"/>
      <c r="K386" s="191"/>
    </row>
    <row r="387" spans="2:12" ht="12.75" x14ac:dyDescent="0.2">
      <c r="B387" s="720"/>
      <c r="C387" s="240"/>
      <c r="D387" s="304"/>
      <c r="E387" s="191"/>
      <c r="F387" s="191"/>
      <c r="G387" s="522"/>
      <c r="H387" s="191"/>
      <c r="I387" s="222"/>
      <c r="J387" s="222"/>
      <c r="K387" s="191"/>
    </row>
    <row r="388" spans="2:12" x14ac:dyDescent="0.2">
      <c r="B388" s="717"/>
      <c r="C388" s="240"/>
      <c r="D388" s="304"/>
      <c r="E388" s="209"/>
      <c r="F388" s="209"/>
      <c r="G388" s="283"/>
      <c r="H388" s="209"/>
      <c r="I388" s="222"/>
      <c r="J388" s="222"/>
    </row>
    <row r="389" spans="2:12" ht="12.75" customHeight="1" x14ac:dyDescent="0.25">
      <c r="B389" s="898"/>
      <c r="C389" s="898"/>
      <c r="D389" s="898"/>
      <c r="E389" s="898"/>
      <c r="F389" s="898"/>
      <c r="G389" s="898"/>
      <c r="H389" s="883"/>
      <c r="I389" s="883"/>
      <c r="J389" s="181"/>
      <c r="K389" s="562"/>
    </row>
    <row r="390" spans="2:12" x14ac:dyDescent="0.2">
      <c r="B390" s="898"/>
      <c r="C390" s="898"/>
      <c r="D390" s="898"/>
      <c r="E390" s="898"/>
      <c r="F390" s="898"/>
      <c r="G390" s="898"/>
      <c r="H390" s="829"/>
      <c r="I390" s="830"/>
      <c r="J390" s="181"/>
    </row>
    <row r="391" spans="2:12" ht="22.5" customHeight="1" x14ac:dyDescent="0.2">
      <c r="B391" s="831"/>
      <c r="C391" s="831"/>
      <c r="D391" s="831"/>
      <c r="E391" s="907"/>
      <c r="F391" s="907"/>
      <c r="G391" s="907"/>
      <c r="H391" s="831"/>
      <c r="I391" s="831"/>
      <c r="J391" s="184"/>
    </row>
    <row r="392" spans="2:12" ht="18.75" customHeight="1" x14ac:dyDescent="0.2">
      <c r="B392" s="832"/>
      <c r="C392" s="833"/>
      <c r="D392" s="834"/>
      <c r="E392" s="522"/>
      <c r="F392" s="835"/>
      <c r="H392" s="836"/>
      <c r="I392" s="836"/>
      <c r="J392" s="191"/>
      <c r="K392" s="563"/>
    </row>
    <row r="393" spans="2:12" ht="18.75" customHeight="1" x14ac:dyDescent="0.2">
      <c r="B393" s="832"/>
      <c r="C393" s="833"/>
      <c r="D393" s="834"/>
      <c r="E393" s="522"/>
      <c r="F393" s="837"/>
      <c r="H393" s="836"/>
      <c r="I393" s="836"/>
      <c r="J393" s="191"/>
      <c r="K393" s="563"/>
      <c r="L393" s="191"/>
    </row>
    <row r="394" spans="2:12" x14ac:dyDescent="0.2">
      <c r="B394" s="883"/>
      <c r="C394" s="883"/>
      <c r="D394" s="883"/>
      <c r="E394" s="883"/>
      <c r="F394" s="883"/>
      <c r="G394" s="883"/>
      <c r="H394" s="883"/>
      <c r="I394" s="836"/>
      <c r="J394" s="209"/>
    </row>
    <row r="395" spans="2:12" x14ac:dyDescent="0.2">
      <c r="B395" s="712"/>
      <c r="C395" s="838"/>
      <c r="D395" s="837"/>
      <c r="E395" s="839"/>
      <c r="F395" s="839"/>
      <c r="G395" s="181"/>
      <c r="H395" s="839"/>
      <c r="I395" s="209"/>
      <c r="J395" s="209"/>
    </row>
    <row r="396" spans="2:12" x14ac:dyDescent="0.2">
      <c r="B396" s="840"/>
      <c r="C396" s="209"/>
      <c r="D396" s="283"/>
      <c r="E396" s="841"/>
      <c r="F396" s="841"/>
      <c r="G396" s="283"/>
      <c r="H396" s="841"/>
      <c r="I396" s="209"/>
      <c r="J396" s="209"/>
    </row>
    <row r="397" spans="2:12" x14ac:dyDescent="0.2">
      <c r="B397" s="842"/>
      <c r="C397" s="842"/>
      <c r="D397" s="842"/>
      <c r="E397" s="209"/>
      <c r="F397" s="209"/>
      <c r="G397" s="202"/>
      <c r="H397" s="842"/>
      <c r="I397" s="202"/>
      <c r="J397" s="202"/>
    </row>
    <row r="398" spans="2:12" x14ac:dyDescent="0.2">
      <c r="B398" s="832"/>
      <c r="C398" s="833"/>
      <c r="D398" s="834"/>
      <c r="E398" s="522"/>
      <c r="F398" s="260"/>
      <c r="G398" s="835"/>
      <c r="H398" s="836"/>
      <c r="I398" s="836"/>
      <c r="J398" s="191"/>
      <c r="K398" s="563"/>
    </row>
    <row r="399" spans="2:12" ht="18.75" customHeight="1" x14ac:dyDescent="0.2">
      <c r="B399" s="832"/>
      <c r="C399" s="833"/>
      <c r="D399" s="834"/>
      <c r="E399" s="522"/>
      <c r="F399" s="260"/>
      <c r="G399" s="835"/>
      <c r="H399" s="836"/>
      <c r="I399" s="836"/>
      <c r="J399" s="191"/>
      <c r="K399" s="563"/>
      <c r="L399" s="191"/>
    </row>
    <row r="400" spans="2:12" ht="18.75" customHeight="1" x14ac:dyDescent="0.2">
      <c r="B400" s="832"/>
      <c r="C400" s="833"/>
      <c r="D400" s="834"/>
      <c r="E400" s="522"/>
      <c r="F400" s="260"/>
      <c r="G400" s="835"/>
      <c r="H400" s="836"/>
      <c r="I400" s="836"/>
      <c r="J400" s="191"/>
      <c r="K400" s="563"/>
      <c r="L400" s="191"/>
    </row>
    <row r="401" spans="2:25" x14ac:dyDescent="0.2">
      <c r="B401" s="844"/>
      <c r="C401" s="209"/>
      <c r="D401" s="283"/>
      <c r="E401" s="841"/>
      <c r="F401" s="841"/>
      <c r="G401" s="283"/>
      <c r="H401" s="209"/>
      <c r="I401" s="836"/>
      <c r="J401" s="209"/>
    </row>
    <row r="402" spans="2:25" x14ac:dyDescent="0.2">
      <c r="B402" s="840"/>
      <c r="C402" s="209"/>
      <c r="D402" s="283"/>
      <c r="E402" s="841"/>
      <c r="F402" s="841"/>
      <c r="G402" s="283"/>
      <c r="H402" s="841"/>
      <c r="I402" s="209"/>
      <c r="J402" s="209"/>
    </row>
    <row r="403" spans="2:25" ht="15.75" x14ac:dyDescent="0.2">
      <c r="B403" s="845"/>
      <c r="C403" s="846"/>
      <c r="D403" s="847"/>
      <c r="E403" s="209"/>
      <c r="F403" s="209"/>
      <c r="G403" s="283"/>
      <c r="H403" s="283"/>
      <c r="I403" s="217"/>
      <c r="J403" s="217"/>
      <c r="K403" s="848"/>
      <c r="L403" s="179"/>
    </row>
    <row r="404" spans="2:25" ht="15.75" x14ac:dyDescent="0.2">
      <c r="B404" s="717"/>
      <c r="C404" s="240"/>
      <c r="D404" s="304"/>
      <c r="E404" s="209"/>
      <c r="F404" s="209"/>
      <c r="G404" s="283"/>
      <c r="H404" s="209"/>
      <c r="I404" s="222"/>
      <c r="J404" s="222"/>
      <c r="K404" s="849"/>
    </row>
    <row r="405" spans="2:25" x14ac:dyDescent="0.2">
      <c r="B405" s="717"/>
      <c r="C405" s="240"/>
      <c r="D405" s="304"/>
      <c r="E405" s="209"/>
      <c r="F405" s="209"/>
      <c r="G405" s="283"/>
      <c r="H405" s="209"/>
      <c r="I405" s="222"/>
      <c r="J405" s="222"/>
    </row>
    <row r="406" spans="2:25" ht="12" customHeight="1" x14ac:dyDescent="0.2">
      <c r="B406" s="717"/>
      <c r="C406" s="240"/>
      <c r="D406" s="304"/>
      <c r="E406" s="209"/>
      <c r="F406" s="209"/>
      <c r="G406" s="283"/>
      <c r="H406" s="209"/>
      <c r="I406" s="222"/>
      <c r="J406" s="222"/>
      <c r="K406" s="850"/>
    </row>
    <row r="407" spans="2:25" ht="14.25" customHeight="1" x14ac:dyDescent="0.2">
      <c r="B407" s="898"/>
      <c r="C407" s="898"/>
      <c r="D407" s="898"/>
      <c r="E407" s="898"/>
      <c r="F407" s="898"/>
      <c r="G407" s="898"/>
      <c r="H407" s="883"/>
      <c r="I407" s="883"/>
      <c r="J407" s="181"/>
      <c r="K407" s="572"/>
    </row>
    <row r="408" spans="2:25" ht="14.25" customHeight="1" x14ac:dyDescent="0.2">
      <c r="B408" s="898"/>
      <c r="C408" s="898"/>
      <c r="D408" s="898"/>
      <c r="E408" s="898"/>
      <c r="F408" s="898"/>
      <c r="G408" s="898"/>
      <c r="H408" s="829"/>
      <c r="I408" s="830"/>
      <c r="J408" s="181"/>
    </row>
    <row r="409" spans="2:25" ht="20.25" customHeight="1" x14ac:dyDescent="0.2">
      <c r="B409" s="831"/>
      <c r="C409" s="831"/>
      <c r="D409" s="831"/>
      <c r="E409" s="907"/>
      <c r="F409" s="907"/>
      <c r="G409" s="907"/>
      <c r="H409" s="831"/>
      <c r="I409" s="831"/>
      <c r="J409" s="184"/>
    </row>
    <row r="410" spans="2:25" ht="18.75" customHeight="1" x14ac:dyDescent="0.2">
      <c r="B410" s="832"/>
      <c r="C410" s="833"/>
      <c r="D410" s="836"/>
      <c r="E410" s="522"/>
      <c r="F410" s="260"/>
      <c r="G410" s="835"/>
      <c r="H410" s="836"/>
      <c r="I410" s="836"/>
      <c r="J410" s="191"/>
      <c r="K410" s="563"/>
    </row>
    <row r="411" spans="2:25" ht="18.75" customHeight="1" x14ac:dyDescent="0.2">
      <c r="B411" s="832"/>
      <c r="C411" s="833"/>
      <c r="D411" s="836"/>
      <c r="E411" s="522"/>
      <c r="F411" s="260"/>
      <c r="G411" s="835"/>
      <c r="H411" s="836"/>
      <c r="I411" s="836"/>
      <c r="J411" s="191"/>
      <c r="K411" s="563"/>
    </row>
    <row r="412" spans="2:25" ht="18.75" customHeight="1" x14ac:dyDescent="0.2">
      <c r="C412" s="851"/>
      <c r="D412" s="522"/>
      <c r="E412" s="522"/>
      <c r="F412" s="522"/>
      <c r="G412" s="835"/>
      <c r="H412" s="191"/>
      <c r="I412" s="836"/>
      <c r="J412" s="191"/>
      <c r="K412" s="573"/>
    </row>
    <row r="413" spans="2:25" ht="18.75" customHeight="1" x14ac:dyDescent="0.2">
      <c r="C413" s="851"/>
      <c r="D413" s="522"/>
      <c r="E413" s="522"/>
      <c r="F413" s="522"/>
      <c r="G413" s="835"/>
      <c r="H413" s="191"/>
      <c r="I413" s="191"/>
      <c r="J413" s="191"/>
      <c r="K413" s="573"/>
      <c r="X413" s="117"/>
      <c r="Y413" s="117"/>
    </row>
    <row r="414" spans="2:25" ht="18.75" customHeight="1" x14ac:dyDescent="0.2">
      <c r="C414" s="852"/>
      <c r="D414" s="522"/>
      <c r="E414" s="883"/>
      <c r="F414" s="883"/>
      <c r="G414" s="883"/>
      <c r="H414" s="522"/>
      <c r="I414" s="191"/>
      <c r="J414" s="191"/>
      <c r="K414" s="573"/>
      <c r="X414" s="117"/>
      <c r="Y414" s="172"/>
    </row>
    <row r="415" spans="2:25" ht="16.5" customHeight="1" x14ac:dyDescent="0.2">
      <c r="B415" s="832"/>
      <c r="C415" s="833"/>
      <c r="D415" s="834"/>
      <c r="E415" s="522"/>
      <c r="F415" s="837"/>
      <c r="G415" s="859"/>
      <c r="H415" s="836"/>
      <c r="I415" s="836"/>
      <c r="J415" s="191"/>
      <c r="K415" s="563"/>
    </row>
    <row r="416" spans="2:25" ht="16.5" customHeight="1" x14ac:dyDescent="0.2">
      <c r="B416" s="832"/>
      <c r="C416" s="833"/>
      <c r="D416" s="834"/>
      <c r="E416" s="522"/>
      <c r="F416" s="837"/>
      <c r="G416" s="859"/>
      <c r="H416" s="836"/>
      <c r="I416" s="836"/>
      <c r="J416" s="191"/>
      <c r="K416" s="563"/>
    </row>
    <row r="417" spans="2:25" s="237" customFormat="1" ht="19.5" customHeight="1" x14ac:dyDescent="0.2">
      <c r="B417" s="832"/>
      <c r="C417" s="833"/>
      <c r="D417" s="875"/>
      <c r="E417" s="283"/>
      <c r="F417" s="876"/>
      <c r="G417" s="835"/>
      <c r="H417" s="856"/>
      <c r="I417" s="856"/>
      <c r="J417" s="209"/>
      <c r="K417" s="563"/>
      <c r="X417" s="313"/>
      <c r="Y417" s="313"/>
    </row>
    <row r="418" spans="2:25" s="237" customFormat="1" ht="19.5" customHeight="1" x14ac:dyDescent="0.2">
      <c r="B418" s="877"/>
      <c r="C418" s="833"/>
      <c r="D418" s="875"/>
      <c r="E418" s="283"/>
      <c r="F418" s="876"/>
      <c r="G418" s="835"/>
      <c r="H418" s="856"/>
      <c r="I418" s="856"/>
      <c r="J418" s="209"/>
      <c r="K418" s="563"/>
      <c r="X418" s="313"/>
      <c r="Y418" s="313"/>
    </row>
    <row r="419" spans="2:25" s="237" customFormat="1" ht="19.5" customHeight="1" x14ac:dyDescent="0.2">
      <c r="B419" s="877"/>
      <c r="C419" s="833"/>
      <c r="D419" s="875"/>
      <c r="E419" s="283"/>
      <c r="F419" s="876"/>
      <c r="G419" s="835"/>
      <c r="H419" s="856"/>
      <c r="I419" s="856"/>
      <c r="J419" s="209"/>
      <c r="K419" s="563"/>
      <c r="X419" s="313"/>
      <c r="Y419" s="313"/>
    </row>
    <row r="420" spans="2:25" ht="27.75" customHeight="1" x14ac:dyDescent="0.2">
      <c r="B420" s="832"/>
      <c r="C420" s="833"/>
      <c r="D420" s="834"/>
      <c r="E420" s="522"/>
      <c r="F420" s="260"/>
      <c r="G420" s="835"/>
      <c r="H420" s="836"/>
      <c r="I420" s="836"/>
      <c r="J420" s="191"/>
      <c r="K420" s="563"/>
    </row>
    <row r="421" spans="2:25" ht="27" customHeight="1" x14ac:dyDescent="0.2">
      <c r="B421" s="832"/>
      <c r="C421" s="833"/>
      <c r="D421" s="834"/>
      <c r="E421" s="522"/>
      <c r="F421" s="260"/>
      <c r="G421" s="835"/>
      <c r="H421" s="836"/>
      <c r="I421" s="836"/>
      <c r="J421" s="191"/>
      <c r="K421" s="563"/>
    </row>
    <row r="422" spans="2:25" ht="18.75" customHeight="1" x14ac:dyDescent="0.2">
      <c r="C422" s="851"/>
      <c r="D422" s="522"/>
      <c r="E422" s="522"/>
      <c r="F422" s="522"/>
      <c r="G422" s="835"/>
      <c r="H422" s="191"/>
      <c r="I422" s="836"/>
      <c r="J422" s="191"/>
      <c r="K422" s="573"/>
    </row>
    <row r="423" spans="2:25" ht="15.75" customHeight="1" x14ac:dyDescent="0.2">
      <c r="B423" s="840"/>
      <c r="C423" s="855"/>
      <c r="D423" s="283"/>
      <c r="E423" s="209"/>
      <c r="F423" s="209"/>
      <c r="G423" s="283"/>
      <c r="H423" s="209"/>
      <c r="I423" s="213"/>
      <c r="J423" s="191"/>
      <c r="K423" s="573"/>
    </row>
    <row r="424" spans="2:25" ht="18.75" customHeight="1" x14ac:dyDescent="0.2">
      <c r="B424" s="845"/>
      <c r="C424" s="855"/>
      <c r="D424" s="856"/>
      <c r="E424" s="209"/>
      <c r="F424" s="209"/>
      <c r="G424" s="283"/>
      <c r="H424" s="209"/>
      <c r="I424" s="847"/>
      <c r="J424" s="217"/>
      <c r="K424" s="573"/>
    </row>
    <row r="425" spans="2:25" ht="18.75" customHeight="1" x14ac:dyDescent="0.2">
      <c r="B425" s="717"/>
      <c r="C425" s="857"/>
      <c r="D425" s="837"/>
      <c r="E425" s="209"/>
      <c r="F425" s="209"/>
      <c r="G425" s="283"/>
      <c r="H425" s="209"/>
      <c r="I425" s="847"/>
      <c r="J425" s="222"/>
      <c r="K425" s="573"/>
    </row>
    <row r="426" spans="2:25" ht="18.75" customHeight="1" x14ac:dyDescent="0.2">
      <c r="B426" s="717"/>
      <c r="C426" s="857"/>
      <c r="D426" s="837"/>
      <c r="E426" s="209"/>
      <c r="F426" s="209"/>
      <c r="G426" s="283"/>
      <c r="H426" s="209"/>
      <c r="I426" s="847"/>
      <c r="J426" s="222"/>
      <c r="K426" s="858"/>
      <c r="L426" s="222"/>
    </row>
    <row r="427" spans="2:25" x14ac:dyDescent="0.2">
      <c r="B427" s="720"/>
      <c r="C427" s="240"/>
      <c r="D427" s="304"/>
      <c r="E427" s="209"/>
      <c r="F427" s="209"/>
      <c r="G427" s="283"/>
      <c r="H427" s="209"/>
      <c r="I427" s="222"/>
      <c r="J427" s="222"/>
      <c r="K427" s="573"/>
      <c r="L427" s="237"/>
    </row>
    <row r="428" spans="2:25" x14ac:dyDescent="0.2">
      <c r="B428" s="840"/>
      <c r="C428" s="240"/>
      <c r="D428" s="304"/>
      <c r="E428" s="209"/>
      <c r="F428" s="209"/>
      <c r="G428" s="283"/>
      <c r="H428" s="209"/>
      <c r="I428" s="222"/>
      <c r="J428" s="222"/>
    </row>
    <row r="429" spans="2:25" ht="14.25" customHeight="1" x14ac:dyDescent="0.2">
      <c r="B429" s="883"/>
      <c r="C429" s="883"/>
      <c r="D429" s="883"/>
      <c r="E429" s="883"/>
      <c r="F429" s="883"/>
      <c r="G429" s="883"/>
      <c r="H429" s="883"/>
      <c r="I429" s="883"/>
      <c r="J429" s="181"/>
      <c r="K429" s="572"/>
    </row>
    <row r="430" spans="2:25" ht="14.25" customHeight="1" x14ac:dyDescent="0.2">
      <c r="B430" s="883"/>
      <c r="C430" s="883"/>
      <c r="D430" s="883"/>
      <c r="E430" s="883"/>
      <c r="F430" s="883"/>
      <c r="G430" s="883"/>
      <c r="H430" s="829"/>
      <c r="I430" s="830"/>
      <c r="J430" s="181"/>
    </row>
    <row r="431" spans="2:25" ht="20.25" customHeight="1" x14ac:dyDescent="0.2">
      <c r="B431" s="831"/>
      <c r="C431" s="831"/>
      <c r="D431" s="831"/>
      <c r="E431" s="907"/>
      <c r="F431" s="907"/>
      <c r="G431" s="907"/>
      <c r="H431" s="831"/>
      <c r="I431" s="831"/>
      <c r="J431" s="184"/>
    </row>
    <row r="432" spans="2:25" ht="18.75" customHeight="1" x14ac:dyDescent="0.2">
      <c r="B432" s="832"/>
      <c r="C432" s="833"/>
      <c r="D432" s="836"/>
      <c r="E432" s="522"/>
      <c r="F432" s="260"/>
      <c r="G432" s="835"/>
      <c r="H432" s="836"/>
      <c r="I432" s="836"/>
      <c r="J432" s="191"/>
      <c r="K432" s="563"/>
    </row>
    <row r="433" spans="2:25" ht="18.75" customHeight="1" x14ac:dyDescent="0.2">
      <c r="B433" s="832"/>
      <c r="C433" s="833"/>
      <c r="D433" s="836"/>
      <c r="E433" s="522"/>
      <c r="F433" s="260"/>
      <c r="G433" s="835"/>
      <c r="H433" s="836"/>
      <c r="I433" s="836"/>
      <c r="J433" s="191"/>
      <c r="K433" s="563"/>
    </row>
    <row r="434" spans="2:25" ht="18.75" customHeight="1" x14ac:dyDescent="0.2">
      <c r="C434" s="851"/>
      <c r="D434" s="522"/>
      <c r="E434" s="522"/>
      <c r="F434" s="522"/>
      <c r="G434" s="835"/>
      <c r="H434" s="191"/>
      <c r="I434" s="836"/>
      <c r="J434" s="191"/>
      <c r="K434" s="573"/>
    </row>
    <row r="435" spans="2:25" ht="18.75" customHeight="1" x14ac:dyDescent="0.2">
      <c r="C435" s="851"/>
      <c r="D435" s="522"/>
      <c r="E435" s="522"/>
      <c r="F435" s="522"/>
      <c r="G435" s="835"/>
      <c r="H435" s="191"/>
      <c r="I435" s="191"/>
      <c r="J435" s="191"/>
      <c r="K435" s="573"/>
      <c r="X435" s="117"/>
      <c r="Y435" s="117"/>
    </row>
    <row r="436" spans="2:25" ht="18.75" customHeight="1" x14ac:dyDescent="0.2">
      <c r="C436" s="852"/>
      <c r="D436" s="522"/>
      <c r="E436" s="883"/>
      <c r="F436" s="883"/>
      <c r="G436" s="883"/>
      <c r="H436" s="522"/>
      <c r="I436" s="191"/>
      <c r="J436" s="191"/>
      <c r="K436" s="573"/>
      <c r="X436" s="117"/>
      <c r="Y436" s="172"/>
    </row>
    <row r="437" spans="2:25" ht="19.5" customHeight="1" x14ac:dyDescent="0.2">
      <c r="B437" s="832"/>
      <c r="C437" s="833"/>
      <c r="D437" s="834"/>
      <c r="E437" s="522"/>
      <c r="F437" s="260"/>
      <c r="G437" s="835"/>
      <c r="H437" s="836"/>
      <c r="I437" s="836"/>
      <c r="J437" s="191"/>
      <c r="K437" s="563"/>
      <c r="X437" s="162"/>
      <c r="Y437" s="117"/>
    </row>
    <row r="438" spans="2:25" ht="18.75" customHeight="1" x14ac:dyDescent="0.2">
      <c r="B438" s="832"/>
      <c r="C438" s="833"/>
      <c r="D438" s="834"/>
      <c r="E438" s="522"/>
      <c r="F438" s="260"/>
      <c r="G438" s="835"/>
      <c r="H438" s="836"/>
      <c r="I438" s="836"/>
      <c r="J438" s="191"/>
      <c r="K438" s="563"/>
    </row>
    <row r="439" spans="2:25" ht="18.75" customHeight="1" x14ac:dyDescent="0.2">
      <c r="B439" s="832"/>
      <c r="C439" s="833"/>
      <c r="D439" s="834"/>
      <c r="E439" s="522"/>
      <c r="F439" s="260"/>
      <c r="G439" s="835"/>
      <c r="H439" s="836"/>
      <c r="I439" s="836"/>
      <c r="J439" s="191"/>
      <c r="K439" s="563"/>
    </row>
    <row r="440" spans="2:25" ht="18.75" customHeight="1" x14ac:dyDescent="0.2">
      <c r="B440" s="832"/>
      <c r="C440" s="833"/>
      <c r="D440" s="843"/>
      <c r="E440" s="522"/>
      <c r="F440" s="260"/>
      <c r="G440" s="835"/>
      <c r="H440" s="836"/>
      <c r="I440" s="836"/>
      <c r="J440" s="191"/>
      <c r="K440" s="563"/>
    </row>
    <row r="441" spans="2:25" ht="18.75" customHeight="1" x14ac:dyDescent="0.2">
      <c r="C441" s="851"/>
      <c r="D441" s="522"/>
      <c r="E441" s="522"/>
      <c r="F441" s="522"/>
      <c r="G441" s="835"/>
      <c r="H441" s="191"/>
      <c r="I441" s="836"/>
      <c r="J441" s="191"/>
      <c r="K441" s="573"/>
    </row>
    <row r="442" spans="2:25" ht="18" customHeight="1" x14ac:dyDescent="0.2">
      <c r="B442" s="840"/>
      <c r="C442" s="855"/>
      <c r="D442" s="283"/>
      <c r="E442" s="209"/>
      <c r="F442" s="209"/>
      <c r="G442" s="283"/>
      <c r="H442" s="209"/>
      <c r="I442" s="213"/>
      <c r="J442" s="191"/>
      <c r="K442" s="573"/>
    </row>
    <row r="443" spans="2:25" ht="18.75" customHeight="1" x14ac:dyDescent="0.2">
      <c r="B443" s="845"/>
      <c r="C443" s="855"/>
      <c r="D443" s="856"/>
      <c r="E443" s="209"/>
      <c r="F443" s="209"/>
      <c r="G443" s="283"/>
      <c r="H443" s="209"/>
      <c r="I443" s="847"/>
      <c r="J443" s="217"/>
      <c r="K443" s="573"/>
    </row>
    <row r="444" spans="2:25" ht="18.75" customHeight="1" x14ac:dyDescent="0.2">
      <c r="B444" s="717"/>
      <c r="C444" s="857"/>
      <c r="D444" s="837"/>
      <c r="E444" s="209"/>
      <c r="F444" s="209"/>
      <c r="G444" s="283"/>
      <c r="H444" s="209"/>
      <c r="I444" s="847"/>
      <c r="J444" s="222"/>
      <c r="K444" s="573"/>
    </row>
    <row r="445" spans="2:25" ht="18.75" customHeight="1" x14ac:dyDescent="0.2">
      <c r="B445" s="717"/>
      <c r="C445" s="857"/>
      <c r="D445" s="837"/>
      <c r="E445" s="209"/>
      <c r="F445" s="209"/>
      <c r="G445" s="283"/>
      <c r="H445" s="209"/>
      <c r="I445" s="847"/>
      <c r="J445" s="222"/>
      <c r="K445" s="858"/>
      <c r="L445" s="222"/>
    </row>
    <row r="446" spans="2:25" x14ac:dyDescent="0.2">
      <c r="B446" s="720"/>
      <c r="C446" s="240"/>
      <c r="D446" s="304"/>
      <c r="E446" s="209"/>
      <c r="F446" s="209"/>
      <c r="G446" s="283"/>
      <c r="H446" s="209"/>
      <c r="I446" s="222"/>
      <c r="J446" s="222"/>
      <c r="K446" s="573"/>
      <c r="L446" s="237"/>
    </row>
  </sheetData>
  <mergeCells count="103">
    <mergeCell ref="E72:G72"/>
    <mergeCell ref="B77:H77"/>
    <mergeCell ref="B92:G93"/>
    <mergeCell ref="H92:I92"/>
    <mergeCell ref="B52:G53"/>
    <mergeCell ref="H52:I52"/>
    <mergeCell ref="E94:G94"/>
    <mergeCell ref="B13:I13"/>
    <mergeCell ref="B15:G16"/>
    <mergeCell ref="H15:I15"/>
    <mergeCell ref="E17:G17"/>
    <mergeCell ref="B20:H20"/>
    <mergeCell ref="E22:G22"/>
    <mergeCell ref="H70:I70"/>
    <mergeCell ref="E54:G54"/>
    <mergeCell ref="E58:G58"/>
    <mergeCell ref="H34:I34"/>
    <mergeCell ref="B41:H41"/>
    <mergeCell ref="E43:G43"/>
    <mergeCell ref="B34:G35"/>
    <mergeCell ref="B70:G71"/>
    <mergeCell ref="E36:G36"/>
    <mergeCell ref="H172:I172"/>
    <mergeCell ref="H109:I109"/>
    <mergeCell ref="E111:G111"/>
    <mergeCell ref="E115:G115"/>
    <mergeCell ref="H193:I193"/>
    <mergeCell ref="B125:G126"/>
    <mergeCell ref="H125:I125"/>
    <mergeCell ref="L103:N103"/>
    <mergeCell ref="L108:N108"/>
    <mergeCell ref="E436:G436"/>
    <mergeCell ref="E391:G391"/>
    <mergeCell ref="B394:H394"/>
    <mergeCell ref="E319:G319"/>
    <mergeCell ref="B322:H322"/>
    <mergeCell ref="E326:G326"/>
    <mergeCell ref="H429:I429"/>
    <mergeCell ref="E431:G431"/>
    <mergeCell ref="E254:G254"/>
    <mergeCell ref="B296:G297"/>
    <mergeCell ref="H296:I296"/>
    <mergeCell ref="E298:G298"/>
    <mergeCell ref="E303:G303"/>
    <mergeCell ref="B407:G408"/>
    <mergeCell ref="E354:G354"/>
    <mergeCell ref="E359:G359"/>
    <mergeCell ref="E341:G341"/>
    <mergeCell ref="B429:G430"/>
    <mergeCell ref="H389:I389"/>
    <mergeCell ref="H407:I407"/>
    <mergeCell ref="E409:G409"/>
    <mergeCell ref="E414:G414"/>
    <mergeCell ref="B317:G318"/>
    <mergeCell ref="H317:I317"/>
    <mergeCell ref="P98:Q98"/>
    <mergeCell ref="P99:Q99"/>
    <mergeCell ref="L98:O99"/>
    <mergeCell ref="H373:I373"/>
    <mergeCell ref="E375:G375"/>
    <mergeCell ref="B217:G218"/>
    <mergeCell ref="H217:I217"/>
    <mergeCell ref="E219:G219"/>
    <mergeCell ref="E223:G223"/>
    <mergeCell ref="E201:G201"/>
    <mergeCell ref="B281:G282"/>
    <mergeCell ref="H281:I281"/>
    <mergeCell ref="E283:G283"/>
    <mergeCell ref="E287:G287"/>
    <mergeCell ref="E238:G238"/>
    <mergeCell ref="E337:G337"/>
    <mergeCell ref="K169:M169"/>
    <mergeCell ref="B193:G194"/>
    <mergeCell ref="E195:G195"/>
    <mergeCell ref="E98:G98"/>
    <mergeCell ref="B109:G110"/>
    <mergeCell ref="E127:G127"/>
    <mergeCell ref="E132:G132"/>
    <mergeCell ref="B147:G148"/>
    <mergeCell ref="H147:I147"/>
    <mergeCell ref="E149:G149"/>
    <mergeCell ref="H232:I232"/>
    <mergeCell ref="E234:G234"/>
    <mergeCell ref="E342:G342"/>
    <mergeCell ref="E174:G174"/>
    <mergeCell ref="E179:G179"/>
    <mergeCell ref="E379:G379"/>
    <mergeCell ref="B389:G390"/>
    <mergeCell ref="B232:G233"/>
    <mergeCell ref="B373:G374"/>
    <mergeCell ref="B352:G353"/>
    <mergeCell ref="H352:I352"/>
    <mergeCell ref="E270:G270"/>
    <mergeCell ref="B172:G173"/>
    <mergeCell ref="B335:G336"/>
    <mergeCell ref="H335:I335"/>
    <mergeCell ref="E154:G154"/>
    <mergeCell ref="B247:G248"/>
    <mergeCell ref="H247:I247"/>
    <mergeCell ref="E249:G249"/>
    <mergeCell ref="B263:G264"/>
    <mergeCell ref="H263:I263"/>
    <mergeCell ref="E265:G265"/>
  </mergeCells>
  <phoneticPr fontId="3" type="noConversion"/>
  <conditionalFormatting sqref="H15 B15:G16">
    <cfRule type="expression" dxfId="29" priority="51" stopIfTrue="1">
      <formula>AND($B15&lt;&gt;"COMPOSICAO",$B15&lt;&gt;"INSUMO",$B15&lt;&gt;"")</formula>
    </cfRule>
    <cfRule type="expression" dxfId="28" priority="52" stopIfTrue="1">
      <formula>AND(OR($B15="COMPOSICAO",$B15="INSUMO",$B15&lt;&gt;""),$B15&lt;&gt;"")</formula>
    </cfRule>
  </conditionalFormatting>
  <conditionalFormatting sqref="H34 B34:G35">
    <cfRule type="expression" dxfId="27" priority="53" stopIfTrue="1">
      <formula>AND($B34&lt;&gt;"COMPOSICAO",$B34&lt;&gt;"INSUMO",$B34&lt;&gt;"")</formula>
    </cfRule>
    <cfRule type="expression" dxfId="26" priority="54" stopIfTrue="1">
      <formula>AND(OR($B34="COMPOSICAO",$B34="INSUMO",$B34&lt;&gt;""),$B34&lt;&gt;"")</formula>
    </cfRule>
  </conditionalFormatting>
  <conditionalFormatting sqref="H52 B52:G53">
    <cfRule type="expression" dxfId="25" priority="35" stopIfTrue="1">
      <formula>AND($B52&lt;&gt;"COMPOSICAO",$B52&lt;&gt;"INSUMO",$B52&lt;&gt;"")</formula>
    </cfRule>
    <cfRule type="expression" dxfId="24" priority="36" stopIfTrue="1">
      <formula>AND(OR($B52="COMPOSICAO",$B52="INSUMO",$B52&lt;&gt;""),$B52&lt;&gt;"")</formula>
    </cfRule>
  </conditionalFormatting>
  <conditionalFormatting sqref="H70 B70:G71">
    <cfRule type="expression" dxfId="23" priority="55" stopIfTrue="1">
      <formula>AND($B70&lt;&gt;"COMPOSICAO",$B70&lt;&gt;"INSUMO",$B70&lt;&gt;"")</formula>
    </cfRule>
    <cfRule type="expression" dxfId="22" priority="56" stopIfTrue="1">
      <formula>AND(OR($B70="COMPOSICAO",$B70="INSUMO",$B70&lt;&gt;""),$B70&lt;&gt;"")</formula>
    </cfRule>
  </conditionalFormatting>
  <conditionalFormatting sqref="H92 B92:G93">
    <cfRule type="expression" dxfId="21" priority="27" stopIfTrue="1">
      <formula>AND($B92&lt;&gt;"COMPOSICAO",$B92&lt;&gt;"INSUMO",$B92&lt;&gt;"")</formula>
    </cfRule>
    <cfRule type="expression" dxfId="20" priority="28" stopIfTrue="1">
      <formula>AND(OR($B92="COMPOSICAO",$B92="INSUMO",$B92&lt;&gt;""),$B92&lt;&gt;"")</formula>
    </cfRule>
  </conditionalFormatting>
  <conditionalFormatting sqref="H109 B109:G110">
    <cfRule type="expression" dxfId="19" priority="25" stopIfTrue="1">
      <formula>AND($B109&lt;&gt;"COMPOSICAO",$B109&lt;&gt;"INSUMO",$B109&lt;&gt;"")</formula>
    </cfRule>
    <cfRule type="expression" dxfId="18" priority="26" stopIfTrue="1">
      <formula>AND(OR($B109="COMPOSICAO",$B109="INSUMO",$B109&lt;&gt;""),$B109&lt;&gt;"")</formula>
    </cfRule>
  </conditionalFormatting>
  <conditionalFormatting sqref="H125 B125:G126">
    <cfRule type="expression" dxfId="17" priority="17" stopIfTrue="1">
      <formula>AND($B125&lt;&gt;"COMPOSICAO",$B125&lt;&gt;"INSUMO",$B125&lt;&gt;"")</formula>
    </cfRule>
    <cfRule type="expression" dxfId="16" priority="18" stopIfTrue="1">
      <formula>AND(OR($B125="COMPOSICAO",$B125="INSUMO",$B125&lt;&gt;""),$B125&lt;&gt;"")</formula>
    </cfRule>
  </conditionalFormatting>
  <conditionalFormatting sqref="H147 B147:G148">
    <cfRule type="expression" dxfId="15" priority="15" stopIfTrue="1">
      <formula>AND($B147&lt;&gt;"COMPOSICAO",$B147&lt;&gt;"INSUMO",$B147&lt;&gt;"")</formula>
    </cfRule>
    <cfRule type="expression" dxfId="14" priority="16" stopIfTrue="1">
      <formula>AND(OR($B147="COMPOSICAO",$B147="INSUMO",$B147&lt;&gt;""),$B147&lt;&gt;"")</formula>
    </cfRule>
  </conditionalFormatting>
  <conditionalFormatting sqref="H172 B172:G173 H193 B193:G194 H232 B232:G233 H296 B296:G297 H352 B352:G353 H389 B389:G390 H407 B407:G408 H429 B429:G430">
    <cfRule type="expression" dxfId="13" priority="105" stopIfTrue="1">
      <formula>AND($B172&lt;&gt;"COMPOSICAO",$B172&lt;&gt;"INSUMO",$B172&lt;&gt;"")</formula>
    </cfRule>
    <cfRule type="expression" dxfId="12" priority="106" stopIfTrue="1">
      <formula>AND(OR($B172="COMPOSICAO",$B172="INSUMO",$B172&lt;&gt;""),$B172&lt;&gt;"")</formula>
    </cfRule>
  </conditionalFormatting>
  <conditionalFormatting sqref="H217 B217:G218">
    <cfRule type="expression" dxfId="11" priority="1" stopIfTrue="1">
      <formula>AND($B217&lt;&gt;"COMPOSICAO",$B217&lt;&gt;"INSUMO",$B217&lt;&gt;"")</formula>
    </cfRule>
    <cfRule type="expression" dxfId="10" priority="2" stopIfTrue="1">
      <formula>AND(OR($B217="COMPOSICAO",$B217="INSUMO",$B217&lt;&gt;""),$B217&lt;&gt;"")</formula>
    </cfRule>
  </conditionalFormatting>
  <conditionalFormatting sqref="H247 B247:G248 H373 B373:G374">
    <cfRule type="expression" dxfId="9" priority="13" stopIfTrue="1">
      <formula>AND($B247&lt;&gt;"COMPOSICAO",$B247&lt;&gt;"INSUMO",$B247&lt;&gt;"")</formula>
    </cfRule>
    <cfRule type="expression" dxfId="8" priority="14" stopIfTrue="1">
      <formula>AND(OR($B247="COMPOSICAO",$B247="INSUMO",$B247&lt;&gt;""),$B247&lt;&gt;"")</formula>
    </cfRule>
  </conditionalFormatting>
  <conditionalFormatting sqref="H263 B263:G264">
    <cfRule type="expression" dxfId="7" priority="3" stopIfTrue="1">
      <formula>AND($B263&lt;&gt;"COMPOSICAO",$B263&lt;&gt;"INSUMO",$B263&lt;&gt;"")</formula>
    </cfRule>
    <cfRule type="expression" dxfId="6" priority="4" stopIfTrue="1">
      <formula>AND(OR($B263="COMPOSICAO",$B263="INSUMO",$B263&lt;&gt;""),$B263&lt;&gt;"")</formula>
    </cfRule>
  </conditionalFormatting>
  <conditionalFormatting sqref="H281 B281:G282">
    <cfRule type="expression" dxfId="5" priority="5" stopIfTrue="1">
      <formula>AND($B281&lt;&gt;"COMPOSICAO",$B281&lt;&gt;"INSUMO",$B281&lt;&gt;"")</formula>
    </cfRule>
    <cfRule type="expression" dxfId="4" priority="6" stopIfTrue="1">
      <formula>AND(OR($B281="COMPOSICAO",$B281="INSUMO",$B281&lt;&gt;""),$B281&lt;&gt;"")</formula>
    </cfRule>
  </conditionalFormatting>
  <conditionalFormatting sqref="H317 B317:G318">
    <cfRule type="expression" dxfId="3" priority="41" stopIfTrue="1">
      <formula>AND($B317&lt;&gt;"COMPOSICAO",$B317&lt;&gt;"INSUMO",$B317&lt;&gt;"")</formula>
    </cfRule>
    <cfRule type="expression" dxfId="2" priority="42" stopIfTrue="1">
      <formula>AND(OR($B317="COMPOSICAO",$B317="INSUMO",$B317&lt;&gt;""),$B317&lt;&gt;"")</formula>
    </cfRule>
  </conditionalFormatting>
  <conditionalFormatting sqref="H335 B335:G336">
    <cfRule type="expression" dxfId="1" priority="45" stopIfTrue="1">
      <formula>AND($B335&lt;&gt;"COMPOSICAO",$B335&lt;&gt;"INSUMO",$B335&lt;&gt;"")</formula>
    </cfRule>
    <cfRule type="expression" dxfId="0" priority="46" stopIfTrue="1">
      <formula>AND(OR($B335="COMPOSICAO",$B335="INSUMO",$B335&lt;&gt;""),$B335&lt;&gt;"")</formula>
    </cfRule>
  </conditionalFormatting>
  <printOptions horizontalCentered="1"/>
  <pageMargins left="0.59055118110236227" right="0.39370078740157483" top="0.78740157480314965" bottom="0.39370078740157483" header="0" footer="0"/>
  <pageSetup paperSize="9" scale="73" fitToHeight="0" orientation="portrait" r:id="rId1"/>
  <headerFooter alignWithMargins="0">
    <oddFooter>&amp;R&amp;G</oddFooter>
  </headerFooter>
  <rowBreaks count="10" manualBreakCount="10">
    <brk id="50" max="8" man="1"/>
    <brk id="91" max="8" man="1"/>
    <brk id="170" max="8" man="1"/>
    <brk id="215" max="8" man="1"/>
    <brk id="245" max="8" man="1"/>
    <brk id="280" max="8" man="1"/>
    <brk id="294" max="8" man="1"/>
    <brk id="314" max="8" man="1"/>
    <brk id="388" max="8" man="1"/>
    <brk id="427" max="9" man="1"/>
  </rowBreaks>
  <drawing r:id="rId2"/>
  <legacyDrawingHF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Plan69">
    <tabColor theme="7" tint="0.59999389629810485"/>
    <pageSetUpPr fitToPage="1"/>
  </sheetPr>
  <dimension ref="B1:H55"/>
  <sheetViews>
    <sheetView view="pageBreakPreview" zoomScale="130" zoomScaleNormal="75" zoomScaleSheetLayoutView="130" workbookViewId="0">
      <selection activeCell="K21" sqref="K21"/>
    </sheetView>
  </sheetViews>
  <sheetFormatPr defaultRowHeight="12.75" x14ac:dyDescent="0.2"/>
  <cols>
    <col min="1" max="1" width="2.5703125" style="71" customWidth="1"/>
    <col min="2" max="2" width="8.7109375" style="71" customWidth="1"/>
    <col min="3" max="3" width="75.42578125" style="71" customWidth="1"/>
    <col min="4" max="4" width="10.5703125" style="71" customWidth="1"/>
    <col min="5" max="5" width="13.7109375" style="71" customWidth="1"/>
    <col min="6" max="6" width="2.5703125" style="71" customWidth="1"/>
    <col min="7" max="7" width="13" style="71" customWidth="1"/>
    <col min="8" max="16384" width="9.140625" style="71"/>
  </cols>
  <sheetData>
    <row r="1" spans="2:7" ht="18" x14ac:dyDescent="0.2">
      <c r="B1" s="124"/>
      <c r="C1" s="131"/>
      <c r="D1" s="131"/>
      <c r="E1" s="131"/>
      <c r="F1" s="132"/>
      <c r="G1" s="141"/>
    </row>
    <row r="2" spans="2:7" ht="66" customHeight="1" x14ac:dyDescent="0.2">
      <c r="B2" s="175"/>
      <c r="C2" s="133"/>
      <c r="D2" s="133"/>
      <c r="E2" s="133"/>
      <c r="F2" s="61"/>
      <c r="G2" s="254"/>
    </row>
    <row r="3" spans="2:7" ht="12" customHeight="1" x14ac:dyDescent="0.2">
      <c r="B3" s="133"/>
      <c r="C3" s="134"/>
      <c r="D3" s="134"/>
      <c r="E3" s="134"/>
      <c r="F3" s="61"/>
      <c r="G3" s="254"/>
    </row>
    <row r="4" spans="2:7" ht="12" customHeight="1" x14ac:dyDescent="0.2">
      <c r="F4" s="61"/>
      <c r="G4" s="255"/>
    </row>
    <row r="5" spans="2:7" ht="12" customHeight="1" x14ac:dyDescent="0.2">
      <c r="F5" s="61"/>
      <c r="G5" s="256"/>
    </row>
    <row r="6" spans="2:7" ht="12" customHeight="1" x14ac:dyDescent="0.2">
      <c r="B6" s="126"/>
      <c r="D6" s="127" t="s">
        <v>214</v>
      </c>
      <c r="F6" s="61"/>
      <c r="G6" s="257"/>
    </row>
    <row r="7" spans="2:7" ht="12" customHeight="1" x14ac:dyDescent="0.2">
      <c r="B7" s="127" t="s">
        <v>581</v>
      </c>
      <c r="D7" s="126" t="s">
        <v>582</v>
      </c>
      <c r="F7" s="61"/>
      <c r="G7" s="257"/>
    </row>
    <row r="8" spans="2:7" ht="12" customHeight="1" x14ac:dyDescent="0.2">
      <c r="B8" s="127" t="s">
        <v>526</v>
      </c>
      <c r="D8" s="126" t="s">
        <v>583</v>
      </c>
      <c r="F8" s="61"/>
      <c r="G8" s="257"/>
    </row>
    <row r="9" spans="2:7" customFormat="1" ht="12" hidden="1" customHeight="1" x14ac:dyDescent="0.2">
      <c r="D9" t="e">
        <v>#REF!</v>
      </c>
    </row>
    <row r="10" spans="2:7" ht="12" customHeight="1" x14ac:dyDescent="0.2">
      <c r="B10" s="127"/>
      <c r="C10" s="131"/>
      <c r="D10" s="126" t="s">
        <v>418</v>
      </c>
      <c r="E10" s="131"/>
      <c r="F10" s="61"/>
      <c r="G10" s="257"/>
    </row>
    <row r="11" spans="2:7" ht="12" customHeight="1" x14ac:dyDescent="0.2">
      <c r="B11" s="135"/>
      <c r="D11" s="126" t="s">
        <v>584</v>
      </c>
      <c r="F11" s="61"/>
      <c r="G11" s="258"/>
    </row>
    <row r="12" spans="2:7" ht="12" customHeight="1" x14ac:dyDescent="0.2">
      <c r="F12" s="61"/>
      <c r="G12" s="258"/>
    </row>
    <row r="13" spans="2:7" x14ac:dyDescent="0.2">
      <c r="B13" s="942" t="s">
        <v>419</v>
      </c>
      <c r="C13" s="942"/>
      <c r="D13" s="942"/>
      <c r="E13" s="942"/>
      <c r="F13" s="61"/>
      <c r="G13" s="136"/>
    </row>
    <row r="14" spans="2:7" ht="15.75" x14ac:dyDescent="0.2">
      <c r="B14" s="137"/>
      <c r="C14" s="137"/>
      <c r="D14" s="137"/>
      <c r="E14" s="137"/>
    </row>
    <row r="15" spans="2:7" ht="12.75" customHeight="1" x14ac:dyDescent="0.2">
      <c r="B15" s="946" t="s">
        <v>313</v>
      </c>
      <c r="C15" s="946" t="s">
        <v>78</v>
      </c>
      <c r="D15" s="947" t="s">
        <v>34</v>
      </c>
      <c r="E15" s="947" t="s">
        <v>35</v>
      </c>
    </row>
    <row r="16" spans="2:7" x14ac:dyDescent="0.2">
      <c r="B16" s="946"/>
      <c r="C16" s="946"/>
      <c r="D16" s="947"/>
      <c r="E16" s="947"/>
      <c r="G16" s="141"/>
    </row>
    <row r="17" spans="2:8" ht="12.75" customHeight="1" x14ac:dyDescent="0.2">
      <c r="B17" s="945" t="s">
        <v>36</v>
      </c>
      <c r="C17" s="945"/>
      <c r="D17" s="945"/>
      <c r="E17" s="945"/>
      <c r="F17" s="143"/>
      <c r="G17" s="143"/>
      <c r="H17" s="142"/>
    </row>
    <row r="18" spans="2:8" x14ac:dyDescent="0.2">
      <c r="B18" s="146" t="s">
        <v>76</v>
      </c>
      <c r="C18" s="371" t="s">
        <v>37</v>
      </c>
      <c r="D18" s="147">
        <v>0.2</v>
      </c>
      <c r="E18" s="147">
        <v>0.2</v>
      </c>
      <c r="F18" s="138"/>
      <c r="G18" s="258"/>
    </row>
    <row r="19" spans="2:8" x14ac:dyDescent="0.2">
      <c r="B19" s="372" t="s">
        <v>86</v>
      </c>
      <c r="C19" s="371" t="s">
        <v>38</v>
      </c>
      <c r="D19" s="147">
        <v>1.4999999999999999E-2</v>
      </c>
      <c r="E19" s="147">
        <v>1.4999999999999999E-2</v>
      </c>
      <c r="F19" s="139"/>
      <c r="G19" s="151"/>
    </row>
    <row r="20" spans="2:8" x14ac:dyDescent="0.2">
      <c r="B20" s="146" t="s">
        <v>233</v>
      </c>
      <c r="C20" s="371" t="s">
        <v>39</v>
      </c>
      <c r="D20" s="147">
        <v>0.01</v>
      </c>
      <c r="E20" s="147">
        <v>0.01</v>
      </c>
      <c r="F20" s="140"/>
      <c r="G20" s="151"/>
    </row>
    <row r="21" spans="2:8" x14ac:dyDescent="0.2">
      <c r="B21" s="372" t="s">
        <v>234</v>
      </c>
      <c r="C21" s="371" t="s">
        <v>40</v>
      </c>
      <c r="D21" s="147">
        <v>2E-3</v>
      </c>
      <c r="E21" s="147">
        <v>2E-3</v>
      </c>
      <c r="G21" s="141"/>
    </row>
    <row r="22" spans="2:8" x14ac:dyDescent="0.2">
      <c r="B22" s="146" t="s">
        <v>235</v>
      </c>
      <c r="C22" s="371" t="s">
        <v>41</v>
      </c>
      <c r="D22" s="147">
        <v>6.0000000000000001E-3</v>
      </c>
      <c r="E22" s="147">
        <v>6.0000000000000001E-3</v>
      </c>
      <c r="F22" s="141"/>
      <c r="G22" s="151"/>
    </row>
    <row r="23" spans="2:8" x14ac:dyDescent="0.2">
      <c r="B23" s="372" t="s">
        <v>236</v>
      </c>
      <c r="C23" s="371" t="s">
        <v>42</v>
      </c>
      <c r="D23" s="147">
        <v>2.5000000000000001E-2</v>
      </c>
      <c r="E23" s="147">
        <v>2.5000000000000001E-2</v>
      </c>
    </row>
    <row r="24" spans="2:8" x14ac:dyDescent="0.2">
      <c r="B24" s="146" t="s">
        <v>297</v>
      </c>
      <c r="C24" s="371" t="s">
        <v>43</v>
      </c>
      <c r="D24" s="147">
        <v>0.03</v>
      </c>
      <c r="E24" s="147">
        <v>0.03</v>
      </c>
      <c r="F24" s="141"/>
      <c r="G24" s="141"/>
      <c r="H24" s="142"/>
    </row>
    <row r="25" spans="2:8" x14ac:dyDescent="0.2">
      <c r="B25" s="372" t="s">
        <v>298</v>
      </c>
      <c r="C25" s="371" t="s">
        <v>44</v>
      </c>
      <c r="D25" s="147">
        <v>0.08</v>
      </c>
      <c r="E25" s="147">
        <v>0.08</v>
      </c>
      <c r="F25" s="143"/>
      <c r="G25" s="143"/>
      <c r="H25" s="142"/>
    </row>
    <row r="26" spans="2:8" x14ac:dyDescent="0.2">
      <c r="B26" s="372" t="s">
        <v>299</v>
      </c>
      <c r="C26" s="371" t="s">
        <v>45</v>
      </c>
      <c r="D26" s="147">
        <v>0</v>
      </c>
      <c r="E26" s="147">
        <v>0</v>
      </c>
      <c r="F26" s="143"/>
      <c r="G26" s="143"/>
      <c r="H26" s="142"/>
    </row>
    <row r="27" spans="2:8" x14ac:dyDescent="0.2">
      <c r="B27" s="144" t="s">
        <v>75</v>
      </c>
      <c r="C27" s="373" t="s">
        <v>46</v>
      </c>
      <c r="D27" s="149">
        <v>0.36800000000000005</v>
      </c>
      <c r="E27" s="145">
        <v>0.36800000000000005</v>
      </c>
      <c r="F27" s="143"/>
      <c r="G27" s="143"/>
      <c r="H27" s="142"/>
    </row>
    <row r="28" spans="2:8" ht="12.75" customHeight="1" x14ac:dyDescent="0.2">
      <c r="B28" s="945" t="s">
        <v>47</v>
      </c>
      <c r="C28" s="945"/>
      <c r="D28" s="945"/>
      <c r="E28" s="945"/>
      <c r="F28" s="143"/>
      <c r="G28" s="143"/>
      <c r="H28" s="142"/>
    </row>
    <row r="29" spans="2:8" x14ac:dyDescent="0.2">
      <c r="B29" s="146" t="s">
        <v>124</v>
      </c>
      <c r="C29" s="371" t="s">
        <v>48</v>
      </c>
      <c r="D29" s="147">
        <v>0.1782</v>
      </c>
      <c r="E29" s="147">
        <v>0</v>
      </c>
    </row>
    <row r="30" spans="2:8" x14ac:dyDescent="0.2">
      <c r="B30" s="146" t="s">
        <v>125</v>
      </c>
      <c r="C30" s="371" t="s">
        <v>49</v>
      </c>
      <c r="D30" s="147">
        <v>3.95E-2</v>
      </c>
      <c r="E30" s="147">
        <v>0</v>
      </c>
    </row>
    <row r="31" spans="2:8" x14ac:dyDescent="0.2">
      <c r="B31" s="146" t="s">
        <v>126</v>
      </c>
      <c r="C31" s="371" t="s">
        <v>50</v>
      </c>
      <c r="D31" s="147">
        <v>8.5000000000000006E-3</v>
      </c>
      <c r="E31" s="147">
        <v>6.4000000000000003E-3</v>
      </c>
    </row>
    <row r="32" spans="2:8" x14ac:dyDescent="0.2">
      <c r="B32" s="146" t="s">
        <v>291</v>
      </c>
      <c r="C32" s="371" t="s">
        <v>51</v>
      </c>
      <c r="D32" s="147">
        <v>0.1109</v>
      </c>
      <c r="E32" s="147">
        <v>8.3299999999999999E-2</v>
      </c>
    </row>
    <row r="33" spans="2:5" x14ac:dyDescent="0.2">
      <c r="B33" s="146" t="s">
        <v>246</v>
      </c>
      <c r="C33" s="371" t="s">
        <v>52</v>
      </c>
      <c r="D33" s="147">
        <v>5.9999999999999995E-4</v>
      </c>
      <c r="E33" s="147">
        <v>4.0000000000000002E-4</v>
      </c>
    </row>
    <row r="34" spans="2:5" x14ac:dyDescent="0.2">
      <c r="B34" s="146" t="s">
        <v>247</v>
      </c>
      <c r="C34" s="371" t="s">
        <v>53</v>
      </c>
      <c r="D34" s="147">
        <v>7.4000000000000003E-3</v>
      </c>
      <c r="E34" s="147">
        <v>5.5999999999999999E-3</v>
      </c>
    </row>
    <row r="35" spans="2:5" x14ac:dyDescent="0.2">
      <c r="B35" s="146" t="s">
        <v>245</v>
      </c>
      <c r="C35" s="371" t="s">
        <v>54</v>
      </c>
      <c r="D35" s="147">
        <v>1.18E-2</v>
      </c>
      <c r="E35" s="147">
        <v>0</v>
      </c>
    </row>
    <row r="36" spans="2:5" x14ac:dyDescent="0.2">
      <c r="B36" s="146" t="s">
        <v>274</v>
      </c>
      <c r="C36" s="371" t="s">
        <v>55</v>
      </c>
      <c r="D36" s="147">
        <v>1E-3</v>
      </c>
      <c r="E36" s="147">
        <v>8.0000000000000004E-4</v>
      </c>
    </row>
    <row r="37" spans="2:5" x14ac:dyDescent="0.2">
      <c r="B37" s="146" t="s">
        <v>102</v>
      </c>
      <c r="C37" s="371" t="s">
        <v>56</v>
      </c>
      <c r="D37" s="147">
        <v>0.1376</v>
      </c>
      <c r="E37" s="147">
        <v>0.10340000000000001</v>
      </c>
    </row>
    <row r="38" spans="2:5" x14ac:dyDescent="0.2">
      <c r="B38" s="146" t="s">
        <v>57</v>
      </c>
      <c r="C38" s="371" t="s">
        <v>58</v>
      </c>
      <c r="D38" s="147">
        <v>4.0000000000000002E-4</v>
      </c>
      <c r="E38" s="147">
        <v>2.9999999999999997E-4</v>
      </c>
    </row>
    <row r="39" spans="2:5" x14ac:dyDescent="0.2">
      <c r="B39" s="144" t="s">
        <v>237</v>
      </c>
      <c r="C39" s="374" t="s">
        <v>59</v>
      </c>
      <c r="D39" s="149">
        <v>0.49590000000000001</v>
      </c>
      <c r="E39" s="145">
        <v>0.20019999999999999</v>
      </c>
    </row>
    <row r="40" spans="2:5" x14ac:dyDescent="0.2">
      <c r="B40" s="945" t="s">
        <v>60</v>
      </c>
      <c r="C40" s="945"/>
      <c r="D40" s="945"/>
      <c r="E40" s="945"/>
    </row>
    <row r="41" spans="2:5" x14ac:dyDescent="0.2">
      <c r="B41" s="146" t="s">
        <v>145</v>
      </c>
      <c r="C41" s="148" t="s">
        <v>61</v>
      </c>
      <c r="D41" s="147">
        <v>5.3600000000000002E-2</v>
      </c>
      <c r="E41" s="147">
        <v>4.0300000000000002E-2</v>
      </c>
    </row>
    <row r="42" spans="2:5" x14ac:dyDescent="0.2">
      <c r="B42" s="146" t="s">
        <v>146</v>
      </c>
      <c r="C42" s="148" t="s">
        <v>62</v>
      </c>
      <c r="D42" s="147">
        <v>1.2999999999999999E-3</v>
      </c>
      <c r="E42" s="147">
        <v>8.9999999999999998E-4</v>
      </c>
    </row>
    <row r="43" spans="2:5" x14ac:dyDescent="0.2">
      <c r="B43" s="146" t="s">
        <v>147</v>
      </c>
      <c r="C43" s="148" t="s">
        <v>63</v>
      </c>
      <c r="D43" s="147">
        <v>9.5999999999999992E-3</v>
      </c>
      <c r="E43" s="147">
        <v>7.1999999999999998E-3</v>
      </c>
    </row>
    <row r="44" spans="2:5" x14ac:dyDescent="0.2">
      <c r="B44" s="146" t="s">
        <v>64</v>
      </c>
      <c r="C44" s="148" t="s">
        <v>65</v>
      </c>
      <c r="D44" s="147">
        <v>2.52E-2</v>
      </c>
      <c r="E44" s="147">
        <v>1.89E-2</v>
      </c>
    </row>
    <row r="45" spans="2:5" x14ac:dyDescent="0.2">
      <c r="B45" s="146" t="s">
        <v>66</v>
      </c>
      <c r="C45" s="148" t="s">
        <v>67</v>
      </c>
      <c r="D45" s="147">
        <v>4.4999999999999997E-3</v>
      </c>
      <c r="E45" s="147">
        <v>3.3999999999999998E-3</v>
      </c>
    </row>
    <row r="46" spans="2:5" ht="25.5" x14ac:dyDescent="0.2">
      <c r="B46" s="144" t="s">
        <v>144</v>
      </c>
      <c r="C46" s="374" t="s">
        <v>68</v>
      </c>
      <c r="D46" s="149">
        <v>9.4200000000000006E-2</v>
      </c>
      <c r="E46" s="145">
        <v>7.0699999999999999E-2</v>
      </c>
    </row>
    <row r="47" spans="2:5" x14ac:dyDescent="0.2">
      <c r="B47" s="945" t="s">
        <v>69</v>
      </c>
      <c r="C47" s="945"/>
      <c r="D47" s="945"/>
      <c r="E47" s="945"/>
    </row>
    <row r="48" spans="2:5" x14ac:dyDescent="0.2">
      <c r="B48" s="146" t="s">
        <v>82</v>
      </c>
      <c r="C48" s="148" t="s">
        <v>70</v>
      </c>
      <c r="D48" s="147">
        <v>0.1825</v>
      </c>
      <c r="E48" s="147">
        <v>7.3700000000000002E-2</v>
      </c>
    </row>
    <row r="49" spans="2:5" s="70" customFormat="1" ht="36.75" customHeight="1" x14ac:dyDescent="0.2">
      <c r="B49" s="375" t="s">
        <v>83</v>
      </c>
      <c r="C49" s="376" t="s">
        <v>71</v>
      </c>
      <c r="D49" s="377">
        <v>4.7999999999999996E-3</v>
      </c>
      <c r="E49" s="377">
        <v>3.5999999999999999E-3</v>
      </c>
    </row>
    <row r="50" spans="2:5" x14ac:dyDescent="0.2">
      <c r="B50" s="144" t="s">
        <v>81</v>
      </c>
      <c r="C50" s="373" t="s">
        <v>72</v>
      </c>
      <c r="D50" s="149">
        <v>0.18729999999999999</v>
      </c>
      <c r="E50" s="149">
        <v>7.7300000000000008E-2</v>
      </c>
    </row>
    <row r="51" spans="2:5" customFormat="1" hidden="1" x14ac:dyDescent="0.2">
      <c r="B51" s="945" t="s">
        <v>73</v>
      </c>
      <c r="C51" s="945"/>
      <c r="D51" s="945"/>
      <c r="E51" s="945"/>
    </row>
    <row r="52" spans="2:5" customFormat="1" hidden="1" x14ac:dyDescent="0.2">
      <c r="B52" s="378" t="s">
        <v>83</v>
      </c>
      <c r="C52" s="378" t="s">
        <v>74</v>
      </c>
      <c r="D52" s="378">
        <v>0</v>
      </c>
      <c r="E52" s="378">
        <v>0</v>
      </c>
    </row>
    <row r="53" spans="2:5" customFormat="1" hidden="1" x14ac:dyDescent="0.2">
      <c r="B53" s="378" t="s">
        <v>422</v>
      </c>
      <c r="C53" s="378" t="s">
        <v>72</v>
      </c>
      <c r="D53" s="378">
        <v>0</v>
      </c>
      <c r="E53" s="378">
        <v>0</v>
      </c>
    </row>
    <row r="54" spans="2:5" x14ac:dyDescent="0.2">
      <c r="B54" s="945" t="s">
        <v>421</v>
      </c>
      <c r="C54" s="945"/>
      <c r="D54" s="149">
        <v>1.1454000000000002</v>
      </c>
      <c r="E54" s="149">
        <v>0.71620000000000006</v>
      </c>
    </row>
    <row r="55" spans="2:5" x14ac:dyDescent="0.2">
      <c r="B55" t="s">
        <v>417</v>
      </c>
      <c r="C55" s="150"/>
      <c r="D55" s="150"/>
      <c r="E55" s="151"/>
    </row>
  </sheetData>
  <mergeCells count="11">
    <mergeCell ref="B13:E13"/>
    <mergeCell ref="B15:B16"/>
    <mergeCell ref="C15:C16"/>
    <mergeCell ref="D15:D16"/>
    <mergeCell ref="E15:E16"/>
    <mergeCell ref="B54:C54"/>
    <mergeCell ref="B17:E17"/>
    <mergeCell ref="B28:E28"/>
    <mergeCell ref="B40:E40"/>
    <mergeCell ref="B47:E47"/>
    <mergeCell ref="B51:E51"/>
  </mergeCells>
  <phoneticPr fontId="28" type="noConversion"/>
  <printOptions horizontalCentered="1"/>
  <pageMargins left="0.59055118110236227" right="0.39370078740157483" top="0.78740157480314965" bottom="0.39370078740157483" header="0" footer="0"/>
  <pageSetup paperSize="9" scale="83" fitToHeight="0" orientation="portrait" r:id="rId1"/>
  <headerFooter alignWithMargins="0">
    <oddFooter>&amp;R&amp;G</oddFooter>
  </headerFooter>
  <drawing r:id="rId2"/>
  <legacyDrawingHF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Plan26">
    <tabColor theme="7" tint="0.59999389629810485"/>
    <pageSetUpPr fitToPage="1"/>
  </sheetPr>
  <dimension ref="A1:K67"/>
  <sheetViews>
    <sheetView tabSelected="1" view="pageBreakPreview" zoomScaleNormal="100" zoomScaleSheetLayoutView="100" workbookViewId="0">
      <selection activeCell="K21" sqref="K21"/>
    </sheetView>
  </sheetViews>
  <sheetFormatPr defaultRowHeight="12.75" x14ac:dyDescent="0.2"/>
  <cols>
    <col min="1" max="1" width="1.42578125" style="162" customWidth="1"/>
    <col min="2" max="2" width="7.5703125" style="162" customWidth="1"/>
    <col min="3" max="3" width="26.42578125" style="162" customWidth="1"/>
    <col min="4" max="4" width="27.7109375" style="162" customWidth="1"/>
    <col min="5" max="5" width="20.140625" style="162" customWidth="1"/>
    <col min="6" max="6" width="22.7109375" style="162" customWidth="1"/>
    <col min="7" max="7" width="1.7109375" style="162" customWidth="1"/>
    <col min="8" max="9" width="9.140625" style="162"/>
    <col min="10" max="10" width="9.7109375" style="162" bestFit="1" customWidth="1"/>
    <col min="11" max="11" width="11.28515625" style="162" bestFit="1" customWidth="1"/>
    <col min="12" max="16384" width="9.140625" style="162"/>
  </cols>
  <sheetData>
    <row r="1" spans="1:11" s="153" customFormat="1" ht="18" x14ac:dyDescent="0.2">
      <c r="A1" s="103"/>
      <c r="B1" s="124"/>
      <c r="C1" s="152"/>
      <c r="D1" s="152"/>
      <c r="E1" s="152"/>
      <c r="H1" s="154"/>
    </row>
    <row r="2" spans="1:11" s="153" customFormat="1" ht="59.25" customHeight="1" x14ac:dyDescent="0.2">
      <c r="A2" s="104"/>
      <c r="B2" s="125"/>
      <c r="C2" s="152"/>
      <c r="D2" s="152"/>
      <c r="E2" s="152"/>
    </row>
    <row r="3" spans="1:11" s="155" customFormat="1" ht="12.75" customHeight="1" x14ac:dyDescent="0.2">
      <c r="C3" s="156"/>
      <c r="D3" s="156"/>
      <c r="E3" s="156"/>
      <c r="H3" s="153"/>
    </row>
    <row r="4" spans="1:11" s="153" customFormat="1" ht="12.75" customHeight="1" x14ac:dyDescent="0.2">
      <c r="A4" s="157"/>
      <c r="C4" s="152"/>
      <c r="D4" s="152"/>
      <c r="E4" s="152"/>
      <c r="F4" s="65"/>
    </row>
    <row r="5" spans="1:11" s="153" customFormat="1" ht="12.75" customHeight="1" x14ac:dyDescent="0.2">
      <c r="A5" s="157"/>
      <c r="C5" s="152"/>
      <c r="D5" s="152"/>
      <c r="E5" s="152"/>
      <c r="F5" s="65"/>
    </row>
    <row r="6" spans="1:11" s="153" customFormat="1" ht="12.75" customHeight="1" x14ac:dyDescent="0.2">
      <c r="A6" s="157"/>
      <c r="C6" s="152"/>
      <c r="D6" s="152"/>
      <c r="F6" s="128" t="s">
        <v>214</v>
      </c>
    </row>
    <row r="7" spans="1:11" s="155" customFormat="1" ht="12.75" customHeight="1" x14ac:dyDescent="0.2">
      <c r="B7" s="154" t="s">
        <v>581</v>
      </c>
      <c r="C7" s="156"/>
      <c r="D7" s="156"/>
      <c r="F7" s="158" t="s">
        <v>582</v>
      </c>
      <c r="H7" s="153"/>
    </row>
    <row r="8" spans="1:11" s="155" customFormat="1" ht="12.75" customHeight="1" x14ac:dyDescent="0.2">
      <c r="B8" s="154" t="s">
        <v>526</v>
      </c>
      <c r="C8" s="156"/>
      <c r="D8" s="156"/>
      <c r="F8" s="158" t="s">
        <v>583</v>
      </c>
      <c r="H8" s="153"/>
    </row>
    <row r="9" spans="1:11" customFormat="1" ht="12.75" hidden="1" customHeight="1" x14ac:dyDescent="0.2">
      <c r="F9" t="e">
        <v>#REF!</v>
      </c>
    </row>
    <row r="10" spans="1:11" s="155" customFormat="1" ht="12.75" customHeight="1" x14ac:dyDescent="0.2">
      <c r="B10" s="154"/>
      <c r="C10" s="156"/>
      <c r="D10" s="156"/>
      <c r="F10" s="158" t="s">
        <v>418</v>
      </c>
      <c r="H10" s="153"/>
    </row>
    <row r="11" spans="1:11" s="160" customFormat="1" ht="12.75" customHeight="1" x14ac:dyDescent="0.2">
      <c r="A11" s="159"/>
      <c r="B11" s="159"/>
      <c r="C11" s="159"/>
      <c r="D11" s="159"/>
      <c r="F11" s="158" t="s">
        <v>584</v>
      </c>
      <c r="G11" s="159"/>
      <c r="H11" s="103"/>
    </row>
    <row r="12" spans="1:11" s="155" customFormat="1" ht="8.25" customHeight="1" x14ac:dyDescent="0.2">
      <c r="A12" s="161"/>
      <c r="B12" s="161"/>
      <c r="C12" s="161"/>
      <c r="D12" s="161"/>
      <c r="E12" s="161"/>
      <c r="F12" s="161"/>
      <c r="G12" s="161"/>
    </row>
    <row r="13" spans="1:11" ht="15" x14ac:dyDescent="0.25">
      <c r="A13" s="956" t="s">
        <v>77</v>
      </c>
      <c r="B13" s="956"/>
      <c r="C13" s="956"/>
      <c r="D13" s="956"/>
      <c r="E13" s="956"/>
      <c r="F13" s="956"/>
      <c r="G13" s="956"/>
    </row>
    <row r="14" spans="1:11" s="155" customFormat="1" ht="8.25" x14ac:dyDescent="0.2">
      <c r="C14" s="163"/>
      <c r="D14" s="163"/>
      <c r="E14" s="163"/>
    </row>
    <row r="15" spans="1:11" x14ac:dyDescent="0.2">
      <c r="B15" s="810" t="s">
        <v>307</v>
      </c>
      <c r="C15" s="890" t="s">
        <v>78</v>
      </c>
      <c r="D15" s="892"/>
      <c r="E15" s="810" t="s">
        <v>79</v>
      </c>
      <c r="F15" s="810" t="s">
        <v>80</v>
      </c>
      <c r="K15" s="164"/>
    </row>
    <row r="16" spans="1:11" ht="13.5" x14ac:dyDescent="0.2">
      <c r="B16" s="262" t="s">
        <v>99</v>
      </c>
      <c r="C16" s="957" t="s">
        <v>171</v>
      </c>
      <c r="D16" s="958"/>
      <c r="E16" s="295">
        <v>4.4000000000000004</v>
      </c>
      <c r="F16" s="296" t="s">
        <v>172</v>
      </c>
    </row>
    <row r="17" spans="2:10" ht="13.5" x14ac:dyDescent="0.2">
      <c r="B17" s="262" t="s">
        <v>309</v>
      </c>
      <c r="C17" s="954" t="s">
        <v>131</v>
      </c>
      <c r="D17" s="955"/>
      <c r="E17" s="295">
        <v>0.8</v>
      </c>
      <c r="F17" s="296" t="s">
        <v>261</v>
      </c>
    </row>
    <row r="18" spans="2:10" ht="13.5" x14ac:dyDescent="0.2">
      <c r="B18" s="262" t="s">
        <v>170</v>
      </c>
      <c r="C18" s="954" t="s">
        <v>223</v>
      </c>
      <c r="D18" s="955"/>
      <c r="E18" s="295">
        <v>1.02</v>
      </c>
      <c r="F18" s="296" t="s">
        <v>258</v>
      </c>
    </row>
    <row r="19" spans="2:10" ht="13.5" x14ac:dyDescent="0.2">
      <c r="B19" s="262" t="s">
        <v>101</v>
      </c>
      <c r="C19" s="954" t="s">
        <v>260</v>
      </c>
      <c r="D19" s="955"/>
      <c r="E19" s="394">
        <v>1.1100000000000001</v>
      </c>
      <c r="F19" s="296" t="s">
        <v>259</v>
      </c>
    </row>
    <row r="20" spans="2:10" ht="25.5" customHeight="1" x14ac:dyDescent="0.2">
      <c r="B20" s="262" t="s">
        <v>109</v>
      </c>
      <c r="C20" s="954" t="s">
        <v>87</v>
      </c>
      <c r="D20" s="955"/>
      <c r="E20" s="295">
        <v>7.17</v>
      </c>
      <c r="F20" s="296" t="s">
        <v>268</v>
      </c>
      <c r="J20" s="165"/>
    </row>
    <row r="21" spans="2:10" ht="25.5" customHeight="1" x14ac:dyDescent="0.2">
      <c r="B21" s="262" t="s">
        <v>138</v>
      </c>
      <c r="C21" s="954" t="s">
        <v>165</v>
      </c>
      <c r="D21" s="955"/>
      <c r="E21" s="295">
        <v>5.65</v>
      </c>
      <c r="F21" s="296" t="s">
        <v>305</v>
      </c>
    </row>
    <row r="22" spans="2:10" ht="25.5" customHeight="1" x14ac:dyDescent="0.2">
      <c r="B22" s="261" t="s">
        <v>139</v>
      </c>
      <c r="C22" s="954" t="s">
        <v>154</v>
      </c>
      <c r="D22" s="955"/>
      <c r="E22" s="394">
        <v>3</v>
      </c>
      <c r="F22" s="261"/>
    </row>
    <row r="23" spans="2:10" x14ac:dyDescent="0.2">
      <c r="B23" s="261" t="s">
        <v>140</v>
      </c>
      <c r="C23" s="954" t="s">
        <v>228</v>
      </c>
      <c r="D23" s="955"/>
      <c r="E23" s="295">
        <v>0.65</v>
      </c>
      <c r="F23" s="261"/>
    </row>
    <row r="24" spans="2:10" x14ac:dyDescent="0.2">
      <c r="B24" s="261" t="s">
        <v>134</v>
      </c>
      <c r="C24" s="954" t="s">
        <v>229</v>
      </c>
      <c r="D24" s="955"/>
      <c r="E24" s="394">
        <v>2</v>
      </c>
      <c r="F24" s="261"/>
      <c r="H24" s="72"/>
    </row>
    <row r="25" spans="2:10" x14ac:dyDescent="0.2">
      <c r="B25" s="261" t="s">
        <v>311</v>
      </c>
      <c r="C25" s="957" t="s">
        <v>254</v>
      </c>
      <c r="D25" s="958"/>
      <c r="E25" s="394">
        <v>0</v>
      </c>
      <c r="F25" s="261"/>
      <c r="H25" s="72"/>
    </row>
    <row r="26" spans="2:10" s="155" customFormat="1" ht="8.25" x14ac:dyDescent="0.2">
      <c r="C26" s="166"/>
      <c r="D26" s="166"/>
      <c r="E26" s="161"/>
    </row>
    <row r="27" spans="2:10" ht="15.75" x14ac:dyDescent="0.2">
      <c r="B27" s="160"/>
      <c r="C27" s="167" t="s">
        <v>277</v>
      </c>
      <c r="D27" s="167"/>
      <c r="E27" s="168"/>
    </row>
    <row r="28" spans="2:10" s="155" customFormat="1" ht="8.25" x14ac:dyDescent="0.2">
      <c r="B28" s="169"/>
      <c r="C28" s="169"/>
      <c r="D28" s="169"/>
      <c r="E28" s="169"/>
      <c r="F28" s="169"/>
    </row>
    <row r="29" spans="2:10" ht="16.5" customHeight="1" x14ac:dyDescent="0.2">
      <c r="B29" s="170"/>
      <c r="C29" s="370" t="s">
        <v>262</v>
      </c>
      <c r="D29" s="170"/>
      <c r="E29" s="170"/>
      <c r="F29" s="170"/>
    </row>
    <row r="30" spans="2:10" s="171" customFormat="1" ht="8.25" x14ac:dyDescent="0.2"/>
    <row r="31" spans="2:10" ht="15" customHeight="1" x14ac:dyDescent="0.25">
      <c r="C31" s="959" t="s">
        <v>608</v>
      </c>
      <c r="D31" s="959"/>
      <c r="E31" s="959"/>
      <c r="H31" s="72"/>
      <c r="I31" s="72"/>
    </row>
    <row r="32" spans="2:10" customFormat="1" ht="14.25" hidden="1" customHeight="1" x14ac:dyDescent="0.2">
      <c r="C32" t="s">
        <v>609</v>
      </c>
    </row>
    <row r="33" spans="2:8" s="155" customFormat="1" ht="8.25" x14ac:dyDescent="0.2">
      <c r="C33" s="169"/>
      <c r="D33" s="169"/>
    </row>
    <row r="34" spans="2:8" x14ac:dyDescent="0.2">
      <c r="B34" s="72" t="s">
        <v>278</v>
      </c>
    </row>
    <row r="35" spans="2:8" s="155" customFormat="1" ht="8.25" x14ac:dyDescent="0.2">
      <c r="B35" s="166"/>
    </row>
    <row r="36" spans="2:8" ht="12.95" customHeight="1" x14ac:dyDescent="0.2">
      <c r="B36" s="898" t="s">
        <v>610</v>
      </c>
      <c r="C36" s="898"/>
      <c r="D36" s="898"/>
      <c r="E36" s="898"/>
      <c r="F36" s="898"/>
      <c r="H36" s="72"/>
    </row>
    <row r="37" spans="2:8" ht="13.5" customHeight="1" x14ac:dyDescent="0.2">
      <c r="B37" s="898"/>
      <c r="C37" s="898"/>
      <c r="D37" s="898"/>
      <c r="E37" s="898"/>
      <c r="F37" s="898"/>
    </row>
    <row r="38" spans="2:8" s="155" customFormat="1" ht="8.25" x14ac:dyDescent="0.2">
      <c r="B38" s="66"/>
      <c r="C38" s="66"/>
      <c r="D38" s="66"/>
      <c r="E38" s="66"/>
      <c r="F38" s="66"/>
    </row>
    <row r="39" spans="2:8" ht="15" customHeight="1" x14ac:dyDescent="0.2">
      <c r="B39" s="890" t="s">
        <v>78</v>
      </c>
      <c r="C39" s="892"/>
      <c r="D39" s="821" t="s">
        <v>110</v>
      </c>
      <c r="E39" s="810" t="s">
        <v>112</v>
      </c>
      <c r="F39" s="810" t="s">
        <v>111</v>
      </c>
    </row>
    <row r="40" spans="2:8" x14ac:dyDescent="0.2">
      <c r="B40" s="950" t="s">
        <v>115</v>
      </c>
      <c r="C40" s="951"/>
      <c r="D40" s="129">
        <v>3</v>
      </c>
      <c r="E40" s="4">
        <v>4</v>
      </c>
      <c r="F40" s="4">
        <v>5.5</v>
      </c>
    </row>
    <row r="41" spans="2:8" x14ac:dyDescent="0.2">
      <c r="B41" s="950" t="s">
        <v>132</v>
      </c>
      <c r="C41" s="951"/>
      <c r="D41" s="129">
        <v>0.8</v>
      </c>
      <c r="E41" s="4">
        <v>0.8</v>
      </c>
      <c r="F41" s="4">
        <v>1</v>
      </c>
    </row>
    <row r="42" spans="2:8" x14ac:dyDescent="0.2">
      <c r="B42" s="950" t="s">
        <v>113</v>
      </c>
      <c r="C42" s="951"/>
      <c r="D42" s="129">
        <v>0.97</v>
      </c>
      <c r="E42" s="4">
        <v>1.27</v>
      </c>
      <c r="F42" s="4">
        <v>1.27</v>
      </c>
    </row>
    <row r="43" spans="2:8" x14ac:dyDescent="0.2">
      <c r="B43" s="950" t="s">
        <v>114</v>
      </c>
      <c r="C43" s="951"/>
      <c r="D43" s="129">
        <v>0.59</v>
      </c>
      <c r="E43" s="4">
        <v>1.23</v>
      </c>
      <c r="F43" s="4">
        <v>1.39</v>
      </c>
    </row>
    <row r="44" spans="2:8" x14ac:dyDescent="0.2">
      <c r="B44" s="950" t="s">
        <v>116</v>
      </c>
      <c r="C44" s="951"/>
      <c r="D44" s="129">
        <v>6.16</v>
      </c>
      <c r="E44" s="4">
        <v>7.3999999999999995</v>
      </c>
      <c r="F44" s="4">
        <v>8.9599999999999991</v>
      </c>
    </row>
    <row r="45" spans="2:8" x14ac:dyDescent="0.2">
      <c r="B45" s="950" t="s">
        <v>117</v>
      </c>
      <c r="C45" s="951"/>
      <c r="D45" s="129">
        <v>5.65</v>
      </c>
      <c r="E45" s="4">
        <v>6.65</v>
      </c>
      <c r="F45" s="4">
        <v>8.65</v>
      </c>
    </row>
    <row r="46" spans="2:8" x14ac:dyDescent="0.2">
      <c r="B46" s="950" t="s">
        <v>118</v>
      </c>
      <c r="C46" s="951"/>
      <c r="D46" s="129">
        <v>3</v>
      </c>
      <c r="E46" s="4">
        <v>3</v>
      </c>
      <c r="F46" s="4">
        <v>3</v>
      </c>
    </row>
    <row r="47" spans="2:8" x14ac:dyDescent="0.2">
      <c r="B47" s="950" t="s">
        <v>119</v>
      </c>
      <c r="C47" s="951"/>
      <c r="D47" s="129">
        <v>0.65</v>
      </c>
      <c r="E47" s="4">
        <v>0.65</v>
      </c>
      <c r="F47" s="4">
        <v>0.65</v>
      </c>
    </row>
    <row r="48" spans="2:8" x14ac:dyDescent="0.2">
      <c r="B48" s="950" t="s">
        <v>120</v>
      </c>
      <c r="C48" s="951"/>
      <c r="D48" s="129">
        <v>2</v>
      </c>
      <c r="E48" s="4">
        <v>3</v>
      </c>
      <c r="F48" s="4">
        <v>5</v>
      </c>
      <c r="H48" s="72"/>
    </row>
    <row r="49" spans="2:10" ht="12.75" hidden="1" customHeight="1" x14ac:dyDescent="0.2">
      <c r="B49" s="950" t="s">
        <v>255</v>
      </c>
      <c r="C49" s="951"/>
      <c r="D49" s="130">
        <v>0</v>
      </c>
      <c r="E49" s="69">
        <v>0</v>
      </c>
      <c r="F49" s="69">
        <v>0</v>
      </c>
      <c r="H49" s="253"/>
    </row>
    <row r="50" spans="2:10" x14ac:dyDescent="0.2">
      <c r="B50" s="952" t="s">
        <v>248</v>
      </c>
      <c r="C50" s="953"/>
      <c r="D50" s="251">
        <v>20.34</v>
      </c>
      <c r="E50" s="252">
        <v>22.12</v>
      </c>
      <c r="F50" s="252">
        <v>25</v>
      </c>
      <c r="H50" s="172"/>
      <c r="I50" s="172"/>
      <c r="J50" s="172"/>
    </row>
    <row r="51" spans="2:10" s="323" customFormat="1" x14ac:dyDescent="0.2">
      <c r="B51" s="324" t="s">
        <v>420</v>
      </c>
      <c r="C51" s="325"/>
      <c r="D51" s="326"/>
      <c r="E51" s="326"/>
      <c r="F51" s="326"/>
      <c r="H51" s="327"/>
      <c r="I51" s="327"/>
      <c r="J51" s="327"/>
    </row>
    <row r="52" spans="2:10" s="155" customFormat="1" ht="5.25" customHeight="1" x14ac:dyDescent="0.2">
      <c r="B52" s="66"/>
      <c r="C52" s="66"/>
      <c r="D52" s="66"/>
      <c r="E52" s="66"/>
      <c r="F52" s="66"/>
    </row>
    <row r="53" spans="2:10" s="71" customFormat="1" ht="12.75" customHeight="1" x14ac:dyDescent="0.2">
      <c r="B53" s="898" t="s">
        <v>103</v>
      </c>
      <c r="C53" s="898"/>
      <c r="D53" s="898"/>
      <c r="E53" s="898"/>
      <c r="F53" s="898"/>
    </row>
    <row r="54" spans="2:10" s="71" customFormat="1" x14ac:dyDescent="0.2">
      <c r="B54" s="898"/>
      <c r="C54" s="898"/>
      <c r="D54" s="898"/>
      <c r="E54" s="898"/>
      <c r="F54" s="898"/>
    </row>
    <row r="55" spans="2:10" s="71" customFormat="1" x14ac:dyDescent="0.2">
      <c r="B55" s="898"/>
      <c r="C55" s="898"/>
      <c r="D55" s="898"/>
      <c r="E55" s="898"/>
      <c r="F55" s="898"/>
    </row>
    <row r="56" spans="2:10" s="71" customFormat="1" x14ac:dyDescent="0.2">
      <c r="B56" s="898" t="s">
        <v>611</v>
      </c>
      <c r="C56" s="898"/>
      <c r="D56" s="898"/>
      <c r="E56" s="898"/>
      <c r="F56" s="898"/>
      <c r="H56" s="61"/>
    </row>
    <row r="57" spans="2:10" s="71" customFormat="1" ht="27.75" customHeight="1" x14ac:dyDescent="0.2">
      <c r="B57" s="898"/>
      <c r="C57" s="898"/>
      <c r="D57" s="898"/>
      <c r="E57" s="898"/>
      <c r="F57" s="898"/>
      <c r="H57" s="61"/>
      <c r="I57" s="61"/>
      <c r="J57" s="61"/>
    </row>
    <row r="58" spans="2:10" s="71" customFormat="1" hidden="1" x14ac:dyDescent="0.2">
      <c r="B58" s="883" t="s">
        <v>612</v>
      </c>
      <c r="C58" s="883"/>
      <c r="D58" s="883"/>
      <c r="E58" s="883"/>
      <c r="F58" s="883"/>
      <c r="H58" s="173"/>
      <c r="I58" s="173"/>
    </row>
    <row r="59" spans="2:10" s="71" customFormat="1" hidden="1" x14ac:dyDescent="0.2">
      <c r="B59" s="883"/>
      <c r="C59" s="883"/>
      <c r="D59" s="883"/>
      <c r="E59" s="883"/>
      <c r="F59" s="883"/>
    </row>
    <row r="60" spans="2:10" s="71" customFormat="1" x14ac:dyDescent="0.2">
      <c r="B60" s="898" t="s">
        <v>613</v>
      </c>
      <c r="C60" s="898"/>
      <c r="D60" s="898"/>
      <c r="E60" s="898"/>
      <c r="F60" s="898"/>
    </row>
    <row r="61" spans="2:10" s="71" customFormat="1" ht="13.5" customHeight="1" x14ac:dyDescent="0.2">
      <c r="B61" s="898"/>
      <c r="C61" s="898"/>
      <c r="D61" s="898"/>
      <c r="E61" s="898"/>
      <c r="F61" s="898"/>
    </row>
    <row r="62" spans="2:10" s="174" customFormat="1" ht="6" customHeight="1" x14ac:dyDescent="0.2"/>
    <row r="63" spans="2:10" s="71" customFormat="1" ht="12.75" customHeight="1" x14ac:dyDescent="0.2">
      <c r="B63" s="890" t="s">
        <v>78</v>
      </c>
      <c r="C63" s="892"/>
      <c r="D63" s="810" t="s">
        <v>110</v>
      </c>
      <c r="E63" s="810" t="s">
        <v>112</v>
      </c>
      <c r="F63" s="810" t="s">
        <v>111</v>
      </c>
    </row>
    <row r="64" spans="2:10" s="71" customFormat="1" ht="17.25" customHeight="1" x14ac:dyDescent="0.2">
      <c r="B64" s="948" t="s">
        <v>133</v>
      </c>
      <c r="C64" s="949"/>
      <c r="D64" s="129">
        <v>3.49</v>
      </c>
      <c r="E64" s="4">
        <v>6.23</v>
      </c>
      <c r="F64" s="4">
        <v>8.870000000000001</v>
      </c>
    </row>
    <row r="65" spans="2:6" s="174" customFormat="1" ht="6" customHeight="1" x14ac:dyDescent="0.2"/>
    <row r="66" spans="2:6" s="71" customFormat="1" x14ac:dyDescent="0.2">
      <c r="B66" s="883"/>
      <c r="C66" s="883"/>
      <c r="D66" s="883"/>
      <c r="E66" s="883"/>
      <c r="F66" s="883"/>
    </row>
    <row r="67" spans="2:6" s="71" customFormat="1" ht="16.5" customHeight="1" x14ac:dyDescent="0.2">
      <c r="B67" s="883"/>
      <c r="C67" s="883"/>
      <c r="D67" s="883"/>
      <c r="E67" s="883"/>
      <c r="F67" s="883"/>
    </row>
  </sheetData>
  <mergeCells count="33">
    <mergeCell ref="B66:F67"/>
    <mergeCell ref="C20:D20"/>
    <mergeCell ref="B53:F55"/>
    <mergeCell ref="C23:D23"/>
    <mergeCell ref="C25:D25"/>
    <mergeCell ref="C21:D21"/>
    <mergeCell ref="C22:D22"/>
    <mergeCell ref="B36:F37"/>
    <mergeCell ref="C24:D24"/>
    <mergeCell ref="B39:C39"/>
    <mergeCell ref="B40:C40"/>
    <mergeCell ref="C31:E31"/>
    <mergeCell ref="B47:C47"/>
    <mergeCell ref="B48:C48"/>
    <mergeCell ref="B45:C45"/>
    <mergeCell ref="B41:C41"/>
    <mergeCell ref="C19:D19"/>
    <mergeCell ref="C17:D17"/>
    <mergeCell ref="A13:G13"/>
    <mergeCell ref="C15:D15"/>
    <mergeCell ref="C16:D16"/>
    <mergeCell ref="C18:D18"/>
    <mergeCell ref="B42:C42"/>
    <mergeCell ref="B43:C43"/>
    <mergeCell ref="B44:C44"/>
    <mergeCell ref="B46:C46"/>
    <mergeCell ref="B50:C50"/>
    <mergeCell ref="B63:C63"/>
    <mergeCell ref="B64:C64"/>
    <mergeCell ref="B49:C49"/>
    <mergeCell ref="B56:F57"/>
    <mergeCell ref="B58:F59"/>
    <mergeCell ref="B60:F61"/>
  </mergeCells>
  <phoneticPr fontId="28" type="noConversion"/>
  <dataValidations count="1">
    <dataValidation type="list" allowBlank="1" showInputMessage="1" showErrorMessage="1" sqref="H37" xr:uid="{00000000-0002-0000-0500-000000000000}">
      <formula1>$H$2:$H$7</formula1>
    </dataValidation>
  </dataValidations>
  <printOptions horizontalCentered="1"/>
  <pageMargins left="0.59055118110236227" right="0.39370078740157483" top="0.78740157480314965" bottom="0.39370078740157483" header="0" footer="0"/>
  <pageSetup paperSize="9" scale="88" firstPageNumber="0" fitToHeight="0" orientation="portrait" r:id="rId1"/>
  <headerFooter alignWithMargins="0">
    <oddFooter>&amp;R&amp;G</oddFooter>
  </headerFooter>
  <drawing r:id="rId2"/>
  <legacyDrawingHF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Plan9"/>
  <dimension ref="A1:R58"/>
  <sheetViews>
    <sheetView view="pageBreakPreview" topLeftCell="A24" zoomScaleNormal="75" zoomScaleSheetLayoutView="100" workbookViewId="0">
      <selection activeCell="E26" sqref="E26"/>
    </sheetView>
  </sheetViews>
  <sheetFormatPr defaultRowHeight="12.75" x14ac:dyDescent="0.2"/>
  <cols>
    <col min="1" max="1" width="5.7109375" style="36" customWidth="1"/>
    <col min="2" max="2" width="35.5703125" style="37" customWidth="1"/>
    <col min="3" max="3" width="7.140625" style="20" bestFit="1" customWidth="1"/>
    <col min="4" max="4" width="9.28515625" style="20" bestFit="1" customWidth="1"/>
    <col min="5" max="5" width="10.85546875" style="20" customWidth="1"/>
    <col min="6" max="6" width="11.28515625" style="20" customWidth="1"/>
    <col min="7" max="7" width="13.42578125" style="20" bestFit="1" customWidth="1"/>
    <col min="8" max="8" width="16.140625" style="20" bestFit="1" customWidth="1"/>
    <col min="9" max="9" width="28.85546875" style="20" bestFit="1" customWidth="1"/>
    <col min="10" max="10" width="27.42578125" style="20" bestFit="1" customWidth="1"/>
    <col min="11" max="11" width="15.42578125" style="20" bestFit="1" customWidth="1"/>
    <col min="12" max="12" width="17.5703125" style="20" bestFit="1" customWidth="1"/>
    <col min="13" max="16384" width="9.140625" style="20"/>
  </cols>
  <sheetData>
    <row r="1" spans="1:18" ht="15.75" x14ac:dyDescent="0.25">
      <c r="A1" s="8" t="e">
        <f>#REF!</f>
        <v>#REF!</v>
      </c>
      <c r="B1" s="8"/>
      <c r="C1" s="8"/>
      <c r="D1" s="8"/>
      <c r="E1" s="8"/>
      <c r="F1" s="8"/>
      <c r="G1" s="8"/>
      <c r="H1" s="19"/>
      <c r="I1" s="10" t="s">
        <v>301</v>
      </c>
      <c r="J1" s="12" t="e">
        <f>EST</f>
        <v>#NAME?</v>
      </c>
      <c r="K1" s="13" t="s">
        <v>293</v>
      </c>
      <c r="L1" s="13" t="e">
        <f>TOT</f>
        <v>#NAME?</v>
      </c>
      <c r="M1" s="18" t="e">
        <f>#REF!</f>
        <v>#REF!</v>
      </c>
      <c r="N1" s="18" t="s">
        <v>202</v>
      </c>
      <c r="O1" s="11"/>
      <c r="P1" s="11"/>
      <c r="Q1" s="11"/>
      <c r="R1" s="11"/>
    </row>
    <row r="2" spans="1:18" ht="24.75" x14ac:dyDescent="0.5">
      <c r="A2" s="9" t="e">
        <f>#REF!</f>
        <v>#REF!</v>
      </c>
      <c r="B2" s="9"/>
      <c r="C2" s="9"/>
      <c r="D2" s="9"/>
      <c r="E2" s="9"/>
      <c r="F2" s="9"/>
      <c r="G2" s="9"/>
      <c r="H2" s="21"/>
      <c r="I2" s="10" t="s">
        <v>294</v>
      </c>
      <c r="J2" s="12" t="e">
        <f>PREF</f>
        <v>#NAME?</v>
      </c>
      <c r="K2" s="13" t="s">
        <v>300</v>
      </c>
      <c r="L2" s="15">
        <f>OGU+CPA</f>
        <v>0</v>
      </c>
      <c r="M2" s="18" t="e">
        <f>#REF!</f>
        <v>#REF!</v>
      </c>
      <c r="N2" s="13" t="e">
        <f>#REF!</f>
        <v>#REF!</v>
      </c>
      <c r="O2" s="11"/>
      <c r="P2" s="11"/>
      <c r="Q2" s="11"/>
      <c r="R2" s="11"/>
    </row>
    <row r="3" spans="1:18" ht="12.75" customHeight="1" x14ac:dyDescent="0.2">
      <c r="A3" s="22"/>
      <c r="B3" s="22"/>
      <c r="C3" s="22"/>
      <c r="D3" s="22"/>
      <c r="E3" s="22"/>
      <c r="F3" s="22"/>
      <c r="G3" s="22"/>
      <c r="H3" s="22"/>
      <c r="I3" s="10" t="s">
        <v>295</v>
      </c>
      <c r="J3" s="10">
        <f>OGU</f>
        <v>0</v>
      </c>
      <c r="K3" s="13" t="s">
        <v>325</v>
      </c>
      <c r="L3" s="13" t="e">
        <f>TID-TOT</f>
        <v>#NAME?</v>
      </c>
      <c r="M3" s="11"/>
      <c r="N3" s="13" t="e">
        <f>#REF!</f>
        <v>#REF!</v>
      </c>
      <c r="O3" s="11"/>
      <c r="P3" s="11"/>
      <c r="Q3" s="11"/>
      <c r="R3" s="11"/>
    </row>
    <row r="4" spans="1:18" ht="12.75" customHeight="1" x14ac:dyDescent="0.2">
      <c r="A4" s="62" t="e">
        <f>#REF!</f>
        <v>#REF!</v>
      </c>
      <c r="B4" s="59"/>
      <c r="C4" s="59"/>
      <c r="D4" s="59"/>
      <c r="E4" s="59"/>
      <c r="F4" s="64" t="e">
        <f>#REF!</f>
        <v>#REF!</v>
      </c>
      <c r="G4" s="64"/>
      <c r="H4" s="22"/>
      <c r="I4" s="10" t="s">
        <v>303</v>
      </c>
      <c r="J4" s="12">
        <f>CPA</f>
        <v>0</v>
      </c>
      <c r="K4" s="10" t="s">
        <v>296</v>
      </c>
      <c r="L4" s="16"/>
      <c r="M4" s="13" t="e">
        <f>N2&amp;N3&amp;J2&amp;M2</f>
        <v>#REF!</v>
      </c>
      <c r="N4" s="11"/>
      <c r="O4" s="11"/>
      <c r="P4" s="11"/>
      <c r="Q4" s="11"/>
      <c r="R4" s="11"/>
    </row>
    <row r="5" spans="1:18" ht="12.75" customHeight="1" x14ac:dyDescent="0.2">
      <c r="A5" s="62" t="e">
        <f>#REF!</f>
        <v>#REF!</v>
      </c>
      <c r="B5" s="59"/>
      <c r="C5" s="59"/>
      <c r="D5" s="59"/>
      <c r="E5" s="59"/>
      <c r="F5" s="64" t="e">
        <f>#REF!</f>
        <v>#REF!</v>
      </c>
      <c r="G5" s="64"/>
      <c r="H5" s="24"/>
      <c r="I5" s="13" t="s">
        <v>220</v>
      </c>
      <c r="J5" s="43" t="e">
        <f>1-CPA/OGU</f>
        <v>#DIV/0!</v>
      </c>
      <c r="K5" s="13" t="s">
        <v>221</v>
      </c>
      <c r="L5" s="17" t="e">
        <f>#REF!</f>
        <v>#REF!</v>
      </c>
      <c r="M5" s="14"/>
      <c r="N5" s="14"/>
      <c r="O5" s="14"/>
      <c r="P5" s="14"/>
      <c r="Q5" s="14"/>
      <c r="R5" s="14"/>
    </row>
    <row r="6" spans="1:18" ht="12.75" customHeight="1" x14ac:dyDescent="0.2">
      <c r="A6" s="62" t="e">
        <f>#REF!</f>
        <v>#REF!</v>
      </c>
      <c r="B6" s="59"/>
      <c r="C6" s="59"/>
      <c r="D6" s="59"/>
      <c r="E6" s="59"/>
      <c r="F6" s="64" t="e">
        <f>#REF!</f>
        <v>#REF!</v>
      </c>
      <c r="G6" s="64"/>
      <c r="H6" s="25"/>
      <c r="I6" s="13" t="s">
        <v>222</v>
      </c>
      <c r="J6" s="15" t="e">
        <f>#REF!</f>
        <v>#REF!</v>
      </c>
      <c r="K6" s="13" t="s">
        <v>123</v>
      </c>
      <c r="L6" s="13" t="e">
        <f>#REF!</f>
        <v>#REF!</v>
      </c>
      <c r="M6" s="11"/>
      <c r="N6" s="11"/>
      <c r="O6" s="11"/>
      <c r="P6" s="11"/>
      <c r="Q6" s="11"/>
      <c r="R6" s="11"/>
    </row>
    <row r="7" spans="1:18" ht="12.75" customHeight="1" x14ac:dyDescent="0.2">
      <c r="A7" s="22"/>
      <c r="B7" s="22"/>
      <c r="C7" s="22"/>
      <c r="D7" s="22"/>
      <c r="F7" s="23"/>
      <c r="G7" s="23"/>
      <c r="I7" s="40" t="s">
        <v>148</v>
      </c>
      <c r="J7" s="63" t="e">
        <f>#REF!</f>
        <v>#REF!</v>
      </c>
      <c r="K7" s="63" t="e">
        <f>#REF!</f>
        <v>#REF!</v>
      </c>
    </row>
    <row r="8" spans="1:18" ht="33" customHeight="1" x14ac:dyDescent="0.2">
      <c r="A8" s="883" t="e">
        <f>UPPER(L4&amp;M4)</f>
        <v>#REF!</v>
      </c>
      <c r="B8" s="883"/>
      <c r="C8" s="883"/>
      <c r="D8" s="883"/>
      <c r="E8" s="883"/>
      <c r="F8" s="883"/>
      <c r="G8" s="883"/>
      <c r="H8" s="883"/>
      <c r="I8" s="40" t="s">
        <v>192</v>
      </c>
      <c r="J8" s="63" t="e">
        <f>#REF!</f>
        <v>#REF!</v>
      </c>
      <c r="K8" s="63" t="e">
        <f>#REF!</f>
        <v>#REF!</v>
      </c>
    </row>
    <row r="9" spans="1:18" s="59" customFormat="1" ht="11.25" x14ac:dyDescent="0.2">
      <c r="A9" s="58"/>
      <c r="B9" s="58"/>
      <c r="C9" s="58"/>
      <c r="D9" s="58"/>
      <c r="E9" s="58"/>
      <c r="F9" s="58"/>
      <c r="G9" s="58"/>
      <c r="H9" s="58"/>
    </row>
    <row r="10" spans="1:18" ht="39.75" customHeight="1" x14ac:dyDescent="0.2">
      <c r="A10" s="883" t="e">
        <f>"PLANILHA ORÇAMENTÁRIA - "&amp;#REF!</f>
        <v>#REF!</v>
      </c>
      <c r="B10" s="883"/>
      <c r="C10" s="883"/>
      <c r="D10" s="883"/>
      <c r="E10" s="883"/>
      <c r="F10" s="883"/>
      <c r="G10" s="883"/>
      <c r="H10" s="883"/>
    </row>
    <row r="11" spans="1:18" s="59" customFormat="1" ht="11.25" x14ac:dyDescent="0.2">
      <c r="A11" s="60"/>
    </row>
    <row r="12" spans="1:18" x14ac:dyDescent="0.2">
      <c r="A12" s="41" t="s">
        <v>183</v>
      </c>
      <c r="B12" s="42" t="s">
        <v>184</v>
      </c>
      <c r="C12" s="2" t="s">
        <v>185</v>
      </c>
      <c r="D12" s="2" t="s">
        <v>186</v>
      </c>
      <c r="E12" s="2" t="s">
        <v>224</v>
      </c>
      <c r="F12" s="2" t="s">
        <v>225</v>
      </c>
      <c r="G12" s="2" t="s">
        <v>226</v>
      </c>
      <c r="H12" s="2" t="s">
        <v>313</v>
      </c>
    </row>
    <row r="13" spans="1:18" x14ac:dyDescent="0.2">
      <c r="A13" s="26"/>
      <c r="B13" s="55"/>
      <c r="C13" s="27"/>
      <c r="D13" s="28"/>
      <c r="E13" s="28"/>
      <c r="F13" s="28"/>
      <c r="G13" s="28"/>
      <c r="H13" s="38"/>
    </row>
    <row r="14" spans="1:18" x14ac:dyDescent="0.2">
      <c r="A14" s="30" t="e">
        <f>#REF!</f>
        <v>#REF!</v>
      </c>
      <c r="B14" s="57" t="e">
        <f>#REF!</f>
        <v>#REF!</v>
      </c>
      <c r="C14" s="27"/>
      <c r="D14" s="31"/>
      <c r="E14" s="28"/>
      <c r="F14" s="32"/>
      <c r="G14" s="28"/>
      <c r="H14" s="38"/>
    </row>
    <row r="15" spans="1:18" x14ac:dyDescent="0.2">
      <c r="A15" s="34" t="e">
        <f>#REF!</f>
        <v>#REF!</v>
      </c>
      <c r="B15" s="56" t="e">
        <f>#REF!</f>
        <v>#REF!</v>
      </c>
      <c r="C15" s="38" t="e">
        <f>#REF!</f>
        <v>#REF!</v>
      </c>
      <c r="D15" s="28" t="e">
        <f>#REF!</f>
        <v>#REF!</v>
      </c>
      <c r="E15" s="28" t="e">
        <f>#REF!</f>
        <v>#REF!</v>
      </c>
      <c r="F15" s="32" t="e">
        <f t="shared" ref="F15:F21" si="0">ROUND(D15*E15,2)</f>
        <v>#REF!</v>
      </c>
      <c r="G15" s="38" t="e">
        <f t="shared" ref="G15:G20" si="1">"DNIT-"&amp;$K$8</f>
        <v>#REF!</v>
      </c>
      <c r="H15" s="38" t="s">
        <v>193</v>
      </c>
    </row>
    <row r="16" spans="1:18" x14ac:dyDescent="0.2">
      <c r="A16" s="34" t="e">
        <f>#REF!</f>
        <v>#REF!</v>
      </c>
      <c r="B16" s="56" t="e">
        <f>#REF!</f>
        <v>#REF!</v>
      </c>
      <c r="C16" s="38" t="e">
        <f>#REF!</f>
        <v>#REF!</v>
      </c>
      <c r="D16" s="28" t="e">
        <f>#REF!</f>
        <v>#REF!</v>
      </c>
      <c r="E16" s="28" t="e">
        <f>#REF!</f>
        <v>#REF!</v>
      </c>
      <c r="F16" s="32" t="e">
        <f t="shared" si="0"/>
        <v>#REF!</v>
      </c>
      <c r="G16" s="38" t="e">
        <f t="shared" si="1"/>
        <v>#REF!</v>
      </c>
      <c r="H16" s="38" t="s">
        <v>194</v>
      </c>
      <c r="J16" s="20">
        <f>2.8/0.08333</f>
        <v>33.601344053762148</v>
      </c>
    </row>
    <row r="17" spans="1:8" x14ac:dyDescent="0.2">
      <c r="A17" s="34" t="e">
        <f>#REF!</f>
        <v>#REF!</v>
      </c>
      <c r="B17" s="56" t="e">
        <f>#REF!</f>
        <v>#REF!</v>
      </c>
      <c r="C17" s="38" t="e">
        <f>#REF!</f>
        <v>#REF!</v>
      </c>
      <c r="D17" s="28" t="e">
        <f>#REF!</f>
        <v>#REF!</v>
      </c>
      <c r="E17" s="28" t="e">
        <f>#REF!</f>
        <v>#REF!</v>
      </c>
      <c r="F17" s="32" t="e">
        <f t="shared" si="0"/>
        <v>#REF!</v>
      </c>
      <c r="G17" s="38" t="e">
        <f t="shared" si="1"/>
        <v>#REF!</v>
      </c>
      <c r="H17" s="38" t="s">
        <v>195</v>
      </c>
    </row>
    <row r="18" spans="1:8" x14ac:dyDescent="0.2">
      <c r="A18" s="34" t="e">
        <f>#REF!</f>
        <v>#REF!</v>
      </c>
      <c r="B18" s="56" t="e">
        <f>#REF!</f>
        <v>#REF!</v>
      </c>
      <c r="C18" s="38" t="e">
        <f>#REF!</f>
        <v>#REF!</v>
      </c>
      <c r="D18" s="28" t="e">
        <f>#REF!</f>
        <v>#REF!</v>
      </c>
      <c r="E18" s="28" t="e">
        <f>#REF!</f>
        <v>#REF!</v>
      </c>
      <c r="F18" s="32" t="e">
        <f t="shared" si="0"/>
        <v>#REF!</v>
      </c>
      <c r="G18" s="38" t="e">
        <f t="shared" si="1"/>
        <v>#REF!</v>
      </c>
      <c r="H18" s="38" t="s">
        <v>196</v>
      </c>
    </row>
    <row r="19" spans="1:8" x14ac:dyDescent="0.2">
      <c r="A19" s="34" t="e">
        <f>#REF!</f>
        <v>#REF!</v>
      </c>
      <c r="B19" s="56" t="e">
        <f>#REF!</f>
        <v>#REF!</v>
      </c>
      <c r="C19" s="38" t="e">
        <f>#REF!</f>
        <v>#REF!</v>
      </c>
      <c r="D19" s="28" t="e">
        <f>#REF!</f>
        <v>#REF!</v>
      </c>
      <c r="E19" s="28" t="e">
        <f>#REF!</f>
        <v>#REF!</v>
      </c>
      <c r="F19" s="32" t="e">
        <f t="shared" si="0"/>
        <v>#REF!</v>
      </c>
      <c r="G19" s="38" t="e">
        <f t="shared" si="1"/>
        <v>#REF!</v>
      </c>
      <c r="H19" s="38" t="s">
        <v>197</v>
      </c>
    </row>
    <row r="20" spans="1:8" x14ac:dyDescent="0.2">
      <c r="A20" s="34" t="e">
        <f>#REF!</f>
        <v>#REF!</v>
      </c>
      <c r="B20" s="56" t="e">
        <f>#REF!</f>
        <v>#REF!</v>
      </c>
      <c r="C20" s="38" t="e">
        <f>#REF!</f>
        <v>#REF!</v>
      </c>
      <c r="D20" s="28" t="e">
        <f>#REF!</f>
        <v>#REF!</v>
      </c>
      <c r="E20" s="28" t="e">
        <f>#REF!</f>
        <v>#REF!</v>
      </c>
      <c r="F20" s="32" t="e">
        <f t="shared" si="0"/>
        <v>#REF!</v>
      </c>
      <c r="G20" s="38" t="e">
        <f t="shared" si="1"/>
        <v>#REF!</v>
      </c>
      <c r="H20" s="38" t="s">
        <v>198</v>
      </c>
    </row>
    <row r="21" spans="1:8" x14ac:dyDescent="0.2">
      <c r="A21" s="34" t="e">
        <f>#REF!</f>
        <v>#REF!</v>
      </c>
      <c r="B21" s="56" t="e">
        <f>#REF!</f>
        <v>#REF!</v>
      </c>
      <c r="C21" s="38" t="e">
        <f>#REF!</f>
        <v>#REF!</v>
      </c>
      <c r="D21" s="28" t="e">
        <f>#REF!</f>
        <v>#REF!</v>
      </c>
      <c r="E21" s="28" t="e">
        <f>#REF!</f>
        <v>#REF!</v>
      </c>
      <c r="F21" s="32" t="e">
        <f t="shared" si="0"/>
        <v>#REF!</v>
      </c>
      <c r="G21" s="38" t="s">
        <v>314</v>
      </c>
      <c r="H21" s="38" t="s">
        <v>227</v>
      </c>
    </row>
    <row r="22" spans="1:8" x14ac:dyDescent="0.2">
      <c r="A22" s="34"/>
      <c r="B22" s="56"/>
      <c r="C22" s="38"/>
      <c r="D22" s="28"/>
      <c r="E22" s="35"/>
      <c r="F22" s="33" t="e">
        <f>SUM(F15:F21)</f>
        <v>#REF!</v>
      </c>
      <c r="G22" s="28"/>
      <c r="H22" s="38"/>
    </row>
    <row r="23" spans="1:8" x14ac:dyDescent="0.2">
      <c r="A23" s="30" t="e">
        <f>#REF!</f>
        <v>#REF!</v>
      </c>
      <c r="B23" s="57" t="e">
        <f>#REF!</f>
        <v>#REF!</v>
      </c>
      <c r="C23" s="38"/>
      <c r="D23" s="28"/>
      <c r="E23" s="35"/>
      <c r="F23" s="32"/>
      <c r="G23" s="28"/>
      <c r="H23" s="38"/>
    </row>
    <row r="24" spans="1:8" x14ac:dyDescent="0.2">
      <c r="A24" s="34" t="e">
        <f>#REF!</f>
        <v>#REF!</v>
      </c>
      <c r="B24" s="56" t="e">
        <f>#REF!</f>
        <v>#REF!</v>
      </c>
      <c r="C24" s="38" t="e">
        <f>#REF!</f>
        <v>#REF!</v>
      </c>
      <c r="D24" s="28" t="e">
        <f>#REF!</f>
        <v>#REF!</v>
      </c>
      <c r="E24" s="35" t="e">
        <f>#REF!</f>
        <v>#REF!</v>
      </c>
      <c r="F24" s="32" t="e">
        <f>ROUND(D24*E24,2)</f>
        <v>#REF!</v>
      </c>
      <c r="G24" s="38" t="e">
        <f>"SINAPI-"&amp;$K$7</f>
        <v>#REF!</v>
      </c>
      <c r="H24" s="49" t="s">
        <v>243</v>
      </c>
    </row>
    <row r="25" spans="1:8" x14ac:dyDescent="0.2">
      <c r="A25" s="34" t="e">
        <f>#REF!</f>
        <v>#REF!</v>
      </c>
      <c r="B25" s="56" t="e">
        <f>#REF!</f>
        <v>#REF!</v>
      </c>
      <c r="C25" s="38" t="e">
        <f>#REF!</f>
        <v>#REF!</v>
      </c>
      <c r="D25" s="28" t="e">
        <f>#REF!</f>
        <v>#REF!</v>
      </c>
      <c r="E25" s="35" t="e">
        <f>#REF!</f>
        <v>#REF!</v>
      </c>
      <c r="F25" s="32" t="e">
        <f>ROUND(D25*E25,2)</f>
        <v>#REF!</v>
      </c>
      <c r="G25" s="38" t="e">
        <f>"SINAPI-"&amp;$K$7</f>
        <v>#REF!</v>
      </c>
      <c r="H25" s="49" t="s">
        <v>244</v>
      </c>
    </row>
    <row r="26" spans="1:8" x14ac:dyDescent="0.2">
      <c r="A26" s="34"/>
      <c r="B26" s="56"/>
      <c r="C26" s="38"/>
      <c r="D26" s="28"/>
      <c r="E26" s="35"/>
      <c r="F26" s="33" t="e">
        <f>SUM(F24:F25)</f>
        <v>#REF!</v>
      </c>
      <c r="G26" s="28"/>
      <c r="H26" s="38"/>
    </row>
    <row r="27" spans="1:8" ht="12.75" customHeight="1" x14ac:dyDescent="0.2">
      <c r="A27" s="30" t="e">
        <f>#REF!</f>
        <v>#REF!</v>
      </c>
      <c r="B27" s="57" t="e">
        <f>#REF!</f>
        <v>#REF!</v>
      </c>
      <c r="C27" s="38"/>
      <c r="D27" s="28"/>
      <c r="E27" s="35"/>
      <c r="F27" s="32"/>
      <c r="G27" s="28"/>
      <c r="H27" s="38"/>
    </row>
    <row r="28" spans="1:8" x14ac:dyDescent="0.2">
      <c r="A28" s="34" t="e">
        <f>#REF!</f>
        <v>#REF!</v>
      </c>
      <c r="B28" s="56" t="e">
        <f>#REF!</f>
        <v>#REF!</v>
      </c>
      <c r="C28" s="38" t="e">
        <f>#REF!</f>
        <v>#REF!</v>
      </c>
      <c r="D28" s="28" t="e">
        <f>#REF!</f>
        <v>#REF!</v>
      </c>
      <c r="E28" s="28" t="e">
        <f>#REF!</f>
        <v>#REF!</v>
      </c>
      <c r="F28" s="32" t="e">
        <f>ROUND(D28*E28,2)</f>
        <v>#REF!</v>
      </c>
      <c r="G28" s="38" t="e">
        <f>"SINAPI-"&amp;$K$7</f>
        <v>#REF!</v>
      </c>
      <c r="H28" s="49" t="s">
        <v>242</v>
      </c>
    </row>
    <row r="29" spans="1:8" x14ac:dyDescent="0.2">
      <c r="A29" s="34" t="e">
        <f>#REF!</f>
        <v>#REF!</v>
      </c>
      <c r="B29" s="56" t="e">
        <f>#REF!</f>
        <v>#REF!</v>
      </c>
      <c r="C29" s="38" t="e">
        <f>#REF!</f>
        <v>#REF!</v>
      </c>
      <c r="D29" s="28" t="e">
        <f>#REF!</f>
        <v>#REF!</v>
      </c>
      <c r="E29" s="35" t="e">
        <f>#REF!</f>
        <v>#REF!</v>
      </c>
      <c r="F29" s="32" t="e">
        <f>ROUND(D29*E29,2)</f>
        <v>#REF!</v>
      </c>
      <c r="G29" s="38" t="e">
        <f>"SINAPI-"&amp;$K$7</f>
        <v>#REF!</v>
      </c>
      <c r="H29" s="49" t="s">
        <v>243</v>
      </c>
    </row>
    <row r="30" spans="1:8" x14ac:dyDescent="0.2">
      <c r="A30" s="34" t="e">
        <f>#REF!</f>
        <v>#REF!</v>
      </c>
      <c r="B30" s="56" t="e">
        <f>#REF!</f>
        <v>#REF!</v>
      </c>
      <c r="C30" s="38" t="e">
        <f>#REF!</f>
        <v>#REF!</v>
      </c>
      <c r="D30" s="28" t="e">
        <f>#REF!</f>
        <v>#REF!</v>
      </c>
      <c r="E30" s="35" t="e">
        <f>#REF!</f>
        <v>#REF!</v>
      </c>
      <c r="F30" s="32" t="e">
        <f>ROUND(D30*E30,2)</f>
        <v>#REF!</v>
      </c>
      <c r="G30" s="38" t="e">
        <f>"SINAPI-"&amp;$K$7</f>
        <v>#REF!</v>
      </c>
      <c r="H30" s="49" t="s">
        <v>244</v>
      </c>
    </row>
    <row r="31" spans="1:8" x14ac:dyDescent="0.2">
      <c r="A31" s="34" t="e">
        <f>#REF!</f>
        <v>#REF!</v>
      </c>
      <c r="B31" s="56" t="e">
        <f>#REF!</f>
        <v>#REF!</v>
      </c>
      <c r="C31" s="38" t="e">
        <f>#REF!</f>
        <v>#REF!</v>
      </c>
      <c r="D31" s="28" t="e">
        <f>#REF!</f>
        <v>#REF!</v>
      </c>
      <c r="E31" s="35" t="e">
        <f>#REF!</f>
        <v>#REF!</v>
      </c>
      <c r="F31" s="32" t="e">
        <f>ROUND(D31*E31,2)</f>
        <v>#REF!</v>
      </c>
      <c r="G31" s="38" t="e">
        <f>"SINAPI-"&amp;$K$7</f>
        <v>#REF!</v>
      </c>
      <c r="H31" s="38" t="s">
        <v>33</v>
      </c>
    </row>
    <row r="32" spans="1:8" x14ac:dyDescent="0.2">
      <c r="A32" s="34" t="e">
        <f>#REF!</f>
        <v>#REF!</v>
      </c>
      <c r="B32" s="56" t="e">
        <f>#REF!</f>
        <v>#REF!</v>
      </c>
      <c r="C32" s="38" t="e">
        <f>#REF!</f>
        <v>#REF!</v>
      </c>
      <c r="D32" s="28" t="e">
        <f>#REF!</f>
        <v>#REF!</v>
      </c>
      <c r="E32" s="35" t="e">
        <f>#REF!</f>
        <v>#REF!</v>
      </c>
      <c r="F32" s="32" t="e">
        <f>ROUND(D32*E32,2)</f>
        <v>#REF!</v>
      </c>
      <c r="G32" s="38" t="e">
        <f>"SINAPI-"&amp;$K$7</f>
        <v>#REF!</v>
      </c>
      <c r="H32" s="38" t="s">
        <v>33</v>
      </c>
    </row>
    <row r="33" spans="1:9" ht="12.75" customHeight="1" x14ac:dyDescent="0.2">
      <c r="A33" s="34"/>
      <c r="B33" s="56"/>
      <c r="C33" s="38"/>
      <c r="D33" s="28"/>
      <c r="E33" s="35"/>
      <c r="F33" s="33" t="e">
        <f>SUM(F28:F32)</f>
        <v>#REF!</v>
      </c>
      <c r="G33" s="28"/>
      <c r="H33" s="38"/>
    </row>
    <row r="34" spans="1:9" ht="12.75" customHeight="1" x14ac:dyDescent="0.2">
      <c r="A34" s="30" t="e">
        <f>#REF!</f>
        <v>#REF!</v>
      </c>
      <c r="B34" s="57" t="e">
        <f>#REF!</f>
        <v>#REF!</v>
      </c>
      <c r="C34" s="38"/>
      <c r="D34" s="28"/>
      <c r="E34" s="35"/>
      <c r="F34" s="32"/>
      <c r="G34" s="28"/>
      <c r="H34" s="38"/>
    </row>
    <row r="35" spans="1:9" x14ac:dyDescent="0.2">
      <c r="A35" s="34" t="e">
        <f>#REF!</f>
        <v>#REF!</v>
      </c>
      <c r="B35" s="56" t="e">
        <f>#REF!</f>
        <v>#REF!</v>
      </c>
      <c r="C35" s="38" t="e">
        <f>#REF!</f>
        <v>#REF!</v>
      </c>
      <c r="D35" s="28" t="e">
        <f>#REF!</f>
        <v>#REF!</v>
      </c>
      <c r="E35" s="35" t="e">
        <f>#REF!</f>
        <v>#REF!</v>
      </c>
      <c r="F35" s="32" t="e">
        <f>ROUND(D35*E35,2)</f>
        <v>#REF!</v>
      </c>
      <c r="G35" s="38" t="e">
        <f>"SINAPI-"&amp;$K$7</f>
        <v>#REF!</v>
      </c>
      <c r="H35" s="38" t="s">
        <v>33</v>
      </c>
    </row>
    <row r="36" spans="1:9" x14ac:dyDescent="0.2">
      <c r="A36" s="34" t="e">
        <f>#REF!</f>
        <v>#REF!</v>
      </c>
      <c r="B36" s="56" t="e">
        <f>#REF!</f>
        <v>#REF!</v>
      </c>
      <c r="C36" s="38" t="e">
        <f>#REF!</f>
        <v>#REF!</v>
      </c>
      <c r="D36" s="28" t="e">
        <f>#REF!</f>
        <v>#REF!</v>
      </c>
      <c r="E36" s="35" t="e">
        <f>#REF!</f>
        <v>#REF!</v>
      </c>
      <c r="F36" s="32" t="e">
        <f>ROUND(D36*E36,2)</f>
        <v>#REF!</v>
      </c>
      <c r="G36" s="38" t="e">
        <f>"SINAPI-"&amp;$K$7</f>
        <v>#REF!</v>
      </c>
      <c r="H36" s="38" t="s">
        <v>33</v>
      </c>
    </row>
    <row r="37" spans="1:9" x14ac:dyDescent="0.2">
      <c r="A37" s="34" t="e">
        <f>#REF!</f>
        <v>#REF!</v>
      </c>
      <c r="B37" s="56" t="e">
        <f>#REF!</f>
        <v>#REF!</v>
      </c>
      <c r="C37" s="38" t="e">
        <f>#REF!</f>
        <v>#REF!</v>
      </c>
      <c r="D37" s="28" t="e">
        <f>#REF!</f>
        <v>#REF!</v>
      </c>
      <c r="E37" s="35" t="e">
        <f>#REF!</f>
        <v>#REF!</v>
      </c>
      <c r="F37" s="32" t="e">
        <f>ROUND(D37*E37,2)</f>
        <v>#REF!</v>
      </c>
      <c r="G37" s="38" t="e">
        <f>"SINAPI-"&amp;$K$7</f>
        <v>#REF!</v>
      </c>
      <c r="H37" s="38" t="s">
        <v>227</v>
      </c>
    </row>
    <row r="38" spans="1:9" ht="12.75" customHeight="1" x14ac:dyDescent="0.2">
      <c r="A38" s="34"/>
      <c r="B38" s="56"/>
      <c r="C38" s="38"/>
      <c r="D38" s="28"/>
      <c r="E38" s="35"/>
      <c r="F38" s="33" t="e">
        <f>SUM(F35:F37)</f>
        <v>#REF!</v>
      </c>
      <c r="G38" s="28"/>
      <c r="H38" s="38"/>
    </row>
    <row r="39" spans="1:9" ht="12.75" customHeight="1" x14ac:dyDescent="0.2">
      <c r="A39" s="30" t="e">
        <f>#REF!</f>
        <v>#REF!</v>
      </c>
      <c r="B39" s="57" t="e">
        <f>#REF!</f>
        <v>#REF!</v>
      </c>
      <c r="C39" s="38"/>
      <c r="D39" s="28"/>
      <c r="E39" s="35"/>
      <c r="F39" s="32"/>
      <c r="G39" s="28"/>
      <c r="H39" s="38"/>
    </row>
    <row r="40" spans="1:9" x14ac:dyDescent="0.2">
      <c r="A40" s="34" t="e">
        <f>#REF!</f>
        <v>#REF!</v>
      </c>
      <c r="B40" s="56" t="e">
        <f>#REF!</f>
        <v>#REF!</v>
      </c>
      <c r="C40" s="38" t="e">
        <f>#REF!</f>
        <v>#REF!</v>
      </c>
      <c r="D40" s="28" t="e">
        <f>#REF!</f>
        <v>#REF!</v>
      </c>
      <c r="E40" s="35" t="e">
        <f>#REF!</f>
        <v>#REF!</v>
      </c>
      <c r="F40" s="32" t="e">
        <f>ROUND(D40*E40,2)</f>
        <v>#REF!</v>
      </c>
      <c r="G40" s="38" t="e">
        <f>"SINAPI-"&amp;$K$7</f>
        <v>#REF!</v>
      </c>
      <c r="H40" s="39" t="s">
        <v>227</v>
      </c>
    </row>
    <row r="41" spans="1:9" ht="12.75" customHeight="1" x14ac:dyDescent="0.2">
      <c r="A41" s="34"/>
      <c r="B41" s="56"/>
      <c r="C41" s="38"/>
      <c r="D41" s="28"/>
      <c r="E41" s="35"/>
      <c r="F41" s="33" t="e">
        <f>SUM(F40:F40)</f>
        <v>#REF!</v>
      </c>
      <c r="G41" s="28"/>
      <c r="H41" s="38"/>
    </row>
    <row r="42" spans="1:9" x14ac:dyDescent="0.2">
      <c r="A42" s="48"/>
      <c r="B42" s="48"/>
      <c r="C42" s="48"/>
      <c r="D42" s="48"/>
      <c r="E42" s="48"/>
      <c r="F42" s="48"/>
    </row>
    <row r="43" spans="1:9" x14ac:dyDescent="0.2">
      <c r="A43" s="46" t="s">
        <v>292</v>
      </c>
      <c r="B43" s="47"/>
      <c r="C43" s="47"/>
      <c r="D43" s="47"/>
      <c r="E43" s="47"/>
      <c r="F43" s="29" t="e">
        <f>SUM(F14:F41)/2</f>
        <v>#REF!</v>
      </c>
      <c r="I43" s="3" t="e">
        <f>IF((F22+F26+F33+F38+F41)=F43,"OK","CORRIGIR")</f>
        <v>#REF!</v>
      </c>
    </row>
    <row r="45" spans="1:9" s="1" customFormat="1" ht="13.35" customHeight="1" x14ac:dyDescent="0.2">
      <c r="A45" s="50"/>
      <c r="B45" s="883" t="e">
        <f>"Observações: Preços coletados na Tabela SINAPI "&amp;#REF!&amp;" - Teresina e Mercado Local."</f>
        <v>#REF!</v>
      </c>
      <c r="C45" s="883"/>
      <c r="D45" s="883"/>
      <c r="E45" s="883"/>
      <c r="F45" s="883"/>
      <c r="G45" s="883"/>
      <c r="H45" s="883"/>
    </row>
    <row r="46" spans="1:9" s="1" customFormat="1" x14ac:dyDescent="0.2">
      <c r="A46" s="50"/>
      <c r="B46" s="50"/>
      <c r="C46" s="51"/>
      <c r="D46" s="51"/>
      <c r="E46" s="51"/>
      <c r="F46" s="51"/>
      <c r="G46" s="51"/>
      <c r="H46" s="51"/>
    </row>
    <row r="47" spans="1:9" s="1" customFormat="1" x14ac:dyDescent="0.2">
      <c r="A47" s="50"/>
      <c r="B47" s="6" t="s">
        <v>174</v>
      </c>
      <c r="C47" s="45"/>
      <c r="D47" s="45"/>
      <c r="E47" s="45"/>
      <c r="F47" s="45"/>
      <c r="G47" s="44"/>
      <c r="H47" s="52"/>
    </row>
    <row r="48" spans="1:9" s="1" customFormat="1" x14ac:dyDescent="0.2">
      <c r="A48" s="50"/>
      <c r="B48" s="6" t="s">
        <v>175</v>
      </c>
      <c r="C48" s="45"/>
      <c r="D48" s="45"/>
      <c r="E48" s="45"/>
      <c r="F48" s="45"/>
      <c r="G48" s="44"/>
      <c r="H48" s="52"/>
    </row>
    <row r="49" spans="1:8" s="1" customFormat="1" x14ac:dyDescent="0.2">
      <c r="A49" s="50"/>
      <c r="B49" s="53" t="s">
        <v>176</v>
      </c>
      <c r="C49" s="45"/>
      <c r="D49" s="45"/>
      <c r="E49" s="45"/>
      <c r="F49" s="45"/>
      <c r="G49" s="44"/>
      <c r="H49" s="52"/>
    </row>
    <row r="50" spans="1:8" s="1" customFormat="1" x14ac:dyDescent="0.2">
      <c r="A50" s="50"/>
      <c r="B50" s="53" t="s">
        <v>158</v>
      </c>
      <c r="C50" s="45"/>
      <c r="D50" s="45"/>
      <c r="E50" s="45"/>
      <c r="F50" s="45"/>
      <c r="G50" s="44"/>
      <c r="H50" s="52"/>
    </row>
    <row r="51" spans="1:8" s="1" customFormat="1" x14ac:dyDescent="0.2">
      <c r="A51" s="50"/>
      <c r="B51" s="6" t="s">
        <v>177</v>
      </c>
      <c r="C51" s="44"/>
      <c r="D51" s="44"/>
      <c r="E51" s="44"/>
      <c r="F51" s="44"/>
      <c r="G51" s="44"/>
      <c r="H51" s="52"/>
    </row>
    <row r="52" spans="1:8" s="1" customFormat="1" x14ac:dyDescent="0.2">
      <c r="A52" s="54"/>
      <c r="B52" s="6" t="s">
        <v>178</v>
      </c>
      <c r="H52" s="7"/>
    </row>
    <row r="53" spans="1:8" s="1" customFormat="1" x14ac:dyDescent="0.2">
      <c r="A53" s="54"/>
      <c r="B53" s="6" t="s">
        <v>179</v>
      </c>
      <c r="H53" s="7"/>
    </row>
    <row r="54" spans="1:8" s="1" customFormat="1" x14ac:dyDescent="0.2">
      <c r="A54" s="54"/>
      <c r="B54" s="6" t="s">
        <v>180</v>
      </c>
      <c r="H54" s="7"/>
    </row>
    <row r="55" spans="1:8" s="1" customFormat="1" x14ac:dyDescent="0.2">
      <c r="A55" s="54"/>
      <c r="B55" s="6" t="s">
        <v>107</v>
      </c>
      <c r="H55" s="7"/>
    </row>
    <row r="56" spans="1:8" s="1" customFormat="1" x14ac:dyDescent="0.2">
      <c r="A56" s="54"/>
      <c r="B56" s="6" t="s">
        <v>108</v>
      </c>
      <c r="H56" s="7"/>
    </row>
    <row r="57" spans="1:8" s="1" customFormat="1" x14ac:dyDescent="0.2">
      <c r="A57" s="54"/>
      <c r="B57" s="5" t="s">
        <v>156</v>
      </c>
      <c r="H57" s="7"/>
    </row>
    <row r="58" spans="1:8" s="1" customFormat="1" x14ac:dyDescent="0.2">
      <c r="A58" s="54"/>
      <c r="B58" s="5" t="s">
        <v>157</v>
      </c>
      <c r="H58" s="7"/>
    </row>
  </sheetData>
  <mergeCells count="3">
    <mergeCell ref="A10:H10"/>
    <mergeCell ref="A8:H8"/>
    <mergeCell ref="B45:H45"/>
  </mergeCells>
  <phoneticPr fontId="3" type="noConversion"/>
  <printOptions horizontalCentered="1"/>
  <pageMargins left="0.63" right="0.39370078740157483" top="0.39370078740157483" bottom="0.78740157480314965" header="0" footer="0"/>
  <pageSetup paperSize="9" scale="86" orientation="portrait" r:id="rId1"/>
  <headerFooter alignWithMargins="0"/>
  <rowBreaks count="1" manualBreakCount="1">
    <brk id="38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8</vt:i4>
      </vt:variant>
      <vt:variant>
        <vt:lpstr>Intervalos Nomeados</vt:lpstr>
      </vt:variant>
      <vt:variant>
        <vt:i4>17</vt:i4>
      </vt:variant>
    </vt:vector>
  </HeadingPairs>
  <TitlesOfParts>
    <vt:vector size="25" baseType="lpstr">
      <vt:lpstr>Resumo</vt:lpstr>
      <vt:lpstr>Orç Portal</vt:lpstr>
      <vt:lpstr>Mem. Portal</vt:lpstr>
      <vt:lpstr>F-Fin-G</vt:lpstr>
      <vt:lpstr>Composições</vt:lpstr>
      <vt:lpstr>LSO</vt:lpstr>
      <vt:lpstr>BDI</vt:lpstr>
      <vt:lpstr>Orç_Pav4</vt:lpstr>
      <vt:lpstr>BDI!Area_de_impressao</vt:lpstr>
      <vt:lpstr>Composições!Area_de_impressao</vt:lpstr>
      <vt:lpstr>'F-Fin-G'!Area_de_impressao</vt:lpstr>
      <vt:lpstr>LSO!Area_de_impressao</vt:lpstr>
      <vt:lpstr>'Mem. Portal'!Area_de_impressao</vt:lpstr>
      <vt:lpstr>'Orç Portal'!Area_de_impressao</vt:lpstr>
      <vt:lpstr>Orç_Pav4!Area_de_impressao</vt:lpstr>
      <vt:lpstr>Resumo!Area_de_impressao</vt:lpstr>
      <vt:lpstr>BDI</vt:lpstr>
      <vt:lpstr>CPA</vt:lpstr>
      <vt:lpstr>LSO</vt:lpstr>
      <vt:lpstr>OGU</vt:lpstr>
      <vt:lpstr>Composições!Titulos_de_impressao</vt:lpstr>
      <vt:lpstr>'Mem. Portal'!Titulos_de_impressao</vt:lpstr>
      <vt:lpstr>'Orç Portal'!Titulos_de_impressao</vt:lpstr>
      <vt:lpstr>Orç_Pav4!Titulos_de_impressao</vt:lpstr>
      <vt:lpstr>TOTAL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sti</dc:creator>
  <cp:lastModifiedBy>Lucas Alves Portela</cp:lastModifiedBy>
  <cp:lastPrinted>2024-04-03T14:05:19Z</cp:lastPrinted>
  <dcterms:created xsi:type="dcterms:W3CDTF">2010-09-10T11:37:48Z</dcterms:created>
  <dcterms:modified xsi:type="dcterms:W3CDTF">2024-05-09T16:56:42Z</dcterms:modified>
</cp:coreProperties>
</file>