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01_DOCS ADMINISTRATIVOS\Adm. - Licitações\2026\06. Consultoria Monitoramento Flora\1_Licitação\ETP E TR FLORA\26-08-19 Revisão\"/>
    </mc:Choice>
  </mc:AlternateContent>
  <xr:revisionPtr revIDLastSave="0" documentId="13_ncr:1_{71FB337A-851D-4136-8ECC-7F62A21381BC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Orçamento" sheetId="11" r:id="rId1"/>
    <sheet name="Cronograma " sheetId="17" r:id="rId2"/>
  </sheets>
  <externalReferences>
    <externalReference r:id="rId3"/>
  </externalReferences>
  <definedNames>
    <definedName name="_xlnm.Print_Area" localSheetId="1">'Cronograma '!$B$1:$BP$52</definedName>
    <definedName name="_xlnm.Print_Area" localSheetId="0">Orçamento!$B$1:$H$64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6" i="17" l="1"/>
  <c r="G43" i="17"/>
  <c r="G41" i="17"/>
  <c r="G37" i="17"/>
  <c r="G38" i="17"/>
  <c r="G39" i="17"/>
  <c r="G36" i="17"/>
  <c r="G31" i="17"/>
  <c r="G32" i="17"/>
  <c r="G33" i="17"/>
  <c r="G30" i="17"/>
  <c r="G25" i="17"/>
  <c r="G26" i="17"/>
  <c r="G27" i="17"/>
  <c r="G24" i="17"/>
  <c r="G19" i="17"/>
  <c r="G20" i="17"/>
  <c r="G21" i="17"/>
  <c r="G18" i="17"/>
  <c r="G14" i="17"/>
  <c r="F46" i="17"/>
  <c r="C46" i="17"/>
  <c r="B46" i="17"/>
  <c r="C45" i="17"/>
  <c r="B45" i="17"/>
  <c r="F43" i="17"/>
  <c r="C43" i="17"/>
  <c r="B43" i="17"/>
  <c r="F41" i="17"/>
  <c r="C41" i="17"/>
  <c r="B41" i="17"/>
  <c r="F39" i="17"/>
  <c r="C39" i="17"/>
  <c r="B39" i="17"/>
  <c r="F38" i="17"/>
  <c r="C38" i="17"/>
  <c r="B38" i="17"/>
  <c r="F37" i="17"/>
  <c r="C37" i="17"/>
  <c r="B37" i="17"/>
  <c r="F36" i="17"/>
  <c r="C36" i="17"/>
  <c r="B36" i="17"/>
  <c r="BP35" i="17"/>
  <c r="C35" i="17"/>
  <c r="B35" i="17"/>
  <c r="F33" i="17"/>
  <c r="C33" i="17"/>
  <c r="B33" i="17"/>
  <c r="F32" i="17"/>
  <c r="C32" i="17"/>
  <c r="B32" i="17"/>
  <c r="F31" i="17"/>
  <c r="C31" i="17"/>
  <c r="B31" i="17"/>
  <c r="F30" i="17"/>
  <c r="C30" i="17"/>
  <c r="B30" i="17"/>
  <c r="BP29" i="17"/>
  <c r="C29" i="17"/>
  <c r="B29" i="17"/>
  <c r="F27" i="17"/>
  <c r="C27" i="17"/>
  <c r="B27" i="17"/>
  <c r="F26" i="17"/>
  <c r="C26" i="17"/>
  <c r="B26" i="17"/>
  <c r="F25" i="17"/>
  <c r="C25" i="17"/>
  <c r="B25" i="17"/>
  <c r="F24" i="17"/>
  <c r="C24" i="17"/>
  <c r="B24" i="17"/>
  <c r="BP23" i="17"/>
  <c r="C23" i="17"/>
  <c r="B23" i="17"/>
  <c r="F21" i="17"/>
  <c r="C21" i="17"/>
  <c r="B21" i="17"/>
  <c r="F20" i="17"/>
  <c r="C20" i="17"/>
  <c r="B20" i="17"/>
  <c r="F19" i="17"/>
  <c r="C19" i="17"/>
  <c r="B19" i="17"/>
  <c r="F18" i="17"/>
  <c r="C18" i="17"/>
  <c r="B18" i="17"/>
  <c r="C17" i="17"/>
  <c r="B17" i="17"/>
  <c r="C16" i="17"/>
  <c r="B16" i="17"/>
  <c r="F14" i="17"/>
  <c r="C14" i="17"/>
  <c r="B14" i="17"/>
  <c r="C13" i="17"/>
  <c r="B13" i="17"/>
  <c r="B7" i="17"/>
  <c r="B5" i="17"/>
  <c r="B4" i="17"/>
  <c r="H46" i="11" l="1"/>
  <c r="H41" i="11"/>
  <c r="BP43" i="17" s="1"/>
  <c r="BR43" i="17" s="1"/>
  <c r="H39" i="11"/>
  <c r="BP41" i="17" s="1"/>
  <c r="BR41" i="17" s="1"/>
  <c r="H36" i="11"/>
  <c r="BP39" i="17" s="1"/>
  <c r="BR39" i="17" s="1"/>
  <c r="H35" i="11"/>
  <c r="BP38" i="17" s="1"/>
  <c r="BR38" i="17" s="1"/>
  <c r="H34" i="11"/>
  <c r="BP37" i="17" s="1"/>
  <c r="BR37" i="17" s="1"/>
  <c r="H33" i="11"/>
  <c r="BP36" i="17" s="1"/>
  <c r="BR36" i="17" s="1"/>
  <c r="H30" i="11"/>
  <c r="BP33" i="17" s="1"/>
  <c r="BR33" i="17" s="1"/>
  <c r="H29" i="11"/>
  <c r="BP32" i="17" s="1"/>
  <c r="BR32" i="17" s="1"/>
  <c r="H28" i="11"/>
  <c r="BP31" i="17" s="1"/>
  <c r="BR31" i="17" s="1"/>
  <c r="H27" i="11"/>
  <c r="BP30" i="17" s="1"/>
  <c r="BR30" i="17" s="1"/>
  <c r="H24" i="11"/>
  <c r="BP27" i="17" s="1"/>
  <c r="BR27" i="17" s="1"/>
  <c r="H23" i="11"/>
  <c r="BP26" i="17" s="1"/>
  <c r="BR26" i="17" s="1"/>
  <c r="H22" i="11"/>
  <c r="BP25" i="17" s="1"/>
  <c r="BR25" i="17" s="1"/>
  <c r="H21" i="11"/>
  <c r="BP24" i="17" s="1"/>
  <c r="BR24" i="17" s="1"/>
  <c r="H18" i="11"/>
  <c r="BP21" i="17" s="1"/>
  <c r="BR21" i="17" s="1"/>
  <c r="H17" i="11"/>
  <c r="BP20" i="17" s="1"/>
  <c r="BR20" i="17" s="1"/>
  <c r="H16" i="11"/>
  <c r="BP19" i="17" s="1"/>
  <c r="BR19" i="17" s="1"/>
  <c r="H15" i="11"/>
  <c r="BP18" i="17" s="1"/>
  <c r="BR18" i="17" s="1"/>
  <c r="H10" i="11"/>
  <c r="BP14" i="17" s="1"/>
  <c r="H47" i="11" l="1"/>
  <c r="BP46" i="17"/>
  <c r="BR46" i="17" s="1"/>
  <c r="H49" i="17" s="1"/>
  <c r="BR14" i="17"/>
  <c r="F15" i="11"/>
  <c r="BJ49" i="17" l="1"/>
  <c r="BJ50" i="17" s="1"/>
  <c r="Z49" i="17"/>
  <c r="Z50" i="17" s="1"/>
  <c r="BD49" i="17"/>
  <c r="BD50" i="17" s="1"/>
  <c r="N49" i="17"/>
  <c r="N50" i="17" s="1"/>
  <c r="AR49" i="17"/>
  <c r="AR50" i="17" s="1"/>
  <c r="AX49" i="17"/>
  <c r="AX50" i="17" s="1"/>
  <c r="AF49" i="17"/>
  <c r="AF50" i="17" s="1"/>
  <c r="T49" i="17"/>
  <c r="T50" i="17" s="1"/>
  <c r="AL49" i="17"/>
  <c r="AL50" i="17" s="1"/>
  <c r="BP49" i="17"/>
  <c r="H50" i="17"/>
  <c r="F33" i="11"/>
  <c r="F27" i="11"/>
  <c r="F21" i="11"/>
  <c r="BP51" i="17" l="1"/>
  <c r="BP52" i="17" s="1"/>
  <c r="H19" i="11"/>
  <c r="H31" i="11" l="1"/>
  <c r="H25" i="11"/>
  <c r="H37" i="11"/>
  <c r="H11" i="11" l="1"/>
  <c r="H43" i="11"/>
  <c r="H49" i="11" l="1"/>
</calcChain>
</file>

<file path=xl/sharedStrings.xml><?xml version="1.0" encoding="utf-8"?>
<sst xmlns="http://schemas.openxmlformats.org/spreadsheetml/2006/main" count="130" uniqueCount="92">
  <si>
    <t>ITEM</t>
  </si>
  <si>
    <t>T O T A L</t>
  </si>
  <si>
    <t>R$</t>
  </si>
  <si>
    <t>D E S C R I Ç Ã O       D O S      S E R V I Ç O S</t>
  </si>
  <si>
    <t>UNID.</t>
  </si>
  <si>
    <t>QUANT.</t>
  </si>
  <si>
    <t xml:space="preserve">        D E S C R I Ç Ã O</t>
  </si>
  <si>
    <t xml:space="preserve"> T O T A L      D E S T A     P L A N I L H A</t>
  </si>
  <si>
    <t>P. UNIT. (R$)</t>
  </si>
  <si>
    <t>P. TOTAL (R$)</t>
  </si>
  <si>
    <t>CRONOGRAMA  FÍSICO - FINANCEIRO</t>
  </si>
  <si>
    <t>1.1</t>
  </si>
  <si>
    <t>un.</t>
  </si>
  <si>
    <t>2.1</t>
  </si>
  <si>
    <t>2.2</t>
  </si>
  <si>
    <t>ha</t>
  </si>
  <si>
    <t>3.1</t>
  </si>
  <si>
    <t>0-6
meses</t>
  </si>
  <si>
    <t>6-12
meses</t>
  </si>
  <si>
    <t>12-18
meses</t>
  </si>
  <si>
    <t>18-24
meses</t>
  </si>
  <si>
    <t>24-30
meses</t>
  </si>
  <si>
    <t>30-36
meses</t>
  </si>
  <si>
    <t>36-42
meses</t>
  </si>
  <si>
    <t>42-48
meses</t>
  </si>
  <si>
    <t>48-54
meses</t>
  </si>
  <si>
    <t>54-60
meses</t>
  </si>
  <si>
    <t>1º ANO</t>
  </si>
  <si>
    <t>2º ANO</t>
  </si>
  <si>
    <t>3º ANO</t>
  </si>
  <si>
    <t>4º ANO</t>
  </si>
  <si>
    <t>5º ANO</t>
  </si>
  <si>
    <t>Execução da Restauração Ecológica</t>
  </si>
  <si>
    <t>2.1.1</t>
  </si>
  <si>
    <t>2.1.2</t>
  </si>
  <si>
    <t>2.1.3</t>
  </si>
  <si>
    <t>2.1.4</t>
  </si>
  <si>
    <t>2.2.1</t>
  </si>
  <si>
    <t>2.2.2</t>
  </si>
  <si>
    <t>2.2.3</t>
  </si>
  <si>
    <t>2.2.4</t>
  </si>
  <si>
    <t>2.3</t>
  </si>
  <si>
    <t>2.4</t>
  </si>
  <si>
    <t>Plano de Trabalho</t>
  </si>
  <si>
    <t>SEMESTRAL</t>
  </si>
  <si>
    <t>MENSAL</t>
  </si>
  <si>
    <t>2.5</t>
  </si>
  <si>
    <t>m</t>
  </si>
  <si>
    <t>2.3.1</t>
  </si>
  <si>
    <t>2.3.2</t>
  </si>
  <si>
    <t>2.3.3</t>
  </si>
  <si>
    <t xml:space="preserve">            TOTAL DO ITEM 2.3</t>
  </si>
  <si>
    <t xml:space="preserve">            TOTAL DO ITEM 1</t>
  </si>
  <si>
    <t xml:space="preserve">            TOTAL DO ITEM 2.1</t>
  </si>
  <si>
    <t xml:space="preserve">            TOTAL DO ITEM 2.2</t>
  </si>
  <si>
    <t xml:space="preserve">            TOTAL DO ITEM 2.4</t>
  </si>
  <si>
    <t>2.4.1</t>
  </si>
  <si>
    <t>2.4.2</t>
  </si>
  <si>
    <t>2.4.3</t>
  </si>
  <si>
    <t>2.6</t>
  </si>
  <si>
    <t xml:space="preserve">            TOTAL  DO ITEM  2</t>
  </si>
  <si>
    <t xml:space="preserve">            TOTAL DO ITEM  3</t>
  </si>
  <si>
    <t>2.3.4</t>
  </si>
  <si>
    <t>2.4.4</t>
  </si>
  <si>
    <t>ETAPA 01.A = 30,71 hectares</t>
  </si>
  <si>
    <t>ETAPA 01.B = 32,40 hectares</t>
  </si>
  <si>
    <t>ETAPA 02 = 18,05 hectares</t>
  </si>
  <si>
    <t>ETAPA 03 = 15,19 hectares</t>
  </si>
  <si>
    <t>ha x mês</t>
  </si>
  <si>
    <t>Relatórios destinados à CETESB</t>
  </si>
  <si>
    <t xml:space="preserve">VALORES UNITÁRIOS </t>
  </si>
  <si>
    <t>CONTRATAÇÃO DE EMPRESA PARA EXECUÇÃO DOS SERVIÇOS DE IMPLANTAÇÃO, MANUTENÇÃO, MONITORAMENTO E CONSOLIDAÇÃO DA RESTAURAÇÃO ECOLÓGICA DA FUTURA ÁREA DE PRESERVAÇÃO PERMANENTE (APP) DO RESERVATÓRIO DA BARRAGEM DO RIBEIRÃO PIRAÍ, COM ATENDIMENTO ÀS OBRIGAÇÕES AMBIENTAIS APLICÁVEIS, ELABORAÇÃO DE RELATÓRIOS TÉCNICOS E ATUALIZAÇÃO DAS INFORMAÇÕES NO SARE</t>
  </si>
  <si>
    <t>PLANILHA DE ORÇAMENTO - PROPONENTE</t>
  </si>
  <si>
    <t>Endereço:</t>
  </si>
  <si>
    <t>Proponente:</t>
  </si>
  <si>
    <t>INSERIR LOGO DA EMPRESA</t>
  </si>
  <si>
    <t>Local e data</t>
  </si>
  <si>
    <t>CARIMBO E ASSINATURA</t>
  </si>
  <si>
    <t>RESPONSÁVEL TÉCNICO</t>
  </si>
  <si>
    <t>Nº CREA</t>
  </si>
  <si>
    <t>Cargo</t>
  </si>
  <si>
    <t>Instruções para preenchimento:</t>
  </si>
  <si>
    <t>1) Preencher apenas as células em amarelo</t>
  </si>
  <si>
    <t>2) Preencher os números com apenas 2 casas decimais</t>
  </si>
  <si>
    <t>Plano de Trabalho (COMP. 001)</t>
  </si>
  <si>
    <t>Isolamento da Área (COMP. 002)</t>
  </si>
  <si>
    <t>Implantação da Restauração Ecológica - com limpeza mecanizada (COMP. 003)</t>
  </si>
  <si>
    <t>Implantação da Restauração Ecológica - com limpeza manual (COMP. 004)</t>
  </si>
  <si>
    <t>Monitoramento e consolidação - manutenção de plantio (DER 30.01.40.02.99)</t>
  </si>
  <si>
    <t>Ações de mobilização e engajamento com a comunidade do entorno (COMP. 005)</t>
  </si>
  <si>
    <t>Relatórios TCRA Nº 117372/2024 (COMP. 006)</t>
  </si>
  <si>
    <t>Relatórios destinados à CETESB (vinculados ao Programa de Manejo e Conservação de Flora; Subprograma de Monitoramento da Mata de Interflúvio; Subprograma de coleta de banco de solo, sementes e mudas) - (COMP. 006)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</si>
</sst>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</numFmts>
  <fonts count="14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color indexed="17"/>
      <name val="Arial"/>
      <family val="2"/>
    </font>
    <font>
      <b/>
      <i/>
      <sz val="12"/>
      <name val="Arial"/>
      <family val="2"/>
    </font>
    <font>
      <u/>
      <sz val="9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231">
    <xf numFmtId="0" fontId="0" fillId="0" borderId="0" xfId="0"/>
    <xf numFmtId="164" fontId="1" fillId="0" borderId="5" xfId="1" applyFont="1" applyFill="1" applyBorder="1" applyAlignment="1" applyProtection="1">
      <alignment vertical="center"/>
      <protection locked="0"/>
    </xf>
    <xf numFmtId="164" fontId="1" fillId="0" borderId="8" xfId="1" applyFont="1" applyFill="1" applyBorder="1" applyAlignment="1" applyProtection="1">
      <alignment vertical="center"/>
    </xf>
    <xf numFmtId="164" fontId="1" fillId="0" borderId="52" xfId="1" applyFont="1" applyFill="1" applyBorder="1" applyAlignment="1" applyProtection="1">
      <alignment vertical="center"/>
    </xf>
    <xf numFmtId="164" fontId="1" fillId="3" borderId="52" xfId="1" applyFont="1" applyFill="1" applyBorder="1" applyAlignment="1" applyProtection="1">
      <alignment vertical="center"/>
    </xf>
    <xf numFmtId="164" fontId="1" fillId="3" borderId="28" xfId="1" applyFont="1" applyFill="1" applyBorder="1" applyAlignment="1" applyProtection="1">
      <alignment vertical="center"/>
    </xf>
    <xf numFmtId="164" fontId="1" fillId="0" borderId="51" xfId="1" applyFont="1" applyFill="1" applyBorder="1" applyAlignment="1" applyProtection="1">
      <alignment vertical="center"/>
    </xf>
    <xf numFmtId="164" fontId="1" fillId="0" borderId="9" xfId="1" applyFont="1" applyFill="1" applyBorder="1" applyAlignment="1" applyProtection="1">
      <alignment vertical="center"/>
    </xf>
    <xf numFmtId="164" fontId="1" fillId="0" borderId="29" xfId="1" applyFont="1" applyFill="1" applyBorder="1" applyAlignment="1" applyProtection="1">
      <alignment vertical="center"/>
    </xf>
    <xf numFmtId="164" fontId="1" fillId="0" borderId="28" xfId="1" applyFont="1" applyFill="1" applyBorder="1" applyAlignment="1" applyProtection="1">
      <alignment vertical="center"/>
    </xf>
    <xf numFmtId="37" fontId="1" fillId="0" borderId="24" xfId="1" applyNumberFormat="1" applyFont="1" applyFill="1" applyBorder="1" applyAlignment="1" applyProtection="1">
      <alignment horizontal="center" vertical="center"/>
    </xf>
    <xf numFmtId="164" fontId="1" fillId="3" borderId="51" xfId="1" applyFont="1" applyFill="1" applyBorder="1" applyAlignment="1" applyProtection="1">
      <alignment vertical="center"/>
    </xf>
    <xf numFmtId="39" fontId="1" fillId="0" borderId="24" xfId="1" applyNumberFormat="1" applyFont="1" applyFill="1" applyBorder="1" applyAlignment="1" applyProtection="1">
      <alignment horizontal="center" vertical="center"/>
    </xf>
    <xf numFmtId="164" fontId="2" fillId="0" borderId="29" xfId="1" applyFont="1" applyFill="1" applyBorder="1" applyAlignment="1" applyProtection="1">
      <alignment vertical="center"/>
    </xf>
    <xf numFmtId="164" fontId="2" fillId="0" borderId="8" xfId="1" applyFont="1" applyFill="1" applyBorder="1" applyAlignment="1" applyProtection="1">
      <alignment vertical="center"/>
    </xf>
    <xf numFmtId="164" fontId="2" fillId="0" borderId="51" xfId="1" applyFont="1" applyFill="1" applyBorder="1" applyAlignment="1" applyProtection="1">
      <alignment vertical="center"/>
    </xf>
    <xf numFmtId="164" fontId="2" fillId="0" borderId="52" xfId="1" applyFont="1" applyFill="1" applyBorder="1" applyAlignment="1" applyProtection="1">
      <alignment vertical="center"/>
    </xf>
    <xf numFmtId="164" fontId="2" fillId="0" borderId="9" xfId="1" applyFont="1" applyFill="1" applyBorder="1" applyAlignment="1" applyProtection="1">
      <alignment vertical="center"/>
    </xf>
    <xf numFmtId="164" fontId="2" fillId="0" borderId="28" xfId="1" applyFont="1" applyFill="1" applyBorder="1" applyAlignment="1" applyProtection="1">
      <alignment vertical="center"/>
    </xf>
    <xf numFmtId="164" fontId="2" fillId="3" borderId="8" xfId="1" applyFont="1" applyFill="1" applyBorder="1" applyAlignment="1" applyProtection="1">
      <alignment vertical="center"/>
    </xf>
    <xf numFmtId="164" fontId="2" fillId="3" borderId="52" xfId="1" applyFont="1" applyFill="1" applyBorder="1" applyAlignment="1" applyProtection="1">
      <alignment vertical="center"/>
    </xf>
    <xf numFmtId="164" fontId="2" fillId="3" borderId="9" xfId="1" applyFont="1" applyFill="1" applyBorder="1" applyAlignment="1" applyProtection="1">
      <alignment vertical="center"/>
    </xf>
    <xf numFmtId="164" fontId="2" fillId="3" borderId="51" xfId="1" applyFont="1" applyFill="1" applyBorder="1" applyAlignment="1" applyProtection="1">
      <alignment vertical="center"/>
    </xf>
    <xf numFmtId="164" fontId="2" fillId="3" borderId="29" xfId="1" applyFont="1" applyFill="1" applyBorder="1" applyAlignment="1" applyProtection="1">
      <alignment vertical="center"/>
    </xf>
    <xf numFmtId="164" fontId="1" fillId="3" borderId="8" xfId="1" applyFont="1" applyFill="1" applyBorder="1" applyAlignment="1" applyProtection="1">
      <alignment vertical="center"/>
    </xf>
    <xf numFmtId="164" fontId="1" fillId="3" borderId="9" xfId="1" applyFont="1" applyFill="1" applyBorder="1" applyAlignment="1" applyProtection="1">
      <alignment vertical="center"/>
    </xf>
    <xf numFmtId="164" fontId="1" fillId="4" borderId="50" xfId="1" applyFont="1" applyFill="1" applyBorder="1" applyAlignment="1" applyProtection="1">
      <alignment vertical="center"/>
      <protection locked="0"/>
    </xf>
    <xf numFmtId="164" fontId="1" fillId="4" borderId="5" xfId="1" applyFont="1" applyFill="1" applyBorder="1" applyAlignment="1" applyProtection="1">
      <alignment vertical="center"/>
      <protection locked="0"/>
    </xf>
    <xf numFmtId="0" fontId="1" fillId="0" borderId="0" xfId="3"/>
    <xf numFmtId="0" fontId="1" fillId="0" borderId="0" xfId="3" applyAlignment="1">
      <alignment horizontal="center"/>
    </xf>
    <xf numFmtId="0" fontId="3" fillId="0" borderId="1" xfId="3" applyFont="1" applyBorder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4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8" fillId="0" borderId="0" xfId="3" applyFont="1" applyAlignment="1">
      <alignment vertical="center"/>
    </xf>
    <xf numFmtId="0" fontId="1" fillId="0" borderId="0" xfId="3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left" vertical="center" wrapText="1"/>
    </xf>
    <xf numFmtId="0" fontId="1" fillId="0" borderId="0" xfId="3" applyAlignment="1">
      <alignment horizontal="center" vertical="center" wrapText="1"/>
    </xf>
    <xf numFmtId="17" fontId="10" fillId="0" borderId="3" xfId="3" applyNumberFormat="1" applyFont="1" applyBorder="1" applyAlignment="1">
      <alignment vertical="center" wrapText="1"/>
    </xf>
    <xf numFmtId="17" fontId="1" fillId="0" borderId="3" xfId="3" applyNumberFormat="1" applyBorder="1" applyAlignment="1">
      <alignment vertical="center" wrapText="1"/>
    </xf>
    <xf numFmtId="0" fontId="1" fillId="0" borderId="3" xfId="3" applyBorder="1" applyAlignment="1">
      <alignment vertical="center" wrapText="1"/>
    </xf>
    <xf numFmtId="49" fontId="1" fillId="0" borderId="3" xfId="3" applyNumberFormat="1" applyBorder="1" applyAlignment="1">
      <alignment horizontal="left" vertical="center" wrapText="1"/>
    </xf>
    <xf numFmtId="0" fontId="1" fillId="0" borderId="0" xfId="3" applyAlignment="1">
      <alignment vertical="center" wrapText="1"/>
    </xf>
    <xf numFmtId="49" fontId="1" fillId="0" borderId="0" xfId="3" applyNumberFormat="1" applyAlignment="1">
      <alignment horizontal="left" vertical="center" wrapText="1"/>
    </xf>
    <xf numFmtId="49" fontId="1" fillId="0" borderId="72" xfId="3" applyNumberFormat="1" applyBorder="1" applyAlignment="1">
      <alignment horizontal="left" vertical="center" wrapText="1"/>
    </xf>
    <xf numFmtId="0" fontId="1" fillId="2" borderId="20" xfId="3" applyFill="1" applyBorder="1" applyAlignment="1">
      <alignment horizontal="center" vertical="center"/>
    </xf>
    <xf numFmtId="0" fontId="1" fillId="2" borderId="13" xfId="3" applyFill="1" applyBorder="1" applyAlignment="1">
      <alignment horizontal="center" vertical="center"/>
    </xf>
    <xf numFmtId="0" fontId="1" fillId="2" borderId="18" xfId="3" applyFill="1" applyBorder="1" applyAlignment="1">
      <alignment horizontal="center" vertical="center"/>
    </xf>
    <xf numFmtId="0" fontId="1" fillId="2" borderId="73" xfId="3" applyFill="1" applyBorder="1" applyAlignment="1">
      <alignment horizontal="center" vertical="center"/>
    </xf>
    <xf numFmtId="0" fontId="1" fillId="0" borderId="27" xfId="3" applyBorder="1" applyAlignment="1">
      <alignment horizontal="center" vertical="center"/>
    </xf>
    <xf numFmtId="0" fontId="1" fillId="0" borderId="25" xfId="3" applyBorder="1"/>
    <xf numFmtId="0" fontId="1" fillId="0" borderId="26" xfId="3" applyBorder="1"/>
    <xf numFmtId="0" fontId="1" fillId="0" borderId="34" xfId="3" applyBorder="1" applyAlignment="1">
      <alignment horizontal="center"/>
    </xf>
    <xf numFmtId="0" fontId="1" fillId="0" borderId="31" xfId="3" applyBorder="1"/>
    <xf numFmtId="165" fontId="1" fillId="0" borderId="74" xfId="4" applyNumberFormat="1" applyFont="1" applyBorder="1" applyAlignment="1">
      <alignment horizontal="center" vertical="center"/>
    </xf>
    <xf numFmtId="0" fontId="3" fillId="0" borderId="27" xfId="3" applyFont="1" applyBorder="1" applyAlignment="1">
      <alignment horizontal="center" vertical="center"/>
    </xf>
    <xf numFmtId="0" fontId="1" fillId="0" borderId="30" xfId="3" applyBorder="1" applyAlignment="1">
      <alignment horizontal="center" vertical="center"/>
    </xf>
    <xf numFmtId="4" fontId="1" fillId="0" borderId="24" xfId="3" applyNumberFormat="1" applyBorder="1" applyAlignment="1">
      <alignment horizontal="center" vertical="center"/>
    </xf>
    <xf numFmtId="165" fontId="1" fillId="0" borderId="34" xfId="4" applyNumberFormat="1" applyFont="1" applyBorder="1" applyAlignment="1">
      <alignment horizontal="center" vertical="center"/>
    </xf>
    <xf numFmtId="0" fontId="1" fillId="0" borderId="30" xfId="3" applyBorder="1" applyAlignment="1">
      <alignment horizontal="center" vertical="center" wrapText="1"/>
    </xf>
    <xf numFmtId="0" fontId="3" fillId="0" borderId="30" xfId="3" applyFont="1" applyBorder="1" applyAlignment="1">
      <alignment horizontal="center" vertical="center"/>
    </xf>
    <xf numFmtId="0" fontId="3" fillId="0" borderId="28" xfId="3" applyFont="1" applyBorder="1" applyAlignment="1">
      <alignment horizontal="left" vertical="center"/>
    </xf>
    <xf numFmtId="0" fontId="3" fillId="0" borderId="7" xfId="3" applyFont="1" applyBorder="1" applyAlignment="1">
      <alignment horizontal="left" vertical="center"/>
    </xf>
    <xf numFmtId="0" fontId="3" fillId="0" borderId="23" xfId="3" applyFont="1" applyBorder="1" applyAlignment="1">
      <alignment horizontal="left" vertical="center"/>
    </xf>
    <xf numFmtId="0" fontId="3" fillId="0" borderId="32" xfId="3" applyFont="1" applyBorder="1" applyAlignment="1">
      <alignment horizontal="left"/>
    </xf>
    <xf numFmtId="0" fontId="3" fillId="0" borderId="33" xfId="3" applyFont="1" applyBorder="1" applyAlignment="1">
      <alignment horizontal="left"/>
    </xf>
    <xf numFmtId="0" fontId="3" fillId="0" borderId="11" xfId="3" applyFont="1" applyBorder="1" applyAlignment="1">
      <alignment horizontal="left"/>
    </xf>
    <xf numFmtId="0" fontId="3" fillId="0" borderId="82" xfId="3" applyFont="1" applyBorder="1" applyAlignment="1">
      <alignment horizontal="center" vertical="center"/>
    </xf>
    <xf numFmtId="0" fontId="3" fillId="0" borderId="35" xfId="3" applyFont="1" applyBorder="1" applyAlignment="1">
      <alignment horizontal="center" vertical="center"/>
    </xf>
    <xf numFmtId="4" fontId="1" fillId="0" borderId="10" xfId="3" applyNumberFormat="1" applyBorder="1" applyAlignment="1">
      <alignment vertical="center"/>
    </xf>
    <xf numFmtId="0" fontId="3" fillId="0" borderId="0" xfId="3" applyFont="1" applyAlignment="1">
      <alignment horizontal="left"/>
    </xf>
    <xf numFmtId="0" fontId="3" fillId="0" borderId="0" xfId="3" applyFont="1" applyAlignment="1">
      <alignment horizontal="center" vertical="center"/>
    </xf>
    <xf numFmtId="4" fontId="1" fillId="0" borderId="0" xfId="3" applyNumberFormat="1" applyAlignment="1">
      <alignment horizontal="right" vertical="center"/>
    </xf>
    <xf numFmtId="165" fontId="3" fillId="0" borderId="19" xfId="4" applyNumberFormat="1" applyFont="1" applyBorder="1" applyAlignment="1">
      <alignment vertical="center"/>
    </xf>
    <xf numFmtId="165" fontId="3" fillId="2" borderId="13" xfId="4" applyNumberFormat="1" applyFont="1" applyFill="1" applyBorder="1" applyAlignment="1">
      <alignment vertical="center"/>
    </xf>
    <xf numFmtId="4" fontId="1" fillId="0" borderId="0" xfId="3" applyNumberFormat="1" applyAlignment="1">
      <alignment vertical="center"/>
    </xf>
    <xf numFmtId="4" fontId="1" fillId="0" borderId="0" xfId="3" applyNumberFormat="1" applyAlignment="1">
      <alignment horizontal="center" vertical="center"/>
    </xf>
    <xf numFmtId="4" fontId="3" fillId="0" borderId="0" xfId="3" applyNumberFormat="1" applyFont="1" applyAlignment="1">
      <alignment vertical="center"/>
    </xf>
    <xf numFmtId="4" fontId="1" fillId="0" borderId="0" xfId="3" applyNumberFormat="1"/>
    <xf numFmtId="164" fontId="3" fillId="0" borderId="0" xfId="1" applyFont="1" applyAlignment="1">
      <alignment vertical="center"/>
    </xf>
    <xf numFmtId="49" fontId="1" fillId="0" borderId="0" xfId="3" applyNumberFormat="1"/>
    <xf numFmtId="49" fontId="1" fillId="0" borderId="0" xfId="3" applyNumberFormat="1" applyAlignment="1">
      <alignment horizontal="center"/>
    </xf>
    <xf numFmtId="0" fontId="11" fillId="0" borderId="0" xfId="3" applyFont="1"/>
    <xf numFmtId="164" fontId="1" fillId="0" borderId="0" xfId="3" applyNumberFormat="1"/>
    <xf numFmtId="0" fontId="1" fillId="0" borderId="0" xfId="0" applyFont="1" applyProtection="1">
      <protection locked="0"/>
    </xf>
    <xf numFmtId="0" fontId="4" fillId="0" borderId="1" xfId="0" applyFont="1" applyBorder="1" applyAlignment="1" applyProtection="1">
      <alignment vertical="center"/>
      <protection locked="0"/>
    </xf>
    <xf numFmtId="49" fontId="5" fillId="0" borderId="0" xfId="0" applyNumberFormat="1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49" fontId="1" fillId="0" borderId="0" xfId="0" applyNumberFormat="1" applyFont="1" applyAlignment="1" applyProtection="1">
      <alignment horizontal="left"/>
      <protection locked="0"/>
    </xf>
    <xf numFmtId="49" fontId="1" fillId="0" borderId="1" xfId="0" applyNumberFormat="1" applyFont="1" applyBorder="1" applyAlignment="1" applyProtection="1">
      <alignment horizontal="center"/>
      <protection locked="0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4" fontId="1" fillId="5" borderId="13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4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3" fillId="0" borderId="67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4" fontId="1" fillId="0" borderId="5" xfId="0" applyNumberFormat="1" applyFont="1" applyBorder="1" applyAlignment="1" applyProtection="1">
      <alignment vertical="center"/>
      <protection locked="0"/>
    </xf>
    <xf numFmtId="4" fontId="1" fillId="0" borderId="16" xfId="0" applyNumberFormat="1" applyFont="1" applyBorder="1" applyAlignment="1" applyProtection="1">
      <alignment vertical="center"/>
      <protection locked="0"/>
    </xf>
    <xf numFmtId="0" fontId="1" fillId="0" borderId="67" xfId="0" applyFont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horizontal="center" vertical="center"/>
      <protection locked="0"/>
    </xf>
    <xf numFmtId="4" fontId="1" fillId="0" borderId="50" xfId="1" applyNumberFormat="1" applyFont="1" applyFill="1" applyBorder="1" applyAlignment="1" applyProtection="1">
      <alignment horizontal="center" vertical="center"/>
      <protection locked="0"/>
    </xf>
    <xf numFmtId="164" fontId="1" fillId="0" borderId="26" xfId="1" applyFont="1" applyBorder="1" applyAlignment="1" applyProtection="1">
      <alignment vertical="center"/>
      <protection locked="0"/>
    </xf>
    <xf numFmtId="0" fontId="1" fillId="0" borderId="69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Protection="1">
      <protection locked="0"/>
    </xf>
    <xf numFmtId="0" fontId="8" fillId="0" borderId="29" xfId="0" applyFont="1" applyBorder="1" applyAlignment="1" applyProtection="1">
      <alignment horizontal="right" vertical="center" inden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4" fontId="1" fillId="0" borderId="8" xfId="1" applyNumberFormat="1" applyFont="1" applyFill="1" applyBorder="1" applyAlignment="1" applyProtection="1">
      <alignment horizontal="center" vertical="center"/>
      <protection locked="0"/>
    </xf>
    <xf numFmtId="164" fontId="1" fillId="0" borderId="8" xfId="1" applyFont="1" applyFill="1" applyBorder="1" applyAlignment="1" applyProtection="1">
      <alignment vertical="center"/>
      <protection locked="0"/>
    </xf>
    <xf numFmtId="164" fontId="1" fillId="0" borderId="23" xfId="1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4" fontId="1" fillId="0" borderId="5" xfId="1" applyNumberFormat="1" applyFont="1" applyFill="1" applyBorder="1" applyAlignment="1" applyProtection="1">
      <alignment horizontal="center" vertical="center"/>
      <protection locked="0"/>
    </xf>
    <xf numFmtId="164" fontId="1" fillId="0" borderId="16" xfId="1" applyFont="1" applyBorder="1" applyAlignment="1" applyProtection="1">
      <alignment vertical="center"/>
      <protection locked="0"/>
    </xf>
    <xf numFmtId="164" fontId="1" fillId="0" borderId="6" xfId="1" applyFont="1" applyBorder="1" applyAlignment="1" applyProtection="1">
      <alignment vertical="center"/>
      <protection locked="0"/>
    </xf>
    <xf numFmtId="164" fontId="1" fillId="0" borderId="80" xfId="1" applyFont="1" applyBorder="1" applyAlignment="1" applyProtection="1">
      <alignment vertical="center"/>
      <protection locked="0"/>
    </xf>
    <xf numFmtId="44" fontId="1" fillId="0" borderId="0" xfId="0" applyNumberFormat="1" applyFont="1" applyProtection="1">
      <protection locked="0"/>
    </xf>
    <xf numFmtId="164" fontId="1" fillId="0" borderId="23" xfId="1" applyFont="1" applyFill="1" applyBorder="1" applyAlignment="1" applyProtection="1">
      <alignment vertical="center"/>
      <protection locked="0"/>
    </xf>
    <xf numFmtId="43" fontId="1" fillId="0" borderId="0" xfId="0" applyNumberFormat="1" applyFont="1" applyProtection="1"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4" fontId="1" fillId="0" borderId="16" xfId="1" applyFont="1" applyFill="1" applyBorder="1" applyAlignment="1" applyProtection="1">
      <alignment vertical="center"/>
      <protection locked="0"/>
    </xf>
    <xf numFmtId="164" fontId="1" fillId="0" borderId="81" xfId="1" applyFont="1" applyFill="1" applyBorder="1" applyAlignment="1" applyProtection="1">
      <alignment vertical="center"/>
      <protection locked="0"/>
    </xf>
    <xf numFmtId="0" fontId="4" fillId="0" borderId="12" xfId="0" applyFont="1" applyBorder="1" applyAlignment="1" applyProtection="1">
      <alignment horizontal="right" vertical="center" indent="1"/>
      <protection locked="0"/>
    </xf>
    <xf numFmtId="0" fontId="3" fillId="0" borderId="65" xfId="0" applyFont="1" applyBorder="1" applyAlignment="1" applyProtection="1">
      <alignment horizontal="center" vertical="center"/>
      <protection locked="0"/>
    </xf>
    <xf numFmtId="4" fontId="3" fillId="0" borderId="65" xfId="1" applyNumberFormat="1" applyFont="1" applyFill="1" applyBorder="1" applyAlignment="1" applyProtection="1">
      <alignment horizontal="center" vertical="center"/>
      <protection locked="0"/>
    </xf>
    <xf numFmtId="164" fontId="3" fillId="0" borderId="65" xfId="1" applyFont="1" applyFill="1" applyBorder="1" applyAlignment="1" applyProtection="1">
      <alignment vertical="center"/>
      <protection locked="0"/>
    </xf>
    <xf numFmtId="164" fontId="3" fillId="0" borderId="14" xfId="1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68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3" fillId="0" borderId="66" xfId="0" applyFont="1" applyBorder="1" applyAlignment="1" applyProtection="1">
      <alignment horizontal="center" vertical="center"/>
      <protection locked="0"/>
    </xf>
    <xf numFmtId="4" fontId="3" fillId="0" borderId="66" xfId="1" applyNumberFormat="1" applyFont="1" applyFill="1" applyBorder="1" applyAlignment="1" applyProtection="1">
      <alignment horizontal="center" vertical="center"/>
      <protection locked="0"/>
    </xf>
    <xf numFmtId="164" fontId="3" fillId="0" borderId="66" xfId="1" applyFont="1" applyFill="1" applyBorder="1" applyAlignment="1" applyProtection="1">
      <alignment vertical="center"/>
      <protection locked="0"/>
    </xf>
    <xf numFmtId="164" fontId="3" fillId="0" borderId="16" xfId="1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/>
      <protection locked="0"/>
    </xf>
    <xf numFmtId="49" fontId="3" fillId="0" borderId="12" xfId="0" applyNumberFormat="1" applyFont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4" fontId="3" fillId="0" borderId="12" xfId="0" applyNumberFormat="1" applyFont="1" applyBorder="1" applyAlignment="1" applyProtection="1">
      <alignment vertical="center"/>
      <protection locked="0"/>
    </xf>
    <xf numFmtId="0" fontId="3" fillId="0" borderId="12" xfId="0" applyFont="1" applyBorder="1" applyAlignment="1" applyProtection="1">
      <alignment vertical="center"/>
      <protection locked="0"/>
    </xf>
    <xf numFmtId="164" fontId="3" fillId="5" borderId="63" xfId="1" applyFont="1" applyFill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49" fontId="1" fillId="0" borderId="0" xfId="0" applyNumberFormat="1" applyFo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" fontId="1" fillId="0" borderId="0" xfId="0" applyNumberFormat="1" applyFont="1" applyProtection="1"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3" fillId="0" borderId="0" xfId="0" applyFont="1" applyProtection="1">
      <protection locked="0"/>
    </xf>
    <xf numFmtId="0" fontId="1" fillId="4" borderId="0" xfId="0" applyFont="1" applyFill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left" vertical="center" wrapText="1"/>
      <protection locked="0"/>
    </xf>
    <xf numFmtId="0" fontId="1" fillId="0" borderId="64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64" xfId="0" applyFont="1" applyBorder="1" applyAlignment="1" applyProtection="1">
      <alignment horizontal="left" vertical="center"/>
      <protection locked="0"/>
    </xf>
    <xf numFmtId="0" fontId="1" fillId="4" borderId="12" xfId="0" applyFont="1" applyFill="1" applyBorder="1" applyAlignment="1" applyProtection="1">
      <alignment horizontal="left" vertical="center"/>
      <protection locked="0"/>
    </xf>
    <xf numFmtId="0" fontId="6" fillId="4" borderId="12" xfId="0" applyFont="1" applyFill="1" applyBorder="1" applyAlignment="1" applyProtection="1">
      <alignment horizontal="left" vertical="center"/>
      <protection locked="0"/>
    </xf>
    <xf numFmtId="0" fontId="1" fillId="0" borderId="22" xfId="0" applyFont="1" applyBorder="1" applyAlignment="1" applyProtection="1">
      <alignment horizontal="left" vertical="center"/>
      <protection locked="0"/>
    </xf>
    <xf numFmtId="0" fontId="1" fillId="0" borderId="64" xfId="0" applyFont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11" fillId="4" borderId="0" xfId="0" applyFont="1" applyFill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3" fillId="0" borderId="70" xfId="0" applyFont="1" applyBorder="1" applyAlignment="1" applyProtection="1">
      <alignment horizontal="left" vertical="center"/>
      <protection locked="0"/>
    </xf>
    <xf numFmtId="0" fontId="3" fillId="0" borderId="71" xfId="0" applyFont="1" applyBorder="1" applyAlignment="1" applyProtection="1">
      <alignment horizontal="left" vertical="center"/>
      <protection locked="0"/>
    </xf>
    <xf numFmtId="49" fontId="1" fillId="5" borderId="18" xfId="0" applyNumberFormat="1" applyFont="1" applyFill="1" applyBorder="1" applyAlignment="1" applyProtection="1">
      <alignment horizontal="left" vertical="center"/>
      <protection locked="0"/>
    </xf>
    <xf numFmtId="49" fontId="1" fillId="5" borderId="12" xfId="0" applyNumberFormat="1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2" borderId="21" xfId="3" applyFill="1" applyBorder="1" applyAlignment="1">
      <alignment horizontal="center" vertical="center"/>
    </xf>
    <xf numFmtId="0" fontId="1" fillId="2" borderId="12" xfId="3" applyFill="1" applyBorder="1" applyAlignment="1">
      <alignment horizontal="center" vertical="center"/>
    </xf>
    <xf numFmtId="0" fontId="1" fillId="2" borderId="14" xfId="3" applyFill="1" applyBorder="1" applyAlignment="1">
      <alignment horizontal="center" vertical="center"/>
    </xf>
    <xf numFmtId="0" fontId="1" fillId="2" borderId="47" xfId="3" applyFill="1" applyBorder="1" applyAlignment="1">
      <alignment horizontal="center" vertical="center" wrapText="1"/>
    </xf>
    <xf numFmtId="0" fontId="1" fillId="2" borderId="48" xfId="3" applyFill="1" applyBorder="1" applyAlignment="1">
      <alignment horizontal="center" vertical="center" wrapText="1"/>
    </xf>
    <xf numFmtId="0" fontId="1" fillId="2" borderId="48" xfId="3" applyFill="1" applyBorder="1" applyAlignment="1">
      <alignment horizontal="center" vertical="center"/>
    </xf>
    <xf numFmtId="0" fontId="1" fillId="2" borderId="58" xfId="3" applyFill="1" applyBorder="1" applyAlignment="1">
      <alignment horizontal="center" vertical="center"/>
    </xf>
    <xf numFmtId="0" fontId="1" fillId="2" borderId="56" xfId="3" applyFill="1" applyBorder="1" applyAlignment="1">
      <alignment horizontal="center" vertical="center" wrapText="1"/>
    </xf>
    <xf numFmtId="0" fontId="1" fillId="2" borderId="49" xfId="3" applyFill="1" applyBorder="1" applyAlignment="1">
      <alignment horizontal="center" vertical="center"/>
    </xf>
    <xf numFmtId="0" fontId="1" fillId="2" borderId="36" xfId="3" applyFill="1" applyBorder="1" applyAlignment="1">
      <alignment horizontal="center" vertical="center" wrapText="1"/>
    </xf>
    <xf numFmtId="0" fontId="1" fillId="2" borderId="37" xfId="3" applyFill="1" applyBorder="1" applyAlignment="1">
      <alignment horizontal="center" vertical="center" wrapText="1"/>
    </xf>
    <xf numFmtId="0" fontId="1" fillId="2" borderId="37" xfId="3" applyFill="1" applyBorder="1" applyAlignment="1">
      <alignment horizontal="center" vertical="center"/>
    </xf>
    <xf numFmtId="0" fontId="1" fillId="2" borderId="38" xfId="3" applyFill="1" applyBorder="1" applyAlignment="1">
      <alignment horizontal="center" vertical="center"/>
    </xf>
    <xf numFmtId="0" fontId="1" fillId="2" borderId="39" xfId="3" applyFill="1" applyBorder="1" applyAlignment="1">
      <alignment horizontal="center" vertical="center"/>
    </xf>
    <xf numFmtId="0" fontId="1" fillId="0" borderId="1" xfId="3" applyBorder="1" applyAlignment="1">
      <alignment horizontal="left" vertical="center" wrapText="1"/>
    </xf>
    <xf numFmtId="0" fontId="1" fillId="0" borderId="44" xfId="3" applyBorder="1" applyAlignment="1">
      <alignment horizontal="center" vertical="center" wrapText="1"/>
    </xf>
    <xf numFmtId="0" fontId="1" fillId="0" borderId="45" xfId="3" applyBorder="1" applyAlignment="1">
      <alignment horizontal="center" vertical="center" wrapText="1"/>
    </xf>
    <xf numFmtId="0" fontId="1" fillId="0" borderId="46" xfId="3" applyBorder="1" applyAlignment="1">
      <alignment horizontal="center" vertical="center" wrapText="1"/>
    </xf>
    <xf numFmtId="164" fontId="1" fillId="0" borderId="75" xfId="1" applyFont="1" applyBorder="1" applyAlignment="1" applyProtection="1">
      <alignment horizontal="center" vertical="center"/>
    </xf>
    <xf numFmtId="164" fontId="1" fillId="0" borderId="76" xfId="1" applyFont="1" applyBorder="1" applyAlignment="1" applyProtection="1">
      <alignment horizontal="center" vertical="center"/>
    </xf>
    <xf numFmtId="164" fontId="1" fillId="0" borderId="77" xfId="1" applyFont="1" applyBorder="1" applyAlignment="1" applyProtection="1">
      <alignment horizontal="center" vertical="center"/>
    </xf>
    <xf numFmtId="164" fontId="1" fillId="0" borderId="78" xfId="1" applyFont="1" applyBorder="1" applyAlignment="1" applyProtection="1">
      <alignment horizontal="center" vertical="center"/>
    </xf>
    <xf numFmtId="164" fontId="1" fillId="0" borderId="79" xfId="1" applyFont="1" applyBorder="1" applyAlignment="1" applyProtection="1">
      <alignment horizontal="center" vertical="center"/>
    </xf>
    <xf numFmtId="0" fontId="1" fillId="2" borderId="12" xfId="3" applyFill="1" applyBorder="1" applyAlignment="1">
      <alignment horizontal="center" vertical="center" wrapText="1"/>
    </xf>
    <xf numFmtId="0" fontId="1" fillId="2" borderId="60" xfId="3" applyFill="1" applyBorder="1" applyAlignment="1">
      <alignment horizontal="center" vertical="center"/>
    </xf>
    <xf numFmtId="0" fontId="1" fillId="2" borderId="17" xfId="3" applyFill="1" applyBorder="1" applyAlignment="1">
      <alignment horizontal="center" vertical="center" wrapText="1"/>
    </xf>
    <xf numFmtId="0" fontId="1" fillId="2" borderId="34" xfId="3" applyFill="1" applyBorder="1" applyAlignment="1">
      <alignment horizontal="center" vertical="center" wrapText="1"/>
    </xf>
    <xf numFmtId="0" fontId="3" fillId="0" borderId="28" xfId="3" applyFont="1" applyBorder="1" applyAlignment="1">
      <alignment horizontal="left" vertical="center"/>
    </xf>
    <xf numFmtId="0" fontId="3" fillId="0" borderId="7" xfId="3" applyFont="1" applyBorder="1" applyAlignment="1">
      <alignment horizontal="left" vertical="center"/>
    </xf>
    <xf numFmtId="0" fontId="3" fillId="0" borderId="23" xfId="3" applyFont="1" applyBorder="1" applyAlignment="1">
      <alignment horizontal="left" vertical="center"/>
    </xf>
    <xf numFmtId="0" fontId="1" fillId="0" borderId="28" xfId="3" applyBorder="1" applyAlignment="1">
      <alignment horizontal="left" vertical="center"/>
    </xf>
    <xf numFmtId="0" fontId="1" fillId="0" borderId="7" xfId="3" applyBorder="1" applyAlignment="1">
      <alignment horizontal="left" vertical="center"/>
    </xf>
    <xf numFmtId="0" fontId="1" fillId="0" borderId="23" xfId="3" applyBorder="1" applyAlignment="1">
      <alignment horizontal="left" vertical="center"/>
    </xf>
    <xf numFmtId="164" fontId="1" fillId="3" borderId="61" xfId="1" applyFont="1" applyFill="1" applyBorder="1" applyAlignment="1" applyProtection="1">
      <alignment horizontal="center" vertical="center"/>
    </xf>
    <xf numFmtId="164" fontId="1" fillId="3" borderId="7" xfId="1" applyFont="1" applyFill="1" applyBorder="1" applyAlignment="1" applyProtection="1">
      <alignment horizontal="center" vertical="center"/>
    </xf>
    <xf numFmtId="164" fontId="1" fillId="3" borderId="23" xfId="1" applyFont="1" applyFill="1" applyBorder="1" applyAlignment="1" applyProtection="1">
      <alignment horizontal="center" vertical="center"/>
    </xf>
    <xf numFmtId="164" fontId="1" fillId="3" borderId="24" xfId="1" applyFont="1" applyFill="1" applyBorder="1" applyAlignment="1" applyProtection="1">
      <alignment horizontal="center" vertical="center"/>
    </xf>
    <xf numFmtId="164" fontId="1" fillId="3" borderId="62" xfId="1" applyFont="1" applyFill="1" applyBorder="1" applyAlignment="1" applyProtection="1">
      <alignment horizontal="center" vertical="center"/>
    </xf>
    <xf numFmtId="4" fontId="1" fillId="0" borderId="40" xfId="3" applyNumberFormat="1" applyBorder="1" applyAlignment="1">
      <alignment horizontal="center" vertical="center"/>
    </xf>
    <xf numFmtId="4" fontId="1" fillId="0" borderId="41" xfId="3" applyNumberFormat="1" applyBorder="1" applyAlignment="1">
      <alignment horizontal="center" vertical="center"/>
    </xf>
    <xf numFmtId="4" fontId="1" fillId="0" borderId="42" xfId="3" applyNumberFormat="1" applyBorder="1" applyAlignment="1">
      <alignment horizontal="center" vertical="center"/>
    </xf>
    <xf numFmtId="4" fontId="1" fillId="0" borderId="43" xfId="3" applyNumberFormat="1" applyBorder="1" applyAlignment="1">
      <alignment horizontal="center" vertical="center"/>
    </xf>
    <xf numFmtId="0" fontId="1" fillId="0" borderId="28" xfId="3" applyBorder="1" applyAlignment="1">
      <alignment horizontal="left" vertical="center" wrapText="1"/>
    </xf>
    <xf numFmtId="0" fontId="1" fillId="0" borderId="7" xfId="3" applyBorder="1" applyAlignment="1">
      <alignment horizontal="left" vertical="center" wrapText="1"/>
    </xf>
    <xf numFmtId="0" fontId="1" fillId="0" borderId="23" xfId="3" applyBorder="1" applyAlignment="1">
      <alignment horizontal="left" vertical="center" wrapText="1"/>
    </xf>
    <xf numFmtId="4" fontId="1" fillId="0" borderId="53" xfId="3" applyNumberFormat="1" applyBorder="1" applyAlignment="1">
      <alignment horizontal="center" vertical="center"/>
    </xf>
    <xf numFmtId="4" fontId="1" fillId="0" borderId="54" xfId="3" applyNumberFormat="1" applyBorder="1" applyAlignment="1">
      <alignment horizontal="center" vertical="center"/>
    </xf>
    <xf numFmtId="4" fontId="1" fillId="0" borderId="59" xfId="3" applyNumberFormat="1" applyBorder="1" applyAlignment="1">
      <alignment horizontal="center" vertical="center"/>
    </xf>
    <xf numFmtId="4" fontId="1" fillId="0" borderId="57" xfId="3" applyNumberFormat="1" applyBorder="1" applyAlignment="1">
      <alignment horizontal="center" vertical="center"/>
    </xf>
    <xf numFmtId="4" fontId="1" fillId="0" borderId="55" xfId="3" applyNumberFormat="1" applyBorder="1" applyAlignment="1">
      <alignment horizontal="center" vertical="center"/>
    </xf>
    <xf numFmtId="49" fontId="1" fillId="0" borderId="0" xfId="3" applyNumberFormat="1" applyAlignment="1">
      <alignment horizontal="center"/>
    </xf>
    <xf numFmtId="165" fontId="1" fillId="0" borderId="18" xfId="4" applyNumberFormat="1" applyFont="1" applyBorder="1" applyAlignment="1">
      <alignment horizontal="center" vertical="center"/>
    </xf>
    <xf numFmtId="165" fontId="1" fillId="0" borderId="12" xfId="4" applyNumberFormat="1" applyFont="1" applyBorder="1" applyAlignment="1">
      <alignment horizontal="center" vertical="center"/>
    </xf>
    <xf numFmtId="165" fontId="1" fillId="0" borderId="14" xfId="4" applyNumberFormat="1" applyFont="1" applyBorder="1" applyAlignment="1">
      <alignment horizontal="center" vertical="center"/>
    </xf>
    <xf numFmtId="4" fontId="1" fillId="0" borderId="0" xfId="3" applyNumberFormat="1" applyAlignment="1">
      <alignment horizontal="center" vertical="center"/>
    </xf>
    <xf numFmtId="0" fontId="1" fillId="0" borderId="0" xfId="3" applyAlignment="1">
      <alignment horizontal="center" vertical="center"/>
    </xf>
    <xf numFmtId="165" fontId="1" fillId="0" borderId="31" xfId="4" applyNumberFormat="1" applyFont="1" applyFill="1" applyBorder="1" applyAlignment="1" applyProtection="1">
      <alignment horizontal="center" vertical="center"/>
    </xf>
    <xf numFmtId="165" fontId="1" fillId="0" borderId="25" xfId="4" applyNumberFormat="1" applyFont="1" applyFill="1" applyBorder="1" applyAlignment="1" applyProtection="1">
      <alignment horizontal="center" vertical="center"/>
    </xf>
    <xf numFmtId="165" fontId="1" fillId="0" borderId="26" xfId="4" applyNumberFormat="1" applyFont="1" applyFill="1" applyBorder="1" applyAlignment="1" applyProtection="1">
      <alignment horizontal="center" vertical="center"/>
    </xf>
  </cellXfs>
  <cellStyles count="5">
    <cellStyle name="Moeda 2" xfId="4" xr:uid="{F584F4EB-202B-4F7F-B03D-1130864A8EFE}"/>
    <cellStyle name="Normal" xfId="0" builtinId="0"/>
    <cellStyle name="Normal 2" xfId="3" xr:uid="{345B3265-1F54-4587-926B-0C3E740F6707}"/>
    <cellStyle name="Vírgula" xfId="1" builtinId="3"/>
    <cellStyle name="Vírgula 2" xfId="2" xr:uid="{B6BC516B-98F7-4760-95E6-1CFCEE94D4B3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28575</xdr:rowOff>
    </xdr:from>
    <xdr:to>
      <xdr:col>3</xdr:col>
      <xdr:colOff>831850</xdr:colOff>
      <xdr:row>1</xdr:row>
      <xdr:rowOff>886430</xdr:rowOff>
    </xdr:to>
    <xdr:pic>
      <xdr:nvPicPr>
        <xdr:cNvPr id="2" name="Imagem 3" descr="W:\Comunicacao\01_marco\logo pira ai.jpg">
          <a:extLst>
            <a:ext uri="{FF2B5EF4-FFF2-40B4-BE49-F238E27FC236}">
              <a16:creationId xmlns:a16="http://schemas.microsoft.com/office/drawing/2014/main" id="{E0400369-3364-429F-9284-2D38F093D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717" y="28575"/>
          <a:ext cx="1352550" cy="10166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01_DOCS%20ADMINISTRATIVOS\Adm.%20-%20Licita&#231;&#245;es\2026\06.%20Consultoria%20Monitoramento%20Flora\1_Licita&#231;&#227;o\ETP%20E%20TR%20FLORA\26-08-19%20Revis&#227;o\Anexo%20I.C%20e%20D%20-%20Planilha%20Or&#231;ament&#225;ria%20e%20Cronograma_ssm.xlsx" TargetMode="External"/><Relationship Id="rId1" Type="http://schemas.openxmlformats.org/officeDocument/2006/relationships/externalLinkPath" Target="Anexo%20I.C%20e%20D%20-%20Planilha%20Or&#231;ament&#225;ria%20e%20Cronograma_s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onograma "/>
      <sheetName val="Orçamento"/>
      <sheetName val="COMP. 001 - Plano"/>
      <sheetName val="COMP. 002 - Isolamento"/>
      <sheetName val="COT.1"/>
      <sheetName val="COMP. 003 - Implantação"/>
      <sheetName val="COMP. 004 - Implantação"/>
      <sheetName val="COMP. 005 - Ação"/>
      <sheetName val="COMP. 006 - Relatórios"/>
      <sheetName val="Série Histórica IPCA"/>
    </sheetNames>
    <sheetDataSet>
      <sheetData sheetId="0" refreshError="1"/>
      <sheetData sheetId="1">
        <row r="3">
          <cell r="B3" t="str">
            <v>CONIRPI - Consórcio Intermunicial do Ribeirão Piraí</v>
          </cell>
        </row>
        <row r="4">
          <cell r="B4" t="str">
            <v>Endereço: Av. Tranquillo Gianinni, 861, 5º andar  - Dist. Ind. Santos Dumont, Cep: 13329-600, Salto/SP</v>
          </cell>
        </row>
        <row r="5">
          <cell r="B5" t="str">
            <v>CONTRATAÇÃO DE EMPRESA PARA EXECUÇÃO DOS SERVIÇOS DE IMPLANTAÇÃO, MANUTENÇÃO, MONITORAMENTO E CONSOLIDAÇÃO DA RESTAURAÇÃO ECOLÓGICA DA FUTURA ÁREA DE PRESERVAÇÃO PERMANENTE (APP) DO RESERVATÓRIO DA BARRAGEM DO RIBEIRÃO PIRAÍ, COM ATENDIMENTO ÀS OBRIGAÇÕES AMBIENTAIS APLICÁVEIS, ELABORAÇÃO DE RELATÓRIOS TÉCNICOS E ATUALIZAÇÃO DAS INFORMAÇÕES NO SARE</v>
          </cell>
        </row>
        <row r="9">
          <cell r="B9">
            <v>1</v>
          </cell>
          <cell r="C9" t="str">
            <v>Plano de Trabalho</v>
          </cell>
        </row>
        <row r="10">
          <cell r="B10" t="str">
            <v>1.1</v>
          </cell>
          <cell r="C10" t="str">
            <v>Plano de Trabalho</v>
          </cell>
          <cell r="F10" t="str">
            <v>un.</v>
          </cell>
        </row>
        <row r="13">
          <cell r="B13">
            <v>2</v>
          </cell>
          <cell r="C13" t="str">
            <v>Execução da Restauração Ecológica</v>
          </cell>
        </row>
        <row r="14">
          <cell r="B14" t="str">
            <v>2.1</v>
          </cell>
          <cell r="C14" t="str">
            <v>ETAPA 01.A = 30,71 hectares</v>
          </cell>
        </row>
        <row r="15">
          <cell r="B15" t="str">
            <v>2.1.1</v>
          </cell>
          <cell r="C15" t="str">
            <v>Isolamento da Área</v>
          </cell>
          <cell r="F15" t="str">
            <v>m</v>
          </cell>
        </row>
        <row r="16">
          <cell r="B16" t="str">
            <v>2.1.2</v>
          </cell>
          <cell r="C16" t="str">
            <v>Implantação da Restauração Ecológica - com limpeza mecanizada</v>
          </cell>
          <cell r="F16" t="str">
            <v>ha</v>
          </cell>
        </row>
        <row r="17">
          <cell r="B17" t="str">
            <v>2.1.3</v>
          </cell>
          <cell r="C17" t="str">
            <v>Implantação da Restauração Ecológica - com limpeza manual</v>
          </cell>
          <cell r="F17" t="str">
            <v>ha</v>
          </cell>
        </row>
        <row r="18">
          <cell r="B18" t="str">
            <v>2.1.4</v>
          </cell>
          <cell r="C18" t="str">
            <v>Monitoramento e consolidação - manutenção de plantio</v>
          </cell>
          <cell r="F18" t="str">
            <v>ha x mês</v>
          </cell>
        </row>
        <row r="20">
          <cell r="B20" t="str">
            <v>2.2</v>
          </cell>
          <cell r="C20" t="str">
            <v>ETAPA 01.B = 32,40 hectares</v>
          </cell>
        </row>
        <row r="21">
          <cell r="B21" t="str">
            <v>2.2.1</v>
          </cell>
          <cell r="C21" t="str">
            <v>Isolamento da Área</v>
          </cell>
          <cell r="F21" t="str">
            <v>m</v>
          </cell>
        </row>
        <row r="22">
          <cell r="B22" t="str">
            <v>2.2.2</v>
          </cell>
          <cell r="C22" t="str">
            <v>Implantação da Restauração Ecológica - com limpeza mecanizada</v>
          </cell>
          <cell r="F22" t="str">
            <v>ha</v>
          </cell>
        </row>
        <row r="23">
          <cell r="B23" t="str">
            <v>2.2.3</v>
          </cell>
          <cell r="C23" t="str">
            <v>Implantação da Restauração Ecológica - com limpeza manual</v>
          </cell>
          <cell r="F23" t="str">
            <v>ha</v>
          </cell>
        </row>
        <row r="24">
          <cell r="B24" t="str">
            <v>2.2.4</v>
          </cell>
          <cell r="C24" t="str">
            <v>Monitoramento e consolidação - manutenção de plantio</v>
          </cell>
          <cell r="F24" t="str">
            <v>ha x mês</v>
          </cell>
        </row>
        <row r="26">
          <cell r="B26" t="str">
            <v>2.3</v>
          </cell>
          <cell r="C26" t="str">
            <v>ETAPA 02 = 18,05 hectares</v>
          </cell>
        </row>
        <row r="27">
          <cell r="B27" t="str">
            <v>2.3.1</v>
          </cell>
          <cell r="C27" t="str">
            <v>Isolamento da Área</v>
          </cell>
          <cell r="F27" t="str">
            <v>m</v>
          </cell>
        </row>
        <row r="28">
          <cell r="B28" t="str">
            <v>2.3.2</v>
          </cell>
          <cell r="C28" t="str">
            <v>Implantação da Restauração Ecológica - com limpeza mecanizada</v>
          </cell>
          <cell r="F28" t="str">
            <v>ha</v>
          </cell>
        </row>
        <row r="29">
          <cell r="B29" t="str">
            <v>2.3.3</v>
          </cell>
          <cell r="C29" t="str">
            <v>Implantação da Restauração Ecológica - com limpeza manual</v>
          </cell>
          <cell r="F29" t="str">
            <v>ha</v>
          </cell>
        </row>
        <row r="30">
          <cell r="B30" t="str">
            <v>2.3.4</v>
          </cell>
          <cell r="C30" t="str">
            <v>Monitoramento e consolidação - manutenção de plantio</v>
          </cell>
          <cell r="F30" t="str">
            <v>ha x mês</v>
          </cell>
        </row>
        <row r="32">
          <cell r="B32" t="str">
            <v>2.4</v>
          </cell>
          <cell r="C32" t="str">
            <v>ETAPA 03 = 15,19 hectares</v>
          </cell>
        </row>
        <row r="33">
          <cell r="B33" t="str">
            <v>2.4.1</v>
          </cell>
          <cell r="C33" t="str">
            <v>Isolamento da Área</v>
          </cell>
          <cell r="F33" t="str">
            <v>m</v>
          </cell>
        </row>
        <row r="34">
          <cell r="B34" t="str">
            <v>2.4.2</v>
          </cell>
          <cell r="C34" t="str">
            <v>Implantação da Restauração Ecológica - com limpeza mecanizada</v>
          </cell>
          <cell r="F34" t="str">
            <v>ha</v>
          </cell>
        </row>
        <row r="35">
          <cell r="B35" t="str">
            <v>2.4.3</v>
          </cell>
          <cell r="C35" t="str">
            <v>Implantação da Restauração Ecológica - com limpeza manual</v>
          </cell>
          <cell r="F35" t="str">
            <v>ha</v>
          </cell>
        </row>
        <row r="36">
          <cell r="B36" t="str">
            <v>2.4.4</v>
          </cell>
          <cell r="C36" t="str">
            <v>Monitoramento e consolidação - manutenção de plantio</v>
          </cell>
          <cell r="F36" t="str">
            <v>ha x mês</v>
          </cell>
        </row>
        <row r="39">
          <cell r="B39" t="str">
            <v>2.5</v>
          </cell>
          <cell r="C39" t="str">
            <v xml:space="preserve">Ações de mobilização e engajamento com a comunidade do entorno </v>
          </cell>
          <cell r="F39" t="str">
            <v>un.</v>
          </cell>
        </row>
        <row r="41">
          <cell r="B41" t="str">
            <v>2.6</v>
          </cell>
          <cell r="C41" t="str">
            <v>Relatórios TCRA Nº 117372/2024</v>
          </cell>
          <cell r="F41" t="str">
            <v>un.</v>
          </cell>
        </row>
        <row r="45">
          <cell r="B45">
            <v>3</v>
          </cell>
          <cell r="C45" t="str">
            <v>Relatórios destinados à CETESB</v>
          </cell>
        </row>
        <row r="46">
          <cell r="B46" t="str">
            <v>3.1</v>
          </cell>
          <cell r="C46" t="str">
            <v>Relatórios destinados à CETESB (vinculados ao Programa de Manejo e Conservação de Flora; Subprograma de Monitoramento da Mata de Interflúvio; Subprograma de coleta de banco de solo, sementes e mudas)</v>
          </cell>
          <cell r="F46" t="str">
            <v>un.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45"/>
  <sheetViews>
    <sheetView showGridLines="0" tabSelected="1" view="pageBreakPreview" zoomScaleNormal="100" zoomScaleSheetLayoutView="100" workbookViewId="0">
      <selection activeCell="J39" sqref="J39"/>
    </sheetView>
  </sheetViews>
  <sheetFormatPr defaultRowHeight="12.75" x14ac:dyDescent="0.2"/>
  <cols>
    <col min="1" max="1" width="9.140625" style="85"/>
    <col min="2" max="2" width="5.28515625" style="85" customWidth="1"/>
    <col min="3" max="3" width="18.7109375" style="145" customWidth="1"/>
    <col min="4" max="4" width="53.42578125" style="145" customWidth="1"/>
    <col min="5" max="5" width="9" style="85" bestFit="1" customWidth="1"/>
    <col min="6" max="6" width="10.140625" style="147" customWidth="1"/>
    <col min="7" max="7" width="13.28515625" style="85" bestFit="1" customWidth="1"/>
    <col min="8" max="8" width="13.85546875" style="85" bestFit="1" customWidth="1"/>
    <col min="9" max="9" width="14.85546875" style="85" bestFit="1" customWidth="1"/>
    <col min="10" max="16384" width="9.140625" style="85"/>
  </cols>
  <sheetData>
    <row r="1" spans="2:8" ht="60" customHeight="1" x14ac:dyDescent="0.2">
      <c r="B1" s="163" t="s">
        <v>75</v>
      </c>
      <c r="C1" s="163"/>
      <c r="D1" s="163"/>
      <c r="E1" s="163"/>
      <c r="F1" s="163"/>
      <c r="G1" s="163"/>
      <c r="H1" s="163"/>
    </row>
    <row r="2" spans="2:8" ht="28.5" customHeight="1" x14ac:dyDescent="0.2">
      <c r="B2" s="164"/>
      <c r="C2" s="164"/>
      <c r="D2" s="164"/>
      <c r="E2" s="164"/>
      <c r="F2" s="164"/>
      <c r="G2" s="164"/>
      <c r="H2" s="164"/>
    </row>
    <row r="3" spans="2:8" ht="24.75" customHeight="1" x14ac:dyDescent="0.2">
      <c r="B3" s="156" t="s">
        <v>74</v>
      </c>
      <c r="C3" s="156"/>
      <c r="D3" s="156"/>
      <c r="E3" s="156"/>
      <c r="F3" s="156"/>
      <c r="G3" s="156"/>
      <c r="H3" s="156"/>
    </row>
    <row r="4" spans="2:8" ht="17.25" customHeight="1" x14ac:dyDescent="0.2">
      <c r="B4" s="155" t="s">
        <v>73</v>
      </c>
      <c r="C4" s="155"/>
      <c r="D4" s="155"/>
      <c r="E4" s="155"/>
      <c r="F4" s="155"/>
      <c r="G4" s="155"/>
      <c r="H4" s="155"/>
    </row>
    <row r="5" spans="2:8" ht="57" customHeight="1" x14ac:dyDescent="0.2">
      <c r="B5" s="171" t="s">
        <v>71</v>
      </c>
      <c r="C5" s="171"/>
      <c r="D5" s="171"/>
      <c r="E5" s="171"/>
      <c r="F5" s="171"/>
      <c r="G5" s="171"/>
      <c r="H5" s="171"/>
    </row>
    <row r="6" spans="2:8" ht="19.5" customHeight="1" x14ac:dyDescent="0.2">
      <c r="B6" s="86" t="s">
        <v>72</v>
      </c>
      <c r="C6" s="87"/>
      <c r="D6" s="87"/>
      <c r="E6" s="88"/>
      <c r="F6" s="89"/>
      <c r="G6" s="90"/>
      <c r="H6" s="91"/>
    </row>
    <row r="7" spans="2:8" x14ac:dyDescent="0.2">
      <c r="B7" s="92" t="s">
        <v>0</v>
      </c>
      <c r="C7" s="169" t="s">
        <v>6</v>
      </c>
      <c r="D7" s="170"/>
      <c r="E7" s="92" t="s">
        <v>4</v>
      </c>
      <c r="F7" s="93" t="s">
        <v>5</v>
      </c>
      <c r="G7" s="92" t="s">
        <v>8</v>
      </c>
      <c r="H7" s="92" t="s">
        <v>9</v>
      </c>
    </row>
    <row r="8" spans="2:8" x14ac:dyDescent="0.2">
      <c r="B8" s="94"/>
      <c r="C8" s="95"/>
      <c r="D8" s="95"/>
      <c r="E8" s="96"/>
      <c r="F8" s="97"/>
      <c r="G8" s="96"/>
      <c r="H8" s="98"/>
    </row>
    <row r="9" spans="2:8" x14ac:dyDescent="0.2">
      <c r="B9" s="99">
        <v>1</v>
      </c>
      <c r="C9" s="153" t="s">
        <v>43</v>
      </c>
      <c r="D9" s="154"/>
      <c r="E9" s="100"/>
      <c r="F9" s="101"/>
      <c r="G9" s="101"/>
      <c r="H9" s="102"/>
    </row>
    <row r="10" spans="2:8" ht="21.75" customHeight="1" x14ac:dyDescent="0.2">
      <c r="B10" s="103" t="s">
        <v>11</v>
      </c>
      <c r="C10" s="151" t="s">
        <v>84</v>
      </c>
      <c r="D10" s="152"/>
      <c r="E10" s="104" t="s">
        <v>12</v>
      </c>
      <c r="F10" s="105">
        <v>1</v>
      </c>
      <c r="G10" s="26"/>
      <c r="H10" s="106">
        <f>ROUND(F10*G10,2)</f>
        <v>0</v>
      </c>
    </row>
    <row r="11" spans="2:8" ht="14.1" customHeight="1" x14ac:dyDescent="0.2">
      <c r="B11" s="107"/>
      <c r="C11" s="108"/>
      <c r="D11" s="109" t="s">
        <v>52</v>
      </c>
      <c r="E11" s="110" t="s">
        <v>2</v>
      </c>
      <c r="F11" s="111"/>
      <c r="G11" s="112"/>
      <c r="H11" s="113">
        <f>SUM(H10:H10)</f>
        <v>0</v>
      </c>
    </row>
    <row r="12" spans="2:8" ht="14.1" customHeight="1" x14ac:dyDescent="0.2">
      <c r="B12" s="103"/>
      <c r="C12" s="85"/>
      <c r="D12" s="114"/>
      <c r="E12" s="100"/>
      <c r="F12" s="115"/>
      <c r="G12" s="1"/>
      <c r="H12" s="116"/>
    </row>
    <row r="13" spans="2:8" ht="14.1" customHeight="1" x14ac:dyDescent="0.2">
      <c r="B13" s="99">
        <v>2</v>
      </c>
      <c r="C13" s="159" t="s">
        <v>32</v>
      </c>
      <c r="D13" s="159"/>
      <c r="E13" s="100"/>
      <c r="F13" s="115"/>
      <c r="G13" s="1"/>
      <c r="H13" s="116"/>
    </row>
    <row r="14" spans="2:8" ht="14.1" customHeight="1" x14ac:dyDescent="0.2">
      <c r="B14" s="99" t="s">
        <v>13</v>
      </c>
      <c r="C14" s="153" t="s">
        <v>64</v>
      </c>
      <c r="D14" s="154"/>
      <c r="E14" s="100"/>
      <c r="F14" s="115"/>
      <c r="G14" s="1"/>
      <c r="H14" s="116"/>
    </row>
    <row r="15" spans="2:8" ht="21.75" customHeight="1" x14ac:dyDescent="0.2">
      <c r="B15" s="103" t="s">
        <v>33</v>
      </c>
      <c r="C15" s="157" t="s">
        <v>85</v>
      </c>
      <c r="D15" s="158"/>
      <c r="E15" s="100" t="s">
        <v>47</v>
      </c>
      <c r="F15" s="115">
        <f>706.5+762.2+180.54+312.91+14.6+145.82+364.2+7.24+400.2+86.89</f>
        <v>2981.0999999999995</v>
      </c>
      <c r="G15" s="27"/>
      <c r="H15" s="117">
        <f>ROUND(F15*G15,2)</f>
        <v>0</v>
      </c>
    </row>
    <row r="16" spans="2:8" ht="21.75" customHeight="1" x14ac:dyDescent="0.2">
      <c r="B16" s="103" t="s">
        <v>34</v>
      </c>
      <c r="C16" s="157" t="s">
        <v>86</v>
      </c>
      <c r="D16" s="158"/>
      <c r="E16" s="100" t="s">
        <v>15</v>
      </c>
      <c r="F16" s="115">
        <v>26.24</v>
      </c>
      <c r="G16" s="27"/>
      <c r="H16" s="116">
        <f>ROUND(F16*G16,2)</f>
        <v>0</v>
      </c>
    </row>
    <row r="17" spans="2:9" ht="21.75" customHeight="1" x14ac:dyDescent="0.2">
      <c r="B17" s="103" t="s">
        <v>35</v>
      </c>
      <c r="C17" s="157" t="s">
        <v>87</v>
      </c>
      <c r="D17" s="158"/>
      <c r="E17" s="100" t="s">
        <v>15</v>
      </c>
      <c r="F17" s="115">
        <v>4.47</v>
      </c>
      <c r="G17" s="27"/>
      <c r="H17" s="117">
        <f>ROUND(F17*G17,2)</f>
        <v>0</v>
      </c>
    </row>
    <row r="18" spans="2:9" ht="27.95" customHeight="1" x14ac:dyDescent="0.2">
      <c r="B18" s="103" t="s">
        <v>36</v>
      </c>
      <c r="C18" s="157" t="s">
        <v>88</v>
      </c>
      <c r="D18" s="158"/>
      <c r="E18" s="100" t="s">
        <v>68</v>
      </c>
      <c r="F18" s="115">
        <v>399.23</v>
      </c>
      <c r="G18" s="27"/>
      <c r="H18" s="118">
        <f>ROUND(F18*G18,2)</f>
        <v>0</v>
      </c>
      <c r="I18" s="119"/>
    </row>
    <row r="19" spans="2:9" ht="14.1" customHeight="1" x14ac:dyDescent="0.2">
      <c r="B19" s="107"/>
      <c r="C19" s="108"/>
      <c r="D19" s="109" t="s">
        <v>53</v>
      </c>
      <c r="E19" s="110" t="s">
        <v>2</v>
      </c>
      <c r="F19" s="111"/>
      <c r="G19" s="112"/>
      <c r="H19" s="120">
        <f>SUM(H15:H18)</f>
        <v>0</v>
      </c>
      <c r="I19" s="121"/>
    </row>
    <row r="20" spans="2:9" ht="14.1" customHeight="1" x14ac:dyDescent="0.2">
      <c r="B20" s="99" t="s">
        <v>14</v>
      </c>
      <c r="C20" s="167" t="s">
        <v>65</v>
      </c>
      <c r="D20" s="168"/>
      <c r="E20" s="100"/>
      <c r="F20" s="115"/>
      <c r="G20" s="1"/>
      <c r="H20" s="116"/>
    </row>
    <row r="21" spans="2:9" ht="21.75" customHeight="1" x14ac:dyDescent="0.2">
      <c r="B21" s="103" t="s">
        <v>37</v>
      </c>
      <c r="C21" s="157" t="s">
        <v>85</v>
      </c>
      <c r="D21" s="158"/>
      <c r="E21" s="100" t="s">
        <v>47</v>
      </c>
      <c r="F21" s="115">
        <f>54.95+507.75+285.41+1002.17+180.82+469.25+86.25+667.76</f>
        <v>3254.3600000000006</v>
      </c>
      <c r="G21" s="27"/>
      <c r="H21" s="116">
        <f t="shared" ref="H21:H24" si="0">ROUND(F21*G21,2)</f>
        <v>0</v>
      </c>
    </row>
    <row r="22" spans="2:9" ht="21.75" customHeight="1" x14ac:dyDescent="0.2">
      <c r="B22" s="103" t="s">
        <v>38</v>
      </c>
      <c r="C22" s="157" t="s">
        <v>86</v>
      </c>
      <c r="D22" s="158"/>
      <c r="E22" s="100" t="s">
        <v>15</v>
      </c>
      <c r="F22" s="115">
        <v>27.69</v>
      </c>
      <c r="G22" s="27"/>
      <c r="H22" s="117">
        <f t="shared" si="0"/>
        <v>0</v>
      </c>
    </row>
    <row r="23" spans="2:9" ht="21.75" customHeight="1" x14ac:dyDescent="0.2">
      <c r="B23" s="103" t="s">
        <v>39</v>
      </c>
      <c r="C23" s="157" t="s">
        <v>87</v>
      </c>
      <c r="D23" s="158"/>
      <c r="E23" s="100" t="s">
        <v>15</v>
      </c>
      <c r="F23" s="115">
        <v>4.71</v>
      </c>
      <c r="G23" s="27"/>
      <c r="H23" s="117">
        <f t="shared" si="0"/>
        <v>0</v>
      </c>
    </row>
    <row r="24" spans="2:9" ht="27.95" customHeight="1" x14ac:dyDescent="0.2">
      <c r="B24" s="103" t="s">
        <v>40</v>
      </c>
      <c r="C24" s="157" t="s">
        <v>88</v>
      </c>
      <c r="D24" s="158"/>
      <c r="E24" s="100" t="s">
        <v>68</v>
      </c>
      <c r="F24" s="115">
        <v>388.8</v>
      </c>
      <c r="G24" s="27"/>
      <c r="H24" s="118">
        <f t="shared" si="0"/>
        <v>0</v>
      </c>
      <c r="I24" s="119"/>
    </row>
    <row r="25" spans="2:9" ht="14.1" customHeight="1" x14ac:dyDescent="0.2">
      <c r="B25" s="107"/>
      <c r="C25" s="108"/>
      <c r="D25" s="109" t="s">
        <v>54</v>
      </c>
      <c r="E25" s="110" t="s">
        <v>2</v>
      </c>
      <c r="F25" s="111"/>
      <c r="G25" s="112"/>
      <c r="H25" s="120">
        <f>SUM(H21:H24)</f>
        <v>0</v>
      </c>
      <c r="I25" s="121"/>
    </row>
    <row r="26" spans="2:9" ht="14.1" customHeight="1" x14ac:dyDescent="0.2">
      <c r="B26" s="99" t="s">
        <v>41</v>
      </c>
      <c r="C26" s="167" t="s">
        <v>66</v>
      </c>
      <c r="D26" s="168"/>
      <c r="E26" s="100"/>
      <c r="F26" s="115"/>
      <c r="G26" s="1"/>
      <c r="H26" s="116"/>
    </row>
    <row r="27" spans="2:9" ht="21.75" customHeight="1" x14ac:dyDescent="0.2">
      <c r="B27" s="103" t="s">
        <v>48</v>
      </c>
      <c r="C27" s="157" t="s">
        <v>85</v>
      </c>
      <c r="D27" s="158"/>
      <c r="E27" s="100" t="s">
        <v>47</v>
      </c>
      <c r="F27" s="115">
        <f>421.41+73.2+657.06+195.26+23.85+14.19+59.32+192.16+7+18.5</f>
        <v>1661.95</v>
      </c>
      <c r="G27" s="27"/>
      <c r="H27" s="116">
        <f t="shared" ref="H27:H30" si="1">ROUND(F27*G27,2)</f>
        <v>0</v>
      </c>
    </row>
    <row r="28" spans="2:9" ht="21.75" customHeight="1" x14ac:dyDescent="0.2">
      <c r="B28" s="103" t="s">
        <v>49</v>
      </c>
      <c r="C28" s="157" t="s">
        <v>86</v>
      </c>
      <c r="D28" s="158"/>
      <c r="E28" s="100" t="s">
        <v>15</v>
      </c>
      <c r="F28" s="115">
        <v>15.42</v>
      </c>
      <c r="G28" s="27"/>
      <c r="H28" s="117">
        <f t="shared" si="1"/>
        <v>0</v>
      </c>
    </row>
    <row r="29" spans="2:9" ht="21.75" customHeight="1" x14ac:dyDescent="0.2">
      <c r="B29" s="103" t="s">
        <v>50</v>
      </c>
      <c r="C29" s="157" t="s">
        <v>87</v>
      </c>
      <c r="D29" s="158"/>
      <c r="E29" s="100" t="s">
        <v>15</v>
      </c>
      <c r="F29" s="115">
        <v>2.63</v>
      </c>
      <c r="G29" s="27"/>
      <c r="H29" s="117">
        <f t="shared" si="1"/>
        <v>0</v>
      </c>
    </row>
    <row r="30" spans="2:9" ht="27.95" customHeight="1" x14ac:dyDescent="0.2">
      <c r="B30" s="103" t="s">
        <v>62</v>
      </c>
      <c r="C30" s="157" t="s">
        <v>88</v>
      </c>
      <c r="D30" s="158"/>
      <c r="E30" s="100" t="s">
        <v>68</v>
      </c>
      <c r="F30" s="115">
        <v>198.55</v>
      </c>
      <c r="G30" s="27"/>
      <c r="H30" s="118">
        <f t="shared" si="1"/>
        <v>0</v>
      </c>
    </row>
    <row r="31" spans="2:9" ht="14.1" customHeight="1" x14ac:dyDescent="0.2">
      <c r="B31" s="107"/>
      <c r="C31" s="108"/>
      <c r="D31" s="109" t="s">
        <v>51</v>
      </c>
      <c r="E31" s="110" t="s">
        <v>2</v>
      </c>
      <c r="F31" s="111"/>
      <c r="G31" s="112"/>
      <c r="H31" s="120">
        <f>SUM(H27:H30)</f>
        <v>0</v>
      </c>
    </row>
    <row r="32" spans="2:9" ht="14.1" customHeight="1" x14ac:dyDescent="0.2">
      <c r="B32" s="99" t="s">
        <v>42</v>
      </c>
      <c r="C32" s="167" t="s">
        <v>67</v>
      </c>
      <c r="D32" s="168"/>
      <c r="E32" s="100"/>
      <c r="F32" s="115"/>
      <c r="G32" s="1"/>
      <c r="H32" s="116"/>
    </row>
    <row r="33" spans="2:9" ht="21.75" customHeight="1" x14ac:dyDescent="0.2">
      <c r="B33" s="103" t="s">
        <v>56</v>
      </c>
      <c r="C33" s="157" t="s">
        <v>85</v>
      </c>
      <c r="D33" s="158"/>
      <c r="E33" s="100" t="s">
        <v>47</v>
      </c>
      <c r="F33" s="115">
        <f>102.43+142.96+36.44+45.9+525.03+148.73+35.5+324.47+35.05</f>
        <v>1396.51</v>
      </c>
      <c r="G33" s="27"/>
      <c r="H33" s="116">
        <f t="shared" ref="H33:H36" si="2">ROUND(F33*G33,2)</f>
        <v>0</v>
      </c>
    </row>
    <row r="34" spans="2:9" ht="21.75" customHeight="1" x14ac:dyDescent="0.2">
      <c r="B34" s="103" t="s">
        <v>57</v>
      </c>
      <c r="C34" s="157" t="s">
        <v>86</v>
      </c>
      <c r="D34" s="158"/>
      <c r="E34" s="100" t="s">
        <v>15</v>
      </c>
      <c r="F34" s="115">
        <v>12.98</v>
      </c>
      <c r="G34" s="27"/>
      <c r="H34" s="117">
        <f t="shared" si="2"/>
        <v>0</v>
      </c>
    </row>
    <row r="35" spans="2:9" ht="21.75" customHeight="1" x14ac:dyDescent="0.2">
      <c r="B35" s="103" t="s">
        <v>58</v>
      </c>
      <c r="C35" s="157" t="s">
        <v>87</v>
      </c>
      <c r="D35" s="158"/>
      <c r="E35" s="100" t="s">
        <v>15</v>
      </c>
      <c r="F35" s="115">
        <v>2.21</v>
      </c>
      <c r="G35" s="27"/>
      <c r="H35" s="116">
        <f t="shared" si="2"/>
        <v>0</v>
      </c>
    </row>
    <row r="36" spans="2:9" ht="27.95" customHeight="1" x14ac:dyDescent="0.2">
      <c r="B36" s="103" t="s">
        <v>63</v>
      </c>
      <c r="C36" s="157" t="s">
        <v>88</v>
      </c>
      <c r="D36" s="158"/>
      <c r="E36" s="100" t="s">
        <v>68</v>
      </c>
      <c r="F36" s="115">
        <v>151.9</v>
      </c>
      <c r="G36" s="27"/>
      <c r="H36" s="118">
        <f t="shared" si="2"/>
        <v>0</v>
      </c>
    </row>
    <row r="37" spans="2:9" ht="14.1" customHeight="1" x14ac:dyDescent="0.2">
      <c r="B37" s="107"/>
      <c r="C37" s="108"/>
      <c r="D37" s="109" t="s">
        <v>55</v>
      </c>
      <c r="E37" s="110" t="s">
        <v>2</v>
      </c>
      <c r="F37" s="111"/>
      <c r="G37" s="112"/>
      <c r="H37" s="120">
        <f>SUM(H33:H36)</f>
        <v>0</v>
      </c>
    </row>
    <row r="38" spans="2:9" ht="14.1" customHeight="1" x14ac:dyDescent="0.2">
      <c r="B38" s="103"/>
      <c r="C38" s="122"/>
      <c r="D38" s="122"/>
      <c r="E38" s="100"/>
      <c r="F38" s="115"/>
      <c r="G38" s="1"/>
      <c r="H38" s="123"/>
    </row>
    <row r="39" spans="2:9" ht="25.5" customHeight="1" x14ac:dyDescent="0.2">
      <c r="B39" s="103" t="s">
        <v>46</v>
      </c>
      <c r="C39" s="160" t="s">
        <v>89</v>
      </c>
      <c r="D39" s="160"/>
      <c r="E39" s="100" t="s">
        <v>12</v>
      </c>
      <c r="F39" s="115">
        <v>10</v>
      </c>
      <c r="G39" s="27"/>
      <c r="H39" s="117">
        <f>ROUND(F39*G39,2)</f>
        <v>0</v>
      </c>
    </row>
    <row r="40" spans="2:9" ht="14.1" customHeight="1" x14ac:dyDescent="0.2">
      <c r="B40" s="103"/>
      <c r="C40" s="122"/>
      <c r="D40" s="122"/>
      <c r="E40" s="100"/>
      <c r="F40" s="115"/>
      <c r="G40" s="1"/>
      <c r="H40" s="123"/>
    </row>
    <row r="41" spans="2:9" ht="14.1" customHeight="1" x14ac:dyDescent="0.2">
      <c r="B41" s="103" t="s">
        <v>59</v>
      </c>
      <c r="C41" s="161" t="s">
        <v>90</v>
      </c>
      <c r="D41" s="161"/>
      <c r="E41" s="100" t="s">
        <v>12</v>
      </c>
      <c r="F41" s="115">
        <v>5</v>
      </c>
      <c r="G41" s="27"/>
      <c r="H41" s="116">
        <f>ROUND(F41*G41,2)</f>
        <v>0</v>
      </c>
    </row>
    <row r="42" spans="2:9" ht="14.1" customHeight="1" x14ac:dyDescent="0.2">
      <c r="B42" s="103"/>
      <c r="C42" s="122"/>
      <c r="D42" s="122"/>
      <c r="E42" s="100"/>
      <c r="F42" s="115"/>
      <c r="G42" s="1"/>
      <c r="H42" s="124"/>
    </row>
    <row r="43" spans="2:9" ht="14.1" customHeight="1" x14ac:dyDescent="0.2">
      <c r="B43" s="103"/>
      <c r="C43" s="85"/>
      <c r="D43" s="125" t="s">
        <v>60</v>
      </c>
      <c r="E43" s="126" t="s">
        <v>2</v>
      </c>
      <c r="F43" s="127"/>
      <c r="G43" s="128"/>
      <c r="H43" s="129">
        <f>H19+H25+H31+H37+H39+H41</f>
        <v>0</v>
      </c>
    </row>
    <row r="44" spans="2:9" ht="14.1" customHeight="1" x14ac:dyDescent="0.2">
      <c r="B44" s="103"/>
      <c r="C44" s="85"/>
      <c r="D44" s="114"/>
      <c r="E44" s="100"/>
      <c r="F44" s="115"/>
      <c r="G44" s="1"/>
      <c r="H44" s="116"/>
    </row>
    <row r="45" spans="2:9" ht="14.1" customHeight="1" x14ac:dyDescent="0.2">
      <c r="B45" s="99">
        <v>3</v>
      </c>
      <c r="C45" s="159" t="s">
        <v>69</v>
      </c>
      <c r="D45" s="159"/>
      <c r="E45" s="100"/>
      <c r="F45" s="115"/>
      <c r="G45" s="1"/>
      <c r="H45" s="116"/>
    </row>
    <row r="46" spans="2:9" ht="57" customHeight="1" x14ac:dyDescent="0.2">
      <c r="B46" s="103" t="s">
        <v>16</v>
      </c>
      <c r="C46" s="151" t="s">
        <v>91</v>
      </c>
      <c r="D46" s="152"/>
      <c r="E46" s="100" t="s">
        <v>12</v>
      </c>
      <c r="F46" s="115">
        <v>15</v>
      </c>
      <c r="G46" s="27"/>
      <c r="H46" s="106">
        <f>ROUND(F46*G46,2)</f>
        <v>0</v>
      </c>
      <c r="I46" s="130"/>
    </row>
    <row r="47" spans="2:9" ht="14.1" customHeight="1" x14ac:dyDescent="0.2">
      <c r="B47" s="103"/>
      <c r="C47" s="85"/>
      <c r="D47" s="125" t="s">
        <v>61</v>
      </c>
      <c r="E47" s="126" t="s">
        <v>2</v>
      </c>
      <c r="F47" s="127"/>
      <c r="G47" s="128"/>
      <c r="H47" s="129">
        <f>SUM(H45:H46)</f>
        <v>0</v>
      </c>
    </row>
    <row r="48" spans="2:9" ht="14.1" customHeight="1" x14ac:dyDescent="0.2">
      <c r="B48" s="131"/>
      <c r="C48" s="85"/>
      <c r="D48" s="132"/>
      <c r="E48" s="133"/>
      <c r="F48" s="134"/>
      <c r="G48" s="135"/>
      <c r="H48" s="136"/>
    </row>
    <row r="49" spans="2:9" ht="15.95" customHeight="1" x14ac:dyDescent="0.2">
      <c r="B49" s="137" t="s">
        <v>7</v>
      </c>
      <c r="C49" s="138"/>
      <c r="D49" s="138"/>
      <c r="E49" s="139" t="s">
        <v>2</v>
      </c>
      <c r="F49" s="140"/>
      <c r="G49" s="141"/>
      <c r="H49" s="142">
        <f>H11+H43+H47</f>
        <v>0</v>
      </c>
      <c r="I49" s="121"/>
    </row>
    <row r="50" spans="2:9" s="144" customFormat="1" ht="26.25" customHeight="1" x14ac:dyDescent="0.2">
      <c r="B50" s="166"/>
      <c r="C50" s="166"/>
      <c r="D50" s="166"/>
      <c r="E50" s="166"/>
      <c r="F50" s="166"/>
      <c r="G50" s="166"/>
      <c r="H50" s="166"/>
      <c r="I50" s="143"/>
    </row>
    <row r="51" spans="2:9" x14ac:dyDescent="0.2">
      <c r="D51" s="146"/>
    </row>
    <row r="52" spans="2:9" ht="15" customHeight="1" x14ac:dyDescent="0.2">
      <c r="B52" s="150" t="s">
        <v>76</v>
      </c>
      <c r="C52" s="150"/>
      <c r="D52" s="150"/>
      <c r="E52" s="150"/>
      <c r="F52" s="150"/>
      <c r="G52" s="150"/>
      <c r="H52" s="150"/>
    </row>
    <row r="53" spans="2:9" ht="15" customHeight="1" x14ac:dyDescent="0.2">
      <c r="B53" s="165" t="s">
        <v>77</v>
      </c>
      <c r="C53" s="165"/>
      <c r="D53" s="165"/>
      <c r="E53" s="165"/>
      <c r="F53" s="165"/>
      <c r="G53" s="165"/>
      <c r="H53" s="165"/>
    </row>
    <row r="54" spans="2:9" ht="15.95" customHeight="1" x14ac:dyDescent="0.2">
      <c r="B54" s="165"/>
      <c r="C54" s="165"/>
      <c r="D54" s="165"/>
      <c r="E54" s="165"/>
      <c r="F54" s="165"/>
      <c r="G54" s="165"/>
      <c r="H54" s="165"/>
    </row>
    <row r="55" spans="2:9" ht="15.95" customHeight="1" x14ac:dyDescent="0.2">
      <c r="B55" s="165"/>
      <c r="C55" s="165"/>
      <c r="D55" s="165"/>
      <c r="E55" s="165"/>
      <c r="F55" s="165"/>
      <c r="G55" s="165"/>
      <c r="H55" s="165"/>
    </row>
    <row r="56" spans="2:9" ht="15.95" customHeight="1" x14ac:dyDescent="0.2">
      <c r="B56" s="165"/>
      <c r="C56" s="165"/>
      <c r="D56" s="165"/>
      <c r="E56" s="165"/>
      <c r="F56" s="165"/>
      <c r="G56" s="165"/>
      <c r="H56" s="165"/>
    </row>
    <row r="57" spans="2:9" ht="15.95" customHeight="1" x14ac:dyDescent="0.2">
      <c r="B57" s="162" t="s">
        <v>78</v>
      </c>
      <c r="C57" s="162"/>
      <c r="D57" s="162"/>
      <c r="E57" s="162"/>
      <c r="F57" s="162"/>
      <c r="G57" s="162"/>
      <c r="H57" s="162"/>
    </row>
    <row r="58" spans="2:9" ht="15.95" customHeight="1" x14ac:dyDescent="0.2">
      <c r="B58" s="150" t="s">
        <v>79</v>
      </c>
      <c r="C58" s="150"/>
      <c r="D58" s="150"/>
      <c r="E58" s="150"/>
      <c r="F58" s="150"/>
      <c r="G58" s="150"/>
      <c r="H58" s="150"/>
    </row>
    <row r="59" spans="2:9" ht="15.95" customHeight="1" x14ac:dyDescent="0.2">
      <c r="B59" s="150" t="s">
        <v>80</v>
      </c>
      <c r="C59" s="150"/>
      <c r="D59" s="150"/>
      <c r="E59" s="150"/>
      <c r="F59" s="150"/>
      <c r="G59" s="150"/>
      <c r="H59" s="150"/>
    </row>
    <row r="60" spans="2:9" x14ac:dyDescent="0.2">
      <c r="D60" s="146"/>
    </row>
    <row r="61" spans="2:9" s="149" customFormat="1" ht="15.75" customHeight="1" x14ac:dyDescent="0.2">
      <c r="B61" s="148" t="s">
        <v>81</v>
      </c>
    </row>
    <row r="62" spans="2:9" s="149" customFormat="1" ht="15.75" customHeight="1" x14ac:dyDescent="0.2">
      <c r="B62" s="148" t="s">
        <v>82</v>
      </c>
    </row>
    <row r="63" spans="2:9" s="149" customFormat="1" ht="15.75" customHeight="1" x14ac:dyDescent="0.2">
      <c r="B63" s="148" t="s">
        <v>83</v>
      </c>
    </row>
    <row r="64" spans="2:9" ht="15.95" customHeight="1" x14ac:dyDescent="0.2"/>
    <row r="65" ht="12" customHeight="1" x14ac:dyDescent="0.2"/>
    <row r="66" ht="15.95" customHeight="1" x14ac:dyDescent="0.2"/>
    <row r="67" ht="15.95" customHeight="1" x14ac:dyDescent="0.2"/>
    <row r="68" ht="15.95" customHeight="1" x14ac:dyDescent="0.2"/>
    <row r="69" ht="15.95" customHeight="1" x14ac:dyDescent="0.2"/>
    <row r="70" ht="15.95" customHeight="1" x14ac:dyDescent="0.2"/>
    <row r="71" ht="15.95" customHeight="1" x14ac:dyDescent="0.2"/>
    <row r="72" ht="15.95" customHeight="1" x14ac:dyDescent="0.2"/>
    <row r="73" ht="12" customHeight="1" x14ac:dyDescent="0.2"/>
    <row r="74" ht="15.95" customHeight="1" x14ac:dyDescent="0.2"/>
    <row r="75" ht="15.95" customHeight="1" x14ac:dyDescent="0.2"/>
    <row r="76" ht="15.95" customHeight="1" x14ac:dyDescent="0.2"/>
    <row r="77" ht="15.95" customHeight="1" x14ac:dyDescent="0.2"/>
    <row r="78" ht="12" customHeight="1" x14ac:dyDescent="0.2"/>
    <row r="79" ht="15.95" customHeight="1" x14ac:dyDescent="0.2"/>
    <row r="80" ht="15.95" customHeight="1" x14ac:dyDescent="0.2"/>
    <row r="81" ht="15.95" customHeight="1" x14ac:dyDescent="0.2"/>
    <row r="82" ht="12" customHeight="1" x14ac:dyDescent="0.2"/>
    <row r="83" ht="15.95" customHeight="1" x14ac:dyDescent="0.2"/>
    <row r="84" ht="15.95" customHeight="1" x14ac:dyDescent="0.2"/>
    <row r="85" ht="15.95" customHeight="1" x14ac:dyDescent="0.2"/>
    <row r="86" ht="15.95" customHeight="1" x14ac:dyDescent="0.2"/>
    <row r="87" ht="12" customHeight="1" x14ac:dyDescent="0.2"/>
    <row r="88" ht="15.95" customHeight="1" x14ac:dyDescent="0.2"/>
    <row r="89" ht="15.95" customHeight="1" x14ac:dyDescent="0.2"/>
    <row r="90" ht="15.95" customHeight="1" x14ac:dyDescent="0.2"/>
    <row r="91" ht="15.95" customHeight="1" x14ac:dyDescent="0.2"/>
    <row r="92" ht="12" customHeight="1" x14ac:dyDescent="0.2"/>
    <row r="93" ht="15.95" customHeight="1" x14ac:dyDescent="0.2"/>
    <row r="94" ht="15.95" customHeight="1" x14ac:dyDescent="0.2"/>
    <row r="95" ht="15.95" customHeight="1" x14ac:dyDescent="0.2"/>
    <row r="96" ht="15.95" customHeight="1" x14ac:dyDescent="0.2"/>
    <row r="97" ht="12" customHeight="1" x14ac:dyDescent="0.2"/>
    <row r="98" ht="15.95" customHeight="1" x14ac:dyDescent="0.2"/>
    <row r="99" ht="15.9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5.95" customHeight="1" x14ac:dyDescent="0.2"/>
    <row r="105" ht="15.95" customHeight="1" x14ac:dyDescent="0.2"/>
    <row r="106" ht="15.95" customHeight="1" x14ac:dyDescent="0.2"/>
    <row r="107" ht="15.95" customHeight="1" x14ac:dyDescent="0.2"/>
    <row r="108" ht="15.95" customHeight="1" x14ac:dyDescent="0.2"/>
    <row r="109" ht="15.95" customHeight="1" x14ac:dyDescent="0.2"/>
    <row r="110" ht="15.95" customHeight="1" x14ac:dyDescent="0.2"/>
    <row r="111" ht="15.95" customHeight="1" x14ac:dyDescent="0.2"/>
    <row r="112" ht="15.95" customHeight="1" x14ac:dyDescent="0.2"/>
    <row r="113" ht="15.95" customHeight="1" x14ac:dyDescent="0.2"/>
    <row r="114" ht="15.95" customHeight="1" x14ac:dyDescent="0.2"/>
    <row r="115" ht="15.95" customHeight="1" x14ac:dyDescent="0.2"/>
    <row r="116" ht="15.95" customHeight="1" x14ac:dyDescent="0.2"/>
    <row r="117" ht="15.95" customHeight="1" x14ac:dyDescent="0.2"/>
    <row r="118" ht="15.95" customHeight="1" x14ac:dyDescent="0.2"/>
    <row r="119" ht="15.95" customHeight="1" x14ac:dyDescent="0.2"/>
    <row r="120" ht="15.95" customHeight="1" x14ac:dyDescent="0.2"/>
    <row r="121" ht="15.95" customHeight="1" x14ac:dyDescent="0.2"/>
    <row r="122" ht="15.95" customHeight="1" x14ac:dyDescent="0.2"/>
    <row r="123" ht="15.95" customHeight="1" x14ac:dyDescent="0.2"/>
    <row r="124" ht="15.95" customHeight="1" x14ac:dyDescent="0.2"/>
    <row r="125" ht="15.95" customHeight="1" x14ac:dyDescent="0.2"/>
    <row r="126" ht="15.95" customHeight="1" x14ac:dyDescent="0.2"/>
    <row r="127" ht="15.95" customHeight="1" x14ac:dyDescent="0.2"/>
    <row r="128" ht="15.95" customHeight="1" x14ac:dyDescent="0.2"/>
    <row r="129" ht="15.95" customHeight="1" x14ac:dyDescent="0.2"/>
    <row r="130" ht="15.95" customHeight="1" x14ac:dyDescent="0.2"/>
    <row r="131" ht="15.9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</sheetData>
  <sheetProtection selectLockedCells="1" selectUnlockedCells="1"/>
  <mergeCells count="38">
    <mergeCell ref="C23:D23"/>
    <mergeCell ref="C33:D33"/>
    <mergeCell ref="C26:D26"/>
    <mergeCell ref="C32:D32"/>
    <mergeCell ref="C28:D28"/>
    <mergeCell ref="C24:D24"/>
    <mergeCell ref="B1:H2"/>
    <mergeCell ref="B53:H56"/>
    <mergeCell ref="C46:D46"/>
    <mergeCell ref="B50:H50"/>
    <mergeCell ref="C14:D14"/>
    <mergeCell ref="C20:D20"/>
    <mergeCell ref="C18:D18"/>
    <mergeCell ref="C17:D17"/>
    <mergeCell ref="C16:D16"/>
    <mergeCell ref="C22:D22"/>
    <mergeCell ref="C7:D7"/>
    <mergeCell ref="B5:H5"/>
    <mergeCell ref="C13:D13"/>
    <mergeCell ref="C15:D15"/>
    <mergeCell ref="C34:D34"/>
    <mergeCell ref="C35:D35"/>
    <mergeCell ref="B59:H59"/>
    <mergeCell ref="C10:D10"/>
    <mergeCell ref="C9:D9"/>
    <mergeCell ref="B4:H4"/>
    <mergeCell ref="B3:H3"/>
    <mergeCell ref="B58:H58"/>
    <mergeCell ref="C36:D36"/>
    <mergeCell ref="C45:D45"/>
    <mergeCell ref="C39:D39"/>
    <mergeCell ref="C41:D41"/>
    <mergeCell ref="B52:H52"/>
    <mergeCell ref="B57:H57"/>
    <mergeCell ref="C30:D30"/>
    <mergeCell ref="C29:D29"/>
    <mergeCell ref="C21:D21"/>
    <mergeCell ref="C27:D27"/>
  </mergeCells>
  <phoneticPr fontId="0" type="noConversion"/>
  <pageMargins left="0.86614173228346458" right="7.874015748031496E-2" top="0.47244094488188981" bottom="0.11811023622047245" header="0.51181102362204722" footer="0.11811023622047245"/>
  <pageSetup paperSize="9" scale="65" fitToHeight="0" orientation="portrait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17164-5EF0-4349-8B78-7398486D3F36}">
  <sheetPr>
    <pageSetUpPr fitToPage="1"/>
  </sheetPr>
  <dimension ref="B2:BR160"/>
  <sheetViews>
    <sheetView showGridLines="0" showZeros="0" view="pageBreakPreview" zoomScale="90" zoomScaleNormal="90" zoomScaleSheetLayoutView="90" workbookViewId="0">
      <selection activeCell="F46" sqref="F46"/>
    </sheetView>
  </sheetViews>
  <sheetFormatPr defaultRowHeight="12.75" x14ac:dyDescent="0.2"/>
  <cols>
    <col min="1" max="1" width="2.7109375" style="28" customWidth="1"/>
    <col min="2" max="2" width="5" style="28" customWidth="1"/>
    <col min="3" max="3" width="3.42578125" style="28" customWidth="1"/>
    <col min="4" max="4" width="55.42578125" style="28" customWidth="1"/>
    <col min="5" max="5" width="3.28515625" style="28" customWidth="1"/>
    <col min="6" max="6" width="9.85546875" style="29" customWidth="1"/>
    <col min="7" max="7" width="8.85546875" style="28" customWidth="1"/>
    <col min="8" max="67" width="3" style="28" customWidth="1"/>
    <col min="68" max="68" width="15.7109375" style="28" bestFit="1" customWidth="1"/>
    <col min="69" max="69" width="2.5703125" style="28" customWidth="1"/>
    <col min="70" max="70" width="14.140625" style="28" customWidth="1"/>
    <col min="71" max="71" width="13.140625" style="28" bestFit="1" customWidth="1"/>
    <col min="72" max="16384" width="9.140625" style="28"/>
  </cols>
  <sheetData>
    <row r="2" spans="2:70" ht="73.5" customHeight="1" x14ac:dyDescent="0.2"/>
    <row r="3" spans="2:70" x14ac:dyDescent="0.2">
      <c r="B3" s="30" t="s">
        <v>10</v>
      </c>
      <c r="C3" s="30"/>
      <c r="D3" s="30"/>
      <c r="E3" s="30"/>
      <c r="F3" s="31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</row>
    <row r="4" spans="2:70" x14ac:dyDescent="0.2">
      <c r="B4" s="32" t="str">
        <f>[1]Orçamento!B3</f>
        <v>CONIRPI - Consórcio Intermunicial do Ribeirão Piraí</v>
      </c>
      <c r="C4" s="33"/>
      <c r="D4" s="34"/>
    </row>
    <row r="5" spans="2:70" x14ac:dyDescent="0.2">
      <c r="B5" s="35" t="str">
        <f>[1]Orçamento!B4</f>
        <v>Endereço: Av. Tranquillo Gianinni, 861, 5º andar  - Dist. Ind. Santos Dumont, Cep: 13329-600, Salto/SP</v>
      </c>
      <c r="C5" s="36"/>
      <c r="D5" s="35"/>
    </row>
    <row r="6" spans="2:70" x14ac:dyDescent="0.2">
      <c r="B6" s="35"/>
      <c r="C6" s="36"/>
      <c r="D6" s="35"/>
    </row>
    <row r="7" spans="2:70" ht="30.75" customHeight="1" x14ac:dyDescent="0.2">
      <c r="B7" s="186" t="str">
        <f>[1]Orçamento!B5</f>
        <v>CONTRATAÇÃO DE EMPRESA PARA EXECUÇÃO DOS SERVIÇOS DE IMPLANTAÇÃO, MANUTENÇÃO, MONITORAMENTO E CONSOLIDAÇÃO DA RESTAURAÇÃO ECOLÓGICA DA FUTURA ÁREA DE PRESERVAÇÃO PERMANENTE (APP) DO RESERVATÓRIO DA BARRAGEM DO RIBEIRÃO PIRAÍ, COM ATENDIMENTO ÀS OBRIGAÇÕES AMBIENTAIS APLICÁVEIS, ELABORAÇÃO DE RELATÓRIOS TÉCNICOS E ATUALIZAÇÃO DAS INFORMAÇÕES NO SARE</v>
      </c>
      <c r="C7" s="186"/>
      <c r="D7" s="186"/>
      <c r="E7" s="186"/>
      <c r="F7" s="186"/>
      <c r="G7" s="186"/>
      <c r="H7" s="186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6"/>
      <c r="X7" s="186"/>
      <c r="Y7" s="186"/>
      <c r="Z7" s="186"/>
      <c r="AA7" s="186"/>
      <c r="AB7" s="186"/>
      <c r="AC7" s="186"/>
      <c r="AD7" s="186"/>
      <c r="AE7" s="186"/>
      <c r="AF7" s="186"/>
      <c r="AG7" s="186"/>
      <c r="AH7" s="186"/>
      <c r="AI7" s="186"/>
      <c r="AJ7" s="186"/>
      <c r="AK7" s="186"/>
      <c r="AL7" s="186"/>
      <c r="AM7" s="186"/>
      <c r="AN7" s="186"/>
      <c r="AO7" s="186"/>
      <c r="AP7" s="186"/>
      <c r="AQ7" s="186"/>
      <c r="AR7" s="186"/>
      <c r="AS7" s="186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</row>
    <row r="8" spans="2:70" x14ac:dyDescent="0.2">
      <c r="B8" s="37"/>
      <c r="C8" s="37"/>
      <c r="D8" s="37"/>
      <c r="E8" s="37"/>
      <c r="F8" s="38"/>
      <c r="G8" s="37"/>
      <c r="H8" s="39">
        <v>46327</v>
      </c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2"/>
    </row>
    <row r="9" spans="2:70" ht="13.5" thickBot="1" x14ac:dyDescent="0.25">
      <c r="B9" s="37"/>
      <c r="C9" s="37"/>
      <c r="D9" s="37"/>
      <c r="E9" s="37"/>
      <c r="F9" s="38"/>
      <c r="G9" s="37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4"/>
    </row>
    <row r="10" spans="2:70" ht="13.5" thickBot="1" x14ac:dyDescent="0.25">
      <c r="B10" s="37"/>
      <c r="C10" s="37"/>
      <c r="D10" s="37"/>
      <c r="E10" s="37"/>
      <c r="F10" s="38"/>
      <c r="G10" s="37"/>
      <c r="H10" s="187" t="s">
        <v>27</v>
      </c>
      <c r="I10" s="188"/>
      <c r="J10" s="188"/>
      <c r="K10" s="188"/>
      <c r="L10" s="188"/>
      <c r="M10" s="188"/>
      <c r="N10" s="188"/>
      <c r="O10" s="188"/>
      <c r="P10" s="188"/>
      <c r="Q10" s="188"/>
      <c r="R10" s="188"/>
      <c r="S10" s="189"/>
      <c r="T10" s="187" t="s">
        <v>28</v>
      </c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  <c r="AE10" s="189"/>
      <c r="AF10" s="187" t="s">
        <v>29</v>
      </c>
      <c r="AG10" s="188"/>
      <c r="AH10" s="188"/>
      <c r="AI10" s="188"/>
      <c r="AJ10" s="188"/>
      <c r="AK10" s="188"/>
      <c r="AL10" s="188"/>
      <c r="AM10" s="188"/>
      <c r="AN10" s="188"/>
      <c r="AO10" s="188"/>
      <c r="AP10" s="188"/>
      <c r="AQ10" s="188"/>
      <c r="AR10" s="187" t="s">
        <v>30</v>
      </c>
      <c r="AS10" s="188"/>
      <c r="AT10" s="188"/>
      <c r="AU10" s="188"/>
      <c r="AV10" s="188"/>
      <c r="AW10" s="188"/>
      <c r="AX10" s="188"/>
      <c r="AY10" s="188"/>
      <c r="AZ10" s="188"/>
      <c r="BA10" s="188"/>
      <c r="BB10" s="188"/>
      <c r="BC10" s="189"/>
      <c r="BD10" s="187" t="s">
        <v>31</v>
      </c>
      <c r="BE10" s="188"/>
      <c r="BF10" s="188"/>
      <c r="BG10" s="188"/>
      <c r="BH10" s="188"/>
      <c r="BI10" s="188"/>
      <c r="BJ10" s="188"/>
      <c r="BK10" s="188"/>
      <c r="BL10" s="188"/>
      <c r="BM10" s="188"/>
      <c r="BN10" s="188"/>
      <c r="BO10" s="189"/>
      <c r="BP10" s="45"/>
    </row>
    <row r="11" spans="2:70" x14ac:dyDescent="0.2">
      <c r="B11" s="46" t="s">
        <v>0</v>
      </c>
      <c r="C11" s="172" t="s">
        <v>3</v>
      </c>
      <c r="D11" s="173"/>
      <c r="E11" s="174"/>
      <c r="F11" s="47" t="s">
        <v>4</v>
      </c>
      <c r="G11" s="48" t="s">
        <v>5</v>
      </c>
      <c r="H11" s="175" t="s">
        <v>17</v>
      </c>
      <c r="I11" s="176"/>
      <c r="J11" s="176"/>
      <c r="K11" s="177"/>
      <c r="L11" s="177"/>
      <c r="M11" s="178"/>
      <c r="N11" s="179" t="s">
        <v>18</v>
      </c>
      <c r="O11" s="177"/>
      <c r="P11" s="177"/>
      <c r="Q11" s="177"/>
      <c r="R11" s="177"/>
      <c r="S11" s="180"/>
      <c r="T11" s="181" t="s">
        <v>19</v>
      </c>
      <c r="U11" s="182"/>
      <c r="V11" s="182"/>
      <c r="W11" s="183"/>
      <c r="X11" s="183"/>
      <c r="Y11" s="184"/>
      <c r="Z11" s="182" t="s">
        <v>20</v>
      </c>
      <c r="AA11" s="182"/>
      <c r="AB11" s="182"/>
      <c r="AC11" s="183"/>
      <c r="AD11" s="183"/>
      <c r="AE11" s="185"/>
      <c r="AF11" s="181" t="s">
        <v>21</v>
      </c>
      <c r="AG11" s="182"/>
      <c r="AH11" s="182"/>
      <c r="AI11" s="183"/>
      <c r="AJ11" s="183"/>
      <c r="AK11" s="184"/>
      <c r="AL11" s="182" t="s">
        <v>22</v>
      </c>
      <c r="AM11" s="182"/>
      <c r="AN11" s="182"/>
      <c r="AO11" s="183"/>
      <c r="AP11" s="183"/>
      <c r="AQ11" s="183"/>
      <c r="AR11" s="181" t="s">
        <v>23</v>
      </c>
      <c r="AS11" s="182"/>
      <c r="AT11" s="182"/>
      <c r="AU11" s="183"/>
      <c r="AV11" s="183"/>
      <c r="AW11" s="184"/>
      <c r="AX11" s="195" t="s">
        <v>24</v>
      </c>
      <c r="AY11" s="195"/>
      <c r="AZ11" s="195"/>
      <c r="BA11" s="173"/>
      <c r="BB11" s="173"/>
      <c r="BC11" s="196"/>
      <c r="BD11" s="181" t="s">
        <v>25</v>
      </c>
      <c r="BE11" s="182"/>
      <c r="BF11" s="182"/>
      <c r="BG11" s="183"/>
      <c r="BH11" s="183"/>
      <c r="BI11" s="184"/>
      <c r="BJ11" s="195" t="s">
        <v>26</v>
      </c>
      <c r="BK11" s="195"/>
      <c r="BL11" s="195"/>
      <c r="BM11" s="173"/>
      <c r="BN11" s="173"/>
      <c r="BO11" s="196"/>
      <c r="BP11" s="49" t="s">
        <v>1</v>
      </c>
      <c r="BR11" s="197" t="s">
        <v>70</v>
      </c>
    </row>
    <row r="12" spans="2:70" x14ac:dyDescent="0.2">
      <c r="B12" s="50"/>
      <c r="C12" s="51"/>
      <c r="D12" s="51"/>
      <c r="E12" s="52"/>
      <c r="F12" s="53"/>
      <c r="G12" s="54"/>
      <c r="H12" s="193"/>
      <c r="I12" s="191"/>
      <c r="J12" s="191"/>
      <c r="K12" s="191"/>
      <c r="L12" s="191"/>
      <c r="M12" s="194"/>
      <c r="N12" s="190"/>
      <c r="O12" s="191"/>
      <c r="P12" s="191"/>
      <c r="Q12" s="191"/>
      <c r="R12" s="191"/>
      <c r="S12" s="192"/>
      <c r="T12" s="193"/>
      <c r="U12" s="191"/>
      <c r="V12" s="191"/>
      <c r="W12" s="191"/>
      <c r="X12" s="191"/>
      <c r="Y12" s="194"/>
      <c r="Z12" s="190"/>
      <c r="AA12" s="191"/>
      <c r="AB12" s="191"/>
      <c r="AC12" s="191"/>
      <c r="AD12" s="191"/>
      <c r="AE12" s="192"/>
      <c r="AF12" s="193"/>
      <c r="AG12" s="191"/>
      <c r="AH12" s="191"/>
      <c r="AI12" s="191"/>
      <c r="AJ12" s="191"/>
      <c r="AK12" s="194"/>
      <c r="AL12" s="190"/>
      <c r="AM12" s="191"/>
      <c r="AN12" s="191"/>
      <c r="AO12" s="191"/>
      <c r="AP12" s="191"/>
      <c r="AQ12" s="192"/>
      <c r="AR12" s="193"/>
      <c r="AS12" s="191"/>
      <c r="AT12" s="191"/>
      <c r="AU12" s="191"/>
      <c r="AV12" s="191"/>
      <c r="AW12" s="194"/>
      <c r="AX12" s="190"/>
      <c r="AY12" s="191"/>
      <c r="AZ12" s="191"/>
      <c r="BA12" s="191"/>
      <c r="BB12" s="191"/>
      <c r="BC12" s="192"/>
      <c r="BD12" s="193"/>
      <c r="BE12" s="191"/>
      <c r="BF12" s="191"/>
      <c r="BG12" s="191"/>
      <c r="BH12" s="191"/>
      <c r="BI12" s="194"/>
      <c r="BJ12" s="190"/>
      <c r="BK12" s="191"/>
      <c r="BL12" s="191"/>
      <c r="BM12" s="191"/>
      <c r="BN12" s="191"/>
      <c r="BO12" s="192"/>
      <c r="BP12" s="55"/>
      <c r="BR12" s="198"/>
    </row>
    <row r="13" spans="2:70" x14ac:dyDescent="0.2">
      <c r="B13" s="56">
        <f>[1]Orçamento!B9</f>
        <v>1</v>
      </c>
      <c r="C13" s="199" t="str">
        <f>[1]Orçamento!C9</f>
        <v>Plano de Trabalho</v>
      </c>
      <c r="D13" s="200"/>
      <c r="E13" s="201"/>
      <c r="F13" s="57"/>
      <c r="G13" s="58"/>
      <c r="H13" s="6"/>
      <c r="I13" s="2"/>
      <c r="J13" s="2"/>
      <c r="K13" s="2"/>
      <c r="L13" s="2"/>
      <c r="M13" s="7"/>
      <c r="N13" s="8"/>
      <c r="O13" s="2"/>
      <c r="P13" s="2"/>
      <c r="Q13" s="2"/>
      <c r="R13" s="2"/>
      <c r="S13" s="3"/>
      <c r="T13" s="6"/>
      <c r="U13" s="2"/>
      <c r="V13" s="2"/>
      <c r="W13" s="2"/>
      <c r="X13" s="2"/>
      <c r="Y13" s="7"/>
      <c r="Z13" s="8"/>
      <c r="AA13" s="2"/>
      <c r="AB13" s="2"/>
      <c r="AC13" s="2"/>
      <c r="AD13" s="2"/>
      <c r="AE13" s="3"/>
      <c r="AF13" s="6"/>
      <c r="AG13" s="2"/>
      <c r="AH13" s="2"/>
      <c r="AI13" s="2"/>
      <c r="AJ13" s="2"/>
      <c r="AK13" s="7"/>
      <c r="AL13" s="8"/>
      <c r="AM13" s="2"/>
      <c r="AN13" s="2"/>
      <c r="AO13" s="2"/>
      <c r="AP13" s="2"/>
      <c r="AQ13" s="9"/>
      <c r="AR13" s="6"/>
      <c r="AS13" s="2"/>
      <c r="AT13" s="2"/>
      <c r="AU13" s="2"/>
      <c r="AV13" s="2"/>
      <c r="AW13" s="7"/>
      <c r="AX13" s="8"/>
      <c r="AY13" s="2"/>
      <c r="AZ13" s="2"/>
      <c r="BA13" s="2"/>
      <c r="BB13" s="2"/>
      <c r="BC13" s="3"/>
      <c r="BD13" s="6"/>
      <c r="BE13" s="2"/>
      <c r="BF13" s="2"/>
      <c r="BG13" s="2"/>
      <c r="BH13" s="2"/>
      <c r="BI13" s="7"/>
      <c r="BJ13" s="8"/>
      <c r="BK13" s="2"/>
      <c r="BL13" s="2"/>
      <c r="BM13" s="2"/>
      <c r="BN13" s="2"/>
      <c r="BO13" s="3"/>
      <c r="BP13" s="55"/>
      <c r="BR13" s="59"/>
    </row>
    <row r="14" spans="2:70" x14ac:dyDescent="0.2">
      <c r="B14" s="50" t="str">
        <f>[1]Orçamento!B10</f>
        <v>1.1</v>
      </c>
      <c r="C14" s="202" t="str">
        <f>[1]Orçamento!C10</f>
        <v>Plano de Trabalho</v>
      </c>
      <c r="D14" s="203"/>
      <c r="E14" s="204"/>
      <c r="F14" s="60" t="str">
        <f>[1]Orçamento!F10</f>
        <v>un.</v>
      </c>
      <c r="G14" s="12">
        <f>Orçamento!F10</f>
        <v>1</v>
      </c>
      <c r="H14" s="11"/>
      <c r="I14" s="2"/>
      <c r="J14" s="2"/>
      <c r="K14" s="2"/>
      <c r="L14" s="2"/>
      <c r="M14" s="7"/>
      <c r="N14" s="8"/>
      <c r="O14" s="2"/>
      <c r="P14" s="2"/>
      <c r="Q14" s="2"/>
      <c r="R14" s="2"/>
      <c r="S14" s="3"/>
      <c r="T14" s="6"/>
      <c r="U14" s="2"/>
      <c r="V14" s="2"/>
      <c r="W14" s="2"/>
      <c r="X14" s="2"/>
      <c r="Y14" s="7"/>
      <c r="Z14" s="8"/>
      <c r="AA14" s="2"/>
      <c r="AB14" s="2"/>
      <c r="AC14" s="2"/>
      <c r="AD14" s="2"/>
      <c r="AE14" s="3"/>
      <c r="AF14" s="6"/>
      <c r="AG14" s="2"/>
      <c r="AH14" s="2"/>
      <c r="AI14" s="2"/>
      <c r="AJ14" s="2"/>
      <c r="AK14" s="7"/>
      <c r="AL14" s="8"/>
      <c r="AM14" s="2"/>
      <c r="AN14" s="2"/>
      <c r="AO14" s="2"/>
      <c r="AP14" s="2"/>
      <c r="AQ14" s="9"/>
      <c r="AR14" s="6"/>
      <c r="AS14" s="2"/>
      <c r="AT14" s="2"/>
      <c r="AU14" s="2"/>
      <c r="AV14" s="2"/>
      <c r="AW14" s="7"/>
      <c r="AX14" s="8"/>
      <c r="AY14" s="2"/>
      <c r="AZ14" s="2"/>
      <c r="BA14" s="2"/>
      <c r="BB14" s="2"/>
      <c r="BC14" s="3"/>
      <c r="BD14" s="6"/>
      <c r="BE14" s="2"/>
      <c r="BF14" s="2"/>
      <c r="BG14" s="2"/>
      <c r="BH14" s="2"/>
      <c r="BI14" s="7"/>
      <c r="BJ14" s="8"/>
      <c r="BK14" s="2"/>
      <c r="BL14" s="2"/>
      <c r="BM14" s="2"/>
      <c r="BN14" s="2"/>
      <c r="BO14" s="3"/>
      <c r="BP14" s="55">
        <f>Orçamento!H10</f>
        <v>0</v>
      </c>
      <c r="BR14" s="59">
        <f>BP14</f>
        <v>0</v>
      </c>
    </row>
    <row r="15" spans="2:70" x14ac:dyDescent="0.2">
      <c r="B15" s="50"/>
      <c r="C15" s="199"/>
      <c r="D15" s="200"/>
      <c r="E15" s="201"/>
      <c r="F15" s="57"/>
      <c r="G15" s="10"/>
      <c r="H15" s="6"/>
      <c r="I15" s="2"/>
      <c r="J15" s="2"/>
      <c r="K15" s="2"/>
      <c r="L15" s="2"/>
      <c r="M15" s="7"/>
      <c r="N15" s="8"/>
      <c r="O15" s="2"/>
      <c r="P15" s="2"/>
      <c r="Q15" s="2"/>
      <c r="R15" s="2"/>
      <c r="S15" s="3"/>
      <c r="T15" s="6"/>
      <c r="U15" s="2"/>
      <c r="V15" s="2"/>
      <c r="W15" s="2"/>
      <c r="X15" s="2"/>
      <c r="Y15" s="7"/>
      <c r="Z15" s="8"/>
      <c r="AA15" s="2"/>
      <c r="AB15" s="2"/>
      <c r="AC15" s="2"/>
      <c r="AD15" s="2"/>
      <c r="AE15" s="3"/>
      <c r="AF15" s="6"/>
      <c r="AG15" s="2"/>
      <c r="AH15" s="2"/>
      <c r="AI15" s="2"/>
      <c r="AJ15" s="2"/>
      <c r="AK15" s="7"/>
      <c r="AL15" s="8"/>
      <c r="AM15" s="2"/>
      <c r="AN15" s="2"/>
      <c r="AO15" s="2"/>
      <c r="AP15" s="2"/>
      <c r="AQ15" s="9"/>
      <c r="AR15" s="6"/>
      <c r="AS15" s="2"/>
      <c r="AT15" s="2"/>
      <c r="AU15" s="2"/>
      <c r="AV15" s="2"/>
      <c r="AW15" s="7"/>
      <c r="AX15" s="8"/>
      <c r="AY15" s="2"/>
      <c r="AZ15" s="2"/>
      <c r="BA15" s="2"/>
      <c r="BB15" s="2"/>
      <c r="BC15" s="3"/>
      <c r="BD15" s="6"/>
      <c r="BE15" s="2"/>
      <c r="BF15" s="2"/>
      <c r="BG15" s="2"/>
      <c r="BH15" s="2"/>
      <c r="BI15" s="7"/>
      <c r="BJ15" s="8"/>
      <c r="BK15" s="2"/>
      <c r="BL15" s="2"/>
      <c r="BM15" s="2"/>
      <c r="BN15" s="2"/>
      <c r="BO15" s="3"/>
      <c r="BP15" s="55"/>
      <c r="BR15" s="59"/>
    </row>
    <row r="16" spans="2:70" x14ac:dyDescent="0.2">
      <c r="B16" s="56">
        <f>[1]Orçamento!B13</f>
        <v>2</v>
      </c>
      <c r="C16" s="199" t="str">
        <f>[1]Orçamento!C13</f>
        <v>Execução da Restauração Ecológica</v>
      </c>
      <c r="D16" s="200"/>
      <c r="E16" s="201"/>
      <c r="F16" s="61"/>
      <c r="G16" s="10"/>
      <c r="H16" s="6"/>
      <c r="I16" s="2"/>
      <c r="J16" s="2"/>
      <c r="K16" s="2"/>
      <c r="L16" s="2"/>
      <c r="M16" s="7"/>
      <c r="N16" s="8"/>
      <c r="O16" s="2"/>
      <c r="P16" s="2"/>
      <c r="Q16" s="2"/>
      <c r="R16" s="2"/>
      <c r="S16" s="3"/>
      <c r="T16" s="6"/>
      <c r="U16" s="2"/>
      <c r="V16" s="2"/>
      <c r="W16" s="2"/>
      <c r="X16" s="2"/>
      <c r="Y16" s="7"/>
      <c r="Z16" s="8"/>
      <c r="AA16" s="2"/>
      <c r="AB16" s="2"/>
      <c r="AC16" s="2"/>
      <c r="AD16" s="2"/>
      <c r="AE16" s="3"/>
      <c r="AF16" s="6"/>
      <c r="AG16" s="2"/>
      <c r="AH16" s="2"/>
      <c r="AI16" s="2"/>
      <c r="AJ16" s="2"/>
      <c r="AK16" s="7"/>
      <c r="AL16" s="8"/>
      <c r="AM16" s="2"/>
      <c r="AN16" s="2"/>
      <c r="AO16" s="2"/>
      <c r="AP16" s="2"/>
      <c r="AQ16" s="9"/>
      <c r="AR16" s="6"/>
      <c r="AS16" s="2"/>
      <c r="AT16" s="2"/>
      <c r="AU16" s="2"/>
      <c r="AV16" s="2"/>
      <c r="AW16" s="7"/>
      <c r="AX16" s="8"/>
      <c r="AY16" s="2"/>
      <c r="AZ16" s="2"/>
      <c r="BA16" s="2"/>
      <c r="BB16" s="2"/>
      <c r="BC16" s="3"/>
      <c r="BD16" s="6"/>
      <c r="BE16" s="2"/>
      <c r="BF16" s="2"/>
      <c r="BG16" s="2"/>
      <c r="BH16" s="2"/>
      <c r="BI16" s="7"/>
      <c r="BJ16" s="8"/>
      <c r="BK16" s="2"/>
      <c r="BL16" s="2"/>
      <c r="BM16" s="2"/>
      <c r="BN16" s="2"/>
      <c r="BO16" s="3"/>
      <c r="BP16" s="55"/>
      <c r="BR16" s="59"/>
    </row>
    <row r="17" spans="2:70" x14ac:dyDescent="0.2">
      <c r="B17" s="56" t="str">
        <f>[1]Orçamento!B14</f>
        <v>2.1</v>
      </c>
      <c r="C17" s="199" t="str">
        <f>[1]Orçamento!C14</f>
        <v>ETAPA 01.A = 30,71 hectares</v>
      </c>
      <c r="D17" s="200"/>
      <c r="E17" s="201"/>
      <c r="F17" s="61"/>
      <c r="G17" s="10"/>
      <c r="H17" s="6"/>
      <c r="I17" s="2"/>
      <c r="J17" s="2"/>
      <c r="K17" s="2"/>
      <c r="L17" s="2"/>
      <c r="M17" s="7"/>
      <c r="N17" s="8"/>
      <c r="O17" s="2"/>
      <c r="P17" s="2"/>
      <c r="Q17" s="2"/>
      <c r="R17" s="2"/>
      <c r="S17" s="3"/>
      <c r="T17" s="6"/>
      <c r="U17" s="2"/>
      <c r="V17" s="2"/>
      <c r="W17" s="2"/>
      <c r="X17" s="2"/>
      <c r="Y17" s="7"/>
      <c r="Z17" s="8"/>
      <c r="AA17" s="2"/>
      <c r="AB17" s="2"/>
      <c r="AC17" s="2"/>
      <c r="AD17" s="2"/>
      <c r="AE17" s="3"/>
      <c r="AF17" s="6"/>
      <c r="AG17" s="2"/>
      <c r="AH17" s="2"/>
      <c r="AI17" s="2"/>
      <c r="AJ17" s="2"/>
      <c r="AK17" s="7"/>
      <c r="AL17" s="8"/>
      <c r="AM17" s="2"/>
      <c r="AN17" s="2"/>
      <c r="AO17" s="2"/>
      <c r="AP17" s="2"/>
      <c r="AQ17" s="9"/>
      <c r="AR17" s="6"/>
      <c r="AS17" s="2"/>
      <c r="AT17" s="2"/>
      <c r="AU17" s="2"/>
      <c r="AV17" s="2"/>
      <c r="AW17" s="7"/>
      <c r="AX17" s="8"/>
      <c r="AY17" s="2"/>
      <c r="AZ17" s="2"/>
      <c r="BA17" s="2"/>
      <c r="BB17" s="2"/>
      <c r="BC17" s="3"/>
      <c r="BD17" s="6"/>
      <c r="BE17" s="2"/>
      <c r="BF17" s="2"/>
      <c r="BG17" s="2"/>
      <c r="BH17" s="2"/>
      <c r="BI17" s="7"/>
      <c r="BJ17" s="8"/>
      <c r="BK17" s="2"/>
      <c r="BL17" s="2"/>
      <c r="BM17" s="2"/>
      <c r="BN17" s="2"/>
      <c r="BO17" s="3"/>
      <c r="BP17" s="55"/>
      <c r="BR17" s="59"/>
    </row>
    <row r="18" spans="2:70" x14ac:dyDescent="0.2">
      <c r="B18" s="50" t="str">
        <f>[1]Orçamento!B15</f>
        <v>2.1.1</v>
      </c>
      <c r="C18" s="202" t="str">
        <f>[1]Orçamento!C15</f>
        <v>Isolamento da Área</v>
      </c>
      <c r="D18" s="203"/>
      <c r="E18" s="204"/>
      <c r="F18" s="60" t="str">
        <f>[1]Orçamento!F15</f>
        <v>m</v>
      </c>
      <c r="G18" s="12">
        <f>Orçamento!F15</f>
        <v>2981.0999999999995</v>
      </c>
      <c r="H18" s="11"/>
      <c r="I18" s="24"/>
      <c r="J18" s="24"/>
      <c r="K18" s="24"/>
      <c r="L18" s="2"/>
      <c r="M18" s="7"/>
      <c r="N18" s="8"/>
      <c r="O18" s="2"/>
      <c r="P18" s="2"/>
      <c r="Q18" s="2"/>
      <c r="R18" s="2"/>
      <c r="S18" s="3"/>
      <c r="T18" s="6"/>
      <c r="U18" s="2"/>
      <c r="V18" s="2"/>
      <c r="W18" s="2"/>
      <c r="X18" s="2"/>
      <c r="Y18" s="7"/>
      <c r="Z18" s="8"/>
      <c r="AA18" s="2"/>
      <c r="AB18" s="2"/>
      <c r="AC18" s="2"/>
      <c r="AD18" s="2"/>
      <c r="AE18" s="3"/>
      <c r="AF18" s="6"/>
      <c r="AG18" s="2"/>
      <c r="AH18" s="2"/>
      <c r="AI18" s="2"/>
      <c r="AJ18" s="2"/>
      <c r="AK18" s="7"/>
      <c r="AL18" s="8"/>
      <c r="AM18" s="2"/>
      <c r="AN18" s="2"/>
      <c r="AO18" s="2"/>
      <c r="AP18" s="2"/>
      <c r="AQ18" s="9"/>
      <c r="AR18" s="6"/>
      <c r="AS18" s="2"/>
      <c r="AT18" s="2"/>
      <c r="AU18" s="2"/>
      <c r="AV18" s="2"/>
      <c r="AW18" s="7"/>
      <c r="AX18" s="8"/>
      <c r="AY18" s="2"/>
      <c r="AZ18" s="2"/>
      <c r="BA18" s="2"/>
      <c r="BB18" s="2"/>
      <c r="BC18" s="3"/>
      <c r="BD18" s="6"/>
      <c r="BE18" s="2"/>
      <c r="BF18" s="2"/>
      <c r="BG18" s="2"/>
      <c r="BH18" s="2"/>
      <c r="BI18" s="7"/>
      <c r="BJ18" s="8"/>
      <c r="BK18" s="2"/>
      <c r="BL18" s="2"/>
      <c r="BM18" s="2"/>
      <c r="BN18" s="2"/>
      <c r="BO18" s="3"/>
      <c r="BP18" s="55">
        <f>Orçamento!H15</f>
        <v>0</v>
      </c>
      <c r="BR18" s="59">
        <f>BP18/G18</f>
        <v>0</v>
      </c>
    </row>
    <row r="19" spans="2:70" x14ac:dyDescent="0.2">
      <c r="B19" s="50" t="str">
        <f>[1]Orçamento!B16</f>
        <v>2.1.2</v>
      </c>
      <c r="C19" s="202" t="str">
        <f>[1]Orçamento!C16</f>
        <v>Implantação da Restauração Ecológica - com limpeza mecanizada</v>
      </c>
      <c r="D19" s="203"/>
      <c r="E19" s="204"/>
      <c r="F19" s="60" t="str">
        <f>[1]Orçamento!F16</f>
        <v>ha</v>
      </c>
      <c r="G19" s="12">
        <f>Orçamento!F16</f>
        <v>26.24</v>
      </c>
      <c r="H19" s="11"/>
      <c r="I19" s="24"/>
      <c r="J19" s="24"/>
      <c r="K19" s="24"/>
      <c r="L19" s="2"/>
      <c r="M19" s="7"/>
      <c r="N19" s="8"/>
      <c r="O19" s="2"/>
      <c r="P19" s="2"/>
      <c r="Q19" s="2"/>
      <c r="R19" s="2"/>
      <c r="S19" s="3"/>
      <c r="T19" s="6"/>
      <c r="U19" s="2"/>
      <c r="V19" s="2"/>
      <c r="W19" s="2"/>
      <c r="X19" s="2"/>
      <c r="Y19" s="7"/>
      <c r="Z19" s="8"/>
      <c r="AA19" s="2"/>
      <c r="AB19" s="2"/>
      <c r="AC19" s="2"/>
      <c r="AD19" s="2"/>
      <c r="AE19" s="3"/>
      <c r="AF19" s="6"/>
      <c r="AG19" s="2"/>
      <c r="AH19" s="2"/>
      <c r="AI19" s="2"/>
      <c r="AJ19" s="2"/>
      <c r="AK19" s="7"/>
      <c r="AL19" s="8"/>
      <c r="AM19" s="2"/>
      <c r="AN19" s="2"/>
      <c r="AO19" s="2"/>
      <c r="AP19" s="2"/>
      <c r="AQ19" s="9"/>
      <c r="AR19" s="6"/>
      <c r="AS19" s="2"/>
      <c r="AT19" s="2"/>
      <c r="AU19" s="2"/>
      <c r="AV19" s="2"/>
      <c r="AW19" s="7"/>
      <c r="AX19" s="8"/>
      <c r="AY19" s="2"/>
      <c r="AZ19" s="2"/>
      <c r="BA19" s="2"/>
      <c r="BB19" s="2"/>
      <c r="BC19" s="3"/>
      <c r="BD19" s="6"/>
      <c r="BE19" s="2"/>
      <c r="BF19" s="2"/>
      <c r="BG19" s="2"/>
      <c r="BH19" s="2"/>
      <c r="BI19" s="7"/>
      <c r="BJ19" s="8"/>
      <c r="BK19" s="2"/>
      <c r="BL19" s="2"/>
      <c r="BM19" s="2"/>
      <c r="BN19" s="2"/>
      <c r="BO19" s="3"/>
      <c r="BP19" s="55">
        <f>Orçamento!H16</f>
        <v>0</v>
      </c>
      <c r="BR19" s="59">
        <f t="shared" ref="BR19:BR38" si="0">BP19/G19</f>
        <v>0</v>
      </c>
    </row>
    <row r="20" spans="2:70" ht="12.75" customHeight="1" x14ac:dyDescent="0.2">
      <c r="B20" s="50" t="str">
        <f>[1]Orçamento!B17</f>
        <v>2.1.3</v>
      </c>
      <c r="C20" s="202" t="str">
        <f>[1]Orçamento!C17</f>
        <v>Implantação da Restauração Ecológica - com limpeza manual</v>
      </c>
      <c r="D20" s="203"/>
      <c r="E20" s="204"/>
      <c r="F20" s="60" t="str">
        <f>[1]Orçamento!F17</f>
        <v>ha</v>
      </c>
      <c r="G20" s="12">
        <f>Orçamento!F17</f>
        <v>4.47</v>
      </c>
      <c r="H20" s="11"/>
      <c r="I20" s="24"/>
      <c r="J20" s="24"/>
      <c r="K20" s="24"/>
      <c r="L20" s="2"/>
      <c r="M20" s="7"/>
      <c r="N20" s="8"/>
      <c r="O20" s="2"/>
      <c r="P20" s="2"/>
      <c r="Q20" s="2"/>
      <c r="R20" s="2"/>
      <c r="S20" s="3"/>
      <c r="T20" s="6"/>
      <c r="U20" s="2"/>
      <c r="V20" s="2"/>
      <c r="W20" s="2"/>
      <c r="X20" s="2"/>
      <c r="Y20" s="7"/>
      <c r="Z20" s="8"/>
      <c r="AA20" s="2"/>
      <c r="AB20" s="2"/>
      <c r="AC20" s="2"/>
      <c r="AD20" s="2"/>
      <c r="AE20" s="3"/>
      <c r="AF20" s="6"/>
      <c r="AG20" s="2"/>
      <c r="AH20" s="2"/>
      <c r="AI20" s="2"/>
      <c r="AJ20" s="2"/>
      <c r="AK20" s="7"/>
      <c r="AL20" s="8"/>
      <c r="AM20" s="2"/>
      <c r="AN20" s="2"/>
      <c r="AO20" s="2"/>
      <c r="AP20" s="2"/>
      <c r="AQ20" s="9"/>
      <c r="AR20" s="6"/>
      <c r="AS20" s="2"/>
      <c r="AT20" s="2"/>
      <c r="AU20" s="2"/>
      <c r="AV20" s="2"/>
      <c r="AW20" s="7"/>
      <c r="AX20" s="8"/>
      <c r="AY20" s="2"/>
      <c r="AZ20" s="2"/>
      <c r="BA20" s="2"/>
      <c r="BB20" s="2"/>
      <c r="BC20" s="3"/>
      <c r="BD20" s="6"/>
      <c r="BE20" s="2"/>
      <c r="BF20" s="2"/>
      <c r="BG20" s="2"/>
      <c r="BH20" s="2"/>
      <c r="BI20" s="7"/>
      <c r="BJ20" s="8"/>
      <c r="BK20" s="2"/>
      <c r="BL20" s="2"/>
      <c r="BM20" s="2"/>
      <c r="BN20" s="2"/>
      <c r="BO20" s="3"/>
      <c r="BP20" s="55">
        <f>Orçamento!H17</f>
        <v>0</v>
      </c>
      <c r="BR20" s="59">
        <f t="shared" si="0"/>
        <v>0</v>
      </c>
    </row>
    <row r="21" spans="2:70" ht="12.75" customHeight="1" x14ac:dyDescent="0.2">
      <c r="B21" s="50" t="str">
        <f>[1]Orçamento!B18</f>
        <v>2.1.4</v>
      </c>
      <c r="C21" s="202" t="str">
        <f>[1]Orçamento!C18</f>
        <v>Monitoramento e consolidação - manutenção de plantio</v>
      </c>
      <c r="D21" s="203"/>
      <c r="E21" s="204"/>
      <c r="F21" s="60" t="str">
        <f>[1]Orçamento!F18</f>
        <v>ha x mês</v>
      </c>
      <c r="G21" s="12">
        <f>Orçamento!F18</f>
        <v>399.23</v>
      </c>
      <c r="H21" s="6"/>
      <c r="I21" s="2"/>
      <c r="J21" s="2"/>
      <c r="K21" s="2"/>
      <c r="L21" s="24"/>
      <c r="M21" s="7"/>
      <c r="N21" s="8"/>
      <c r="O21" s="24"/>
      <c r="P21" s="2"/>
      <c r="Q21" s="2"/>
      <c r="R21" s="24"/>
      <c r="S21" s="3"/>
      <c r="T21" s="6"/>
      <c r="U21" s="24"/>
      <c r="V21" s="2"/>
      <c r="W21" s="2"/>
      <c r="X21" s="24"/>
      <c r="Y21" s="7"/>
      <c r="Z21" s="13"/>
      <c r="AA21" s="24"/>
      <c r="AB21" s="14"/>
      <c r="AC21" s="14"/>
      <c r="AD21" s="24"/>
      <c r="AE21" s="16"/>
      <c r="AF21" s="15"/>
      <c r="AG21" s="24"/>
      <c r="AH21" s="14"/>
      <c r="AI21" s="14"/>
      <c r="AJ21" s="2"/>
      <c r="AK21" s="17"/>
      <c r="AL21" s="13"/>
      <c r="AM21" s="19"/>
      <c r="AN21" s="14"/>
      <c r="AO21" s="14"/>
      <c r="AP21" s="2"/>
      <c r="AQ21" s="18"/>
      <c r="AR21" s="15"/>
      <c r="AS21" s="19"/>
      <c r="AT21" s="14"/>
      <c r="AU21" s="14"/>
      <c r="AV21" s="2"/>
      <c r="AW21" s="7"/>
      <c r="AX21" s="13"/>
      <c r="AY21" s="19"/>
      <c r="AZ21" s="14"/>
      <c r="BA21" s="14"/>
      <c r="BB21" s="2"/>
      <c r="BC21" s="7"/>
      <c r="BD21" s="15"/>
      <c r="BE21" s="19"/>
      <c r="BF21" s="14"/>
      <c r="BG21" s="14"/>
      <c r="BH21" s="2"/>
      <c r="BI21" s="7"/>
      <c r="BJ21" s="13"/>
      <c r="BK21" s="19"/>
      <c r="BL21" s="14"/>
      <c r="BM21" s="14"/>
      <c r="BN21" s="2"/>
      <c r="BO21" s="3"/>
      <c r="BP21" s="55">
        <f>Orçamento!H18</f>
        <v>0</v>
      </c>
      <c r="BR21" s="59">
        <f>BP21/13</f>
        <v>0</v>
      </c>
    </row>
    <row r="22" spans="2:70" x14ac:dyDescent="0.2">
      <c r="B22" s="50"/>
      <c r="C22" s="199"/>
      <c r="D22" s="200"/>
      <c r="E22" s="201"/>
      <c r="F22" s="60"/>
      <c r="G22" s="12"/>
      <c r="H22" s="6"/>
      <c r="I22" s="2"/>
      <c r="J22" s="2"/>
      <c r="K22" s="2"/>
      <c r="L22" s="2"/>
      <c r="M22" s="7"/>
      <c r="N22" s="8"/>
      <c r="O22" s="2"/>
      <c r="P22" s="2"/>
      <c r="Q22" s="2"/>
      <c r="R22" s="2"/>
      <c r="S22" s="3"/>
      <c r="T22" s="6"/>
      <c r="U22" s="2"/>
      <c r="V22" s="2"/>
      <c r="W22" s="2"/>
      <c r="X22" s="2"/>
      <c r="Y22" s="7"/>
      <c r="Z22" s="8"/>
      <c r="AA22" s="2"/>
      <c r="AB22" s="2"/>
      <c r="AC22" s="2"/>
      <c r="AD22" s="2"/>
      <c r="AE22" s="3"/>
      <c r="AF22" s="6"/>
      <c r="AG22" s="2"/>
      <c r="AH22" s="2"/>
      <c r="AI22" s="2"/>
      <c r="AJ22" s="2"/>
      <c r="AK22" s="7"/>
      <c r="AL22" s="8"/>
      <c r="AM22" s="2"/>
      <c r="AN22" s="2"/>
      <c r="AO22" s="2"/>
      <c r="AP22" s="2"/>
      <c r="AQ22" s="9"/>
      <c r="AR22" s="6"/>
      <c r="AS22" s="2"/>
      <c r="AT22" s="2"/>
      <c r="AU22" s="2"/>
      <c r="AV22" s="2"/>
      <c r="AW22" s="7"/>
      <c r="AX22" s="8"/>
      <c r="AY22" s="2"/>
      <c r="AZ22" s="2"/>
      <c r="BA22" s="2"/>
      <c r="BB22" s="2"/>
      <c r="BC22" s="3"/>
      <c r="BD22" s="6"/>
      <c r="BE22" s="2"/>
      <c r="BF22" s="2"/>
      <c r="BG22" s="2"/>
      <c r="BH22" s="2"/>
      <c r="BI22" s="7"/>
      <c r="BJ22" s="8"/>
      <c r="BK22" s="2"/>
      <c r="BL22" s="2"/>
      <c r="BM22" s="2"/>
      <c r="BN22" s="2"/>
      <c r="BO22" s="3"/>
      <c r="BP22" s="55"/>
      <c r="BR22" s="59"/>
    </row>
    <row r="23" spans="2:70" x14ac:dyDescent="0.2">
      <c r="B23" s="56" t="str">
        <f>[1]Orçamento!B20</f>
        <v>2.2</v>
      </c>
      <c r="C23" s="199" t="str">
        <f>[1]Orçamento!C20</f>
        <v>ETAPA 01.B = 32,40 hectares</v>
      </c>
      <c r="D23" s="200"/>
      <c r="E23" s="201"/>
      <c r="F23" s="60"/>
      <c r="G23" s="12"/>
      <c r="H23" s="6"/>
      <c r="I23" s="2"/>
      <c r="J23" s="2"/>
      <c r="K23" s="2"/>
      <c r="L23" s="2"/>
      <c r="M23" s="7"/>
      <c r="N23" s="8"/>
      <c r="O23" s="2"/>
      <c r="P23" s="2"/>
      <c r="Q23" s="2"/>
      <c r="R23" s="2"/>
      <c r="S23" s="3"/>
      <c r="T23" s="6"/>
      <c r="U23" s="2"/>
      <c r="V23" s="2"/>
      <c r="W23" s="2"/>
      <c r="X23" s="2"/>
      <c r="Y23" s="7"/>
      <c r="Z23" s="8"/>
      <c r="AA23" s="2"/>
      <c r="AB23" s="2"/>
      <c r="AC23" s="2"/>
      <c r="AD23" s="2"/>
      <c r="AE23" s="3"/>
      <c r="AF23" s="6"/>
      <c r="AG23" s="2"/>
      <c r="AH23" s="2"/>
      <c r="AI23" s="2"/>
      <c r="AJ23" s="2"/>
      <c r="AK23" s="7"/>
      <c r="AL23" s="8"/>
      <c r="AM23" s="2"/>
      <c r="AN23" s="2"/>
      <c r="AO23" s="2"/>
      <c r="AP23" s="2"/>
      <c r="AQ23" s="9"/>
      <c r="AR23" s="6"/>
      <c r="AS23" s="2"/>
      <c r="AT23" s="2"/>
      <c r="AU23" s="2"/>
      <c r="AV23" s="2"/>
      <c r="AW23" s="7"/>
      <c r="AX23" s="8"/>
      <c r="AY23" s="2"/>
      <c r="AZ23" s="2"/>
      <c r="BA23" s="2"/>
      <c r="BB23" s="2"/>
      <c r="BC23" s="3"/>
      <c r="BD23" s="6"/>
      <c r="BE23" s="2"/>
      <c r="BF23" s="2"/>
      <c r="BG23" s="2"/>
      <c r="BH23" s="2"/>
      <c r="BI23" s="7"/>
      <c r="BJ23" s="8"/>
      <c r="BK23" s="2"/>
      <c r="BL23" s="2"/>
      <c r="BM23" s="2"/>
      <c r="BN23" s="2"/>
      <c r="BO23" s="3"/>
      <c r="BP23" s="55">
        <f>[1]Orçamento!I20</f>
        <v>0</v>
      </c>
      <c r="BR23" s="59"/>
    </row>
    <row r="24" spans="2:70" x14ac:dyDescent="0.2">
      <c r="B24" s="50" t="str">
        <f>[1]Orçamento!B21</f>
        <v>2.2.1</v>
      </c>
      <c r="C24" s="202" t="str">
        <f>[1]Orçamento!C21</f>
        <v>Isolamento da Área</v>
      </c>
      <c r="D24" s="203"/>
      <c r="E24" s="204"/>
      <c r="F24" s="60" t="str">
        <f>[1]Orçamento!F21</f>
        <v>m</v>
      </c>
      <c r="G24" s="12">
        <f>Orçamento!F21</f>
        <v>3254.3600000000006</v>
      </c>
      <c r="H24" s="6"/>
      <c r="I24" s="2"/>
      <c r="J24" s="2"/>
      <c r="K24" s="2"/>
      <c r="L24" s="2"/>
      <c r="M24" s="7"/>
      <c r="N24" s="8"/>
      <c r="O24" s="24"/>
      <c r="P24" s="24"/>
      <c r="Q24" s="24"/>
      <c r="R24" s="24"/>
      <c r="S24" s="3"/>
      <c r="T24" s="6"/>
      <c r="U24" s="2"/>
      <c r="V24" s="2"/>
      <c r="W24" s="2"/>
      <c r="X24" s="2"/>
      <c r="Y24" s="7"/>
      <c r="Z24" s="8"/>
      <c r="AA24" s="2"/>
      <c r="AB24" s="2"/>
      <c r="AC24" s="2"/>
      <c r="AD24" s="2"/>
      <c r="AE24" s="3"/>
      <c r="AF24" s="6"/>
      <c r="AG24" s="2"/>
      <c r="AH24" s="2"/>
      <c r="AI24" s="2"/>
      <c r="AJ24" s="2"/>
      <c r="AK24" s="7"/>
      <c r="AL24" s="8"/>
      <c r="AM24" s="2"/>
      <c r="AN24" s="2"/>
      <c r="AO24" s="2"/>
      <c r="AP24" s="2"/>
      <c r="AQ24" s="9"/>
      <c r="AR24" s="6"/>
      <c r="AS24" s="2"/>
      <c r="AT24" s="2"/>
      <c r="AU24" s="2"/>
      <c r="AV24" s="2"/>
      <c r="AW24" s="7"/>
      <c r="AX24" s="8"/>
      <c r="AY24" s="2"/>
      <c r="AZ24" s="2"/>
      <c r="BA24" s="2"/>
      <c r="BB24" s="2"/>
      <c r="BC24" s="3"/>
      <c r="BD24" s="6"/>
      <c r="BE24" s="2"/>
      <c r="BF24" s="2"/>
      <c r="BG24" s="2"/>
      <c r="BH24" s="2"/>
      <c r="BI24" s="7"/>
      <c r="BJ24" s="8"/>
      <c r="BK24" s="2"/>
      <c r="BL24" s="2"/>
      <c r="BM24" s="2"/>
      <c r="BN24" s="2"/>
      <c r="BO24" s="3"/>
      <c r="BP24" s="55">
        <f>Orçamento!H21</f>
        <v>0</v>
      </c>
      <c r="BR24" s="59">
        <f t="shared" si="0"/>
        <v>0</v>
      </c>
    </row>
    <row r="25" spans="2:70" x14ac:dyDescent="0.2">
      <c r="B25" s="50" t="str">
        <f>[1]Orçamento!B22</f>
        <v>2.2.2</v>
      </c>
      <c r="C25" s="202" t="str">
        <f>[1]Orçamento!C22</f>
        <v>Implantação da Restauração Ecológica - com limpeza mecanizada</v>
      </c>
      <c r="D25" s="203"/>
      <c r="E25" s="204"/>
      <c r="F25" s="60" t="str">
        <f>[1]Orçamento!F22</f>
        <v>ha</v>
      </c>
      <c r="G25" s="12">
        <f>Orçamento!F22</f>
        <v>27.69</v>
      </c>
      <c r="H25" s="6"/>
      <c r="I25" s="2"/>
      <c r="J25" s="2"/>
      <c r="K25" s="2"/>
      <c r="L25" s="2"/>
      <c r="M25" s="7"/>
      <c r="N25" s="8"/>
      <c r="O25" s="24"/>
      <c r="P25" s="24"/>
      <c r="Q25" s="24"/>
      <c r="R25" s="24"/>
      <c r="S25" s="3"/>
      <c r="T25" s="6"/>
      <c r="U25" s="2"/>
      <c r="V25" s="2"/>
      <c r="W25" s="2"/>
      <c r="X25" s="2"/>
      <c r="Y25" s="7"/>
      <c r="Z25" s="8"/>
      <c r="AA25" s="2"/>
      <c r="AB25" s="2"/>
      <c r="AC25" s="2"/>
      <c r="AD25" s="2"/>
      <c r="AE25" s="3"/>
      <c r="AF25" s="6"/>
      <c r="AG25" s="2"/>
      <c r="AH25" s="2"/>
      <c r="AI25" s="2"/>
      <c r="AJ25" s="2"/>
      <c r="AK25" s="7"/>
      <c r="AL25" s="8"/>
      <c r="AM25" s="2"/>
      <c r="AN25" s="2"/>
      <c r="AO25" s="2"/>
      <c r="AP25" s="2"/>
      <c r="AQ25" s="9"/>
      <c r="AR25" s="6"/>
      <c r="AS25" s="2"/>
      <c r="AT25" s="2"/>
      <c r="AU25" s="2"/>
      <c r="AV25" s="2"/>
      <c r="AW25" s="7"/>
      <c r="AX25" s="8"/>
      <c r="AY25" s="2"/>
      <c r="AZ25" s="2"/>
      <c r="BA25" s="2"/>
      <c r="BB25" s="2"/>
      <c r="BC25" s="3"/>
      <c r="BD25" s="6"/>
      <c r="BE25" s="2"/>
      <c r="BF25" s="2"/>
      <c r="BG25" s="2"/>
      <c r="BH25" s="2"/>
      <c r="BI25" s="7"/>
      <c r="BJ25" s="8"/>
      <c r="BK25" s="2"/>
      <c r="BL25" s="2"/>
      <c r="BM25" s="2"/>
      <c r="BN25" s="2"/>
      <c r="BO25" s="3"/>
      <c r="BP25" s="55">
        <f>Orçamento!H22</f>
        <v>0</v>
      </c>
      <c r="BR25" s="59">
        <f t="shared" si="0"/>
        <v>0</v>
      </c>
    </row>
    <row r="26" spans="2:70" x14ac:dyDescent="0.2">
      <c r="B26" s="50" t="str">
        <f>[1]Orçamento!B23</f>
        <v>2.2.3</v>
      </c>
      <c r="C26" s="202" t="str">
        <f>[1]Orçamento!C23</f>
        <v>Implantação da Restauração Ecológica - com limpeza manual</v>
      </c>
      <c r="D26" s="203"/>
      <c r="E26" s="204"/>
      <c r="F26" s="60" t="str">
        <f>[1]Orçamento!F23</f>
        <v>ha</v>
      </c>
      <c r="G26" s="12">
        <f>Orçamento!F23</f>
        <v>4.71</v>
      </c>
      <c r="H26" s="6"/>
      <c r="I26" s="2"/>
      <c r="J26" s="2"/>
      <c r="K26" s="2"/>
      <c r="L26" s="2"/>
      <c r="M26" s="7"/>
      <c r="N26" s="8"/>
      <c r="O26" s="24"/>
      <c r="P26" s="24"/>
      <c r="Q26" s="24"/>
      <c r="R26" s="24"/>
      <c r="S26" s="3"/>
      <c r="T26" s="15"/>
      <c r="U26" s="14"/>
      <c r="V26" s="14"/>
      <c r="W26" s="14"/>
      <c r="X26" s="14"/>
      <c r="Y26" s="17"/>
      <c r="Z26" s="13"/>
      <c r="AA26" s="14"/>
      <c r="AB26" s="14"/>
      <c r="AC26" s="14"/>
      <c r="AD26" s="14"/>
      <c r="AE26" s="16"/>
      <c r="AF26" s="15"/>
      <c r="AG26" s="14"/>
      <c r="AH26" s="14"/>
      <c r="AI26" s="14"/>
      <c r="AJ26" s="14"/>
      <c r="AK26" s="17"/>
      <c r="AL26" s="13"/>
      <c r="AM26" s="14"/>
      <c r="AN26" s="14"/>
      <c r="AO26" s="14"/>
      <c r="AP26" s="14"/>
      <c r="AQ26" s="18"/>
      <c r="AR26" s="15"/>
      <c r="AS26" s="14"/>
      <c r="AT26" s="14"/>
      <c r="AU26" s="14"/>
      <c r="AV26" s="14"/>
      <c r="AW26" s="17"/>
      <c r="AX26" s="13"/>
      <c r="AY26" s="14"/>
      <c r="AZ26" s="14"/>
      <c r="BA26" s="14"/>
      <c r="BB26" s="14"/>
      <c r="BC26" s="16"/>
      <c r="BD26" s="15"/>
      <c r="BE26" s="14"/>
      <c r="BF26" s="14"/>
      <c r="BG26" s="14"/>
      <c r="BH26" s="14"/>
      <c r="BI26" s="17"/>
      <c r="BJ26" s="13"/>
      <c r="BK26" s="14"/>
      <c r="BL26" s="14"/>
      <c r="BM26" s="14"/>
      <c r="BN26" s="14"/>
      <c r="BO26" s="16"/>
      <c r="BP26" s="55">
        <f>Orçamento!H23</f>
        <v>0</v>
      </c>
      <c r="BR26" s="59">
        <f t="shared" si="0"/>
        <v>0</v>
      </c>
    </row>
    <row r="27" spans="2:70" ht="12.75" customHeight="1" x14ac:dyDescent="0.2">
      <c r="B27" s="50" t="str">
        <f>[1]Orçamento!B24</f>
        <v>2.2.4</v>
      </c>
      <c r="C27" s="202" t="str">
        <f>[1]Orçamento!C24</f>
        <v>Monitoramento e consolidação - manutenção de plantio</v>
      </c>
      <c r="D27" s="203"/>
      <c r="E27" s="204"/>
      <c r="F27" s="60" t="str">
        <f>[1]Orçamento!F24</f>
        <v>ha x mês</v>
      </c>
      <c r="G27" s="12">
        <f>Orçamento!F24</f>
        <v>388.8</v>
      </c>
      <c r="H27" s="6"/>
      <c r="I27" s="2"/>
      <c r="J27" s="2"/>
      <c r="K27" s="2"/>
      <c r="L27" s="2"/>
      <c r="M27" s="7"/>
      <c r="N27" s="13"/>
      <c r="O27" s="14"/>
      <c r="P27" s="14"/>
      <c r="Q27" s="14"/>
      <c r="R27" s="14"/>
      <c r="S27" s="20"/>
      <c r="T27" s="15"/>
      <c r="U27" s="14"/>
      <c r="V27" s="19"/>
      <c r="W27" s="14"/>
      <c r="X27" s="14"/>
      <c r="Y27" s="21"/>
      <c r="Z27" s="13"/>
      <c r="AA27" s="14"/>
      <c r="AB27" s="19"/>
      <c r="AC27" s="14"/>
      <c r="AD27" s="14"/>
      <c r="AE27" s="20"/>
      <c r="AF27" s="15"/>
      <c r="AG27" s="14"/>
      <c r="AH27" s="19"/>
      <c r="AI27" s="14"/>
      <c r="AJ27" s="14"/>
      <c r="AK27" s="21"/>
      <c r="AL27" s="13"/>
      <c r="AM27" s="14"/>
      <c r="AN27" s="19"/>
      <c r="AO27" s="14"/>
      <c r="AP27" s="2"/>
      <c r="AQ27" s="18"/>
      <c r="AR27" s="15"/>
      <c r="AS27" s="14"/>
      <c r="AT27" s="19"/>
      <c r="AU27" s="14"/>
      <c r="AV27" s="2"/>
      <c r="AW27" s="7"/>
      <c r="AX27" s="13"/>
      <c r="AY27" s="14"/>
      <c r="AZ27" s="19"/>
      <c r="BA27" s="14"/>
      <c r="BB27" s="2"/>
      <c r="BC27" s="7"/>
      <c r="BD27" s="15"/>
      <c r="BE27" s="14"/>
      <c r="BF27" s="19"/>
      <c r="BG27" s="14"/>
      <c r="BH27" s="2"/>
      <c r="BI27" s="7"/>
      <c r="BJ27" s="13"/>
      <c r="BK27" s="14"/>
      <c r="BL27" s="19"/>
      <c r="BM27" s="14"/>
      <c r="BN27" s="2"/>
      <c r="BO27" s="7"/>
      <c r="BP27" s="55">
        <f>Orçamento!H24</f>
        <v>0</v>
      </c>
      <c r="BR27" s="59">
        <f>BP27/12</f>
        <v>0</v>
      </c>
    </row>
    <row r="28" spans="2:70" x14ac:dyDescent="0.2">
      <c r="B28" s="50"/>
      <c r="C28" s="199"/>
      <c r="D28" s="200"/>
      <c r="E28" s="201"/>
      <c r="F28" s="60"/>
      <c r="G28" s="12"/>
      <c r="H28" s="6"/>
      <c r="I28" s="2"/>
      <c r="J28" s="2"/>
      <c r="K28" s="2"/>
      <c r="L28" s="2"/>
      <c r="M28" s="7"/>
      <c r="N28" s="8"/>
      <c r="O28" s="2"/>
      <c r="P28" s="2"/>
      <c r="Q28" s="2"/>
      <c r="R28" s="2"/>
      <c r="S28" s="3"/>
      <c r="T28" s="6"/>
      <c r="U28" s="2"/>
      <c r="V28" s="2"/>
      <c r="W28" s="2"/>
      <c r="X28" s="2"/>
      <c r="Y28" s="7"/>
      <c r="Z28" s="8"/>
      <c r="AA28" s="2"/>
      <c r="AB28" s="2"/>
      <c r="AC28" s="2"/>
      <c r="AD28" s="2"/>
      <c r="AE28" s="3"/>
      <c r="AF28" s="6"/>
      <c r="AG28" s="2"/>
      <c r="AH28" s="2"/>
      <c r="AI28" s="2"/>
      <c r="AJ28" s="2"/>
      <c r="AK28" s="7"/>
      <c r="AL28" s="8"/>
      <c r="AM28" s="2"/>
      <c r="AN28" s="2"/>
      <c r="AO28" s="2"/>
      <c r="AP28" s="2"/>
      <c r="AQ28" s="9"/>
      <c r="AR28" s="6"/>
      <c r="AS28" s="2"/>
      <c r="AT28" s="2"/>
      <c r="AU28" s="2"/>
      <c r="AV28" s="2"/>
      <c r="AW28" s="7"/>
      <c r="AX28" s="8"/>
      <c r="AY28" s="2"/>
      <c r="AZ28" s="2"/>
      <c r="BA28" s="2"/>
      <c r="BB28" s="2"/>
      <c r="BC28" s="3"/>
      <c r="BD28" s="6"/>
      <c r="BE28" s="2"/>
      <c r="BF28" s="2"/>
      <c r="BG28" s="2"/>
      <c r="BH28" s="2"/>
      <c r="BI28" s="7"/>
      <c r="BJ28" s="8"/>
      <c r="BK28" s="2"/>
      <c r="BL28" s="2"/>
      <c r="BM28" s="2"/>
      <c r="BN28" s="2"/>
      <c r="BO28" s="3"/>
      <c r="BP28" s="55"/>
      <c r="BR28" s="59"/>
    </row>
    <row r="29" spans="2:70" x14ac:dyDescent="0.2">
      <c r="B29" s="56" t="str">
        <f>[1]Orçamento!B26</f>
        <v>2.3</v>
      </c>
      <c r="C29" s="199" t="str">
        <f>[1]Orçamento!C26</f>
        <v>ETAPA 02 = 18,05 hectares</v>
      </c>
      <c r="D29" s="200"/>
      <c r="E29" s="201"/>
      <c r="F29" s="60"/>
      <c r="G29" s="12"/>
      <c r="H29" s="6"/>
      <c r="I29" s="2"/>
      <c r="J29" s="2"/>
      <c r="K29" s="2"/>
      <c r="L29" s="2"/>
      <c r="M29" s="7"/>
      <c r="N29" s="8"/>
      <c r="O29" s="2"/>
      <c r="P29" s="2"/>
      <c r="Q29" s="2"/>
      <c r="R29" s="2"/>
      <c r="S29" s="3"/>
      <c r="T29" s="6"/>
      <c r="U29" s="2"/>
      <c r="V29" s="2"/>
      <c r="W29" s="2"/>
      <c r="X29" s="2"/>
      <c r="Y29" s="7"/>
      <c r="Z29" s="8"/>
      <c r="AA29" s="2"/>
      <c r="AB29" s="2"/>
      <c r="AC29" s="2"/>
      <c r="AD29" s="2"/>
      <c r="AE29" s="3"/>
      <c r="AF29" s="6"/>
      <c r="AG29" s="2"/>
      <c r="AH29" s="2"/>
      <c r="AI29" s="2"/>
      <c r="AJ29" s="2"/>
      <c r="AK29" s="7"/>
      <c r="AL29" s="8"/>
      <c r="AM29" s="2"/>
      <c r="AN29" s="2"/>
      <c r="AO29" s="2"/>
      <c r="AP29" s="2"/>
      <c r="AQ29" s="9"/>
      <c r="AR29" s="6"/>
      <c r="AS29" s="2"/>
      <c r="AT29" s="2"/>
      <c r="AU29" s="2"/>
      <c r="AV29" s="2"/>
      <c r="AW29" s="7"/>
      <c r="AX29" s="8"/>
      <c r="AY29" s="2"/>
      <c r="AZ29" s="2"/>
      <c r="BA29" s="2"/>
      <c r="BB29" s="2"/>
      <c r="BC29" s="3"/>
      <c r="BD29" s="6"/>
      <c r="BE29" s="2"/>
      <c r="BF29" s="2"/>
      <c r="BG29" s="2"/>
      <c r="BH29" s="2"/>
      <c r="BI29" s="7"/>
      <c r="BJ29" s="8"/>
      <c r="BK29" s="2"/>
      <c r="BL29" s="2"/>
      <c r="BM29" s="2"/>
      <c r="BN29" s="2"/>
      <c r="BO29" s="3"/>
      <c r="BP29" s="55">
        <f>[1]Orçamento!I26</f>
        <v>0</v>
      </c>
      <c r="BR29" s="59"/>
    </row>
    <row r="30" spans="2:70" x14ac:dyDescent="0.2">
      <c r="B30" s="50" t="str">
        <f>[1]Orçamento!B27</f>
        <v>2.3.1</v>
      </c>
      <c r="C30" s="202" t="str">
        <f>[1]Orçamento!C27</f>
        <v>Isolamento da Área</v>
      </c>
      <c r="D30" s="203"/>
      <c r="E30" s="204"/>
      <c r="F30" s="60" t="str">
        <f>[1]Orçamento!F27</f>
        <v>m</v>
      </c>
      <c r="G30" s="12">
        <f>Orçamento!F27</f>
        <v>1661.95</v>
      </c>
      <c r="H30" s="6"/>
      <c r="I30" s="2"/>
      <c r="J30" s="2"/>
      <c r="K30" s="2"/>
      <c r="L30" s="2"/>
      <c r="M30" s="7"/>
      <c r="N30" s="8"/>
      <c r="O30" s="2"/>
      <c r="P30" s="2"/>
      <c r="Q30" s="2"/>
      <c r="R30" s="2"/>
      <c r="S30" s="3"/>
      <c r="T30" s="6"/>
      <c r="U30" s="2"/>
      <c r="V30" s="24"/>
      <c r="W30" s="24"/>
      <c r="X30" s="24"/>
      <c r="Y30" s="25"/>
      <c r="Z30" s="8"/>
      <c r="AA30" s="2"/>
      <c r="AB30" s="2"/>
      <c r="AC30" s="2"/>
      <c r="AD30" s="2"/>
      <c r="AE30" s="3"/>
      <c r="AF30" s="6"/>
      <c r="AG30" s="2"/>
      <c r="AH30" s="2"/>
      <c r="AI30" s="2"/>
      <c r="AJ30" s="2"/>
      <c r="AK30" s="7"/>
      <c r="AL30" s="8"/>
      <c r="AM30" s="2"/>
      <c r="AN30" s="2"/>
      <c r="AO30" s="2"/>
      <c r="AP30" s="2"/>
      <c r="AQ30" s="9"/>
      <c r="AR30" s="6"/>
      <c r="AS30" s="2"/>
      <c r="AT30" s="2"/>
      <c r="AU30" s="2"/>
      <c r="AV30" s="2"/>
      <c r="AW30" s="7"/>
      <c r="AX30" s="8"/>
      <c r="AY30" s="2"/>
      <c r="AZ30" s="2"/>
      <c r="BA30" s="2"/>
      <c r="BB30" s="2"/>
      <c r="BC30" s="3"/>
      <c r="BD30" s="6"/>
      <c r="BE30" s="2"/>
      <c r="BF30" s="2"/>
      <c r="BG30" s="2"/>
      <c r="BH30" s="2"/>
      <c r="BI30" s="7"/>
      <c r="BJ30" s="8"/>
      <c r="BK30" s="2"/>
      <c r="BL30" s="2"/>
      <c r="BM30" s="2"/>
      <c r="BN30" s="2"/>
      <c r="BO30" s="3"/>
      <c r="BP30" s="55">
        <f>Orçamento!H27</f>
        <v>0</v>
      </c>
      <c r="BR30" s="59">
        <f t="shared" si="0"/>
        <v>0</v>
      </c>
    </row>
    <row r="31" spans="2:70" x14ac:dyDescent="0.2">
      <c r="B31" s="50" t="str">
        <f>[1]Orçamento!B28</f>
        <v>2.3.2</v>
      </c>
      <c r="C31" s="202" t="str">
        <f>[1]Orçamento!C28</f>
        <v>Implantação da Restauração Ecológica - com limpeza mecanizada</v>
      </c>
      <c r="D31" s="203"/>
      <c r="E31" s="204"/>
      <c r="F31" s="60" t="str">
        <f>[1]Orçamento!F28</f>
        <v>ha</v>
      </c>
      <c r="G31" s="12">
        <f>Orçamento!F28</f>
        <v>15.42</v>
      </c>
      <c r="H31" s="6"/>
      <c r="I31" s="2"/>
      <c r="J31" s="2"/>
      <c r="K31" s="2"/>
      <c r="L31" s="2"/>
      <c r="M31" s="7"/>
      <c r="N31" s="8"/>
      <c r="O31" s="2"/>
      <c r="P31" s="2"/>
      <c r="Q31" s="2"/>
      <c r="R31" s="2"/>
      <c r="S31" s="3"/>
      <c r="T31" s="6"/>
      <c r="U31" s="2"/>
      <c r="V31" s="24"/>
      <c r="W31" s="24"/>
      <c r="X31" s="24"/>
      <c r="Y31" s="25"/>
      <c r="Z31" s="8"/>
      <c r="AA31" s="2"/>
      <c r="AB31" s="2"/>
      <c r="AC31" s="2"/>
      <c r="AD31" s="2"/>
      <c r="AE31" s="3"/>
      <c r="AF31" s="6"/>
      <c r="AG31" s="2"/>
      <c r="AH31" s="2"/>
      <c r="AI31" s="2"/>
      <c r="AJ31" s="2"/>
      <c r="AK31" s="7"/>
      <c r="AL31" s="8"/>
      <c r="AM31" s="2"/>
      <c r="AN31" s="2"/>
      <c r="AO31" s="2"/>
      <c r="AP31" s="2"/>
      <c r="AQ31" s="9"/>
      <c r="AR31" s="6"/>
      <c r="AS31" s="2"/>
      <c r="AT31" s="2"/>
      <c r="AU31" s="2"/>
      <c r="AV31" s="2"/>
      <c r="AW31" s="7"/>
      <c r="AX31" s="8"/>
      <c r="AY31" s="2"/>
      <c r="AZ31" s="2"/>
      <c r="BA31" s="2"/>
      <c r="BB31" s="2"/>
      <c r="BC31" s="3"/>
      <c r="BD31" s="6"/>
      <c r="BE31" s="2"/>
      <c r="BF31" s="2"/>
      <c r="BG31" s="2"/>
      <c r="BH31" s="2"/>
      <c r="BI31" s="7"/>
      <c r="BJ31" s="8"/>
      <c r="BK31" s="2"/>
      <c r="BL31" s="2"/>
      <c r="BM31" s="2"/>
      <c r="BN31" s="2"/>
      <c r="BO31" s="3"/>
      <c r="BP31" s="55">
        <f>Orçamento!H28</f>
        <v>0</v>
      </c>
      <c r="BR31" s="59">
        <f t="shared" si="0"/>
        <v>0</v>
      </c>
    </row>
    <row r="32" spans="2:70" x14ac:dyDescent="0.2">
      <c r="B32" s="50" t="str">
        <f>[1]Orçamento!B29</f>
        <v>2.3.3</v>
      </c>
      <c r="C32" s="202" t="str">
        <f>[1]Orçamento!C29</f>
        <v>Implantação da Restauração Ecológica - com limpeza manual</v>
      </c>
      <c r="D32" s="203"/>
      <c r="E32" s="204"/>
      <c r="F32" s="60" t="str">
        <f>[1]Orçamento!F29</f>
        <v>ha</v>
      </c>
      <c r="G32" s="12">
        <f>Orçamento!F29</f>
        <v>2.63</v>
      </c>
      <c r="H32" s="6"/>
      <c r="I32" s="2"/>
      <c r="J32" s="2"/>
      <c r="K32" s="2"/>
      <c r="L32" s="2"/>
      <c r="M32" s="7"/>
      <c r="N32" s="8"/>
      <c r="O32" s="2"/>
      <c r="P32" s="2"/>
      <c r="Q32" s="2"/>
      <c r="R32" s="2"/>
      <c r="S32" s="3"/>
      <c r="T32" s="6"/>
      <c r="U32" s="2"/>
      <c r="V32" s="24"/>
      <c r="W32" s="24"/>
      <c r="X32" s="24"/>
      <c r="Y32" s="25"/>
      <c r="Z32" s="13"/>
      <c r="AA32" s="14"/>
      <c r="AB32" s="14"/>
      <c r="AC32" s="14"/>
      <c r="AD32" s="14"/>
      <c r="AE32" s="16"/>
      <c r="AF32" s="15"/>
      <c r="AG32" s="14"/>
      <c r="AH32" s="14"/>
      <c r="AI32" s="14"/>
      <c r="AJ32" s="14"/>
      <c r="AK32" s="17"/>
      <c r="AL32" s="13"/>
      <c r="AM32" s="14"/>
      <c r="AN32" s="14"/>
      <c r="AO32" s="14"/>
      <c r="AP32" s="14"/>
      <c r="AQ32" s="18"/>
      <c r="AR32" s="15"/>
      <c r="AS32" s="14"/>
      <c r="AT32" s="14"/>
      <c r="AU32" s="14"/>
      <c r="AV32" s="14"/>
      <c r="AW32" s="17"/>
      <c r="AX32" s="13"/>
      <c r="AY32" s="14"/>
      <c r="AZ32" s="14"/>
      <c r="BA32" s="14"/>
      <c r="BB32" s="14"/>
      <c r="BC32" s="16"/>
      <c r="BD32" s="15"/>
      <c r="BE32" s="14"/>
      <c r="BF32" s="14"/>
      <c r="BG32" s="14"/>
      <c r="BH32" s="14"/>
      <c r="BI32" s="17"/>
      <c r="BJ32" s="13"/>
      <c r="BK32" s="14"/>
      <c r="BL32" s="14"/>
      <c r="BM32" s="14"/>
      <c r="BN32" s="14"/>
      <c r="BO32" s="16"/>
      <c r="BP32" s="55">
        <f>Orçamento!H29</f>
        <v>0</v>
      </c>
      <c r="BR32" s="59">
        <f t="shared" si="0"/>
        <v>0</v>
      </c>
    </row>
    <row r="33" spans="2:70" ht="12.75" customHeight="1" x14ac:dyDescent="0.2">
      <c r="B33" s="50" t="str">
        <f>[1]Orçamento!B30</f>
        <v>2.3.4</v>
      </c>
      <c r="C33" s="202" t="str">
        <f>[1]Orçamento!C30</f>
        <v>Monitoramento e consolidação - manutenção de plantio</v>
      </c>
      <c r="D33" s="203"/>
      <c r="E33" s="204"/>
      <c r="F33" s="60" t="str">
        <f>[1]Orçamento!F30</f>
        <v>ha x mês</v>
      </c>
      <c r="G33" s="12">
        <f>Orçamento!F30</f>
        <v>198.55</v>
      </c>
      <c r="H33" s="6"/>
      <c r="I33" s="2"/>
      <c r="J33" s="2"/>
      <c r="K33" s="2"/>
      <c r="L33" s="2"/>
      <c r="M33" s="7"/>
      <c r="N33" s="8"/>
      <c r="O33" s="2"/>
      <c r="P33" s="2"/>
      <c r="Q33" s="2"/>
      <c r="R33" s="2"/>
      <c r="S33" s="3"/>
      <c r="T33" s="15"/>
      <c r="U33" s="14"/>
      <c r="V33" s="14"/>
      <c r="W33" s="14"/>
      <c r="X33" s="14"/>
      <c r="Y33" s="17"/>
      <c r="Z33" s="23"/>
      <c r="AA33" s="14"/>
      <c r="AB33" s="14"/>
      <c r="AC33" s="19"/>
      <c r="AD33" s="14"/>
      <c r="AE33" s="16"/>
      <c r="AF33" s="22"/>
      <c r="AG33" s="14"/>
      <c r="AH33" s="14"/>
      <c r="AI33" s="19"/>
      <c r="AJ33" s="14"/>
      <c r="AK33" s="17"/>
      <c r="AL33" s="23"/>
      <c r="AM33" s="14"/>
      <c r="AN33" s="14"/>
      <c r="AO33" s="19"/>
      <c r="AP33" s="14"/>
      <c r="AQ33" s="16"/>
      <c r="AR33" s="22"/>
      <c r="AS33" s="14"/>
      <c r="AT33" s="14"/>
      <c r="AU33" s="19"/>
      <c r="AV33" s="14"/>
      <c r="AW33" s="17"/>
      <c r="AX33" s="13"/>
      <c r="AY33" s="14"/>
      <c r="AZ33" s="14"/>
      <c r="BA33" s="19"/>
      <c r="BB33" s="14"/>
      <c r="BC33" s="16"/>
      <c r="BD33" s="15"/>
      <c r="BE33" s="14"/>
      <c r="BF33" s="14"/>
      <c r="BG33" s="19"/>
      <c r="BH33" s="14"/>
      <c r="BI33" s="17"/>
      <c r="BJ33" s="13"/>
      <c r="BK33" s="14"/>
      <c r="BL33" s="14"/>
      <c r="BM33" s="19"/>
      <c r="BN33" s="14"/>
      <c r="BO33" s="16"/>
      <c r="BP33" s="55">
        <f>Orçamento!H30</f>
        <v>0</v>
      </c>
      <c r="BR33" s="59">
        <f>BP33/11</f>
        <v>0</v>
      </c>
    </row>
    <row r="34" spans="2:70" x14ac:dyDescent="0.2">
      <c r="B34" s="50"/>
      <c r="C34" s="202"/>
      <c r="D34" s="203"/>
      <c r="E34" s="204"/>
      <c r="F34" s="60"/>
      <c r="G34" s="12"/>
      <c r="H34" s="6"/>
      <c r="I34" s="2"/>
      <c r="J34" s="2"/>
      <c r="K34" s="2"/>
      <c r="L34" s="2"/>
      <c r="M34" s="7"/>
      <c r="N34" s="8"/>
      <c r="O34" s="2"/>
      <c r="P34" s="2"/>
      <c r="Q34" s="2"/>
      <c r="R34" s="2"/>
      <c r="S34" s="3"/>
      <c r="T34" s="6"/>
      <c r="U34" s="2"/>
      <c r="V34" s="2"/>
      <c r="W34" s="2"/>
      <c r="X34" s="2"/>
      <c r="Y34" s="7"/>
      <c r="Z34" s="8"/>
      <c r="AA34" s="2"/>
      <c r="AB34" s="2"/>
      <c r="AC34" s="2"/>
      <c r="AD34" s="2"/>
      <c r="AE34" s="3"/>
      <c r="AF34" s="6"/>
      <c r="AG34" s="2"/>
      <c r="AH34" s="2"/>
      <c r="AI34" s="2"/>
      <c r="AJ34" s="2"/>
      <c r="AK34" s="7"/>
      <c r="AL34" s="8"/>
      <c r="AM34" s="2"/>
      <c r="AN34" s="2"/>
      <c r="AO34" s="2"/>
      <c r="AP34" s="2"/>
      <c r="AQ34" s="9"/>
      <c r="AR34" s="6"/>
      <c r="AS34" s="2"/>
      <c r="AT34" s="2"/>
      <c r="AU34" s="2"/>
      <c r="AV34" s="2"/>
      <c r="AW34" s="7"/>
      <c r="AX34" s="8"/>
      <c r="AY34" s="2"/>
      <c r="AZ34" s="2"/>
      <c r="BA34" s="2"/>
      <c r="BB34" s="2"/>
      <c r="BC34" s="3"/>
      <c r="BD34" s="6"/>
      <c r="BE34" s="2"/>
      <c r="BF34" s="2"/>
      <c r="BG34" s="2"/>
      <c r="BH34" s="2"/>
      <c r="BI34" s="7"/>
      <c r="BJ34" s="8"/>
      <c r="BK34" s="2"/>
      <c r="BL34" s="2"/>
      <c r="BM34" s="2"/>
      <c r="BN34" s="2"/>
      <c r="BO34" s="3"/>
      <c r="BP34" s="55"/>
      <c r="BR34" s="59"/>
    </row>
    <row r="35" spans="2:70" x14ac:dyDescent="0.2">
      <c r="B35" s="56" t="str">
        <f>[1]Orçamento!B32</f>
        <v>2.4</v>
      </c>
      <c r="C35" s="199" t="str">
        <f>[1]Orçamento!C32</f>
        <v>ETAPA 03 = 15,19 hectares</v>
      </c>
      <c r="D35" s="200"/>
      <c r="E35" s="201"/>
      <c r="F35" s="60"/>
      <c r="G35" s="12"/>
      <c r="H35" s="6"/>
      <c r="I35" s="2"/>
      <c r="J35" s="2"/>
      <c r="K35" s="2"/>
      <c r="L35" s="2"/>
      <c r="M35" s="7"/>
      <c r="N35" s="8"/>
      <c r="O35" s="2"/>
      <c r="P35" s="2"/>
      <c r="Q35" s="2"/>
      <c r="R35" s="2"/>
      <c r="S35" s="3"/>
      <c r="T35" s="6"/>
      <c r="U35" s="2"/>
      <c r="V35" s="2"/>
      <c r="W35" s="2"/>
      <c r="X35" s="2"/>
      <c r="Y35" s="7"/>
      <c r="Z35" s="8"/>
      <c r="AA35" s="2"/>
      <c r="AB35" s="2"/>
      <c r="AC35" s="2"/>
      <c r="AD35" s="2"/>
      <c r="AE35" s="3"/>
      <c r="AF35" s="6"/>
      <c r="AG35" s="2"/>
      <c r="AH35" s="2"/>
      <c r="AI35" s="2"/>
      <c r="AJ35" s="2"/>
      <c r="AK35" s="7"/>
      <c r="AL35" s="8"/>
      <c r="AM35" s="2"/>
      <c r="AN35" s="2"/>
      <c r="AO35" s="2"/>
      <c r="AP35" s="2"/>
      <c r="AQ35" s="9"/>
      <c r="AR35" s="6"/>
      <c r="AS35" s="2"/>
      <c r="AT35" s="2"/>
      <c r="AU35" s="2"/>
      <c r="AV35" s="2"/>
      <c r="AW35" s="7"/>
      <c r="AX35" s="8"/>
      <c r="AY35" s="2"/>
      <c r="AZ35" s="2"/>
      <c r="BA35" s="2"/>
      <c r="BB35" s="2"/>
      <c r="BC35" s="3"/>
      <c r="BD35" s="6"/>
      <c r="BE35" s="2"/>
      <c r="BF35" s="2"/>
      <c r="BG35" s="2"/>
      <c r="BH35" s="2"/>
      <c r="BI35" s="7"/>
      <c r="BJ35" s="8"/>
      <c r="BK35" s="2"/>
      <c r="BL35" s="2"/>
      <c r="BM35" s="2"/>
      <c r="BN35" s="2"/>
      <c r="BO35" s="3"/>
      <c r="BP35" s="55">
        <f>[1]Orçamento!I32</f>
        <v>0</v>
      </c>
      <c r="BR35" s="59"/>
    </row>
    <row r="36" spans="2:70" x14ac:dyDescent="0.2">
      <c r="B36" s="50" t="str">
        <f>[1]Orçamento!B33</f>
        <v>2.4.1</v>
      </c>
      <c r="C36" s="202" t="str">
        <f>[1]Orçamento!C33</f>
        <v>Isolamento da Área</v>
      </c>
      <c r="D36" s="203"/>
      <c r="E36" s="204"/>
      <c r="F36" s="60" t="str">
        <f>[1]Orçamento!F33</f>
        <v>m</v>
      </c>
      <c r="G36" s="12">
        <f>Orçamento!F33</f>
        <v>1396.51</v>
      </c>
      <c r="H36" s="6"/>
      <c r="I36" s="2"/>
      <c r="J36" s="2"/>
      <c r="K36" s="2"/>
      <c r="L36" s="2"/>
      <c r="M36" s="7"/>
      <c r="N36" s="8"/>
      <c r="O36" s="2"/>
      <c r="P36" s="2"/>
      <c r="Q36" s="2"/>
      <c r="R36" s="2"/>
      <c r="S36" s="3"/>
      <c r="T36" s="6"/>
      <c r="U36" s="2"/>
      <c r="V36" s="2"/>
      <c r="W36" s="2"/>
      <c r="X36" s="2"/>
      <c r="Y36" s="7"/>
      <c r="Z36" s="8"/>
      <c r="AA36" s="2"/>
      <c r="AB36" s="2"/>
      <c r="AC36" s="2"/>
      <c r="AD36" s="2"/>
      <c r="AE36" s="3"/>
      <c r="AF36" s="11"/>
      <c r="AG36" s="24"/>
      <c r="AH36" s="24"/>
      <c r="AI36" s="24"/>
      <c r="AJ36" s="2"/>
      <c r="AK36" s="7"/>
      <c r="AL36" s="8"/>
      <c r="AM36" s="2"/>
      <c r="AN36" s="2"/>
      <c r="AO36" s="2"/>
      <c r="AP36" s="2"/>
      <c r="AQ36" s="9"/>
      <c r="AR36" s="6"/>
      <c r="AS36" s="2"/>
      <c r="AT36" s="2"/>
      <c r="AU36" s="2"/>
      <c r="AV36" s="2"/>
      <c r="AW36" s="7"/>
      <c r="AX36" s="8"/>
      <c r="AY36" s="2"/>
      <c r="AZ36" s="2"/>
      <c r="BA36" s="2"/>
      <c r="BB36" s="2"/>
      <c r="BC36" s="3"/>
      <c r="BD36" s="6"/>
      <c r="BE36" s="2"/>
      <c r="BF36" s="2"/>
      <c r="BG36" s="2"/>
      <c r="BH36" s="2"/>
      <c r="BI36" s="7"/>
      <c r="BJ36" s="8"/>
      <c r="BK36" s="2"/>
      <c r="BL36" s="2"/>
      <c r="BM36" s="2"/>
      <c r="BN36" s="2"/>
      <c r="BO36" s="3"/>
      <c r="BP36" s="55">
        <f>Orçamento!H33</f>
        <v>0</v>
      </c>
      <c r="BR36" s="59">
        <f t="shared" si="0"/>
        <v>0</v>
      </c>
    </row>
    <row r="37" spans="2:70" x14ac:dyDescent="0.2">
      <c r="B37" s="50" t="str">
        <f>[1]Orçamento!B34</f>
        <v>2.4.2</v>
      </c>
      <c r="C37" s="202" t="str">
        <f>[1]Orçamento!C34</f>
        <v>Implantação da Restauração Ecológica - com limpeza mecanizada</v>
      </c>
      <c r="D37" s="203"/>
      <c r="E37" s="204"/>
      <c r="F37" s="60" t="str">
        <f>[1]Orçamento!F34</f>
        <v>ha</v>
      </c>
      <c r="G37" s="12">
        <f>Orçamento!F34</f>
        <v>12.98</v>
      </c>
      <c r="H37" s="6"/>
      <c r="I37" s="2"/>
      <c r="J37" s="2"/>
      <c r="K37" s="2"/>
      <c r="L37" s="2"/>
      <c r="M37" s="7"/>
      <c r="N37" s="8"/>
      <c r="O37" s="2"/>
      <c r="P37" s="2"/>
      <c r="Q37" s="2"/>
      <c r="R37" s="2"/>
      <c r="S37" s="3"/>
      <c r="T37" s="6"/>
      <c r="U37" s="2"/>
      <c r="V37" s="2"/>
      <c r="W37" s="2"/>
      <c r="X37" s="2"/>
      <c r="Y37" s="7"/>
      <c r="Z37" s="8"/>
      <c r="AA37" s="2"/>
      <c r="AB37" s="2"/>
      <c r="AC37" s="2"/>
      <c r="AD37" s="2"/>
      <c r="AE37" s="3"/>
      <c r="AF37" s="11"/>
      <c r="AG37" s="24"/>
      <c r="AH37" s="24"/>
      <c r="AI37" s="24"/>
      <c r="AJ37" s="2"/>
      <c r="AK37" s="7"/>
      <c r="AL37" s="8"/>
      <c r="AM37" s="2"/>
      <c r="AN37" s="2"/>
      <c r="AO37" s="2"/>
      <c r="AP37" s="2"/>
      <c r="AQ37" s="9"/>
      <c r="AR37" s="6"/>
      <c r="AS37" s="2"/>
      <c r="AT37" s="2"/>
      <c r="AU37" s="2"/>
      <c r="AV37" s="2"/>
      <c r="AW37" s="7"/>
      <c r="AX37" s="8"/>
      <c r="AY37" s="2"/>
      <c r="AZ37" s="2"/>
      <c r="BA37" s="2"/>
      <c r="BB37" s="2"/>
      <c r="BC37" s="3"/>
      <c r="BD37" s="6"/>
      <c r="BE37" s="2"/>
      <c r="BF37" s="2"/>
      <c r="BG37" s="2"/>
      <c r="BH37" s="2"/>
      <c r="BI37" s="7"/>
      <c r="BJ37" s="8"/>
      <c r="BK37" s="2"/>
      <c r="BL37" s="2"/>
      <c r="BM37" s="2"/>
      <c r="BN37" s="2"/>
      <c r="BO37" s="3"/>
      <c r="BP37" s="55">
        <f>Orçamento!H34</f>
        <v>0</v>
      </c>
      <c r="BR37" s="59">
        <f t="shared" si="0"/>
        <v>0</v>
      </c>
    </row>
    <row r="38" spans="2:70" x14ac:dyDescent="0.2">
      <c r="B38" s="50" t="str">
        <f>[1]Orçamento!B35</f>
        <v>2.4.3</v>
      </c>
      <c r="C38" s="202" t="str">
        <f>[1]Orçamento!C35</f>
        <v>Implantação da Restauração Ecológica - com limpeza manual</v>
      </c>
      <c r="D38" s="203"/>
      <c r="E38" s="204"/>
      <c r="F38" s="60" t="str">
        <f>[1]Orçamento!F35</f>
        <v>ha</v>
      </c>
      <c r="G38" s="12">
        <f>Orçamento!F35</f>
        <v>2.21</v>
      </c>
      <c r="H38" s="6"/>
      <c r="I38" s="2"/>
      <c r="J38" s="2"/>
      <c r="K38" s="2"/>
      <c r="L38" s="2"/>
      <c r="M38" s="7"/>
      <c r="N38" s="8"/>
      <c r="O38" s="2"/>
      <c r="P38" s="2"/>
      <c r="Q38" s="2"/>
      <c r="R38" s="2"/>
      <c r="S38" s="3"/>
      <c r="T38" s="6"/>
      <c r="U38" s="2"/>
      <c r="V38" s="2"/>
      <c r="W38" s="2"/>
      <c r="X38" s="2"/>
      <c r="Y38" s="7"/>
      <c r="Z38" s="8"/>
      <c r="AA38" s="2"/>
      <c r="AB38" s="2"/>
      <c r="AC38" s="2"/>
      <c r="AD38" s="2"/>
      <c r="AE38" s="3"/>
      <c r="AF38" s="11"/>
      <c r="AG38" s="24"/>
      <c r="AH38" s="24"/>
      <c r="AI38" s="24"/>
      <c r="AJ38" s="2"/>
      <c r="AK38" s="7"/>
      <c r="AL38" s="13"/>
      <c r="AM38" s="14"/>
      <c r="AN38" s="14"/>
      <c r="AO38" s="14"/>
      <c r="AP38" s="14"/>
      <c r="AQ38" s="18"/>
      <c r="AR38" s="15"/>
      <c r="AS38" s="14"/>
      <c r="AT38" s="14"/>
      <c r="AU38" s="14"/>
      <c r="AV38" s="14"/>
      <c r="AW38" s="17"/>
      <c r="AX38" s="13"/>
      <c r="AY38" s="14"/>
      <c r="AZ38" s="14"/>
      <c r="BA38" s="14"/>
      <c r="BB38" s="14"/>
      <c r="BC38" s="16"/>
      <c r="BD38" s="15"/>
      <c r="BE38" s="14"/>
      <c r="BF38" s="14"/>
      <c r="BG38" s="14"/>
      <c r="BH38" s="14"/>
      <c r="BI38" s="17"/>
      <c r="BJ38" s="13"/>
      <c r="BK38" s="14"/>
      <c r="BL38" s="14"/>
      <c r="BM38" s="14"/>
      <c r="BN38" s="14"/>
      <c r="BO38" s="16"/>
      <c r="BP38" s="55">
        <f>Orçamento!H35</f>
        <v>0</v>
      </c>
      <c r="BR38" s="59">
        <f t="shared" si="0"/>
        <v>0</v>
      </c>
    </row>
    <row r="39" spans="2:70" ht="12.75" customHeight="1" x14ac:dyDescent="0.2">
      <c r="B39" s="50" t="str">
        <f>[1]Orçamento!B36</f>
        <v>2.4.4</v>
      </c>
      <c r="C39" s="202" t="str">
        <f>[1]Orçamento!C36</f>
        <v>Monitoramento e consolidação - manutenção de plantio</v>
      </c>
      <c r="D39" s="203"/>
      <c r="E39" s="204"/>
      <c r="F39" s="60" t="str">
        <f>[1]Orçamento!F36</f>
        <v>ha x mês</v>
      </c>
      <c r="G39" s="12">
        <f>Orçamento!F36</f>
        <v>151.9</v>
      </c>
      <c r="H39" s="6"/>
      <c r="I39" s="2"/>
      <c r="J39" s="2"/>
      <c r="K39" s="2"/>
      <c r="L39" s="2"/>
      <c r="M39" s="7"/>
      <c r="N39" s="8"/>
      <c r="O39" s="2"/>
      <c r="P39" s="2"/>
      <c r="Q39" s="2"/>
      <c r="R39" s="2"/>
      <c r="S39" s="3"/>
      <c r="T39" s="6"/>
      <c r="U39" s="2"/>
      <c r="V39" s="2"/>
      <c r="W39" s="2"/>
      <c r="X39" s="2"/>
      <c r="Y39" s="7"/>
      <c r="Z39" s="8"/>
      <c r="AA39" s="2"/>
      <c r="AB39" s="2"/>
      <c r="AC39" s="2"/>
      <c r="AD39" s="2"/>
      <c r="AE39" s="3"/>
      <c r="AF39" s="15"/>
      <c r="AG39" s="14"/>
      <c r="AH39" s="14"/>
      <c r="AI39" s="14"/>
      <c r="AJ39" s="19"/>
      <c r="AK39" s="17"/>
      <c r="AL39" s="8"/>
      <c r="AM39" s="24"/>
      <c r="AN39" s="2"/>
      <c r="AO39" s="2"/>
      <c r="AP39" s="24"/>
      <c r="AQ39" s="3"/>
      <c r="AR39" s="6"/>
      <c r="AS39" s="24"/>
      <c r="AT39" s="2"/>
      <c r="AU39" s="2"/>
      <c r="AV39" s="24"/>
      <c r="AW39" s="7"/>
      <c r="AX39" s="13"/>
      <c r="AY39" s="19"/>
      <c r="AZ39" s="14"/>
      <c r="BA39" s="14"/>
      <c r="BB39" s="19"/>
      <c r="BC39" s="16"/>
      <c r="BD39" s="15"/>
      <c r="BE39" s="19"/>
      <c r="BF39" s="14"/>
      <c r="BG39" s="14"/>
      <c r="BH39" s="14"/>
      <c r="BI39" s="17"/>
      <c r="BJ39" s="13"/>
      <c r="BK39" s="19"/>
      <c r="BL39" s="14"/>
      <c r="BM39" s="14"/>
      <c r="BN39" s="14"/>
      <c r="BO39" s="16"/>
      <c r="BP39" s="55">
        <f>Orçamento!H36</f>
        <v>0</v>
      </c>
      <c r="BR39" s="59">
        <f>BP39/9</f>
        <v>0</v>
      </c>
    </row>
    <row r="40" spans="2:70" x14ac:dyDescent="0.2">
      <c r="B40" s="50"/>
      <c r="C40" s="202"/>
      <c r="D40" s="203"/>
      <c r="E40" s="204"/>
      <c r="F40" s="60"/>
      <c r="G40" s="10"/>
      <c r="H40" s="6"/>
      <c r="I40" s="2"/>
      <c r="J40" s="2"/>
      <c r="K40" s="2"/>
      <c r="L40" s="2"/>
      <c r="M40" s="7"/>
      <c r="N40" s="8"/>
      <c r="O40" s="2"/>
      <c r="P40" s="2"/>
      <c r="Q40" s="2"/>
      <c r="R40" s="2"/>
      <c r="S40" s="3"/>
      <c r="T40" s="6"/>
      <c r="U40" s="2"/>
      <c r="V40" s="2"/>
      <c r="W40" s="2"/>
      <c r="X40" s="2"/>
      <c r="Y40" s="7"/>
      <c r="Z40" s="8"/>
      <c r="AA40" s="2"/>
      <c r="AB40" s="2"/>
      <c r="AC40" s="2"/>
      <c r="AD40" s="2"/>
      <c r="AE40" s="3"/>
      <c r="AF40" s="6"/>
      <c r="AG40" s="2"/>
      <c r="AH40" s="2"/>
      <c r="AI40" s="2"/>
      <c r="AJ40" s="2"/>
      <c r="AK40" s="7"/>
      <c r="AL40" s="8"/>
      <c r="AM40" s="2"/>
      <c r="AN40" s="2"/>
      <c r="AO40" s="2"/>
      <c r="AP40" s="2"/>
      <c r="AQ40" s="9"/>
      <c r="AR40" s="6"/>
      <c r="AS40" s="2"/>
      <c r="AT40" s="2"/>
      <c r="AU40" s="2"/>
      <c r="AV40" s="2"/>
      <c r="AW40" s="7"/>
      <c r="AX40" s="8"/>
      <c r="AY40" s="2"/>
      <c r="AZ40" s="2"/>
      <c r="BA40" s="2"/>
      <c r="BB40" s="2"/>
      <c r="BC40" s="3"/>
      <c r="BD40" s="6"/>
      <c r="BE40" s="2"/>
      <c r="BF40" s="2"/>
      <c r="BG40" s="2"/>
      <c r="BH40" s="2"/>
      <c r="BI40" s="7"/>
      <c r="BJ40" s="8"/>
      <c r="BK40" s="2"/>
      <c r="BL40" s="2"/>
      <c r="BM40" s="2"/>
      <c r="BN40" s="2"/>
      <c r="BO40" s="3"/>
      <c r="BP40" s="55"/>
      <c r="BR40" s="59"/>
    </row>
    <row r="41" spans="2:70" x14ac:dyDescent="0.2">
      <c r="B41" s="50" t="str">
        <f>[1]Orçamento!B39</f>
        <v>2.5</v>
      </c>
      <c r="C41" s="202" t="str">
        <f>[1]Orçamento!C39</f>
        <v xml:space="preserve">Ações de mobilização e engajamento com a comunidade do entorno </v>
      </c>
      <c r="D41" s="203"/>
      <c r="E41" s="204"/>
      <c r="F41" s="60" t="str">
        <f>[1]Orçamento!F39</f>
        <v>un.</v>
      </c>
      <c r="G41" s="12">
        <f>Orçamento!F39</f>
        <v>10</v>
      </c>
      <c r="H41" s="205"/>
      <c r="I41" s="206"/>
      <c r="J41" s="206"/>
      <c r="K41" s="206"/>
      <c r="L41" s="206"/>
      <c r="M41" s="207"/>
      <c r="N41" s="208"/>
      <c r="O41" s="206"/>
      <c r="P41" s="206"/>
      <c r="Q41" s="206"/>
      <c r="R41" s="206"/>
      <c r="S41" s="209"/>
      <c r="T41" s="205"/>
      <c r="U41" s="206"/>
      <c r="V41" s="206"/>
      <c r="W41" s="206"/>
      <c r="X41" s="206"/>
      <c r="Y41" s="207"/>
      <c r="Z41" s="208"/>
      <c r="AA41" s="206"/>
      <c r="AB41" s="206"/>
      <c r="AC41" s="206"/>
      <c r="AD41" s="206"/>
      <c r="AE41" s="209"/>
      <c r="AF41" s="205"/>
      <c r="AG41" s="206"/>
      <c r="AH41" s="206"/>
      <c r="AI41" s="206"/>
      <c r="AJ41" s="206"/>
      <c r="AK41" s="207"/>
      <c r="AL41" s="208"/>
      <c r="AM41" s="206"/>
      <c r="AN41" s="206"/>
      <c r="AO41" s="206"/>
      <c r="AP41" s="206"/>
      <c r="AQ41" s="209"/>
      <c r="AR41" s="205"/>
      <c r="AS41" s="206"/>
      <c r="AT41" s="206"/>
      <c r="AU41" s="206"/>
      <c r="AV41" s="206"/>
      <c r="AW41" s="207"/>
      <c r="AX41" s="208"/>
      <c r="AY41" s="206"/>
      <c r="AZ41" s="206"/>
      <c r="BA41" s="206"/>
      <c r="BB41" s="206"/>
      <c r="BC41" s="209"/>
      <c r="BD41" s="205"/>
      <c r="BE41" s="206"/>
      <c r="BF41" s="206"/>
      <c r="BG41" s="206"/>
      <c r="BH41" s="206"/>
      <c r="BI41" s="207"/>
      <c r="BJ41" s="208"/>
      <c r="BK41" s="206"/>
      <c r="BL41" s="206"/>
      <c r="BM41" s="206"/>
      <c r="BN41" s="206"/>
      <c r="BO41" s="209"/>
      <c r="BP41" s="55">
        <f>Orçamento!H39</f>
        <v>0</v>
      </c>
      <c r="BR41" s="59">
        <f>BP41/G41</f>
        <v>0</v>
      </c>
    </row>
    <row r="42" spans="2:70" x14ac:dyDescent="0.2">
      <c r="B42" s="50"/>
      <c r="C42" s="202"/>
      <c r="D42" s="203"/>
      <c r="E42" s="204"/>
      <c r="F42" s="60"/>
      <c r="G42" s="12"/>
      <c r="H42" s="6"/>
      <c r="I42" s="2"/>
      <c r="J42" s="2"/>
      <c r="K42" s="2"/>
      <c r="L42" s="2"/>
      <c r="M42" s="7"/>
      <c r="N42" s="8"/>
      <c r="O42" s="2"/>
      <c r="P42" s="2"/>
      <c r="Q42" s="2"/>
      <c r="R42" s="2"/>
      <c r="S42" s="3"/>
      <c r="T42" s="6"/>
      <c r="U42" s="2"/>
      <c r="V42" s="2"/>
      <c r="W42" s="2"/>
      <c r="X42" s="2"/>
      <c r="Y42" s="7"/>
      <c r="Z42" s="8"/>
      <c r="AA42" s="2"/>
      <c r="AB42" s="2"/>
      <c r="AC42" s="2"/>
      <c r="AD42" s="2"/>
      <c r="AE42" s="3"/>
      <c r="AF42" s="6"/>
      <c r="AG42" s="2"/>
      <c r="AH42" s="2"/>
      <c r="AI42" s="2"/>
      <c r="AJ42" s="2"/>
      <c r="AK42" s="7"/>
      <c r="AL42" s="8"/>
      <c r="AM42" s="2"/>
      <c r="AN42" s="2"/>
      <c r="AO42" s="2"/>
      <c r="AP42" s="2"/>
      <c r="AQ42" s="9"/>
      <c r="AR42" s="6"/>
      <c r="AS42" s="2"/>
      <c r="AT42" s="2"/>
      <c r="AU42" s="2"/>
      <c r="AV42" s="2"/>
      <c r="AW42" s="7"/>
      <c r="AX42" s="8"/>
      <c r="AY42" s="2"/>
      <c r="AZ42" s="2"/>
      <c r="BA42" s="2"/>
      <c r="BB42" s="2"/>
      <c r="BC42" s="3"/>
      <c r="BD42" s="6"/>
      <c r="BE42" s="2"/>
      <c r="BF42" s="2"/>
      <c r="BG42" s="2"/>
      <c r="BH42" s="2"/>
      <c r="BI42" s="7"/>
      <c r="BJ42" s="8"/>
      <c r="BK42" s="2"/>
      <c r="BL42" s="2"/>
      <c r="BM42" s="2"/>
      <c r="BN42" s="2"/>
      <c r="BO42" s="3"/>
      <c r="BP42" s="55"/>
      <c r="BR42" s="59"/>
    </row>
    <row r="43" spans="2:70" x14ac:dyDescent="0.2">
      <c r="B43" s="50" t="str">
        <f>[1]Orçamento!B41</f>
        <v>2.6</v>
      </c>
      <c r="C43" s="202" t="str">
        <f>[1]Orçamento!C41</f>
        <v>Relatórios TCRA Nº 117372/2024</v>
      </c>
      <c r="D43" s="203"/>
      <c r="E43" s="204"/>
      <c r="F43" s="60" t="str">
        <f>[1]Orçamento!F41</f>
        <v>un.</v>
      </c>
      <c r="G43" s="12">
        <f>Orçamento!F41</f>
        <v>5</v>
      </c>
      <c r="H43" s="6"/>
      <c r="I43" s="2"/>
      <c r="J43" s="2"/>
      <c r="K43" s="2"/>
      <c r="L43" s="2"/>
      <c r="M43" s="7"/>
      <c r="N43" s="8"/>
      <c r="O43" s="2"/>
      <c r="P43" s="2"/>
      <c r="Q43" s="2"/>
      <c r="R43" s="2"/>
      <c r="S43" s="4"/>
      <c r="T43" s="6"/>
      <c r="U43" s="2"/>
      <c r="V43" s="2"/>
      <c r="W43" s="2"/>
      <c r="X43" s="2"/>
      <c r="Y43" s="7"/>
      <c r="Z43" s="8"/>
      <c r="AA43" s="2"/>
      <c r="AB43" s="2"/>
      <c r="AC43" s="2"/>
      <c r="AD43" s="2"/>
      <c r="AE43" s="4"/>
      <c r="AF43" s="6"/>
      <c r="AG43" s="2"/>
      <c r="AH43" s="2"/>
      <c r="AI43" s="2"/>
      <c r="AJ43" s="2"/>
      <c r="AK43" s="7"/>
      <c r="AL43" s="8"/>
      <c r="AM43" s="2"/>
      <c r="AN43" s="2"/>
      <c r="AO43" s="2"/>
      <c r="AP43" s="2"/>
      <c r="AQ43" s="5"/>
      <c r="AR43" s="6"/>
      <c r="AS43" s="2"/>
      <c r="AT43" s="2"/>
      <c r="AU43" s="2"/>
      <c r="AV43" s="2"/>
      <c r="AW43" s="7"/>
      <c r="AX43" s="8"/>
      <c r="AY43" s="2"/>
      <c r="AZ43" s="2"/>
      <c r="BA43" s="2"/>
      <c r="BB43" s="2"/>
      <c r="BC43" s="4"/>
      <c r="BD43" s="6"/>
      <c r="BE43" s="2"/>
      <c r="BF43" s="2"/>
      <c r="BG43" s="2"/>
      <c r="BH43" s="2"/>
      <c r="BI43" s="7"/>
      <c r="BJ43" s="8"/>
      <c r="BK43" s="2"/>
      <c r="BL43" s="2"/>
      <c r="BM43" s="2"/>
      <c r="BN43" s="2"/>
      <c r="BO43" s="4"/>
      <c r="BP43" s="55">
        <f>Orçamento!H41</f>
        <v>0</v>
      </c>
      <c r="BR43" s="59">
        <f>BP43/G43</f>
        <v>0</v>
      </c>
    </row>
    <row r="44" spans="2:70" x14ac:dyDescent="0.2">
      <c r="B44" s="50"/>
      <c r="C44" s="202"/>
      <c r="D44" s="203"/>
      <c r="E44" s="204"/>
      <c r="F44" s="60"/>
      <c r="G44" s="10"/>
      <c r="H44" s="6"/>
      <c r="I44" s="2"/>
      <c r="J44" s="2"/>
      <c r="K44" s="2"/>
      <c r="L44" s="2"/>
      <c r="M44" s="7"/>
      <c r="N44" s="8"/>
      <c r="O44" s="2"/>
      <c r="P44" s="2"/>
      <c r="Q44" s="2"/>
      <c r="R44" s="2"/>
      <c r="S44" s="3"/>
      <c r="T44" s="6"/>
      <c r="U44" s="2"/>
      <c r="V44" s="2"/>
      <c r="W44" s="2"/>
      <c r="X44" s="2"/>
      <c r="Y44" s="7"/>
      <c r="Z44" s="8"/>
      <c r="AA44" s="2"/>
      <c r="AB44" s="2"/>
      <c r="AC44" s="2"/>
      <c r="AD44" s="2"/>
      <c r="AE44" s="3"/>
      <c r="AF44" s="6"/>
      <c r="AG44" s="2"/>
      <c r="AH44" s="2"/>
      <c r="AI44" s="2"/>
      <c r="AJ44" s="2"/>
      <c r="AK44" s="7"/>
      <c r="AL44" s="8"/>
      <c r="AM44" s="2"/>
      <c r="AN44" s="2"/>
      <c r="AO44" s="2"/>
      <c r="AP44" s="2"/>
      <c r="AQ44" s="9"/>
      <c r="AR44" s="6"/>
      <c r="AS44" s="2"/>
      <c r="AT44" s="2"/>
      <c r="AU44" s="2"/>
      <c r="AV44" s="2"/>
      <c r="AW44" s="7"/>
      <c r="AX44" s="8"/>
      <c r="AY44" s="2"/>
      <c r="AZ44" s="2"/>
      <c r="BA44" s="2"/>
      <c r="BB44" s="2"/>
      <c r="BC44" s="3"/>
      <c r="BD44" s="6"/>
      <c r="BE44" s="2"/>
      <c r="BF44" s="2"/>
      <c r="BG44" s="2"/>
      <c r="BH44" s="2"/>
      <c r="BI44" s="7"/>
      <c r="BJ44" s="8"/>
      <c r="BK44" s="2"/>
      <c r="BL44" s="2"/>
      <c r="BM44" s="2"/>
      <c r="BN44" s="2"/>
      <c r="BO44" s="3"/>
      <c r="BP44" s="55"/>
      <c r="BR44" s="59"/>
    </row>
    <row r="45" spans="2:70" x14ac:dyDescent="0.2">
      <c r="B45" s="56">
        <f>[1]Orçamento!B45</f>
        <v>3</v>
      </c>
      <c r="C45" s="199" t="str">
        <f>[1]Orçamento!C45</f>
        <v>Relatórios destinados à CETESB</v>
      </c>
      <c r="D45" s="200"/>
      <c r="E45" s="201"/>
      <c r="F45" s="60"/>
      <c r="G45" s="10"/>
      <c r="H45" s="6"/>
      <c r="I45" s="2"/>
      <c r="J45" s="2"/>
      <c r="K45" s="2"/>
      <c r="L45" s="2"/>
      <c r="M45" s="7"/>
      <c r="N45" s="8"/>
      <c r="O45" s="2"/>
      <c r="P45" s="2"/>
      <c r="Q45" s="2"/>
      <c r="R45" s="2"/>
      <c r="S45" s="3"/>
      <c r="T45" s="6"/>
      <c r="U45" s="2"/>
      <c r="V45" s="2"/>
      <c r="W45" s="2"/>
      <c r="X45" s="2"/>
      <c r="Y45" s="7"/>
      <c r="Z45" s="8"/>
      <c r="AA45" s="2"/>
      <c r="AB45" s="2"/>
      <c r="AC45" s="2"/>
      <c r="AD45" s="2"/>
      <c r="AE45" s="3"/>
      <c r="AF45" s="6"/>
      <c r="AG45" s="2"/>
      <c r="AH45" s="2"/>
      <c r="AI45" s="2"/>
      <c r="AJ45" s="2"/>
      <c r="AK45" s="7"/>
      <c r="AL45" s="8"/>
      <c r="AM45" s="2"/>
      <c r="AN45" s="2"/>
      <c r="AO45" s="2"/>
      <c r="AP45" s="2"/>
      <c r="AQ45" s="9"/>
      <c r="AR45" s="6"/>
      <c r="AS45" s="2"/>
      <c r="AT45" s="2"/>
      <c r="AU45" s="2"/>
      <c r="AV45" s="2"/>
      <c r="AW45" s="7"/>
      <c r="AX45" s="8"/>
      <c r="AY45" s="2"/>
      <c r="AZ45" s="2"/>
      <c r="BA45" s="2"/>
      <c r="BB45" s="2"/>
      <c r="BC45" s="3"/>
      <c r="BD45" s="6"/>
      <c r="BE45" s="2"/>
      <c r="BF45" s="2"/>
      <c r="BG45" s="2"/>
      <c r="BH45" s="2"/>
      <c r="BI45" s="7"/>
      <c r="BJ45" s="8"/>
      <c r="BK45" s="2"/>
      <c r="BL45" s="2"/>
      <c r="BM45" s="2"/>
      <c r="BN45" s="2"/>
      <c r="BO45" s="3"/>
      <c r="BP45" s="55"/>
      <c r="BR45" s="59"/>
    </row>
    <row r="46" spans="2:70" ht="51" customHeight="1" x14ac:dyDescent="0.2">
      <c r="B46" s="50" t="str">
        <f>[1]Orçamento!B46</f>
        <v>3.1</v>
      </c>
      <c r="C46" s="214" t="str">
        <f>[1]Orçamento!C46</f>
        <v>Relatórios destinados à CETESB (vinculados ao Programa de Manejo e Conservação de Flora; Subprograma de Monitoramento da Mata de Interflúvio; Subprograma de coleta de banco de solo, sementes e mudas)</v>
      </c>
      <c r="D46" s="215"/>
      <c r="E46" s="216"/>
      <c r="F46" s="57" t="str">
        <f>[1]Orçamento!F46</f>
        <v>un.</v>
      </c>
      <c r="G46" s="12">
        <f>Orçamento!F46</f>
        <v>15</v>
      </c>
      <c r="H46" s="6"/>
      <c r="I46" s="2"/>
      <c r="J46" s="2"/>
      <c r="K46" s="19"/>
      <c r="L46" s="2"/>
      <c r="M46" s="7"/>
      <c r="N46" s="8"/>
      <c r="O46" s="19"/>
      <c r="P46" s="2"/>
      <c r="Q46" s="2"/>
      <c r="R46" s="2"/>
      <c r="S46" s="20"/>
      <c r="T46" s="6"/>
      <c r="U46" s="2"/>
      <c r="V46" s="2"/>
      <c r="W46" s="19"/>
      <c r="X46" s="2"/>
      <c r="Y46" s="7"/>
      <c r="Z46" s="8"/>
      <c r="AA46" s="19"/>
      <c r="AB46" s="2"/>
      <c r="AC46" s="2"/>
      <c r="AD46" s="2"/>
      <c r="AE46" s="20"/>
      <c r="AF46" s="6"/>
      <c r="AG46" s="2"/>
      <c r="AH46" s="2"/>
      <c r="AI46" s="19"/>
      <c r="AJ46" s="2"/>
      <c r="AK46" s="7"/>
      <c r="AL46" s="8"/>
      <c r="AM46" s="19"/>
      <c r="AN46" s="2"/>
      <c r="AO46" s="2"/>
      <c r="AP46" s="2"/>
      <c r="AQ46" s="20"/>
      <c r="AR46" s="6"/>
      <c r="AS46" s="2"/>
      <c r="AT46" s="2"/>
      <c r="AU46" s="19"/>
      <c r="AV46" s="2"/>
      <c r="AW46" s="7"/>
      <c r="AX46" s="8"/>
      <c r="AY46" s="19"/>
      <c r="AZ46" s="2"/>
      <c r="BA46" s="2"/>
      <c r="BB46" s="2"/>
      <c r="BC46" s="20"/>
      <c r="BD46" s="6"/>
      <c r="BE46" s="2"/>
      <c r="BF46" s="2"/>
      <c r="BG46" s="19"/>
      <c r="BH46" s="2"/>
      <c r="BI46" s="7"/>
      <c r="BJ46" s="8"/>
      <c r="BK46" s="19"/>
      <c r="BL46" s="2"/>
      <c r="BM46" s="2"/>
      <c r="BN46" s="2"/>
      <c r="BO46" s="20"/>
      <c r="BP46" s="55">
        <f>Orçamento!H46</f>
        <v>0</v>
      </c>
      <c r="BR46" s="59">
        <f>BP46/G46</f>
        <v>0</v>
      </c>
    </row>
    <row r="47" spans="2:70" x14ac:dyDescent="0.2">
      <c r="B47" s="56"/>
      <c r="C47" s="62"/>
      <c r="D47" s="63"/>
      <c r="E47" s="64"/>
      <c r="F47" s="60"/>
      <c r="G47" s="10"/>
      <c r="H47" s="6"/>
      <c r="I47" s="2"/>
      <c r="J47" s="2"/>
      <c r="K47" s="2"/>
      <c r="L47" s="2"/>
      <c r="M47" s="7"/>
      <c r="N47" s="8"/>
      <c r="O47" s="2"/>
      <c r="P47" s="2"/>
      <c r="Q47" s="2"/>
      <c r="R47" s="2"/>
      <c r="S47" s="3"/>
      <c r="T47" s="6"/>
      <c r="U47" s="2"/>
      <c r="V47" s="2"/>
      <c r="W47" s="2"/>
      <c r="X47" s="2"/>
      <c r="Y47" s="7"/>
      <c r="Z47" s="8"/>
      <c r="AA47" s="2"/>
      <c r="AB47" s="2"/>
      <c r="AC47" s="2"/>
      <c r="AD47" s="2"/>
      <c r="AE47" s="3"/>
      <c r="AF47" s="6"/>
      <c r="AG47" s="2"/>
      <c r="AH47" s="2"/>
      <c r="AI47" s="2"/>
      <c r="AJ47" s="2"/>
      <c r="AK47" s="7"/>
      <c r="AL47" s="8"/>
      <c r="AM47" s="2"/>
      <c r="AN47" s="2"/>
      <c r="AO47" s="2"/>
      <c r="AP47" s="2"/>
      <c r="AQ47" s="9"/>
      <c r="AR47" s="6"/>
      <c r="AS47" s="2"/>
      <c r="AT47" s="2"/>
      <c r="AU47" s="2"/>
      <c r="AV47" s="2"/>
      <c r="AW47" s="7"/>
      <c r="AX47" s="8"/>
      <c r="AY47" s="2"/>
      <c r="AZ47" s="2"/>
      <c r="BA47" s="2"/>
      <c r="BB47" s="2"/>
      <c r="BC47" s="3"/>
      <c r="BD47" s="6"/>
      <c r="BE47" s="2"/>
      <c r="BF47" s="2"/>
      <c r="BG47" s="2"/>
      <c r="BH47" s="2"/>
      <c r="BI47" s="7"/>
      <c r="BJ47" s="8"/>
      <c r="BK47" s="2"/>
      <c r="BL47" s="2"/>
      <c r="BM47" s="2"/>
      <c r="BN47" s="2"/>
      <c r="BO47" s="3"/>
      <c r="BP47" s="55"/>
      <c r="BR47" s="59"/>
    </row>
    <row r="48" spans="2:70" ht="13.5" thickBot="1" x14ac:dyDescent="0.25">
      <c r="B48" s="65"/>
      <c r="C48" s="66"/>
      <c r="D48" s="67"/>
      <c r="E48" s="68"/>
      <c r="F48" s="69"/>
      <c r="G48" s="70"/>
      <c r="H48" s="217"/>
      <c r="I48" s="218"/>
      <c r="J48" s="218"/>
      <c r="K48" s="218"/>
      <c r="L48" s="218"/>
      <c r="M48" s="219"/>
      <c r="N48" s="220"/>
      <c r="O48" s="218"/>
      <c r="P48" s="218"/>
      <c r="Q48" s="218"/>
      <c r="R48" s="218"/>
      <c r="S48" s="221"/>
      <c r="T48" s="210"/>
      <c r="U48" s="211"/>
      <c r="V48" s="211"/>
      <c r="W48" s="211"/>
      <c r="X48" s="211"/>
      <c r="Y48" s="212"/>
      <c r="Z48" s="211"/>
      <c r="AA48" s="211"/>
      <c r="AB48" s="211"/>
      <c r="AC48" s="211"/>
      <c r="AD48" s="211"/>
      <c r="AE48" s="213"/>
      <c r="AF48" s="210"/>
      <c r="AG48" s="211"/>
      <c r="AH48" s="211"/>
      <c r="AI48" s="211"/>
      <c r="AJ48" s="211"/>
      <c r="AK48" s="212"/>
      <c r="AL48" s="211"/>
      <c r="AM48" s="211"/>
      <c r="AN48" s="211"/>
      <c r="AO48" s="211"/>
      <c r="AP48" s="211"/>
      <c r="AQ48" s="211"/>
      <c r="AR48" s="210"/>
      <c r="AS48" s="211"/>
      <c r="AT48" s="211"/>
      <c r="AU48" s="211"/>
      <c r="AV48" s="211"/>
      <c r="AW48" s="212"/>
      <c r="AX48" s="211"/>
      <c r="AY48" s="211"/>
      <c r="AZ48" s="211"/>
      <c r="BA48" s="211"/>
      <c r="BB48" s="211"/>
      <c r="BC48" s="213"/>
      <c r="BD48" s="210"/>
      <c r="BE48" s="211"/>
      <c r="BF48" s="211"/>
      <c r="BG48" s="211"/>
      <c r="BH48" s="211"/>
      <c r="BI48" s="212"/>
      <c r="BJ48" s="211"/>
      <c r="BK48" s="211"/>
      <c r="BL48" s="211"/>
      <c r="BM48" s="211"/>
      <c r="BN48" s="211"/>
      <c r="BO48" s="213"/>
      <c r="BP48" s="55"/>
      <c r="BR48" s="59"/>
    </row>
    <row r="49" spans="2:70" x14ac:dyDescent="0.2">
      <c r="B49" s="71"/>
      <c r="C49" s="71"/>
      <c r="D49" s="71"/>
      <c r="E49" s="72"/>
      <c r="F49" s="72"/>
      <c r="G49" s="73" t="s">
        <v>44</v>
      </c>
      <c r="H49" s="228">
        <f>BP14+BP18+BP19+BP20+BR21+BR41+BR46</f>
        <v>0</v>
      </c>
      <c r="I49" s="229"/>
      <c r="J49" s="229"/>
      <c r="K49" s="229"/>
      <c r="L49" s="229"/>
      <c r="M49" s="230"/>
      <c r="N49" s="228">
        <f>BR21*2+BP24+BP25+BP26+BR27+BR41+BR43+BR46*2</f>
        <v>0</v>
      </c>
      <c r="O49" s="229"/>
      <c r="P49" s="229"/>
      <c r="Q49" s="229"/>
      <c r="R49" s="229"/>
      <c r="S49" s="230"/>
      <c r="T49" s="228">
        <f>BR21*2+BR27*2+BP30+BP31+BP32+BR41+BR46</f>
        <v>0</v>
      </c>
      <c r="U49" s="229"/>
      <c r="V49" s="229"/>
      <c r="W49" s="229"/>
      <c r="X49" s="229"/>
      <c r="Y49" s="230"/>
      <c r="Z49" s="228">
        <f>BR21*2+BR27*2+BR33*2+BR43+BR46*2+BR41</f>
        <v>0</v>
      </c>
      <c r="AA49" s="229"/>
      <c r="AB49" s="229"/>
      <c r="AC49" s="229"/>
      <c r="AD49" s="229"/>
      <c r="AE49" s="230"/>
      <c r="AF49" s="228">
        <f>BR21+BR27*2+BR33*2+BP36+BP37+BP38+BR39+BR41+BR46</f>
        <v>0</v>
      </c>
      <c r="AG49" s="229"/>
      <c r="AH49" s="229"/>
      <c r="AI49" s="229"/>
      <c r="AJ49" s="229"/>
      <c r="AK49" s="230"/>
      <c r="AL49" s="228">
        <f>BR21+BR27+BR33*2+BR39*2+BR41+BR43+BR46*2</f>
        <v>0</v>
      </c>
      <c r="AM49" s="229"/>
      <c r="AN49" s="229"/>
      <c r="AO49" s="229"/>
      <c r="AP49" s="229"/>
      <c r="AQ49" s="230"/>
      <c r="AR49" s="228">
        <f>BR21+BR27+BR33*2+BR39*2+BR41+BR46</f>
        <v>0</v>
      </c>
      <c r="AS49" s="229"/>
      <c r="AT49" s="229"/>
      <c r="AU49" s="229"/>
      <c r="AV49" s="229"/>
      <c r="AW49" s="230"/>
      <c r="AX49" s="228">
        <f>BR21+BR27+BR33+BR39*2+BR41+BR43+BR46*2</f>
        <v>0</v>
      </c>
      <c r="AY49" s="229"/>
      <c r="AZ49" s="229"/>
      <c r="BA49" s="229"/>
      <c r="BB49" s="229"/>
      <c r="BC49" s="230"/>
      <c r="BD49" s="228">
        <f>BR21+BR27+BR33+BR39+BR41+BR46</f>
        <v>0</v>
      </c>
      <c r="BE49" s="229"/>
      <c r="BF49" s="229"/>
      <c r="BG49" s="229"/>
      <c r="BH49" s="229"/>
      <c r="BI49" s="230"/>
      <c r="BJ49" s="228">
        <f>BR21+BR27+BR33+BR39+BR41+BR43+BR46*2</f>
        <v>0</v>
      </c>
      <c r="BK49" s="229"/>
      <c r="BL49" s="229"/>
      <c r="BM49" s="229"/>
      <c r="BN49" s="229"/>
      <c r="BO49" s="230"/>
      <c r="BP49" s="74">
        <f>SUM(BP13:BP47)</f>
        <v>0</v>
      </c>
      <c r="BR49" s="74"/>
    </row>
    <row r="50" spans="2:70" x14ac:dyDescent="0.2">
      <c r="B50" s="71"/>
      <c r="C50" s="71"/>
      <c r="D50" s="71"/>
      <c r="E50" s="72"/>
      <c r="F50" s="72"/>
      <c r="G50" s="73" t="s">
        <v>45</v>
      </c>
      <c r="H50" s="223">
        <f>H49/6</f>
        <v>0</v>
      </c>
      <c r="I50" s="224"/>
      <c r="J50" s="224"/>
      <c r="K50" s="224"/>
      <c r="L50" s="224"/>
      <c r="M50" s="225"/>
      <c r="N50" s="223">
        <f>N49/6</f>
        <v>0</v>
      </c>
      <c r="O50" s="224"/>
      <c r="P50" s="224"/>
      <c r="Q50" s="224"/>
      <c r="R50" s="224"/>
      <c r="S50" s="225"/>
      <c r="T50" s="223">
        <f>T49/6</f>
        <v>0</v>
      </c>
      <c r="U50" s="224"/>
      <c r="V50" s="224"/>
      <c r="W50" s="224"/>
      <c r="X50" s="224"/>
      <c r="Y50" s="225"/>
      <c r="Z50" s="223">
        <f>Z49/6</f>
        <v>0</v>
      </c>
      <c r="AA50" s="224"/>
      <c r="AB50" s="224"/>
      <c r="AC50" s="224"/>
      <c r="AD50" s="224"/>
      <c r="AE50" s="225"/>
      <c r="AF50" s="223">
        <f>AF49/6</f>
        <v>0</v>
      </c>
      <c r="AG50" s="224"/>
      <c r="AH50" s="224"/>
      <c r="AI50" s="224"/>
      <c r="AJ50" s="224"/>
      <c r="AK50" s="225"/>
      <c r="AL50" s="223">
        <f>AL49/6</f>
        <v>0</v>
      </c>
      <c r="AM50" s="224"/>
      <c r="AN50" s="224"/>
      <c r="AO50" s="224"/>
      <c r="AP50" s="224"/>
      <c r="AQ50" s="225"/>
      <c r="AR50" s="223">
        <f>AR49/6</f>
        <v>0</v>
      </c>
      <c r="AS50" s="224"/>
      <c r="AT50" s="224"/>
      <c r="AU50" s="224"/>
      <c r="AV50" s="224"/>
      <c r="AW50" s="225"/>
      <c r="AX50" s="223">
        <f>AX49/6</f>
        <v>0</v>
      </c>
      <c r="AY50" s="224"/>
      <c r="AZ50" s="224"/>
      <c r="BA50" s="224"/>
      <c r="BB50" s="224"/>
      <c r="BC50" s="225"/>
      <c r="BD50" s="223">
        <f>BD49/6</f>
        <v>0</v>
      </c>
      <c r="BE50" s="224"/>
      <c r="BF50" s="224"/>
      <c r="BG50" s="224"/>
      <c r="BH50" s="224"/>
      <c r="BI50" s="225"/>
      <c r="BJ50" s="223">
        <f>BJ49/6</f>
        <v>0</v>
      </c>
      <c r="BK50" s="224"/>
      <c r="BL50" s="224"/>
      <c r="BM50" s="224"/>
      <c r="BN50" s="224"/>
      <c r="BO50" s="225"/>
      <c r="BP50" s="75"/>
      <c r="BR50" s="75"/>
    </row>
    <row r="51" spans="2:70" x14ac:dyDescent="0.2">
      <c r="B51" s="71"/>
      <c r="C51" s="71"/>
      <c r="D51" s="71"/>
      <c r="E51" s="72"/>
      <c r="F51" s="72"/>
      <c r="G51" s="76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77"/>
      <c r="BF51" s="77"/>
      <c r="BG51" s="77"/>
      <c r="BH51" s="77"/>
      <c r="BI51" s="77"/>
      <c r="BJ51" s="77"/>
      <c r="BK51" s="77"/>
      <c r="BL51" s="77"/>
      <c r="BM51" s="77"/>
      <c r="BN51" s="77"/>
      <c r="BO51" s="77"/>
      <c r="BP51" s="78">
        <f>SUM(H49:BO49)</f>
        <v>0</v>
      </c>
      <c r="BR51" s="79"/>
    </row>
    <row r="52" spans="2:70" x14ac:dyDescent="0.2">
      <c r="B52" s="71"/>
      <c r="C52" s="71"/>
      <c r="D52" s="71"/>
      <c r="E52" s="72"/>
      <c r="F52" s="72"/>
      <c r="G52" s="76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226"/>
      <c r="BK52" s="226"/>
      <c r="BL52" s="226"/>
      <c r="BM52" s="226"/>
      <c r="BN52" s="226"/>
      <c r="BO52" s="226"/>
      <c r="BP52" s="80">
        <f>BP49-BP51</f>
        <v>0</v>
      </c>
      <c r="BR52" s="79"/>
    </row>
    <row r="53" spans="2:70" x14ac:dyDescent="0.2">
      <c r="B53" s="227"/>
      <c r="C53" s="227"/>
      <c r="D53" s="227"/>
      <c r="E53" s="227"/>
      <c r="F53" s="227"/>
      <c r="G53" s="227"/>
      <c r="H53" s="227"/>
      <c r="I53" s="227"/>
      <c r="J53" s="227"/>
      <c r="K53" s="227"/>
      <c r="L53" s="227"/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  <c r="AF53" s="227"/>
      <c r="AG53" s="227"/>
      <c r="AH53" s="227"/>
      <c r="AI53" s="227"/>
      <c r="AJ53" s="227"/>
      <c r="AK53" s="227"/>
      <c r="AL53" s="227"/>
      <c r="AM53" s="227"/>
      <c r="AN53" s="227"/>
      <c r="AO53" s="227"/>
      <c r="AP53" s="227"/>
      <c r="AQ53" s="227"/>
      <c r="AR53" s="227"/>
      <c r="AS53" s="227"/>
      <c r="AT53" s="227"/>
      <c r="AU53" s="227"/>
      <c r="AV53" s="227"/>
      <c r="AW53" s="227"/>
      <c r="AX53" s="227"/>
      <c r="AY53" s="227"/>
      <c r="AZ53" s="227"/>
      <c r="BA53" s="227"/>
      <c r="BB53" s="227"/>
      <c r="BC53" s="227"/>
      <c r="BD53" s="227"/>
      <c r="BE53" s="227"/>
      <c r="BF53" s="227"/>
      <c r="BG53" s="227"/>
      <c r="BH53" s="227"/>
      <c r="BI53" s="227"/>
      <c r="BJ53" s="227"/>
      <c r="BK53" s="227"/>
      <c r="BL53" s="227"/>
      <c r="BM53" s="227"/>
      <c r="BN53" s="227"/>
      <c r="BO53" s="227"/>
      <c r="BP53" s="227"/>
      <c r="BR53" s="79"/>
    </row>
    <row r="54" spans="2:70" x14ac:dyDescent="0.2">
      <c r="B54" s="71"/>
      <c r="C54" s="71"/>
      <c r="D54" s="71"/>
      <c r="E54" s="72"/>
      <c r="F54" s="72"/>
      <c r="G54" s="76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T54" s="81"/>
      <c r="U54" s="81"/>
      <c r="V54" s="81"/>
      <c r="W54" s="81"/>
      <c r="X54" s="81"/>
      <c r="Y54" s="82"/>
      <c r="AC54" s="79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7"/>
      <c r="BM54" s="77"/>
      <c r="BN54" s="77"/>
      <c r="BO54" s="77"/>
      <c r="BP54" s="78"/>
      <c r="BR54" s="79"/>
    </row>
    <row r="55" spans="2:70" x14ac:dyDescent="0.2">
      <c r="B55" s="71"/>
      <c r="C55" s="71"/>
      <c r="D55" s="71"/>
      <c r="E55" s="72"/>
      <c r="F55" s="72"/>
      <c r="G55" s="76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T55" s="81"/>
      <c r="U55" s="81"/>
      <c r="V55" s="81"/>
      <c r="W55" s="81"/>
      <c r="X55" s="81"/>
      <c r="Y55" s="82"/>
      <c r="AC55" s="79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77"/>
      <c r="BA55" s="77"/>
      <c r="BB55" s="77"/>
      <c r="BC55" s="77"/>
      <c r="BD55" s="77"/>
      <c r="BE55" s="77"/>
      <c r="BF55" s="77"/>
      <c r="BG55" s="77"/>
      <c r="BH55" s="77"/>
      <c r="BI55" s="77"/>
      <c r="BJ55" s="77"/>
      <c r="BK55" s="77"/>
      <c r="BL55" s="77"/>
      <c r="BM55" s="77"/>
      <c r="BN55" s="77"/>
      <c r="BO55" s="77"/>
      <c r="BP55" s="78"/>
      <c r="BR55" s="79"/>
    </row>
    <row r="56" spans="2:70" x14ac:dyDescent="0.2">
      <c r="B56" s="71"/>
      <c r="C56" s="71"/>
      <c r="D56" s="71"/>
      <c r="E56" s="72"/>
      <c r="F56" s="72"/>
      <c r="G56" s="76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T56" s="81"/>
      <c r="U56" s="81"/>
      <c r="V56" s="81"/>
      <c r="W56" s="81"/>
      <c r="X56" s="81"/>
      <c r="Y56" s="82"/>
      <c r="AC56" s="79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7"/>
      <c r="BM56" s="77"/>
      <c r="BN56" s="77"/>
      <c r="BO56" s="77"/>
      <c r="BP56" s="78"/>
      <c r="BR56" s="79"/>
    </row>
    <row r="57" spans="2:70" x14ac:dyDescent="0.2">
      <c r="B57" s="71"/>
      <c r="C57" s="71"/>
      <c r="D57" s="71"/>
      <c r="E57" s="72"/>
      <c r="F57" s="72"/>
      <c r="G57" s="76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83"/>
      <c r="T57" s="81"/>
      <c r="U57" s="81"/>
      <c r="V57" s="81"/>
      <c r="W57" s="81"/>
      <c r="Y57" s="79"/>
      <c r="AC57" s="79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8"/>
      <c r="BR57" s="79"/>
    </row>
    <row r="58" spans="2:70" x14ac:dyDescent="0.2">
      <c r="B58" s="222"/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222"/>
      <c r="AA58" s="222"/>
      <c r="AB58" s="222"/>
      <c r="AC58" s="222"/>
      <c r="AD58" s="222"/>
      <c r="AE58" s="222"/>
      <c r="AF58" s="222"/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22"/>
      <c r="AR58" s="222"/>
      <c r="AS58" s="222"/>
      <c r="AT58" s="222"/>
      <c r="AU58" s="222"/>
      <c r="AV58" s="222"/>
      <c r="AW58" s="222"/>
      <c r="AX58" s="222"/>
      <c r="AY58" s="222"/>
      <c r="AZ58" s="222"/>
      <c r="BA58" s="222"/>
      <c r="BB58" s="222"/>
      <c r="BC58" s="222"/>
      <c r="BD58" s="222"/>
      <c r="BE58" s="222"/>
      <c r="BF58" s="222"/>
      <c r="BG58" s="222"/>
      <c r="BH58" s="222"/>
      <c r="BI58" s="222"/>
      <c r="BJ58" s="222"/>
      <c r="BK58" s="222"/>
      <c r="BL58" s="222"/>
      <c r="BM58" s="222"/>
      <c r="BN58" s="222"/>
      <c r="BO58" s="222"/>
      <c r="BP58" s="222"/>
      <c r="BR58" s="79"/>
    </row>
    <row r="59" spans="2:70" x14ac:dyDescent="0.2"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2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22"/>
      <c r="AQ59" s="222"/>
      <c r="AR59" s="222"/>
      <c r="AS59" s="222"/>
      <c r="AT59" s="222"/>
      <c r="AU59" s="222"/>
      <c r="AV59" s="222"/>
      <c r="AW59" s="222"/>
      <c r="AX59" s="222"/>
      <c r="AY59" s="222"/>
      <c r="AZ59" s="222"/>
      <c r="BA59" s="222"/>
      <c r="BB59" s="222"/>
      <c r="BC59" s="222"/>
      <c r="BD59" s="222"/>
      <c r="BE59" s="222"/>
      <c r="BF59" s="222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R59" s="79"/>
    </row>
    <row r="60" spans="2:70" x14ac:dyDescent="0.2">
      <c r="B60" s="71"/>
      <c r="C60" s="71"/>
      <c r="D60" s="71"/>
      <c r="E60" s="72"/>
      <c r="F60" s="72"/>
      <c r="G60" s="76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8"/>
      <c r="BR60" s="79"/>
    </row>
    <row r="61" spans="2:70" x14ac:dyDescent="0.2">
      <c r="B61" s="71"/>
      <c r="C61" s="71"/>
      <c r="D61" s="71"/>
      <c r="E61" s="72"/>
      <c r="F61" s="72"/>
      <c r="G61" s="76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77"/>
      <c r="AX61" s="77"/>
      <c r="AY61" s="77"/>
      <c r="AZ61" s="77"/>
      <c r="BA61" s="77"/>
      <c r="BB61" s="77"/>
      <c r="BC61" s="77"/>
      <c r="BD61" s="77"/>
      <c r="BE61" s="77"/>
      <c r="BF61" s="77"/>
      <c r="BG61" s="77"/>
      <c r="BH61" s="77"/>
      <c r="BI61" s="77"/>
      <c r="BJ61" s="77"/>
      <c r="BK61" s="77"/>
      <c r="BL61" s="77"/>
      <c r="BM61" s="77"/>
      <c r="BN61" s="77"/>
      <c r="BO61" s="77"/>
      <c r="BP61" s="78"/>
      <c r="BR61" s="79"/>
    </row>
    <row r="62" spans="2:70" x14ac:dyDescent="0.2">
      <c r="B62" s="71"/>
      <c r="C62" s="71"/>
      <c r="D62" s="71"/>
      <c r="E62" s="72"/>
      <c r="F62" s="72"/>
      <c r="G62" s="76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77"/>
      <c r="AX62" s="77"/>
      <c r="AY62" s="77"/>
      <c r="AZ62" s="77"/>
      <c r="BA62" s="77"/>
      <c r="BB62" s="77"/>
      <c r="BC62" s="77"/>
      <c r="BD62" s="77"/>
      <c r="BE62" s="77"/>
      <c r="BF62" s="77"/>
      <c r="BG62" s="77"/>
      <c r="BH62" s="77"/>
      <c r="BI62" s="77"/>
      <c r="BJ62" s="77"/>
      <c r="BK62" s="77"/>
      <c r="BL62" s="77"/>
      <c r="BM62" s="77"/>
      <c r="BN62" s="77"/>
      <c r="BO62" s="77"/>
      <c r="BP62" s="78"/>
      <c r="BR62" s="79"/>
    </row>
    <row r="160" spans="70:70" x14ac:dyDescent="0.2">
      <c r="BR160" s="84"/>
    </row>
  </sheetData>
  <mergeCells count="106">
    <mergeCell ref="B58:BP58"/>
    <mergeCell ref="B59:BP59"/>
    <mergeCell ref="AR50:AW50"/>
    <mergeCell ref="AX50:BC50"/>
    <mergeCell ref="BD50:BI50"/>
    <mergeCell ref="BJ50:BO50"/>
    <mergeCell ref="BJ52:BO52"/>
    <mergeCell ref="B53:BP53"/>
    <mergeCell ref="AR49:AW49"/>
    <mergeCell ref="AX49:BC49"/>
    <mergeCell ref="BD49:BI49"/>
    <mergeCell ref="BJ49:BO49"/>
    <mergeCell ref="H50:M50"/>
    <mergeCell ref="N50:S50"/>
    <mergeCell ref="T50:Y50"/>
    <mergeCell ref="Z50:AE50"/>
    <mergeCell ref="AF50:AK50"/>
    <mergeCell ref="AL50:AQ50"/>
    <mergeCell ref="H49:M49"/>
    <mergeCell ref="N49:S49"/>
    <mergeCell ref="T49:Y49"/>
    <mergeCell ref="Z49:AE49"/>
    <mergeCell ref="AF49:AK49"/>
    <mergeCell ref="AL49:AQ49"/>
    <mergeCell ref="AF48:AK48"/>
    <mergeCell ref="AL48:AQ48"/>
    <mergeCell ref="AR48:AW48"/>
    <mergeCell ref="AX48:BC48"/>
    <mergeCell ref="BD48:BI48"/>
    <mergeCell ref="BJ48:BO48"/>
    <mergeCell ref="C45:E45"/>
    <mergeCell ref="C46:E46"/>
    <mergeCell ref="H48:M48"/>
    <mergeCell ref="N48:S48"/>
    <mergeCell ref="T48:Y48"/>
    <mergeCell ref="Z48:AE48"/>
    <mergeCell ref="AX41:BC41"/>
    <mergeCell ref="BD41:BI41"/>
    <mergeCell ref="BJ41:BO41"/>
    <mergeCell ref="C42:E42"/>
    <mergeCell ref="C43:E43"/>
    <mergeCell ref="C44:E44"/>
    <mergeCell ref="N41:S41"/>
    <mergeCell ref="T41:Y41"/>
    <mergeCell ref="Z41:AE41"/>
    <mergeCell ref="AF41:AK41"/>
    <mergeCell ref="AL41:AQ41"/>
    <mergeCell ref="AR41:AW41"/>
    <mergeCell ref="C37:E37"/>
    <mergeCell ref="C38:E38"/>
    <mergeCell ref="C39:E39"/>
    <mergeCell ref="C40:E40"/>
    <mergeCell ref="C41:E41"/>
    <mergeCell ref="H41:M41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19:E19"/>
    <mergeCell ref="C20:E20"/>
    <mergeCell ref="C21:E21"/>
    <mergeCell ref="C22:E22"/>
    <mergeCell ref="C23:E23"/>
    <mergeCell ref="C24:E24"/>
    <mergeCell ref="C13:E13"/>
    <mergeCell ref="C14:E14"/>
    <mergeCell ref="C15:E15"/>
    <mergeCell ref="C16:E16"/>
    <mergeCell ref="C17:E17"/>
    <mergeCell ref="C18:E18"/>
    <mergeCell ref="H12:M12"/>
    <mergeCell ref="N12:S12"/>
    <mergeCell ref="T12:Y12"/>
    <mergeCell ref="Z12:AE12"/>
    <mergeCell ref="AF12:AK12"/>
    <mergeCell ref="AL12:AQ12"/>
    <mergeCell ref="AL11:AQ11"/>
    <mergeCell ref="AR11:AW11"/>
    <mergeCell ref="AX11:BC11"/>
    <mergeCell ref="BD11:BI11"/>
    <mergeCell ref="BJ11:BO11"/>
    <mergeCell ref="BR11:BR12"/>
    <mergeCell ref="AR12:AW12"/>
    <mergeCell ref="AX12:BC12"/>
    <mergeCell ref="BD12:BI12"/>
    <mergeCell ref="BJ12:BO12"/>
    <mergeCell ref="C11:E11"/>
    <mergeCell ref="H11:M11"/>
    <mergeCell ref="N11:S11"/>
    <mergeCell ref="T11:Y11"/>
    <mergeCell ref="Z11:AE11"/>
    <mergeCell ref="AF11:AK11"/>
    <mergeCell ref="B7:BP7"/>
    <mergeCell ref="H10:S10"/>
    <mergeCell ref="T10:AE10"/>
    <mergeCell ref="AF10:AQ10"/>
    <mergeCell ref="AR10:BC10"/>
    <mergeCell ref="BD10:BO10"/>
  </mergeCells>
  <pageMargins left="0.39370078740157483" right="0.19685039370078741" top="0.19685039370078741" bottom="0.27559055118110237" header="0.31496062992125984" footer="0.19685039370078741"/>
  <pageSetup paperSize="9" scale="51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Orçamento</vt:lpstr>
      <vt:lpstr>Cronograma </vt:lpstr>
      <vt:lpstr>'Cronograma '!Area_de_impressao</vt:lpstr>
      <vt:lpstr>Orçamento!Area_de_impressao</vt:lpstr>
    </vt:vector>
  </TitlesOfParts>
  <Company>SAAE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Termo de referência para contratação do projeto</dc:subject>
  <dc:creator>Rita</dc:creator>
  <cp:lastModifiedBy>Simone Miranda</cp:lastModifiedBy>
  <cp:lastPrinted>2026-08-07T17:35:18Z</cp:lastPrinted>
  <dcterms:created xsi:type="dcterms:W3CDTF">2003-03-30T15:27:38Z</dcterms:created>
  <dcterms:modified xsi:type="dcterms:W3CDTF">2026-08-26T11:17:31Z</dcterms:modified>
</cp:coreProperties>
</file>