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ebraepr-my.sharepoint.com/personal/flaviana_magalhaes_ce_sebrae_com_br1/Documents/Documentos/Copilot/Criado/"/>
    </mc:Choice>
  </mc:AlternateContent>
  <xr:revisionPtr revIDLastSave="2" documentId="11_7E5F4D5AD8036FB09A1457B52A5DC33C0C627BF5" xr6:coauthVersionLast="47" xr6:coauthVersionMax="47" xr10:uidLastSave="{0C4FF0AE-E817-4AA7-B7E1-974B301B229B}"/>
  <bookViews>
    <workbookView xWindow="-120" yWindow="-120" windowWidth="29040" windowHeight="15720" tabRatio="500" firstSheet="4" activeTab="7" xr2:uid="{00000000-000D-0000-FFFF-FFFF00000000}"/>
  </bookViews>
  <sheets>
    <sheet name="Resumo" sheetId="1" r:id="rId1"/>
    <sheet name="Sup. Manut. Predial" sheetId="2" r:id="rId2"/>
    <sheet name="Horas Extras Sup. Manut" sheetId="3" r:id="rId3"/>
    <sheet name="Aux. Op. Manut. Predial" sheetId="4" r:id="rId4"/>
    <sheet name="Horas Extras Aux. Op. Manut." sheetId="5" r:id="rId5"/>
    <sheet name="Eletricista" sheetId="6" r:id="rId6"/>
    <sheet name="Horas Extras Eletricista" sheetId="7" r:id="rId7"/>
    <sheet name="Reembolso Deslocamento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14" i="8" l="1"/>
  <c r="I106" i="8"/>
  <c r="G101" i="8"/>
  <c r="K96" i="8"/>
  <c r="G87" i="8"/>
  <c r="G91" i="8" s="1"/>
  <c r="G80" i="8"/>
  <c r="G82" i="8" s="1"/>
  <c r="G84" i="8" s="1"/>
  <c r="G90" i="8" s="1"/>
  <c r="G71" i="8"/>
  <c r="G89" i="8" s="1"/>
  <c r="I67" i="8"/>
  <c r="G62" i="8"/>
  <c r="G88" i="8" s="1"/>
  <c r="G57" i="8"/>
  <c r="I54" i="8"/>
  <c r="I53" i="8"/>
  <c r="I49" i="8"/>
  <c r="K39" i="8"/>
  <c r="I39" i="8"/>
  <c r="I40" i="8" s="1"/>
  <c r="I105" i="8" s="1"/>
  <c r="I30" i="8"/>
  <c r="I76" i="8" s="1"/>
  <c r="I23" i="8"/>
  <c r="G7" i="8"/>
  <c r="I105" i="7"/>
  <c r="G101" i="7"/>
  <c r="K96" i="7"/>
  <c r="G87" i="7"/>
  <c r="G80" i="7"/>
  <c r="G82" i="7" s="1"/>
  <c r="G84" i="7" s="1"/>
  <c r="G90" i="7" s="1"/>
  <c r="G71" i="7"/>
  <c r="G89" i="7" s="1"/>
  <c r="G62" i="7"/>
  <c r="G88" i="7" s="1"/>
  <c r="G57" i="7"/>
  <c r="I46" i="7"/>
  <c r="I106" i="7" s="1"/>
  <c r="I40" i="7"/>
  <c r="I28" i="7"/>
  <c r="I30" i="7" s="1"/>
  <c r="I20" i="7"/>
  <c r="I18" i="7"/>
  <c r="I106" i="6"/>
  <c r="G101" i="6"/>
  <c r="K96" i="6"/>
  <c r="G87" i="6"/>
  <c r="G80" i="6"/>
  <c r="G82" i="6" s="1"/>
  <c r="G84" i="6" s="1"/>
  <c r="G90" i="6" s="1"/>
  <c r="G71" i="6"/>
  <c r="G89" i="6" s="1"/>
  <c r="G62" i="6"/>
  <c r="G88" i="6" s="1"/>
  <c r="G91" i="6" s="1"/>
  <c r="G57" i="6"/>
  <c r="I46" i="6"/>
  <c r="K39" i="6"/>
  <c r="I39" i="6"/>
  <c r="K38" i="6"/>
  <c r="I38" i="6"/>
  <c r="I37" i="6"/>
  <c r="I35" i="6"/>
  <c r="K34" i="6"/>
  <c r="K33" i="6"/>
  <c r="I33" i="6"/>
  <c r="I23" i="6"/>
  <c r="I20" i="6"/>
  <c r="G7" i="6"/>
  <c r="G101" i="5"/>
  <c r="K96" i="5"/>
  <c r="G88" i="5"/>
  <c r="G84" i="5"/>
  <c r="G90" i="5" s="1"/>
  <c r="G82" i="5"/>
  <c r="G80" i="5"/>
  <c r="G71" i="5"/>
  <c r="G89" i="5" s="1"/>
  <c r="G62" i="5"/>
  <c r="G57" i="5"/>
  <c r="G87" i="5" s="1"/>
  <c r="I46" i="5"/>
  <c r="I106" i="5" s="1"/>
  <c r="I40" i="5"/>
  <c r="I105" i="5" s="1"/>
  <c r="I28" i="5"/>
  <c r="I30" i="5" s="1"/>
  <c r="I20" i="5"/>
  <c r="G101" i="4"/>
  <c r="K96" i="4"/>
  <c r="G88" i="4"/>
  <c r="G82" i="4"/>
  <c r="G84" i="4" s="1"/>
  <c r="G90" i="4" s="1"/>
  <c r="I81" i="4"/>
  <c r="G80" i="4"/>
  <c r="I78" i="4"/>
  <c r="I75" i="4"/>
  <c r="G71" i="4"/>
  <c r="G89" i="4" s="1"/>
  <c r="I70" i="4"/>
  <c r="I69" i="4"/>
  <c r="G62" i="4"/>
  <c r="I61" i="4"/>
  <c r="G57" i="4"/>
  <c r="G87" i="4" s="1"/>
  <c r="I56" i="4"/>
  <c r="I55" i="4"/>
  <c r="I46" i="4"/>
  <c r="I106" i="4" s="1"/>
  <c r="K39" i="4"/>
  <c r="I39" i="4"/>
  <c r="K38" i="4"/>
  <c r="I38" i="4"/>
  <c r="I37" i="4"/>
  <c r="I35" i="4"/>
  <c r="K34" i="4"/>
  <c r="I30" i="4"/>
  <c r="I79" i="4" s="1"/>
  <c r="I23" i="4"/>
  <c r="I20" i="4"/>
  <c r="G7" i="4"/>
  <c r="G101" i="3"/>
  <c r="K96" i="3"/>
  <c r="G89" i="3"/>
  <c r="G80" i="3"/>
  <c r="G82" i="3" s="1"/>
  <c r="G84" i="3" s="1"/>
  <c r="G90" i="3" s="1"/>
  <c r="G91" i="3" s="1"/>
  <c r="G71" i="3"/>
  <c r="I68" i="3"/>
  <c r="G62" i="3"/>
  <c r="G88" i="3" s="1"/>
  <c r="G57" i="3"/>
  <c r="G87" i="3" s="1"/>
  <c r="I50" i="3"/>
  <c r="I46" i="3"/>
  <c r="I106" i="3" s="1"/>
  <c r="I40" i="3"/>
  <c r="I105" i="3" s="1"/>
  <c r="I30" i="3"/>
  <c r="I28" i="3"/>
  <c r="I106" i="2"/>
  <c r="G101" i="2"/>
  <c r="K96" i="2"/>
  <c r="G89" i="2"/>
  <c r="G80" i="2"/>
  <c r="G82" i="2" s="1"/>
  <c r="G84" i="2" s="1"/>
  <c r="G90" i="2" s="1"/>
  <c r="I76" i="2"/>
  <c r="G71" i="2"/>
  <c r="I67" i="2"/>
  <c r="G62" i="2"/>
  <c r="G88" i="2" s="1"/>
  <c r="G57" i="2"/>
  <c r="G87" i="2" s="1"/>
  <c r="G91" i="2" s="1"/>
  <c r="I49" i="2"/>
  <c r="I46" i="2"/>
  <c r="I34" i="2"/>
  <c r="I30" i="2"/>
  <c r="I23" i="2"/>
  <c r="I83" i="5" l="1"/>
  <c r="I77" i="5"/>
  <c r="I68" i="5"/>
  <c r="I54" i="5"/>
  <c r="I50" i="5"/>
  <c r="I76" i="5"/>
  <c r="I67" i="5"/>
  <c r="I53" i="5"/>
  <c r="I49" i="5"/>
  <c r="I79" i="5"/>
  <c r="I65" i="5"/>
  <c r="I51" i="5"/>
  <c r="I81" i="5"/>
  <c r="I69" i="5"/>
  <c r="I61" i="5"/>
  <c r="I78" i="5"/>
  <c r="I70" i="5"/>
  <c r="I56" i="5"/>
  <c r="I75" i="5"/>
  <c r="I55" i="5"/>
  <c r="I81" i="7"/>
  <c r="I78" i="7"/>
  <c r="I74" i="7"/>
  <c r="I69" i="7"/>
  <c r="I65" i="7"/>
  <c r="I60" i="7"/>
  <c r="I62" i="7" s="1"/>
  <c r="I88" i="7" s="1"/>
  <c r="I55" i="7"/>
  <c r="I51" i="7"/>
  <c r="I83" i="7"/>
  <c r="I77" i="7"/>
  <c r="I68" i="7"/>
  <c r="I54" i="7"/>
  <c r="I50" i="7"/>
  <c r="I104" i="7"/>
  <c r="I76" i="7"/>
  <c r="I67" i="7"/>
  <c r="I49" i="7"/>
  <c r="I75" i="7"/>
  <c r="I66" i="7"/>
  <c r="I56" i="7"/>
  <c r="I53" i="7"/>
  <c r="I104" i="2"/>
  <c r="I79" i="2"/>
  <c r="I75" i="2"/>
  <c r="I70" i="2"/>
  <c r="I66" i="2"/>
  <c r="I61" i="2"/>
  <c r="I56" i="2"/>
  <c r="I52" i="2"/>
  <c r="I81" i="2"/>
  <c r="I78" i="2"/>
  <c r="I74" i="2"/>
  <c r="I69" i="2"/>
  <c r="I65" i="2"/>
  <c r="I60" i="2"/>
  <c r="I62" i="2" s="1"/>
  <c r="I88" i="2" s="1"/>
  <c r="I55" i="2"/>
  <c r="I51" i="2"/>
  <c r="I77" i="2"/>
  <c r="I83" i="3"/>
  <c r="I76" i="3"/>
  <c r="I67" i="3"/>
  <c r="I53" i="3"/>
  <c r="I49" i="3"/>
  <c r="I57" i="3" s="1"/>
  <c r="I87" i="3" s="1"/>
  <c r="I74" i="3"/>
  <c r="I104" i="3"/>
  <c r="I79" i="3"/>
  <c r="I75" i="3"/>
  <c r="I70" i="3"/>
  <c r="I66" i="3"/>
  <c r="I61" i="3"/>
  <c r="I56" i="3"/>
  <c r="I52" i="3"/>
  <c r="I81" i="3"/>
  <c r="I78" i="3"/>
  <c r="I69" i="3"/>
  <c r="I65" i="3"/>
  <c r="I55" i="3"/>
  <c r="I60" i="5"/>
  <c r="I79" i="7"/>
  <c r="I34" i="6"/>
  <c r="I40" i="2"/>
  <c r="I105" i="2" s="1"/>
  <c r="I34" i="4"/>
  <c r="I40" i="6"/>
  <c r="I105" i="6" s="1"/>
  <c r="G91" i="7"/>
  <c r="I50" i="2"/>
  <c r="I57" i="2" s="1"/>
  <c r="I87" i="2" s="1"/>
  <c r="I68" i="2"/>
  <c r="I83" i="2"/>
  <c r="I51" i="3"/>
  <c r="I60" i="3"/>
  <c r="I62" i="3" s="1"/>
  <c r="I88" i="3" s="1"/>
  <c r="I74" i="5"/>
  <c r="I80" i="5" s="1"/>
  <c r="I82" i="5" s="1"/>
  <c r="I84" i="5" s="1"/>
  <c r="I90" i="5" s="1"/>
  <c r="I61" i="7"/>
  <c r="I53" i="2"/>
  <c r="I54" i="3"/>
  <c r="I54" i="2"/>
  <c r="I77" i="3"/>
  <c r="I52" i="5"/>
  <c r="I66" i="5"/>
  <c r="I104" i="5"/>
  <c r="I52" i="7"/>
  <c r="I70" i="7"/>
  <c r="I51" i="4"/>
  <c r="G91" i="4"/>
  <c r="I65" i="4"/>
  <c r="I83" i="4"/>
  <c r="I77" i="4"/>
  <c r="I68" i="4"/>
  <c r="I54" i="4"/>
  <c r="I50" i="4"/>
  <c r="K33" i="4"/>
  <c r="I33" i="4" s="1"/>
  <c r="I40" i="4" s="1"/>
  <c r="I105" i="4" s="1"/>
  <c r="I76" i="4"/>
  <c r="I67" i="4"/>
  <c r="I53" i="4"/>
  <c r="I49" i="4"/>
  <c r="I52" i="4"/>
  <c r="I60" i="4"/>
  <c r="I62" i="4" s="1"/>
  <c r="I88" i="4" s="1"/>
  <c r="I66" i="4"/>
  <c r="I74" i="4"/>
  <c r="I104" i="4"/>
  <c r="G91" i="5"/>
  <c r="I24" i="6"/>
  <c r="I30" i="6" s="1"/>
  <c r="I104" i="8"/>
  <c r="I79" i="8"/>
  <c r="I75" i="8"/>
  <c r="I70" i="8"/>
  <c r="I66" i="8"/>
  <c r="I61" i="8"/>
  <c r="I56" i="8"/>
  <c r="I52" i="8"/>
  <c r="I81" i="8"/>
  <c r="I78" i="8"/>
  <c r="I74" i="8"/>
  <c r="I69" i="8"/>
  <c r="I65" i="8"/>
  <c r="I71" i="8" s="1"/>
  <c r="I89" i="8" s="1"/>
  <c r="I60" i="8"/>
  <c r="I62" i="8" s="1"/>
  <c r="I88" i="8" s="1"/>
  <c r="I55" i="8"/>
  <c r="I51" i="8"/>
  <c r="I50" i="8"/>
  <c r="I57" i="8" s="1"/>
  <c r="I87" i="8" s="1"/>
  <c r="I68" i="8"/>
  <c r="I77" i="8"/>
  <c r="I83" i="8"/>
  <c r="I104" i="6" l="1"/>
  <c r="I79" i="6"/>
  <c r="I75" i="6"/>
  <c r="I70" i="6"/>
  <c r="I66" i="6"/>
  <c r="I61" i="6"/>
  <c r="I56" i="6"/>
  <c r="I52" i="6"/>
  <c r="I81" i="6"/>
  <c r="I78" i="6"/>
  <c r="I74" i="6"/>
  <c r="I80" i="6" s="1"/>
  <c r="I82" i="6" s="1"/>
  <c r="I84" i="6" s="1"/>
  <c r="I90" i="6" s="1"/>
  <c r="I69" i="6"/>
  <c r="I65" i="6"/>
  <c r="I60" i="6"/>
  <c r="I62" i="6" s="1"/>
  <c r="I88" i="6" s="1"/>
  <c r="I55" i="6"/>
  <c r="I51" i="6"/>
  <c r="I83" i="6"/>
  <c r="I77" i="6"/>
  <c r="I68" i="6"/>
  <c r="I50" i="6"/>
  <c r="I54" i="6"/>
  <c r="I76" i="6"/>
  <c r="I67" i="6"/>
  <c r="I49" i="6"/>
  <c r="I57" i="6" s="1"/>
  <c r="I87" i="6" s="1"/>
  <c r="I53" i="6"/>
  <c r="I91" i="8"/>
  <c r="I107" i="8" s="1"/>
  <c r="I108" i="8"/>
  <c r="I80" i="7"/>
  <c r="I82" i="7" s="1"/>
  <c r="I84" i="7" s="1"/>
  <c r="I90" i="7" s="1"/>
  <c r="I71" i="5"/>
  <c r="I89" i="5" s="1"/>
  <c r="I62" i="5"/>
  <c r="I88" i="5" s="1"/>
  <c r="I71" i="2"/>
  <c r="I89" i="2" s="1"/>
  <c r="I80" i="8"/>
  <c r="I82" i="8" s="1"/>
  <c r="I84" i="8" s="1"/>
  <c r="I90" i="8" s="1"/>
  <c r="I57" i="7"/>
  <c r="I87" i="7" s="1"/>
  <c r="I71" i="7"/>
  <c r="I89" i="7" s="1"/>
  <c r="I57" i="5"/>
  <c r="I87" i="5" s="1"/>
  <c r="I80" i="4"/>
  <c r="I82" i="4" s="1"/>
  <c r="I84" i="4" s="1"/>
  <c r="I90" i="4" s="1"/>
  <c r="I57" i="4"/>
  <c r="I87" i="4" s="1"/>
  <c r="I91" i="4" s="1"/>
  <c r="I107" i="4" s="1"/>
  <c r="I108" i="4" s="1"/>
  <c r="I71" i="4"/>
  <c r="I89" i="4" s="1"/>
  <c r="I71" i="3"/>
  <c r="I89" i="3" s="1"/>
  <c r="I91" i="3" s="1"/>
  <c r="I107" i="3" s="1"/>
  <c r="I108" i="3" s="1"/>
  <c r="I80" i="3"/>
  <c r="I82" i="3" s="1"/>
  <c r="I84" i="3" s="1"/>
  <c r="I90" i="3" s="1"/>
  <c r="I80" i="2"/>
  <c r="I82" i="2" s="1"/>
  <c r="I84" i="2" s="1"/>
  <c r="I90" i="2" s="1"/>
  <c r="I91" i="2" s="1"/>
  <c r="I107" i="2" s="1"/>
  <c r="I108" i="2" s="1"/>
  <c r="I94" i="3" l="1"/>
  <c r="K97" i="3" s="1"/>
  <c r="I100" i="3"/>
  <c r="I94" i="2"/>
  <c r="K97" i="2" s="1"/>
  <c r="I100" i="2"/>
  <c r="I94" i="4"/>
  <c r="I100" i="4" s="1"/>
  <c r="I94" i="8"/>
  <c r="K97" i="8" s="1"/>
  <c r="I100" i="8"/>
  <c r="I91" i="7"/>
  <c r="I107" i="7" s="1"/>
  <c r="I108" i="7" s="1"/>
  <c r="I91" i="5"/>
  <c r="I107" i="5" s="1"/>
  <c r="I108" i="5" s="1"/>
  <c r="I71" i="6"/>
  <c r="I89" i="6" s="1"/>
  <c r="I91" i="6" s="1"/>
  <c r="I107" i="6" s="1"/>
  <c r="I108" i="6" s="1"/>
  <c r="I98" i="2" l="1"/>
  <c r="I96" i="2"/>
  <c r="I97" i="2"/>
  <c r="K97" i="6"/>
  <c r="I94" i="6"/>
  <c r="I100" i="6"/>
  <c r="I98" i="8"/>
  <c r="I96" i="8"/>
  <c r="I97" i="8"/>
  <c r="I97" i="3"/>
  <c r="I101" i="3" s="1"/>
  <c r="I109" i="3" s="1"/>
  <c r="I110" i="3" s="1"/>
  <c r="J114" i="3" s="1"/>
  <c r="I115" i="3" s="1"/>
  <c r="I98" i="3"/>
  <c r="I96" i="3"/>
  <c r="I101" i="2"/>
  <c r="I109" i="2" s="1"/>
  <c r="I110" i="2" s="1"/>
  <c r="I101" i="8"/>
  <c r="I109" i="8" s="1"/>
  <c r="I110" i="8" s="1"/>
  <c r="I94" i="5"/>
  <c r="K97" i="4"/>
  <c r="I94" i="7"/>
  <c r="I100" i="7" s="1"/>
  <c r="I116" i="3" l="1"/>
  <c r="E18" i="1"/>
  <c r="I114" i="2"/>
  <c r="F9" i="1" s="1"/>
  <c r="E9" i="1"/>
  <c r="I97" i="4"/>
  <c r="I96" i="4"/>
  <c r="I98" i="4"/>
  <c r="I113" i="8"/>
  <c r="I114" i="8"/>
  <c r="E26" i="1"/>
  <c r="I98" i="6"/>
  <c r="I96" i="6"/>
  <c r="I97" i="6"/>
  <c r="I101" i="6" s="1"/>
  <c r="I109" i="6" s="1"/>
  <c r="I110" i="6" s="1"/>
  <c r="K97" i="7"/>
  <c r="I100" i="5"/>
  <c r="I114" i="6" l="1"/>
  <c r="E11" i="1"/>
  <c r="F11" i="1" s="1"/>
  <c r="G11" i="1" s="1"/>
  <c r="I97" i="7"/>
  <c r="I96" i="7"/>
  <c r="I98" i="7"/>
  <c r="F26" i="1"/>
  <c r="E31" i="1"/>
  <c r="F18" i="1"/>
  <c r="I101" i="4"/>
  <c r="I109" i="4" s="1"/>
  <c r="I110" i="4" s="1"/>
  <c r="G9" i="1"/>
  <c r="K97" i="5"/>
  <c r="I114" i="4" l="1"/>
  <c r="E10" i="1"/>
  <c r="F31" i="1"/>
  <c r="G26" i="1"/>
  <c r="G31" i="1" s="1"/>
  <c r="I97" i="5"/>
  <c r="I96" i="5"/>
  <c r="I98" i="5"/>
  <c r="I101" i="5" s="1"/>
  <c r="I109" i="5" s="1"/>
  <c r="I110" i="5" s="1"/>
  <c r="I114" i="5" s="1"/>
  <c r="G18" i="1"/>
  <c r="I101" i="7"/>
  <c r="I109" i="7" s="1"/>
  <c r="I110" i="7" s="1"/>
  <c r="I114" i="7" s="1"/>
  <c r="I115" i="7" l="1"/>
  <c r="I116" i="7" s="1"/>
  <c r="E20" i="1"/>
  <c r="F20" i="1" s="1"/>
  <c r="G20" i="1" s="1"/>
  <c r="E19" i="1"/>
  <c r="I115" i="5"/>
  <c r="I116" i="5" s="1"/>
  <c r="F10" i="1"/>
  <c r="E13" i="1"/>
  <c r="F19" i="1" l="1"/>
  <c r="E22" i="1"/>
  <c r="E34" i="1" s="1"/>
  <c r="G10" i="1"/>
  <c r="G13" i="1" s="1"/>
  <c r="F13" i="1"/>
  <c r="G19" i="1" l="1"/>
  <c r="G22" i="1" s="1"/>
  <c r="G34" i="1" s="1"/>
  <c r="F22" i="1"/>
  <c r="F34" i="1"/>
</calcChain>
</file>

<file path=xl/sharedStrings.xml><?xml version="1.0" encoding="utf-8"?>
<sst xmlns="http://schemas.openxmlformats.org/spreadsheetml/2006/main" count="1406" uniqueCount="187">
  <si>
    <t>ANEXO I-B – PLANILHA DE CUSTOS E FORMAÇÃO DE PREÇOS – VALORES REFERENCIAIS DO SEBRAE/CE (MEMÓRIA DE CÁLCULO DO VALOR ESTIMADO)</t>
  </si>
  <si>
    <t>SERVIÇO DE APOIO ÀS MICRO E PEQUENAS EMPRESAS DO ESTADO DO CEARÁ – SEBRAE/CE</t>
  </si>
  <si>
    <t>PLANILHA RESUMO DE FORMAÇÃO DE CUSTO</t>
  </si>
  <si>
    <t>LOCAL</t>
  </si>
  <si>
    <t xml:space="preserve">POSTOS </t>
  </si>
  <si>
    <t>LOTE</t>
  </si>
  <si>
    <t xml:space="preserve">CATEGORIA </t>
  </si>
  <si>
    <t>VALOR POSTO</t>
  </si>
  <si>
    <t>VALOR MENSAL</t>
  </si>
  <si>
    <t>VALOR PARA 12 MESES</t>
  </si>
  <si>
    <t>FORTALEZA</t>
  </si>
  <si>
    <t>SUPERVISOR DE MANUTENÇÃO PREDIAL</t>
  </si>
  <si>
    <t>AUXILIAR OPERACIONAL DE MANUTENÇÃO PREDIAL</t>
  </si>
  <si>
    <t xml:space="preserve">ELETRICISTA </t>
  </si>
  <si>
    <t xml:space="preserve">TOTAL </t>
  </si>
  <si>
    <t>HORAS EXTRAS – SOB DEMANDA (2 h/mês por empregado)</t>
  </si>
  <si>
    <t>REFERÊNCIA</t>
  </si>
  <si>
    <t>VALOR UNITÁRIO</t>
  </si>
  <si>
    <t>2 horas/mês</t>
  </si>
  <si>
    <t>2 horas/mês por empregado</t>
  </si>
  <si>
    <t>REEMBOLSO DE DESPESAS DE DESLOCAMENTO SEM PERNOITE</t>
  </si>
  <si>
    <t>QUANT. MENSAL</t>
  </si>
  <si>
    <t>QUANT. ANUAL</t>
  </si>
  <si>
    <t>DESCRIÇÃO</t>
  </si>
  <si>
    <t>REEMBOLSO DE DESLOCAMENTO – SOB DEMANDA</t>
  </si>
  <si>
    <t>VALOR GLOBAL</t>
  </si>
  <si>
    <t>SERVIÇO DE APOIO AS MICRO E PEQUENAS EMPRESAS DO ESTADO DO CEARÁ - SEBRAE/CE</t>
  </si>
  <si>
    <t>CIDADE DE FORTALEZA</t>
  </si>
  <si>
    <t>PLANILHA DE CUSTOS E FORMAÇÃO DE PREÇOS POR EMPREGADO</t>
  </si>
  <si>
    <t>Discriminação dos Serviços (dados referentes à contratação)</t>
  </si>
  <si>
    <t> A</t>
  </si>
  <si>
    <t>Data de referência da estimativa (dia/mês/ano)</t>
  </si>
  <si>
    <t>B</t>
  </si>
  <si>
    <t xml:space="preserve">Município/UF </t>
  </si>
  <si>
    <t>Fortaleza</t>
  </si>
  <si>
    <t>C</t>
  </si>
  <si>
    <t>Ano Acordo, Convenção ou Sentença Normativa em Dissídio Coletivo</t>
  </si>
  <si>
    <t>SEACEC</t>
  </si>
  <si>
    <t>D</t>
  </si>
  <si>
    <t>Nº de meses de execução contratual</t>
  </si>
  <si>
    <t>Identificação do Serviço</t>
  </si>
  <si>
    <t> Tipo de Serviço</t>
  </si>
  <si>
    <t>Unidade de Medida</t>
  </si>
  <si>
    <t> Quantidade total a contratar (em função da unidade de medida)</t>
  </si>
  <si>
    <t>Contratação de empresa especializada de mão de obra, para o cargo de Supervisor de Manutenção Predial.</t>
  </si>
  <si>
    <t>POSTO</t>
  </si>
  <si>
    <t>Mão de obra</t>
  </si>
  <si>
    <t>Mão-de-obra vinculada à execução contratual</t>
  </si>
  <si>
    <t>Dados complementares para composição dos custos referente à mão-de-obra</t>
  </si>
  <si>
    <t>Tipo de serviço (mesmo serviço com características distintas)</t>
  </si>
  <si>
    <t>SUP. MANUT. PREDIAL</t>
  </si>
  <si>
    <t xml:space="preserve">Salário Normativo da Categoria Profissional </t>
  </si>
  <si>
    <t>Categoria profissional (vinculada à execução contratual)</t>
  </si>
  <si>
    <t>Data base da categoria (dia/mês/ano)</t>
  </si>
  <si>
    <t>MÓDULO 1 :   COMPOSIÇÃO DA REMUNERAÇÃO</t>
  </si>
  <si>
    <t>Composição da Remuneração</t>
  </si>
  <si>
    <t>Valor (R$)</t>
  </si>
  <si>
    <t>A</t>
  </si>
  <si>
    <t>Salário Base</t>
  </si>
  <si>
    <t>Adicional  de periculosidade</t>
  </si>
  <si>
    <t xml:space="preserve">Adicional  de insalubridade </t>
  </si>
  <si>
    <t>Adicional noturno</t>
  </si>
  <si>
    <t>E</t>
  </si>
  <si>
    <t>Hora noturna adicional</t>
  </si>
  <si>
    <t>F</t>
  </si>
  <si>
    <t xml:space="preserve">Adicional de Hora Extra </t>
  </si>
  <si>
    <t>G</t>
  </si>
  <si>
    <t>Intervalo Intrajornada</t>
  </si>
  <si>
    <t>Total da Remuneração</t>
  </si>
  <si>
    <t>MÓDULO 2:   BENEFÍCIOS MENSAIS E DIÁRIOS</t>
  </si>
  <si>
    <t> Benefícios Mensais e Diários</t>
  </si>
  <si>
    <t>Transporte (5,40*2*22 dias trabalhados) - 6% de desconto sobre o salário base (Cláusula Décima Sexta)</t>
  </si>
  <si>
    <t>Auxílio-Refeição/Alimentação (R$ 28,80*22 dias) - 1% de desconto (Cláusula Décima Quinta CCT)</t>
  </si>
  <si>
    <t>R$ 633,60*1% = 6,33</t>
  </si>
  <si>
    <t>Plano de Saúde (Cláusula Décima Setima da CCT)</t>
  </si>
  <si>
    <t>Seguro de vida, invalidez e funeral (Cláusula Décima Oitava da CCT)</t>
  </si>
  <si>
    <t>Cesta Básica (Cláusula Décima Quarta da CCT)</t>
  </si>
  <si>
    <t>Auxilio Creche (Cláusula Décima Nona da CCT)</t>
  </si>
  <si>
    <t>Cesta Natalina (Conforme Edital)</t>
  </si>
  <si>
    <t>R$ 110,52*2 = 221,04/12 = 18,42(valor mensal)</t>
  </si>
  <si>
    <t>Total de Benefícios mensais e diários</t>
  </si>
  <si>
    <t>MÓDULO 3:   INSUMOS DIVERSOS</t>
  </si>
  <si>
    <t> 3</t>
  </si>
  <si>
    <t>Insumos Diversos</t>
  </si>
  <si>
    <t>Uniformes</t>
  </si>
  <si>
    <t>Materiais</t>
  </si>
  <si>
    <t>Equipamentos</t>
  </si>
  <si>
    <t>Total de Insumos diversos</t>
  </si>
  <si>
    <t>MÓDULO 4:   ENCARGOS SOCIAIS E TRABALHISTAS</t>
  </si>
  <si>
    <t> 4.1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</si>
  <si>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</si>
  <si>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</si>
  <si>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</si>
  <si>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</si>
  <si>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</si>
  <si>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</si>
  <si>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</si>
  <si>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</si>
  <si>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 xml:space="preserve">Riscos Ambientais do Trabalho – RAT x FAP </t>
  </si>
  <si>
    <t>H</t>
  </si>
  <si>
    <t>SEBRAE</t>
  </si>
  <si>
    <t>TOTAL</t>
  </si>
  <si>
    <t> Submódulo 4.2 – 13º Salário e Adicional de Férias</t>
  </si>
  <si>
    <t> 4.2</t>
  </si>
  <si>
    <t>13º Salário e Adicional de Férias</t>
  </si>
  <si>
    <t xml:space="preserve">13 º Salário </t>
  </si>
  <si>
    <t>Adicional de Férias</t>
  </si>
  <si>
    <t>Submódulo 4.3 -  Provisão para Rescisão</t>
  </si>
  <si>
    <t> 4.3</t>
  </si>
  <si>
    <t>Provisão para Rescisão</t>
  </si>
  <si>
    <t>Aviso prévio indenizado</t>
  </si>
  <si>
    <t>Incidência do FGTS sobre aviso prévio indenizado</t>
  </si>
  <si>
    <t>Multa do FGTS do aviso prévio indenizado</t>
  </si>
  <si>
    <t xml:space="preserve">Aviso prévio trabalhado  </t>
  </si>
  <si>
    <t>Incidência do submódulo 4.1 sobre aviso prévio trabalhado</t>
  </si>
  <si>
    <t>Multa do FGTS do aviso prévio trabalhado</t>
  </si>
  <si>
    <t>Submódulo  4.4  – Custo de Reposição do Profissional Ausente</t>
  </si>
  <si>
    <t> 4.4</t>
  </si>
  <si>
    <t>Composição do Custo de Reposição do Profissional Ausente</t>
  </si>
  <si>
    <t>Férias</t>
  </si>
  <si>
    <t>Ausência por doença</t>
  </si>
  <si>
    <t>Licença maternidade</t>
  </si>
  <si>
    <t>Licença paternidade</t>
  </si>
  <si>
    <t>Ausências legais</t>
  </si>
  <si>
    <t>Ausência por Acidente de trabalho</t>
  </si>
  <si>
    <t>Subtotal antes da incidência de proprocional de férias, 1/3 e 13º s/custo de reposição</t>
  </si>
  <si>
    <t>Proporcional de Férias, 1/3 e 13º sobre custo de reposição (exceto licença maternidade)</t>
  </si>
  <si>
    <t>Subtotal antes da incidência do modulo 4.1</t>
  </si>
  <si>
    <t xml:space="preserve">Incidência do submódulo 4.1 sobre o Custo de reposição </t>
  </si>
  <si>
    <t>QUADRO - RESUMO - MÓDULO 4 - ENCARGOS SOCIAIS E TRABALHISTAS</t>
  </si>
  <si>
    <t>Módulo 4 - Encargos sociais e trabalhistas</t>
  </si>
  <si>
    <t>4.1</t>
  </si>
  <si>
    <t>4.2</t>
  </si>
  <si>
    <t>13 º salário + Adicional de férias</t>
  </si>
  <si>
    <t>4.3</t>
  </si>
  <si>
    <t>Custo de rescisão</t>
  </si>
  <si>
    <t>4.4</t>
  </si>
  <si>
    <t>Custo de reposição do profissional ausente</t>
  </si>
  <si>
    <t>MÓDULO 5 - CUSTOS INDIRETOS, TRIBUTOS E LUCRO</t>
  </si>
  <si>
    <t>Custos Indiretos, Tributos e Lucro</t>
  </si>
  <si>
    <t>Custos Indiretos</t>
  </si>
  <si>
    <t>Tributos</t>
  </si>
  <si>
    <t xml:space="preserve">B.1  Tributos Federais (PIS) </t>
  </si>
  <si>
    <t>B.2  Tributos Federais (COFINS)</t>
  </si>
  <si>
    <t>B.3   Tributos Municipais (ISS)</t>
  </si>
  <si>
    <t>B.4   Outros tributos (especificar)</t>
  </si>
  <si>
    <t>Lucro</t>
  </si>
  <si>
    <t>Quadro-resumo do Custo por Empregado</t>
  </si>
  <si>
    <t>Mão-de-obra vinculada à execução contratual (valor por empregado)</t>
  </si>
  <si>
    <t>Módulo 1 – Composição da Remuneração</t>
  </si>
  <si>
    <t>Módulo 2 – Benefícios Mensais e Diários</t>
  </si>
  <si>
    <t>Módulo 3 – Insumos Diversos (uniformes, materiais, equipamentos e outros)</t>
  </si>
  <si>
    <t>Módulo 4 – Encargos Sociais e Trabalhistas</t>
  </si>
  <si>
    <t>Subtotal (A + B +C+ D)</t>
  </si>
  <si>
    <t>Módulo 5 – Custos indiretos, tributos e lucro</t>
  </si>
  <si>
    <t>Valor total por empregado</t>
  </si>
  <si>
    <t>QUADRO RESUMO DO VALOR MENSAL DOS SERVIÇOS</t>
  </si>
  <si>
    <t xml:space="preserve">Quantidade de Postos </t>
  </si>
  <si>
    <t xml:space="preserve">Sup. Manutenção Predial </t>
  </si>
  <si>
    <t xml:space="preserve">Valor Mensal Total dos Postos </t>
  </si>
  <si>
    <t xml:space="preserve">Adicional de Hora Extra (50%) </t>
  </si>
  <si>
    <t>QUADRO RESUMO DO VALOR MENSAL DAS HORAS EXTRAS</t>
  </si>
  <si>
    <t xml:space="preserve">Quantidade de Horas/dia </t>
  </si>
  <si>
    <t xml:space="preserve">Valor Hora Extra por dia, com todos os módulos aplicáveis </t>
  </si>
  <si>
    <t xml:space="preserve">Valor Hora Extra x Quant. Mensal </t>
  </si>
  <si>
    <t>Valor hora extra multiplicado pelo quantitativo mensal sugerido (02 horas)</t>
  </si>
  <si>
    <t>Valor Total Anual Horas Extras</t>
  </si>
  <si>
    <t>Custo Anual total multiplicado pelo número de meses de execução contratual</t>
  </si>
  <si>
    <t xml:space="preserve">Contratação de empresa especializada de mão de obra, para o cargo de Auxiliar Operacional de Manutenção Predial </t>
  </si>
  <si>
    <t>AUX. OP. MANUT. PREDIAL</t>
  </si>
  <si>
    <t>B.1  Tributos Federais (PIS)</t>
  </si>
  <si>
    <t>Aux. Op. Manut. Predial</t>
  </si>
  <si>
    <t xml:space="preserve">Aux. Op. Manut. Predial </t>
  </si>
  <si>
    <t>Valor Hora Extra por dia, com todos os módulos aplicáveis  ref. 02 postos</t>
  </si>
  <si>
    <t>Contratação de empresa especializada de mão de obra, para o cargo de Eletricista</t>
  </si>
  <si>
    <t>ELETRICISTA</t>
  </si>
  <si>
    <t>Eletricista</t>
  </si>
  <si>
    <t>Salário Normativo da Categoria Profissional (R$ 3.190,00) + Adicional Periculosidade 30% (R$ 957,00)</t>
  </si>
  <si>
    <t>Quantidade mensal estimada de deslocamentos</t>
  </si>
  <si>
    <t>Reembolso de despesas de deslocamento sem pernoite aos Escritórios Regionais (Supervisor, Auxiliares e Eletricistas) – item 4.4.3 do TR</t>
  </si>
  <si>
    <t>DESLOCAMENTO</t>
  </si>
  <si>
    <t>Reembolso de deslocamento</t>
  </si>
  <si>
    <t>Valor líquido máximo por deslocamento (transporte e alimentação) – item 4.4.3.4 do TR</t>
  </si>
  <si>
    <t>Valor líquido máximo por deslocamento</t>
  </si>
  <si>
    <t>Preço unitário máximo por deslocamento</t>
  </si>
  <si>
    <t>QUADRO-RESUMO DO VALOR MENSAL E ANUAL DO REEMBOLSO DE DESLOCAMENTO</t>
  </si>
  <si>
    <t>Valor anual estimado (132 deslocamentos)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</si>
</sst>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\-??_);_(@_)"/>
    <numFmt numFmtId="165" formatCode="&quot;R$ &quot;#,##0.00"/>
    <numFmt numFmtId="166" formatCode="_(&quot;R$ &quot;* #,##0.00_);_(&quot;R$ &quot;* \(#,##0.00\);_(&quot;R$ &quot;* \-??_);_(@_)"/>
    <numFmt numFmtId="167" formatCode="m/d/yyyy"/>
    <numFmt numFmtId="168" formatCode="[$R$-416]\ #,##0.00;[Red][$R$-416]\ #,##0.00"/>
    <numFmt numFmtId="169" formatCode="0.0000%"/>
  </numFmts>
  <fonts count="18" x14ac:knownFonts="1"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2"/>
      <color theme="1"/>
      <name val="Arial Narrow"/>
      <family val="2"/>
      <charset val="1"/>
    </font>
    <font>
      <sz val="11"/>
      <color theme="1"/>
      <name val="Arial Narrow"/>
      <family val="2"/>
      <charset val="1"/>
    </font>
    <font>
      <b/>
      <sz val="11"/>
      <color theme="1"/>
      <name val="Calibri"/>
      <family val="2"/>
      <charset val="1"/>
    </font>
    <font>
      <sz val="11"/>
      <color theme="1"/>
      <name val="Arial"/>
      <family val="2"/>
      <charset val="1"/>
    </font>
    <font>
      <sz val="11"/>
      <name val="Arial"/>
      <family val="2"/>
      <charset val="1"/>
    </font>
    <font>
      <b/>
      <sz val="11"/>
      <name val="Cambria"/>
      <charset val="1"/>
    </font>
    <font>
      <b/>
      <sz val="10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sz val="11"/>
      <color rgb="FFFF0000"/>
      <name val="Calibri"/>
      <family val="2"/>
      <charset val="1"/>
    </font>
    <font>
      <sz val="10"/>
      <name val="Arial"/>
      <family val="2"/>
      <charset val="1"/>
    </font>
    <font>
      <sz val="11"/>
      <color rgb="FFFF0000"/>
      <name val="Arial"/>
      <family val="2"/>
      <charset val="1"/>
    </font>
    <font>
      <sz val="11"/>
      <color theme="1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E0E0E0"/>
      </patternFill>
    </fill>
    <fill>
      <patternFill patternType="solid">
        <fgColor theme="0" tint="-0.249977111117893"/>
        <bgColor rgb="FFC4C4C4"/>
      </patternFill>
    </fill>
    <fill>
      <patternFill patternType="solid">
        <fgColor theme="2" tint="-0.249977111117893"/>
        <bgColor rgb="FFBFBFBF"/>
      </patternFill>
    </fill>
    <fill>
      <patternFill patternType="solid">
        <fgColor rgb="FF99CCFF"/>
        <bgColor rgb="FFC4C4C4"/>
      </patternFill>
    </fill>
    <fill>
      <patternFill patternType="solid">
        <fgColor rgb="FFC4C4C4"/>
        <bgColor rgb="FFBFBFBF"/>
      </patternFill>
    </fill>
    <fill>
      <patternFill patternType="solid">
        <fgColor rgb="FFE0E0E0"/>
        <bgColor rgb="FFD9D9D9"/>
      </patternFill>
    </fill>
    <fill>
      <patternFill patternType="solid">
        <fgColor theme="0"/>
        <bgColor rgb="FFFFFFCC"/>
      </patternFill>
    </fill>
    <fill>
      <patternFill patternType="solid">
        <fgColor theme="4" tint="0.79989013336588644"/>
        <bgColor rgb="FFE0E0E0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7" fillId="0" borderId="0"/>
    <xf numFmtId="9" fontId="12" fillId="0" borderId="0"/>
    <xf numFmtId="164" fontId="1" fillId="0" borderId="0"/>
  </cellStyleXfs>
  <cellXfs count="90">
    <xf numFmtId="0" fontId="0" fillId="0" borderId="0" xfId="0"/>
    <xf numFmtId="0" fontId="11" fillId="6" borderId="6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67" fontId="12" fillId="0" borderId="6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/>
    </xf>
    <xf numFmtId="0" fontId="10" fillId="5" borderId="6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4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0" xfId="0" applyFont="1"/>
    <xf numFmtId="0" fontId="0" fillId="0" borderId="5" xfId="0" applyBorder="1"/>
    <xf numFmtId="0" fontId="0" fillId="0" borderId="5" xfId="0" applyBorder="1" applyAlignment="1">
      <alignment horizontal="center"/>
    </xf>
    <xf numFmtId="165" fontId="0" fillId="0" borderId="5" xfId="0" applyNumberFormat="1" applyBorder="1"/>
    <xf numFmtId="166" fontId="0" fillId="0" borderId="5" xfId="0" applyNumberFormat="1" applyBorder="1"/>
    <xf numFmtId="166" fontId="17" fillId="0" borderId="5" xfId="1" applyNumberFormat="1" applyBorder="1"/>
    <xf numFmtId="0" fontId="0" fillId="0" borderId="6" xfId="0" applyBorder="1" applyAlignment="1">
      <alignment horizontal="center"/>
    </xf>
    <xf numFmtId="0" fontId="0" fillId="0" borderId="6" xfId="0" applyBorder="1"/>
    <xf numFmtId="165" fontId="4" fillId="3" borderId="5" xfId="0" applyNumberFormat="1" applyFont="1" applyFill="1" applyBorder="1"/>
    <xf numFmtId="164" fontId="17" fillId="0" borderId="0" xfId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2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164" fontId="6" fillId="0" borderId="0" xfId="3" applyFont="1" applyAlignment="1">
      <alignment vertical="center"/>
    </xf>
    <xf numFmtId="169" fontId="5" fillId="0" borderId="0" xfId="0" applyNumberFormat="1" applyFont="1" applyAlignment="1">
      <alignment vertical="center"/>
    </xf>
    <xf numFmtId="164" fontId="5" fillId="0" borderId="0" xfId="3" applyFont="1" applyAlignment="1">
      <alignment vertical="center"/>
    </xf>
    <xf numFmtId="0" fontId="11" fillId="0" borderId="6" xfId="2" applyNumberFormat="1" applyFont="1" applyBorder="1" applyAlignment="1">
      <alignment horizontal="center"/>
    </xf>
    <xf numFmtId="0" fontId="12" fillId="0" borderId="6" xfId="2" applyNumberFormat="1" applyBorder="1"/>
    <xf numFmtId="4" fontId="11" fillId="9" borderId="12" xfId="0" applyNumberFormat="1" applyFont="1" applyFill="1" applyBorder="1" applyAlignment="1">
      <alignment horizontal="right" vertical="center" wrapText="1"/>
    </xf>
    <xf numFmtId="4" fontId="11" fillId="9" borderId="11" xfId="0" applyNumberFormat="1" applyFont="1" applyFill="1" applyBorder="1" applyAlignment="1">
      <alignment horizontal="right" vertical="center" wrapText="1"/>
    </xf>
    <xf numFmtId="4" fontId="5" fillId="0" borderId="0" xfId="0" applyNumberFormat="1" applyFont="1" applyAlignment="1">
      <alignment vertical="center"/>
    </xf>
    <xf numFmtId="3" fontId="12" fillId="0" borderId="6" xfId="0" applyNumberFormat="1" applyFont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justify" vertical="center"/>
    </xf>
    <xf numFmtId="0" fontId="11" fillId="0" borderId="6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center" vertical="center" wrapText="1"/>
    </xf>
    <xf numFmtId="4" fontId="11" fillId="8" borderId="6" xfId="0" applyNumberFormat="1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/>
    </xf>
    <xf numFmtId="4" fontId="13" fillId="0" borderId="6" xfId="0" applyNumberFormat="1" applyFont="1" applyBorder="1" applyAlignment="1">
      <alignment vertical="center" wrapText="1"/>
    </xf>
    <xf numFmtId="0" fontId="11" fillId="9" borderId="6" xfId="0" applyFont="1" applyFill="1" applyBorder="1" applyAlignment="1">
      <alignment horizontal="center" vertical="center" wrapText="1"/>
    </xf>
    <xf numFmtId="4" fontId="8" fillId="9" borderId="6" xfId="0" applyNumberFormat="1" applyFont="1" applyFill="1" applyBorder="1" applyAlignment="1">
      <alignment vertical="center" wrapText="1"/>
    </xf>
    <xf numFmtId="4" fontId="12" fillId="0" borderId="6" xfId="0" applyNumberFormat="1" applyFont="1" applyBorder="1" applyAlignment="1">
      <alignment horizontal="right" vertical="center" wrapText="1"/>
    </xf>
    <xf numFmtId="168" fontId="14" fillId="0" borderId="9" xfId="0" applyNumberFormat="1" applyFont="1" applyBorder="1" applyAlignment="1">
      <alignment horizontal="left"/>
    </xf>
    <xf numFmtId="4" fontId="12" fillId="8" borderId="6" xfId="0" applyNumberFormat="1" applyFont="1" applyFill="1" applyBorder="1" applyAlignment="1">
      <alignment horizontal="right" vertical="center" wrapText="1"/>
    </xf>
    <xf numFmtId="0" fontId="0" fillId="0" borderId="9" xfId="0" applyBorder="1"/>
    <xf numFmtId="164" fontId="11" fillId="9" borderId="6" xfId="1" applyFont="1" applyFill="1" applyBorder="1" applyAlignment="1">
      <alignment horizontal="right" vertical="center" wrapText="1"/>
    </xf>
    <xf numFmtId="0" fontId="11" fillId="8" borderId="6" xfId="0" applyFont="1" applyFill="1" applyBorder="1" applyAlignment="1">
      <alignment horizontal="justify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justify" vertical="center" wrapText="1"/>
    </xf>
    <xf numFmtId="4" fontId="11" fillId="8" borderId="6" xfId="0" applyNumberFormat="1" applyFont="1" applyFill="1" applyBorder="1" applyAlignment="1">
      <alignment horizontal="right" vertical="center" wrapText="1"/>
    </xf>
    <xf numFmtId="10" fontId="12" fillId="8" borderId="6" xfId="0" applyNumberFormat="1" applyFont="1" applyFill="1" applyBorder="1" applyAlignment="1">
      <alignment horizontal="center" vertical="center"/>
    </xf>
    <xf numFmtId="2" fontId="12" fillId="0" borderId="6" xfId="0" applyNumberFormat="1" applyFont="1" applyBorder="1" applyAlignment="1">
      <alignment horizontal="right" vertical="center" wrapText="1"/>
    </xf>
    <xf numFmtId="0" fontId="15" fillId="0" borderId="6" xfId="0" applyFont="1" applyBorder="1" applyAlignment="1">
      <alignment horizontal="left" vertical="center" wrapText="1"/>
    </xf>
    <xf numFmtId="2" fontId="15" fillId="0" borderId="6" xfId="0" applyNumberFormat="1" applyFont="1" applyBorder="1" applyAlignment="1">
      <alignment horizontal="right" vertical="center" wrapText="1"/>
    </xf>
    <xf numFmtId="10" fontId="11" fillId="9" borderId="6" xfId="0" applyNumberFormat="1" applyFont="1" applyFill="1" applyBorder="1" applyAlignment="1">
      <alignment horizontal="center" vertical="center" wrapText="1"/>
    </xf>
    <xf numFmtId="10" fontId="12" fillId="0" borderId="6" xfId="0" applyNumberFormat="1" applyFont="1" applyBorder="1" applyAlignment="1">
      <alignment horizontal="center" vertical="center"/>
    </xf>
    <xf numFmtId="2" fontId="11" fillId="9" borderId="6" xfId="0" applyNumberFormat="1" applyFont="1" applyFill="1" applyBorder="1" applyAlignment="1">
      <alignment horizontal="right" vertical="center" wrapText="1"/>
    </xf>
    <xf numFmtId="0" fontId="15" fillId="0" borderId="6" xfId="0" applyFont="1" applyBorder="1" applyAlignment="1">
      <alignment horizontal="justify" vertical="center" wrapText="1"/>
    </xf>
    <xf numFmtId="2" fontId="12" fillId="0" borderId="6" xfId="0" applyNumberFormat="1" applyFont="1" applyBorder="1" applyAlignment="1">
      <alignment vertical="center" wrapText="1"/>
    </xf>
    <xf numFmtId="10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 wrapText="1"/>
    </xf>
    <xf numFmtId="164" fontId="12" fillId="0" borderId="6" xfId="1" applyFont="1" applyBorder="1" applyAlignment="1">
      <alignment horizontal="right" vertical="center" wrapText="1"/>
    </xf>
    <xf numFmtId="4" fontId="12" fillId="0" borderId="6" xfId="0" applyNumberFormat="1" applyFont="1" applyBorder="1" applyAlignment="1">
      <alignment horizontal="right" vertical="center"/>
    </xf>
    <xf numFmtId="0" fontId="1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justify" vertical="center"/>
    </xf>
    <xf numFmtId="0" fontId="12" fillId="0" borderId="6" xfId="0" applyFont="1" applyBorder="1" applyAlignment="1">
      <alignment horizontal="center" vertical="center"/>
    </xf>
    <xf numFmtId="4" fontId="12" fillId="0" borderId="6" xfId="0" applyNumberFormat="1" applyFont="1" applyBorder="1" applyAlignment="1">
      <alignment horizontal="justify" vertical="center"/>
    </xf>
    <xf numFmtId="4" fontId="11" fillId="9" borderId="6" xfId="0" applyNumberFormat="1" applyFont="1" applyFill="1" applyBorder="1" applyAlignment="1">
      <alignment horizontal="right" vertical="center" wrapText="1"/>
    </xf>
    <xf numFmtId="2" fontId="12" fillId="8" borderId="6" xfId="0" applyNumberFormat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164" fontId="11" fillId="0" borderId="6" xfId="3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168" fontId="0" fillId="0" borderId="9" xfId="0" applyNumberFormat="1" applyBorder="1" applyAlignment="1">
      <alignment horizontal="left"/>
    </xf>
  </cellXfs>
  <cellStyles count="4">
    <cellStyle name="Normal" xfId="0" builtinId="0"/>
    <cellStyle name="Porcentagem" xfId="2" builtinId="5"/>
    <cellStyle name="Vírgula" xfId="1" builtinId="3"/>
    <cellStyle name="Vírgula 2" xfId="3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AE3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0E0"/>
      <rgbColor rgb="FFFFFF99"/>
      <rgbColor rgb="FF99CCFF"/>
      <rgbColor rgb="FFFF99CC"/>
      <rgbColor rgb="FFCC99FF"/>
      <rgbColor rgb="FFC4C4C4"/>
      <rgbColor rgb="FF3366FF"/>
      <rgbColor rgb="FF33CCCC"/>
      <rgbColor rgb="FF99CC00"/>
      <rgbColor rgb="FFFFCC00"/>
      <rgbColor rgb="FFFF9900"/>
      <rgbColor rgb="FFFF6600"/>
      <rgbColor rgb="FF666699"/>
      <rgbColor rgb="FFAFABAB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zoomScaleNormal="100" workbookViewId="0">
      <selection activeCell="G34" sqref="G34"/>
    </sheetView>
  </sheetViews>
  <sheetFormatPr defaultColWidth="8.7109375" defaultRowHeight="15" customHeight="1" x14ac:dyDescent="0.25"/>
  <cols>
    <col min="1" max="1" width="12.5703125" customWidth="1"/>
    <col min="2" max="2" width="21.85546875" customWidth="1"/>
    <col min="3" max="3" width="42" customWidth="1"/>
    <col min="4" max="4" width="43" customWidth="1"/>
    <col min="5" max="5" width="15.140625" customWidth="1"/>
    <col min="6" max="6" width="14.85546875" customWidth="1"/>
    <col min="7" max="7" width="23.42578125" customWidth="1"/>
    <col min="8" max="8" width="18.85546875" customWidth="1"/>
  </cols>
  <sheetData>
    <row r="1" spans="1:13" ht="15.7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5.7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5" spans="1:13" ht="15.75" customHeight="1" x14ac:dyDescent="0.25">
      <c r="A5" s="13" t="s">
        <v>2</v>
      </c>
      <c r="B5" s="13"/>
      <c r="C5" s="13"/>
      <c r="D5" s="13"/>
      <c r="E5" s="13"/>
      <c r="F5" s="13"/>
      <c r="G5" s="13"/>
    </row>
    <row r="7" spans="1:13" ht="15.75" customHeight="1" x14ac:dyDescent="0.25"/>
    <row r="8" spans="1:13" ht="27" customHeight="1" x14ac:dyDescent="0.3">
      <c r="A8" s="15" t="s">
        <v>3</v>
      </c>
      <c r="B8" s="16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17" t="s">
        <v>9</v>
      </c>
      <c r="H8" s="18"/>
    </row>
    <row r="9" spans="1:13" x14ac:dyDescent="0.25">
      <c r="A9" s="19" t="s">
        <v>10</v>
      </c>
      <c r="B9" s="20">
        <v>1</v>
      </c>
      <c r="C9" s="19"/>
      <c r="D9" s="19" t="s">
        <v>11</v>
      </c>
      <c r="E9" s="21">
        <f>'Sup. Manut. Predial'!I110</f>
        <v>14076.146290530614</v>
      </c>
      <c r="F9" s="22">
        <f>'Sup. Manut. Predial'!I114</f>
        <v>14076.146290530614</v>
      </c>
      <c r="G9" s="23">
        <f>F9*12</f>
        <v>168913.75548636739</v>
      </c>
    </row>
    <row r="10" spans="1:13" x14ac:dyDescent="0.25">
      <c r="A10" s="19" t="s">
        <v>10</v>
      </c>
      <c r="B10" s="24">
        <v>2</v>
      </c>
      <c r="C10" s="25"/>
      <c r="D10" s="25" t="s">
        <v>12</v>
      </c>
      <c r="E10" s="21">
        <f>'Aux. Op. Manut. Predial'!I110</f>
        <v>9789.169987053061</v>
      </c>
      <c r="F10" s="22">
        <f>E10*B10</f>
        <v>19578.339974106122</v>
      </c>
      <c r="G10" s="23">
        <f>F10*12</f>
        <v>234940.07968927347</v>
      </c>
    </row>
    <row r="11" spans="1:13" x14ac:dyDescent="0.25">
      <c r="A11" s="19" t="s">
        <v>10</v>
      </c>
      <c r="B11" s="24">
        <v>2</v>
      </c>
      <c r="C11" s="25"/>
      <c r="D11" s="25" t="s">
        <v>13</v>
      </c>
      <c r="E11" s="21">
        <f>Eletricista!I110</f>
        <v>14081.88213453551</v>
      </c>
      <c r="F11" s="22">
        <f>E11*B11</f>
        <v>28163.76426907102</v>
      </c>
      <c r="G11" s="23">
        <f>F11*12</f>
        <v>337965.17122885224</v>
      </c>
    </row>
    <row r="12" spans="1:13" x14ac:dyDescent="0.25">
      <c r="A12" s="25"/>
      <c r="B12" s="25"/>
      <c r="C12" s="25"/>
      <c r="D12" s="25"/>
      <c r="E12" s="21"/>
      <c r="F12" s="22"/>
      <c r="G12" s="23"/>
    </row>
    <row r="13" spans="1:13" x14ac:dyDescent="0.25">
      <c r="A13" s="12" t="s">
        <v>14</v>
      </c>
      <c r="B13" s="12"/>
      <c r="C13" s="12"/>
      <c r="D13" s="12"/>
      <c r="E13" s="26">
        <f>SUM(E9:E12)</f>
        <v>37947.198412119185</v>
      </c>
      <c r="F13" s="26">
        <f>SUM(F9:F12)</f>
        <v>61818.25053370776</v>
      </c>
      <c r="G13" s="26">
        <f>SUM(G9:G12)</f>
        <v>741819.00640449312</v>
      </c>
    </row>
    <row r="15" spans="1:13" x14ac:dyDescent="0.25">
      <c r="F15" s="27"/>
      <c r="G15" s="27"/>
    </row>
    <row r="16" spans="1:13" ht="15.75" customHeight="1" x14ac:dyDescent="0.25">
      <c r="C16" s="11" t="s">
        <v>15</v>
      </c>
      <c r="D16" s="11"/>
    </row>
    <row r="17" spans="1:7" ht="16.5" customHeight="1" x14ac:dyDescent="0.25">
      <c r="A17" s="15" t="s">
        <v>3</v>
      </c>
      <c r="B17" s="16" t="s">
        <v>4</v>
      </c>
      <c r="C17" s="16" t="s">
        <v>6</v>
      </c>
      <c r="D17" s="16" t="s">
        <v>16</v>
      </c>
      <c r="E17" s="16" t="s">
        <v>17</v>
      </c>
      <c r="F17" s="16" t="s">
        <v>8</v>
      </c>
      <c r="G17" s="17" t="s">
        <v>9</v>
      </c>
    </row>
    <row r="18" spans="1:7" x14ac:dyDescent="0.25">
      <c r="A18" s="19" t="s">
        <v>10</v>
      </c>
      <c r="B18" s="20">
        <v>1</v>
      </c>
      <c r="C18" s="19" t="s">
        <v>11</v>
      </c>
      <c r="D18" s="19" t="s">
        <v>18</v>
      </c>
      <c r="E18" s="21">
        <f>'Horas Extras Sup. Manut'!I115</f>
        <v>143.23926574285713</v>
      </c>
      <c r="F18" s="22">
        <f>E18*B18</f>
        <v>143.23926574285713</v>
      </c>
      <c r="G18" s="23">
        <f>F18*12</f>
        <v>1718.8711889142855</v>
      </c>
    </row>
    <row r="19" spans="1:7" x14ac:dyDescent="0.25">
      <c r="A19" s="19" t="s">
        <v>10</v>
      </c>
      <c r="B19" s="24">
        <v>2</v>
      </c>
      <c r="C19" s="25" t="s">
        <v>12</v>
      </c>
      <c r="D19" s="25" t="s">
        <v>19</v>
      </c>
      <c r="E19" s="21">
        <f>'Horas Extras Aux. Op. Manut.'!I114</f>
        <v>76.499212253877531</v>
      </c>
      <c r="F19" s="22">
        <f>E19*B19</f>
        <v>152.99842450775506</v>
      </c>
      <c r="G19" s="23">
        <f>F19*12</f>
        <v>1835.9810940930606</v>
      </c>
    </row>
    <row r="20" spans="1:7" x14ac:dyDescent="0.25">
      <c r="A20" s="19" t="s">
        <v>10</v>
      </c>
      <c r="B20" s="24">
        <v>2</v>
      </c>
      <c r="C20" s="25" t="s">
        <v>13</v>
      </c>
      <c r="D20" s="25" t="s">
        <v>19</v>
      </c>
      <c r="E20" s="21">
        <f>'Horas Extras Eletricista'!I114</f>
        <v>130.55235934848983</v>
      </c>
      <c r="F20" s="22">
        <f>E20*B20</f>
        <v>261.10471869697966</v>
      </c>
      <c r="G20" s="23">
        <f>F20*12</f>
        <v>3133.2566243637557</v>
      </c>
    </row>
    <row r="21" spans="1:7" ht="7.5" customHeight="1" x14ac:dyDescent="0.25">
      <c r="A21" s="25"/>
      <c r="B21" s="25"/>
      <c r="C21" s="25"/>
      <c r="D21" s="25"/>
      <c r="E21" s="21"/>
      <c r="F21" s="22"/>
      <c r="G21" s="23"/>
    </row>
    <row r="22" spans="1:7" x14ac:dyDescent="0.25">
      <c r="A22" s="12" t="s">
        <v>14</v>
      </c>
      <c r="B22" s="12"/>
      <c r="C22" s="12"/>
      <c r="D22" s="12"/>
      <c r="E22" s="26">
        <f>SUM(E18:E21)</f>
        <v>350.29083734522453</v>
      </c>
      <c r="F22" s="26">
        <f>SUM(F18:F21)</f>
        <v>557.34240894759182</v>
      </c>
      <c r="G22" s="26">
        <f>SUM(G18:G21)</f>
        <v>6688.1089073711019</v>
      </c>
    </row>
    <row r="24" spans="1:7" ht="15.75" customHeight="1" x14ac:dyDescent="0.25">
      <c r="C24" s="11" t="s">
        <v>20</v>
      </c>
      <c r="D24" s="11"/>
    </row>
    <row r="25" spans="1:7" ht="16.5" customHeight="1" x14ac:dyDescent="0.25">
      <c r="A25" s="15" t="s">
        <v>3</v>
      </c>
      <c r="B25" s="16" t="s">
        <v>21</v>
      </c>
      <c r="C25" s="16" t="s">
        <v>22</v>
      </c>
      <c r="D25" s="16" t="s">
        <v>23</v>
      </c>
      <c r="E25" s="16" t="s">
        <v>17</v>
      </c>
      <c r="F25" s="16" t="s">
        <v>8</v>
      </c>
      <c r="G25" s="17" t="s">
        <v>9</v>
      </c>
    </row>
    <row r="26" spans="1:7" x14ac:dyDescent="0.25">
      <c r="A26" s="19" t="s">
        <v>10</v>
      </c>
      <c r="B26" s="20">
        <v>11</v>
      </c>
      <c r="C26" s="20">
        <v>132</v>
      </c>
      <c r="D26" s="25" t="s">
        <v>24</v>
      </c>
      <c r="E26" s="21">
        <f>'Reembolso Deslocamento'!I110</f>
        <v>673.46938775510205</v>
      </c>
      <c r="F26" s="22">
        <f>E26*B26</f>
        <v>7408.1632653061224</v>
      </c>
      <c r="G26" s="23">
        <f>F26*12</f>
        <v>88897.959183673462</v>
      </c>
    </row>
    <row r="27" spans="1:7" x14ac:dyDescent="0.25">
      <c r="A27" s="19"/>
      <c r="B27" s="24"/>
      <c r="C27" s="25"/>
      <c r="D27" s="25"/>
      <c r="E27" s="21"/>
      <c r="F27" s="22"/>
      <c r="G27" s="23"/>
    </row>
    <row r="28" spans="1:7" x14ac:dyDescent="0.25">
      <c r="A28" s="19"/>
      <c r="B28" s="24"/>
      <c r="C28" s="25"/>
      <c r="D28" s="25"/>
      <c r="E28" s="21"/>
      <c r="F28" s="22"/>
      <c r="G28" s="23"/>
    </row>
    <row r="29" spans="1:7" x14ac:dyDescent="0.25">
      <c r="A29" s="19"/>
      <c r="B29" s="24"/>
      <c r="C29" s="25"/>
      <c r="D29" s="25"/>
      <c r="E29" s="21"/>
      <c r="F29" s="22"/>
      <c r="G29" s="23"/>
    </row>
    <row r="30" spans="1:7" x14ac:dyDescent="0.25">
      <c r="A30" s="25"/>
      <c r="B30" s="25"/>
      <c r="C30" s="25"/>
      <c r="D30" s="25"/>
      <c r="E30" s="21"/>
      <c r="F30" s="22"/>
      <c r="G30" s="23"/>
    </row>
    <row r="31" spans="1:7" x14ac:dyDescent="0.25">
      <c r="A31" s="12" t="s">
        <v>14</v>
      </c>
      <c r="B31" s="12"/>
      <c r="C31" s="12"/>
      <c r="D31" s="12"/>
      <c r="E31" s="26">
        <f>E26</f>
        <v>673.46938775510205</v>
      </c>
      <c r="F31" s="26">
        <f>F26</f>
        <v>7408.1632653061224</v>
      </c>
      <c r="G31" s="26">
        <f>G26</f>
        <v>88897.959183673462</v>
      </c>
    </row>
    <row r="34" spans="1:7" x14ac:dyDescent="0.25">
      <c r="A34" s="12" t="s">
        <v>25</v>
      </c>
      <c r="B34" s="12"/>
      <c r="C34" s="12"/>
      <c r="D34" s="12"/>
      <c r="E34" s="26">
        <f>E13+E22+E31</f>
        <v>38970.958637219512</v>
      </c>
      <c r="F34" s="26">
        <f>F13+F22+F31</f>
        <v>69783.756207961473</v>
      </c>
      <c r="G34" s="26">
        <f>G13+G22+G31</f>
        <v>837405.07449553767</v>
      </c>
    </row>
  </sheetData>
  <mergeCells count="9">
    <mergeCell ref="A22:D22"/>
    <mergeCell ref="C24:D24"/>
    <mergeCell ref="A31:D31"/>
    <mergeCell ref="A34:D34"/>
    <mergeCell ref="A1:M1"/>
    <mergeCell ref="A2:M2"/>
    <mergeCell ref="A5:G5"/>
    <mergeCell ref="A13:D13"/>
    <mergeCell ref="C16:D16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14"/>
  <sheetViews>
    <sheetView zoomScaleNormal="100" workbookViewId="0">
      <selection activeCell="K34" sqref="K34:O34"/>
    </sheetView>
  </sheetViews>
  <sheetFormatPr defaultColWidth="9.140625" defaultRowHeight="14.25" customHeight="1" x14ac:dyDescent="0.25"/>
  <cols>
    <col min="1" max="1" width="8.42578125" style="28" customWidth="1"/>
    <col min="2" max="2" width="22.85546875" style="29" customWidth="1"/>
    <col min="3" max="3" width="27.7109375" style="29" customWidth="1"/>
    <col min="4" max="4" width="11.28515625" style="29" customWidth="1"/>
    <col min="5" max="5" width="9.5703125" style="29" customWidth="1"/>
    <col min="6" max="6" width="11.140625" style="29" customWidth="1"/>
    <col min="7" max="7" width="8.7109375" style="29" customWidth="1"/>
    <col min="8" max="8" width="15.42578125" style="29" customWidth="1"/>
    <col min="9" max="9" width="8.5703125" style="29" customWidth="1"/>
    <col min="10" max="10" width="10.85546875" style="29" customWidth="1"/>
    <col min="11" max="11" width="11.5703125" style="30" customWidth="1"/>
    <col min="12" max="14" width="9.140625" style="29"/>
    <col min="15" max="15" width="11.42578125" style="29" customWidth="1"/>
    <col min="16" max="16384" width="9.140625" style="29"/>
  </cols>
  <sheetData>
    <row r="1" spans="1:10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9" t="s">
        <v>26</v>
      </c>
      <c r="B2" s="9"/>
      <c r="C2" s="9"/>
      <c r="D2" s="9"/>
      <c r="E2" s="9"/>
      <c r="F2" s="9"/>
      <c r="G2" s="9"/>
      <c r="H2" s="9"/>
      <c r="I2" s="9"/>
      <c r="J2" s="9"/>
    </row>
    <row r="3" spans="1:10" ht="15.7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15.75" customHeight="1" x14ac:dyDescent="0.25">
      <c r="A4" s="7" t="s">
        <v>27</v>
      </c>
      <c r="B4" s="7"/>
      <c r="C4" s="7"/>
      <c r="D4" s="7"/>
      <c r="E4" s="7"/>
      <c r="F4" s="7"/>
      <c r="G4" s="7"/>
      <c r="H4" s="7"/>
      <c r="I4" s="7"/>
      <c r="J4" s="7"/>
    </row>
    <row r="5" spans="1:10" ht="15.75" customHeight="1" x14ac:dyDescent="0.25">
      <c r="A5" s="6" t="s">
        <v>28</v>
      </c>
      <c r="B5" s="6"/>
      <c r="C5" s="6"/>
      <c r="D5" s="6"/>
      <c r="E5" s="6"/>
      <c r="F5" s="6"/>
      <c r="G5" s="6"/>
      <c r="H5" s="6"/>
      <c r="I5" s="6"/>
      <c r="J5" s="6"/>
    </row>
    <row r="6" spans="1:10" ht="14.25" customHeight="1" x14ac:dyDescent="0.25">
      <c r="A6" s="5" t="s">
        <v>29</v>
      </c>
      <c r="B6" s="5"/>
      <c r="C6" s="5"/>
      <c r="D6" s="5"/>
      <c r="E6" s="5"/>
      <c r="F6" s="5"/>
      <c r="G6" s="5"/>
      <c r="H6" s="5"/>
      <c r="I6" s="5"/>
      <c r="J6" s="5"/>
    </row>
    <row r="7" spans="1:10" ht="14.25" customHeight="1" x14ac:dyDescent="0.25">
      <c r="A7" s="31" t="s">
        <v>30</v>
      </c>
      <c r="B7" s="4" t="s">
        <v>31</v>
      </c>
      <c r="C7" s="4"/>
      <c r="D7" s="4"/>
      <c r="E7" s="4"/>
      <c r="F7" s="4"/>
      <c r="G7" s="3">
        <v>46112</v>
      </c>
      <c r="H7" s="3"/>
      <c r="I7" s="3"/>
      <c r="J7" s="3"/>
    </row>
    <row r="8" spans="1:10" ht="14.25" customHeight="1" x14ac:dyDescent="0.25">
      <c r="A8" s="31" t="s">
        <v>32</v>
      </c>
      <c r="B8" s="4" t="s">
        <v>33</v>
      </c>
      <c r="C8" s="4"/>
      <c r="D8" s="4"/>
      <c r="E8" s="4"/>
      <c r="F8" s="4"/>
      <c r="G8" s="2" t="s">
        <v>34</v>
      </c>
      <c r="H8" s="2"/>
      <c r="I8" s="2"/>
      <c r="J8" s="2"/>
    </row>
    <row r="9" spans="1:10" ht="22.5" customHeight="1" x14ac:dyDescent="0.25">
      <c r="A9" s="31" t="s">
        <v>35</v>
      </c>
      <c r="B9" s="4" t="s">
        <v>36</v>
      </c>
      <c r="C9" s="4"/>
      <c r="D9" s="4"/>
      <c r="E9" s="4"/>
      <c r="F9" s="4"/>
      <c r="G9" s="3" t="s">
        <v>37</v>
      </c>
      <c r="H9" s="3"/>
      <c r="I9" s="3"/>
      <c r="J9" s="3"/>
    </row>
    <row r="10" spans="1:10" ht="14.25" customHeight="1" x14ac:dyDescent="0.25">
      <c r="A10" s="31" t="s">
        <v>38</v>
      </c>
      <c r="B10" s="4" t="s">
        <v>39</v>
      </c>
      <c r="C10" s="4"/>
      <c r="D10" s="4"/>
      <c r="E10" s="4"/>
      <c r="F10" s="4"/>
      <c r="G10" s="2">
        <v>12</v>
      </c>
      <c r="H10" s="2"/>
      <c r="I10" s="2"/>
      <c r="J10" s="2"/>
    </row>
    <row r="11" spans="1:10" ht="14.25" customHeight="1" x14ac:dyDescent="0.25">
      <c r="A11" s="5" t="s">
        <v>40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ht="25.5" customHeight="1" x14ac:dyDescent="0.25">
      <c r="A12" s="1" t="s">
        <v>41</v>
      </c>
      <c r="B12" s="1"/>
      <c r="C12" s="1"/>
      <c r="D12" s="1" t="s">
        <v>42</v>
      </c>
      <c r="E12" s="1"/>
      <c r="F12" s="1"/>
      <c r="G12" s="1" t="s">
        <v>43</v>
      </c>
      <c r="H12" s="1"/>
      <c r="I12" s="1"/>
      <c r="J12" s="1"/>
    </row>
    <row r="13" spans="1:10" ht="37.5" customHeight="1" x14ac:dyDescent="0.25">
      <c r="A13" s="4" t="s">
        <v>44</v>
      </c>
      <c r="B13" s="4"/>
      <c r="C13" s="4"/>
      <c r="D13" s="2" t="s">
        <v>45</v>
      </c>
      <c r="E13" s="2"/>
      <c r="F13" s="2"/>
      <c r="G13" s="45">
        <v>1</v>
      </c>
      <c r="H13" s="45"/>
      <c r="I13" s="45"/>
      <c r="J13" s="45"/>
    </row>
    <row r="14" spans="1:10" ht="14.25" customHeight="1" x14ac:dyDescent="0.25">
      <c r="A14" s="5" t="s">
        <v>46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ht="14.25" customHeight="1" x14ac:dyDescent="0.25">
      <c r="A15" s="46" t="s">
        <v>47</v>
      </c>
      <c r="B15" s="46"/>
      <c r="C15" s="46"/>
      <c r="D15" s="46"/>
      <c r="E15" s="46"/>
      <c r="F15" s="46"/>
      <c r="G15" s="46"/>
      <c r="H15" s="46"/>
      <c r="I15" s="46"/>
      <c r="J15" s="46"/>
    </row>
    <row r="16" spans="1:10" ht="14.25" customHeight="1" x14ac:dyDescent="0.25">
      <c r="A16" s="47" t="s">
        <v>48</v>
      </c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26.25" customHeight="1" x14ac:dyDescent="0.25">
      <c r="A17" s="31">
        <v>1</v>
      </c>
      <c r="B17" s="4" t="s">
        <v>49</v>
      </c>
      <c r="C17" s="4"/>
      <c r="D17" s="4"/>
      <c r="E17" s="4"/>
      <c r="F17" s="4"/>
      <c r="G17" s="4"/>
      <c r="H17" s="4"/>
      <c r="I17" s="48" t="s">
        <v>50</v>
      </c>
      <c r="J17" s="48"/>
    </row>
    <row r="18" spans="1:10" ht="14.25" customHeight="1" x14ac:dyDescent="0.25">
      <c r="A18" s="31">
        <v>2</v>
      </c>
      <c r="B18" s="4" t="s">
        <v>51</v>
      </c>
      <c r="C18" s="4"/>
      <c r="D18" s="4"/>
      <c r="E18" s="4"/>
      <c r="F18" s="4"/>
      <c r="G18" s="4"/>
      <c r="H18" s="4"/>
      <c r="I18" s="49">
        <v>4550</v>
      </c>
      <c r="J18" s="49"/>
    </row>
    <row r="19" spans="1:10" ht="14.25" customHeight="1" x14ac:dyDescent="0.25">
      <c r="A19" s="31">
        <v>3</v>
      </c>
      <c r="B19" s="4" t="s">
        <v>52</v>
      </c>
      <c r="C19" s="4"/>
      <c r="D19" s="4"/>
      <c r="E19" s="4"/>
      <c r="F19" s="4"/>
      <c r="G19" s="4"/>
      <c r="H19" s="4"/>
      <c r="I19" s="2"/>
      <c r="J19" s="2"/>
    </row>
    <row r="20" spans="1:10" ht="14.25" customHeight="1" x14ac:dyDescent="0.25">
      <c r="A20" s="31">
        <v>4</v>
      </c>
      <c r="B20" s="4" t="s">
        <v>53</v>
      </c>
      <c r="C20" s="4"/>
      <c r="D20" s="4"/>
      <c r="E20" s="4"/>
      <c r="F20" s="4"/>
      <c r="G20" s="4"/>
      <c r="H20" s="4"/>
      <c r="I20" s="3">
        <v>46023</v>
      </c>
      <c r="J20" s="3"/>
    </row>
    <row r="21" spans="1:10" x14ac:dyDescent="0.25">
      <c r="A21" s="50" t="s">
        <v>54</v>
      </c>
      <c r="B21" s="50"/>
      <c r="C21" s="50"/>
      <c r="D21" s="50"/>
      <c r="E21" s="50"/>
      <c r="F21" s="50"/>
      <c r="G21" s="50"/>
      <c r="H21" s="50"/>
      <c r="I21" s="50"/>
      <c r="J21" s="50"/>
    </row>
    <row r="22" spans="1:10" ht="14.25" customHeight="1" x14ac:dyDescent="0.25">
      <c r="A22" s="32">
        <v>1</v>
      </c>
      <c r="B22" s="47" t="s">
        <v>55</v>
      </c>
      <c r="C22" s="47"/>
      <c r="D22" s="47"/>
      <c r="E22" s="47"/>
      <c r="F22" s="47"/>
      <c r="G22" s="47"/>
      <c r="H22" s="47"/>
      <c r="I22" s="48" t="s">
        <v>56</v>
      </c>
      <c r="J22" s="48"/>
    </row>
    <row r="23" spans="1:10" ht="14.25" customHeight="1" x14ac:dyDescent="0.25">
      <c r="A23" s="31" t="s">
        <v>57</v>
      </c>
      <c r="B23" s="4" t="s">
        <v>58</v>
      </c>
      <c r="C23" s="4"/>
      <c r="D23" s="4"/>
      <c r="E23" s="4"/>
      <c r="F23" s="4"/>
      <c r="G23" s="4"/>
      <c r="H23" s="4"/>
      <c r="I23" s="51">
        <f>I18</f>
        <v>4550</v>
      </c>
      <c r="J23" s="51"/>
    </row>
    <row r="24" spans="1:10" ht="14.25" customHeight="1" x14ac:dyDescent="0.25">
      <c r="A24" s="31" t="s">
        <v>32</v>
      </c>
      <c r="B24" s="4" t="s">
        <v>59</v>
      </c>
      <c r="C24" s="4"/>
      <c r="D24" s="4"/>
      <c r="E24" s="4"/>
      <c r="F24" s="4"/>
      <c r="G24" s="4"/>
      <c r="H24" s="4"/>
      <c r="I24" s="51"/>
      <c r="J24" s="51"/>
    </row>
    <row r="25" spans="1:10" ht="14.25" customHeight="1" x14ac:dyDescent="0.25">
      <c r="A25" s="31" t="s">
        <v>35</v>
      </c>
      <c r="B25" s="4" t="s">
        <v>60</v>
      </c>
      <c r="C25" s="4"/>
      <c r="D25" s="4"/>
      <c r="E25" s="4"/>
      <c r="F25" s="4"/>
      <c r="G25" s="4"/>
      <c r="H25" s="4"/>
      <c r="I25" s="51"/>
      <c r="J25" s="51"/>
    </row>
    <row r="26" spans="1:10" ht="14.25" customHeight="1" x14ac:dyDescent="0.25">
      <c r="A26" s="31" t="s">
        <v>38</v>
      </c>
      <c r="B26" s="4" t="s">
        <v>61</v>
      </c>
      <c r="C26" s="4"/>
      <c r="D26" s="4"/>
      <c r="E26" s="4"/>
      <c r="F26" s="4"/>
      <c r="G26" s="4"/>
      <c r="H26" s="4"/>
      <c r="I26" s="51"/>
      <c r="J26" s="51"/>
    </row>
    <row r="27" spans="1:10" ht="14.25" customHeight="1" x14ac:dyDescent="0.25">
      <c r="A27" s="31" t="s">
        <v>62</v>
      </c>
      <c r="B27" s="4" t="s">
        <v>63</v>
      </c>
      <c r="C27" s="4"/>
      <c r="D27" s="4"/>
      <c r="E27" s="4"/>
      <c r="F27" s="4"/>
      <c r="G27" s="4"/>
      <c r="H27" s="4"/>
      <c r="I27" s="51"/>
      <c r="J27" s="51"/>
    </row>
    <row r="28" spans="1:10" ht="14.25" customHeight="1" x14ac:dyDescent="0.25">
      <c r="A28" s="31" t="s">
        <v>64</v>
      </c>
      <c r="B28" s="4" t="s">
        <v>65</v>
      </c>
      <c r="C28" s="4"/>
      <c r="D28" s="4"/>
      <c r="E28" s="4"/>
      <c r="F28" s="4"/>
      <c r="G28" s="4"/>
      <c r="H28" s="4"/>
      <c r="I28" s="51"/>
      <c r="J28" s="51"/>
    </row>
    <row r="29" spans="1:10" ht="14.25" customHeight="1" x14ac:dyDescent="0.25">
      <c r="A29" s="31" t="s">
        <v>66</v>
      </c>
      <c r="B29" s="4" t="s">
        <v>67</v>
      </c>
      <c r="C29" s="4"/>
      <c r="D29" s="4"/>
      <c r="E29" s="4"/>
      <c r="F29" s="4"/>
      <c r="G29" s="4"/>
      <c r="H29" s="4"/>
      <c r="I29" s="51"/>
      <c r="J29" s="51"/>
    </row>
    <row r="30" spans="1:10" ht="15" customHeight="1" x14ac:dyDescent="0.25">
      <c r="A30" s="52" t="s">
        <v>68</v>
      </c>
      <c r="B30" s="52"/>
      <c r="C30" s="52"/>
      <c r="D30" s="52"/>
      <c r="E30" s="52"/>
      <c r="F30" s="52"/>
      <c r="G30" s="52"/>
      <c r="H30" s="52"/>
      <c r="I30" s="53">
        <f>SUM(I23:J29)</f>
        <v>4550</v>
      </c>
      <c r="J30" s="53"/>
    </row>
    <row r="31" spans="1:10" x14ac:dyDescent="0.25">
      <c r="A31" s="50" t="s">
        <v>69</v>
      </c>
      <c r="B31" s="50"/>
      <c r="C31" s="50"/>
      <c r="D31" s="50"/>
      <c r="E31" s="50"/>
      <c r="F31" s="50"/>
      <c r="G31" s="50"/>
      <c r="H31" s="50"/>
      <c r="I31" s="50"/>
      <c r="J31" s="50"/>
    </row>
    <row r="32" spans="1:10" ht="14.25" customHeight="1" x14ac:dyDescent="0.25">
      <c r="A32" s="32">
        <v>2</v>
      </c>
      <c r="B32" s="47" t="s">
        <v>70</v>
      </c>
      <c r="C32" s="47"/>
      <c r="D32" s="47"/>
      <c r="E32" s="47"/>
      <c r="F32" s="47"/>
      <c r="G32" s="47"/>
      <c r="H32" s="47"/>
      <c r="I32" s="48" t="s">
        <v>56</v>
      </c>
      <c r="J32" s="48"/>
    </row>
    <row r="33" spans="1:15" ht="14.25" customHeight="1" x14ac:dyDescent="0.25">
      <c r="A33" s="31" t="s">
        <v>57</v>
      </c>
      <c r="B33" s="4" t="s">
        <v>71</v>
      </c>
      <c r="C33" s="4"/>
      <c r="D33" s="4"/>
      <c r="E33" s="4"/>
      <c r="F33" s="4"/>
      <c r="G33" s="4"/>
      <c r="H33" s="4"/>
      <c r="I33" s="54"/>
      <c r="J33" s="54"/>
      <c r="K33" s="55"/>
      <c r="L33" s="55"/>
      <c r="M33" s="55"/>
      <c r="N33" s="55"/>
      <c r="O33" s="55"/>
    </row>
    <row r="34" spans="1:15" ht="15" customHeight="1" x14ac:dyDescent="0.25">
      <c r="A34" s="31" t="s">
        <v>32</v>
      </c>
      <c r="B34" s="4" t="s">
        <v>72</v>
      </c>
      <c r="C34" s="4"/>
      <c r="D34" s="4"/>
      <c r="E34" s="4"/>
      <c r="F34" s="4"/>
      <c r="G34" s="4"/>
      <c r="H34" s="4"/>
      <c r="I34" s="56">
        <f>633.6-6.33</f>
        <v>627.27</v>
      </c>
      <c r="J34" s="56"/>
      <c r="K34" s="57" t="s">
        <v>73</v>
      </c>
      <c r="L34" s="57"/>
      <c r="M34" s="57"/>
      <c r="N34" s="57"/>
      <c r="O34" s="57"/>
    </row>
    <row r="35" spans="1:15" ht="14.25" customHeight="1" x14ac:dyDescent="0.25">
      <c r="A35" s="31" t="s">
        <v>35</v>
      </c>
      <c r="B35" s="4" t="s">
        <v>74</v>
      </c>
      <c r="C35" s="4"/>
      <c r="D35" s="4"/>
      <c r="E35" s="4"/>
      <c r="F35" s="4"/>
      <c r="G35" s="4"/>
      <c r="H35" s="4"/>
      <c r="I35" s="56">
        <v>325</v>
      </c>
      <c r="J35" s="56"/>
    </row>
    <row r="36" spans="1:15" ht="15.75" customHeight="1" x14ac:dyDescent="0.25">
      <c r="A36" s="31" t="s">
        <v>38</v>
      </c>
      <c r="B36" s="4" t="s">
        <v>75</v>
      </c>
      <c r="C36" s="4"/>
      <c r="D36" s="4"/>
      <c r="E36" s="4"/>
      <c r="F36" s="4"/>
      <c r="G36" s="4"/>
      <c r="H36" s="4"/>
      <c r="I36" s="56">
        <v>42.5</v>
      </c>
      <c r="J36" s="56"/>
      <c r="K36" s="57"/>
      <c r="L36" s="57"/>
      <c r="M36" s="57"/>
      <c r="N36" s="57"/>
      <c r="O36" s="57"/>
    </row>
    <row r="37" spans="1:15" ht="15.75" customHeight="1" x14ac:dyDescent="0.25">
      <c r="A37" s="31" t="s">
        <v>62</v>
      </c>
      <c r="B37" s="4" t="s">
        <v>76</v>
      </c>
      <c r="C37" s="4"/>
      <c r="D37" s="4"/>
      <c r="E37" s="4"/>
      <c r="F37" s="4"/>
      <c r="G37" s="4"/>
      <c r="H37" s="4"/>
      <c r="I37" s="56">
        <v>310</v>
      </c>
      <c r="J37" s="56"/>
    </row>
    <row r="38" spans="1:15" ht="15.75" customHeight="1" x14ac:dyDescent="0.25">
      <c r="A38" s="31" t="s">
        <v>64</v>
      </c>
      <c r="B38" s="4" t="s">
        <v>77</v>
      </c>
      <c r="C38" s="4"/>
      <c r="D38" s="4"/>
      <c r="E38" s="4"/>
      <c r="F38" s="4"/>
      <c r="G38" s="4"/>
      <c r="H38" s="4"/>
      <c r="I38" s="56">
        <v>134.91</v>
      </c>
      <c r="J38" s="56"/>
      <c r="K38" s="57"/>
      <c r="L38" s="57"/>
      <c r="M38" s="57"/>
      <c r="N38" s="57"/>
      <c r="O38" s="57"/>
    </row>
    <row r="39" spans="1:15" ht="15" hidden="1" customHeight="1" x14ac:dyDescent="0.25">
      <c r="A39" s="31" t="s">
        <v>66</v>
      </c>
      <c r="B39" s="4" t="s">
        <v>78</v>
      </c>
      <c r="C39" s="4"/>
      <c r="D39" s="4"/>
      <c r="E39" s="4"/>
      <c r="F39" s="4"/>
      <c r="G39" s="4"/>
      <c r="H39" s="4"/>
      <c r="I39" s="54">
        <v>0</v>
      </c>
      <c r="J39" s="54"/>
      <c r="K39" s="57" t="s">
        <v>79</v>
      </c>
      <c r="L39" s="57"/>
      <c r="M39" s="57"/>
      <c r="N39" s="57"/>
      <c r="O39" s="57"/>
    </row>
    <row r="40" spans="1:15" ht="15" customHeight="1" x14ac:dyDescent="0.25">
      <c r="A40" s="52" t="s">
        <v>80</v>
      </c>
      <c r="B40" s="52"/>
      <c r="C40" s="52"/>
      <c r="D40" s="52"/>
      <c r="E40" s="52"/>
      <c r="F40" s="52"/>
      <c r="G40" s="52"/>
      <c r="H40" s="52"/>
      <c r="I40" s="58">
        <f>SUM(I33:J39)</f>
        <v>1439.68</v>
      </c>
      <c r="J40" s="58"/>
    </row>
    <row r="41" spans="1:15" x14ac:dyDescent="0.25">
      <c r="A41" s="50" t="s">
        <v>81</v>
      </c>
      <c r="B41" s="50"/>
      <c r="C41" s="50"/>
      <c r="D41" s="50"/>
      <c r="E41" s="50"/>
      <c r="F41" s="50"/>
      <c r="G41" s="50"/>
      <c r="H41" s="50"/>
      <c r="I41" s="50"/>
      <c r="J41" s="50"/>
    </row>
    <row r="42" spans="1:15" ht="14.25" customHeight="1" x14ac:dyDescent="0.25">
      <c r="A42" s="33" t="s">
        <v>82</v>
      </c>
      <c r="B42" s="59" t="s">
        <v>83</v>
      </c>
      <c r="C42" s="59"/>
      <c r="D42" s="59"/>
      <c r="E42" s="59"/>
      <c r="F42" s="59"/>
      <c r="G42" s="59"/>
      <c r="H42" s="59"/>
      <c r="I42" s="60" t="s">
        <v>56</v>
      </c>
      <c r="J42" s="60"/>
    </row>
    <row r="43" spans="1:15" ht="14.25" customHeight="1" x14ac:dyDescent="0.25">
      <c r="A43" s="34" t="s">
        <v>57</v>
      </c>
      <c r="B43" s="61" t="s">
        <v>84</v>
      </c>
      <c r="C43" s="61"/>
      <c r="D43" s="61"/>
      <c r="E43" s="61"/>
      <c r="F43" s="61"/>
      <c r="G43" s="61"/>
      <c r="H43" s="61"/>
      <c r="I43" s="56">
        <v>214.3</v>
      </c>
      <c r="J43" s="56"/>
    </row>
    <row r="44" spans="1:15" ht="14.25" customHeight="1" x14ac:dyDescent="0.25">
      <c r="A44" s="34" t="s">
        <v>32</v>
      </c>
      <c r="B44" s="61" t="s">
        <v>85</v>
      </c>
      <c r="C44" s="61"/>
      <c r="D44" s="61"/>
      <c r="E44" s="61"/>
      <c r="F44" s="61"/>
      <c r="G44" s="61"/>
      <c r="H44" s="61"/>
      <c r="I44" s="56">
        <v>440.11</v>
      </c>
      <c r="J44" s="56"/>
    </row>
    <row r="45" spans="1:15" ht="14.25" customHeight="1" x14ac:dyDescent="0.25">
      <c r="A45" s="34" t="s">
        <v>35</v>
      </c>
      <c r="B45" s="61" t="s">
        <v>86</v>
      </c>
      <c r="C45" s="61"/>
      <c r="D45" s="61"/>
      <c r="E45" s="61"/>
      <c r="F45" s="61"/>
      <c r="G45" s="61"/>
      <c r="H45" s="61"/>
      <c r="I45" s="56">
        <v>557.79999999999995</v>
      </c>
      <c r="J45" s="56"/>
    </row>
    <row r="46" spans="1:15" ht="15" customHeight="1" x14ac:dyDescent="0.25">
      <c r="A46" s="60" t="s">
        <v>87</v>
      </c>
      <c r="B46" s="60"/>
      <c r="C46" s="60"/>
      <c r="D46" s="60"/>
      <c r="E46" s="60"/>
      <c r="F46" s="60"/>
      <c r="G46" s="60"/>
      <c r="H46" s="60"/>
      <c r="I46" s="62">
        <f>SUM(I43:J45)</f>
        <v>1212.21</v>
      </c>
      <c r="J46" s="62"/>
    </row>
    <row r="47" spans="1:15" x14ac:dyDescent="0.25">
      <c r="A47" s="50" t="s">
        <v>88</v>
      </c>
      <c r="B47" s="50"/>
      <c r="C47" s="50"/>
      <c r="D47" s="50"/>
      <c r="E47" s="50"/>
      <c r="F47" s="50"/>
      <c r="G47" s="50"/>
      <c r="H47" s="50"/>
      <c r="I47" s="50"/>
      <c r="J47" s="50"/>
    </row>
    <row r="48" spans="1:15" ht="14.25" customHeight="1" x14ac:dyDescent="0.25">
      <c r="A48" s="31" t="s">
        <v>89</v>
      </c>
      <c r="B48" s="47" t="s">
        <v>90</v>
      </c>
      <c r="C48" s="47"/>
      <c r="D48" s="47"/>
      <c r="E48" s="47"/>
      <c r="F48" s="47"/>
      <c r="G48" s="48" t="s">
        <v>91</v>
      </c>
      <c r="H48" s="48"/>
      <c r="I48" s="48" t="s">
        <v>56</v>
      </c>
      <c r="J48" s="48"/>
    </row>
    <row r="49" spans="1:10" ht="14.25" customHeight="1" x14ac:dyDescent="0.25">
      <c r="A49" s="31" t="s">
        <v>57</v>
      </c>
      <c r="B49" s="4" t="s">
        <v>92</v>
      </c>
      <c r="C49" s="4"/>
      <c r="D49" s="4"/>
      <c r="E49" s="4"/>
      <c r="F49" s="4"/>
      <c r="G49" s="63">
        <v>0.2</v>
      </c>
      <c r="H49" s="63"/>
      <c r="I49" s="64">
        <f>(G49*I30)</f>
        <v>910</v>
      </c>
      <c r="J49" s="64"/>
    </row>
    <row r="50" spans="1:10" ht="14.25" customHeight="1" x14ac:dyDescent="0.25">
      <c r="A50" s="31" t="s">
        <v>32</v>
      </c>
      <c r="B50" s="4" t="s">
        <v>93</v>
      </c>
      <c r="C50" s="4"/>
      <c r="D50" s="4"/>
      <c r="E50" s="4"/>
      <c r="F50" s="4"/>
      <c r="G50" s="63">
        <v>1.4999999999999999E-2</v>
      </c>
      <c r="H50" s="63"/>
      <c r="I50" s="64">
        <f>(G50*I30)</f>
        <v>68.25</v>
      </c>
      <c r="J50" s="64"/>
    </row>
    <row r="51" spans="1:10" ht="14.25" customHeight="1" x14ac:dyDescent="0.25">
      <c r="A51" s="31" t="s">
        <v>35</v>
      </c>
      <c r="B51" s="4" t="s">
        <v>94</v>
      </c>
      <c r="C51" s="4"/>
      <c r="D51" s="4"/>
      <c r="E51" s="4"/>
      <c r="F51" s="4"/>
      <c r="G51" s="63">
        <v>0.01</v>
      </c>
      <c r="H51" s="63"/>
      <c r="I51" s="64">
        <f>(G51*I30)</f>
        <v>45.5</v>
      </c>
      <c r="J51" s="64"/>
    </row>
    <row r="52" spans="1:10" ht="14.25" customHeight="1" x14ac:dyDescent="0.25">
      <c r="A52" s="31" t="s">
        <v>38</v>
      </c>
      <c r="B52" s="4" t="s">
        <v>95</v>
      </c>
      <c r="C52" s="4"/>
      <c r="D52" s="4"/>
      <c r="E52" s="4"/>
      <c r="F52" s="4"/>
      <c r="G52" s="63">
        <v>2E-3</v>
      </c>
      <c r="H52" s="63"/>
      <c r="I52" s="64">
        <f>(G52*I30)</f>
        <v>9.1</v>
      </c>
      <c r="J52" s="64"/>
    </row>
    <row r="53" spans="1:10" ht="14.25" customHeight="1" x14ac:dyDescent="0.25">
      <c r="A53" s="31" t="s">
        <v>62</v>
      </c>
      <c r="B53" s="4" t="s">
        <v>96</v>
      </c>
      <c r="C53" s="4"/>
      <c r="D53" s="4"/>
      <c r="E53" s="4"/>
      <c r="F53" s="4"/>
      <c r="G53" s="63">
        <v>2.5000000000000001E-2</v>
      </c>
      <c r="H53" s="63"/>
      <c r="I53" s="64">
        <f>(G53*I30)</f>
        <v>113.75</v>
      </c>
      <c r="J53" s="64"/>
    </row>
    <row r="54" spans="1:10" ht="14.25" customHeight="1" x14ac:dyDescent="0.25">
      <c r="A54" s="31" t="s">
        <v>64</v>
      </c>
      <c r="B54" s="4" t="s">
        <v>97</v>
      </c>
      <c r="C54" s="4"/>
      <c r="D54" s="4"/>
      <c r="E54" s="4"/>
      <c r="F54" s="4"/>
      <c r="G54" s="63">
        <v>0.08</v>
      </c>
      <c r="H54" s="63"/>
      <c r="I54" s="64">
        <f>(G54*I30)</f>
        <v>364</v>
      </c>
      <c r="J54" s="64"/>
    </row>
    <row r="55" spans="1:10" s="36" customFormat="1" ht="15.75" customHeight="1" x14ac:dyDescent="0.25">
      <c r="A55" s="35" t="s">
        <v>66</v>
      </c>
      <c r="B55" s="65" t="s">
        <v>98</v>
      </c>
      <c r="C55" s="65"/>
      <c r="D55" s="65"/>
      <c r="E55" s="65"/>
      <c r="F55" s="65"/>
      <c r="G55" s="63">
        <v>0.03</v>
      </c>
      <c r="H55" s="63"/>
      <c r="I55" s="66">
        <f>(G55*I30)</f>
        <v>136.5</v>
      </c>
      <c r="J55" s="66"/>
    </row>
    <row r="56" spans="1:10" ht="14.25" customHeight="1" x14ac:dyDescent="0.25">
      <c r="A56" s="31" t="s">
        <v>99</v>
      </c>
      <c r="B56" s="4" t="s">
        <v>100</v>
      </c>
      <c r="C56" s="4"/>
      <c r="D56" s="4"/>
      <c r="E56" s="4"/>
      <c r="F56" s="4"/>
      <c r="G56" s="63">
        <v>6.0000000000000001E-3</v>
      </c>
      <c r="H56" s="63"/>
      <c r="I56" s="64">
        <f>(G56*I30)</f>
        <v>27.3</v>
      </c>
      <c r="J56" s="64"/>
    </row>
    <row r="57" spans="1:10" ht="14.25" customHeight="1" x14ac:dyDescent="0.25">
      <c r="A57" s="52" t="s">
        <v>101</v>
      </c>
      <c r="B57" s="52"/>
      <c r="C57" s="52"/>
      <c r="D57" s="52"/>
      <c r="E57" s="52"/>
      <c r="F57" s="52"/>
      <c r="G57" s="67">
        <f>SUM(G49:H56)</f>
        <v>0.3680000000000001</v>
      </c>
      <c r="H57" s="67"/>
      <c r="I57" s="58">
        <f>SUM(I49:J56)</f>
        <v>1674.3999999999999</v>
      </c>
      <c r="J57" s="58"/>
    </row>
    <row r="58" spans="1:10" x14ac:dyDescent="0.25">
      <c r="A58" s="50" t="s">
        <v>102</v>
      </c>
      <c r="B58" s="50"/>
      <c r="C58" s="50"/>
      <c r="D58" s="50"/>
      <c r="E58" s="50"/>
      <c r="F58" s="50"/>
      <c r="G58" s="50"/>
      <c r="H58" s="50"/>
      <c r="I58" s="50"/>
      <c r="J58" s="50"/>
    </row>
    <row r="59" spans="1:10" ht="14.25" customHeight="1" x14ac:dyDescent="0.25">
      <c r="A59" s="32" t="s">
        <v>103</v>
      </c>
      <c r="B59" s="47" t="s">
        <v>104</v>
      </c>
      <c r="C59" s="47"/>
      <c r="D59" s="47"/>
      <c r="E59" s="47"/>
      <c r="F59" s="47"/>
      <c r="G59" s="47"/>
      <c r="H59" s="47"/>
      <c r="I59" s="48" t="s">
        <v>56</v>
      </c>
      <c r="J59" s="48"/>
    </row>
    <row r="60" spans="1:10" ht="14.25" customHeight="1" x14ac:dyDescent="0.25">
      <c r="A60" s="31" t="s">
        <v>57</v>
      </c>
      <c r="B60" s="4" t="s">
        <v>105</v>
      </c>
      <c r="C60" s="4"/>
      <c r="D60" s="4"/>
      <c r="E60" s="4"/>
      <c r="F60" s="4"/>
      <c r="G60" s="68">
        <v>8.3299999999999999E-2</v>
      </c>
      <c r="H60" s="68"/>
      <c r="I60" s="64">
        <f>(G60*I30)</f>
        <v>379.01499999999999</v>
      </c>
      <c r="J60" s="64"/>
    </row>
    <row r="61" spans="1:10" ht="14.25" customHeight="1" x14ac:dyDescent="0.25">
      <c r="A61" s="31" t="s">
        <v>32</v>
      </c>
      <c r="B61" s="4" t="s">
        <v>106</v>
      </c>
      <c r="C61" s="4"/>
      <c r="D61" s="4"/>
      <c r="E61" s="4"/>
      <c r="F61" s="4"/>
      <c r="G61" s="68">
        <v>2.7799999999999998E-2</v>
      </c>
      <c r="H61" s="68"/>
      <c r="I61" s="64">
        <f>(G61*I30)</f>
        <v>126.49</v>
      </c>
      <c r="J61" s="64"/>
    </row>
    <row r="62" spans="1:10" ht="14.25" customHeight="1" x14ac:dyDescent="0.25">
      <c r="A62" s="52" t="s">
        <v>101</v>
      </c>
      <c r="B62" s="52"/>
      <c r="C62" s="52"/>
      <c r="D62" s="52"/>
      <c r="E62" s="52"/>
      <c r="F62" s="52"/>
      <c r="G62" s="67">
        <f>SUM(G60:H61)</f>
        <v>0.1111</v>
      </c>
      <c r="H62" s="67"/>
      <c r="I62" s="69">
        <f>SUM(I60:J61)</f>
        <v>505.505</v>
      </c>
      <c r="J62" s="69"/>
    </row>
    <row r="63" spans="1:10" x14ac:dyDescent="0.25">
      <c r="A63" s="50" t="s">
        <v>107</v>
      </c>
      <c r="B63" s="50"/>
      <c r="C63" s="50"/>
      <c r="D63" s="50"/>
      <c r="E63" s="50"/>
      <c r="F63" s="50"/>
      <c r="G63" s="50"/>
      <c r="H63" s="50"/>
      <c r="I63" s="50"/>
      <c r="J63" s="50"/>
    </row>
    <row r="64" spans="1:10" ht="14.25" customHeight="1" x14ac:dyDescent="0.25">
      <c r="A64" s="32" t="s">
        <v>108</v>
      </c>
      <c r="B64" s="47" t="s">
        <v>109</v>
      </c>
      <c r="C64" s="47"/>
      <c r="D64" s="47"/>
      <c r="E64" s="47"/>
      <c r="F64" s="47"/>
      <c r="G64" s="47"/>
      <c r="H64" s="47"/>
      <c r="I64" s="48" t="s">
        <v>56</v>
      </c>
      <c r="J64" s="48"/>
    </row>
    <row r="65" spans="1:10" ht="14.25" customHeight="1" x14ac:dyDescent="0.25">
      <c r="A65" s="31" t="s">
        <v>57</v>
      </c>
      <c r="B65" s="4" t="s">
        <v>110</v>
      </c>
      <c r="C65" s="4"/>
      <c r="D65" s="4"/>
      <c r="E65" s="4"/>
      <c r="F65" s="4"/>
      <c r="G65" s="63">
        <v>4.1999999999999997E-3</v>
      </c>
      <c r="H65" s="63"/>
      <c r="I65" s="64">
        <f>(G65*I30)</f>
        <v>19.11</v>
      </c>
      <c r="J65" s="64"/>
    </row>
    <row r="66" spans="1:10" ht="14.25" customHeight="1" x14ac:dyDescent="0.25">
      <c r="A66" s="31" t="s">
        <v>32</v>
      </c>
      <c r="B66" s="4" t="s">
        <v>111</v>
      </c>
      <c r="C66" s="4"/>
      <c r="D66" s="4"/>
      <c r="E66" s="4"/>
      <c r="F66" s="4"/>
      <c r="G66" s="63">
        <v>2.9999999999999997E-4</v>
      </c>
      <c r="H66" s="63"/>
      <c r="I66" s="64">
        <f>(G66*I30)</f>
        <v>1.365</v>
      </c>
      <c r="J66" s="64"/>
    </row>
    <row r="67" spans="1:10" ht="14.25" customHeight="1" x14ac:dyDescent="0.25">
      <c r="A67" s="31" t="s">
        <v>35</v>
      </c>
      <c r="B67" s="4" t="s">
        <v>112</v>
      </c>
      <c r="C67" s="4"/>
      <c r="D67" s="4"/>
      <c r="E67" s="4"/>
      <c r="F67" s="4"/>
      <c r="G67" s="63">
        <v>3.44E-2</v>
      </c>
      <c r="H67" s="63"/>
      <c r="I67" s="64">
        <f>(G67*I30)</f>
        <v>156.52000000000001</v>
      </c>
      <c r="J67" s="64"/>
    </row>
    <row r="68" spans="1:10" ht="14.25" customHeight="1" x14ac:dyDescent="0.25">
      <c r="A68" s="31" t="s">
        <v>38</v>
      </c>
      <c r="B68" s="70" t="s">
        <v>113</v>
      </c>
      <c r="C68" s="70"/>
      <c r="D68" s="70"/>
      <c r="E68" s="70"/>
      <c r="F68" s="70"/>
      <c r="G68" s="63">
        <v>1.9400000000000001E-2</v>
      </c>
      <c r="H68" s="63"/>
      <c r="I68" s="64">
        <f>(G68*I30)</f>
        <v>88.27</v>
      </c>
      <c r="J68" s="64"/>
    </row>
    <row r="69" spans="1:10" ht="14.25" customHeight="1" x14ac:dyDescent="0.25">
      <c r="A69" s="31" t="s">
        <v>62</v>
      </c>
      <c r="B69" s="4" t="s">
        <v>114</v>
      </c>
      <c r="C69" s="4"/>
      <c r="D69" s="4"/>
      <c r="E69" s="4"/>
      <c r="F69" s="4"/>
      <c r="G69" s="63">
        <v>7.17412E-3</v>
      </c>
      <c r="H69" s="63"/>
      <c r="I69" s="64">
        <f>(G69*I30)</f>
        <v>32.642246</v>
      </c>
      <c r="J69" s="64"/>
    </row>
    <row r="70" spans="1:10" ht="14.25" customHeight="1" x14ac:dyDescent="0.25">
      <c r="A70" s="31" t="s">
        <v>64</v>
      </c>
      <c r="B70" s="4" t="s">
        <v>115</v>
      </c>
      <c r="C70" s="4"/>
      <c r="D70" s="4"/>
      <c r="E70" s="4"/>
      <c r="F70" s="4"/>
      <c r="G70" s="63">
        <v>5.9999999999999995E-4</v>
      </c>
      <c r="H70" s="63"/>
      <c r="I70" s="64">
        <f>(G70*I30)</f>
        <v>2.73</v>
      </c>
      <c r="J70" s="64"/>
    </row>
    <row r="71" spans="1:10" ht="14.25" customHeight="1" x14ac:dyDescent="0.25">
      <c r="A71" s="52" t="s">
        <v>101</v>
      </c>
      <c r="B71" s="52"/>
      <c r="C71" s="52"/>
      <c r="D71" s="52"/>
      <c r="E71" s="52"/>
      <c r="F71" s="52"/>
      <c r="G71" s="67">
        <f>SUM(G65:H70)</f>
        <v>6.607412E-2</v>
      </c>
      <c r="H71" s="67"/>
      <c r="I71" s="69">
        <f>SUM(I65:J70)</f>
        <v>300.637246</v>
      </c>
      <c r="J71" s="69"/>
    </row>
    <row r="72" spans="1:10" x14ac:dyDescent="0.25">
      <c r="A72" s="50" t="s">
        <v>116</v>
      </c>
      <c r="B72" s="50"/>
      <c r="C72" s="50"/>
      <c r="D72" s="50"/>
      <c r="E72" s="50"/>
      <c r="F72" s="50"/>
      <c r="G72" s="50"/>
      <c r="H72" s="50"/>
      <c r="I72" s="50"/>
      <c r="J72" s="50"/>
    </row>
    <row r="73" spans="1:10" ht="14.25" customHeight="1" x14ac:dyDescent="0.25">
      <c r="A73" s="32" t="s">
        <v>117</v>
      </c>
      <c r="B73" s="47" t="s">
        <v>118</v>
      </c>
      <c r="C73" s="47"/>
      <c r="D73" s="47"/>
      <c r="E73" s="47"/>
      <c r="F73" s="47"/>
      <c r="G73" s="47"/>
      <c r="H73" s="47"/>
      <c r="I73" s="48" t="s">
        <v>56</v>
      </c>
      <c r="J73" s="48"/>
    </row>
    <row r="74" spans="1:10" ht="14.25" customHeight="1" x14ac:dyDescent="0.25">
      <c r="A74" s="31" t="s">
        <v>57</v>
      </c>
      <c r="B74" s="4" t="s">
        <v>119</v>
      </c>
      <c r="C74" s="4"/>
      <c r="D74" s="4"/>
      <c r="E74" s="4"/>
      <c r="F74" s="4"/>
      <c r="G74" s="68">
        <v>8.3299999999999999E-2</v>
      </c>
      <c r="H74" s="68"/>
      <c r="I74" s="71">
        <f>(G74*I30)</f>
        <v>379.01499999999999</v>
      </c>
      <c r="J74" s="71"/>
    </row>
    <row r="75" spans="1:10" ht="14.25" customHeight="1" x14ac:dyDescent="0.25">
      <c r="A75" s="31" t="s">
        <v>32</v>
      </c>
      <c r="B75" s="4" t="s">
        <v>120</v>
      </c>
      <c r="C75" s="4"/>
      <c r="D75" s="4"/>
      <c r="E75" s="4"/>
      <c r="F75" s="4"/>
      <c r="G75" s="68">
        <v>1.3899999999999999E-2</v>
      </c>
      <c r="H75" s="68"/>
      <c r="I75" s="71">
        <f>(G75*I30)</f>
        <v>63.244999999999997</v>
      </c>
      <c r="J75" s="71"/>
    </row>
    <row r="76" spans="1:10" ht="14.25" customHeight="1" x14ac:dyDescent="0.25">
      <c r="A76" s="31" t="s">
        <v>35</v>
      </c>
      <c r="B76" s="4" t="s">
        <v>121</v>
      </c>
      <c r="C76" s="4"/>
      <c r="D76" s="4"/>
      <c r="E76" s="4"/>
      <c r="F76" s="4"/>
      <c r="G76" s="68">
        <v>2.8999999999999998E-3</v>
      </c>
      <c r="H76" s="68"/>
      <c r="I76" s="71">
        <f>(G76*I30)</f>
        <v>13.194999999999999</v>
      </c>
      <c r="J76" s="71"/>
    </row>
    <row r="77" spans="1:10" ht="14.25" customHeight="1" x14ac:dyDescent="0.25">
      <c r="A77" s="31" t="s">
        <v>38</v>
      </c>
      <c r="B77" s="4" t="s">
        <v>122</v>
      </c>
      <c r="C77" s="4"/>
      <c r="D77" s="4"/>
      <c r="E77" s="4"/>
      <c r="F77" s="4"/>
      <c r="G77" s="68">
        <v>2.0000000000000001E-4</v>
      </c>
      <c r="H77" s="68"/>
      <c r="I77" s="71">
        <f>(G77*I30)</f>
        <v>0.91</v>
      </c>
      <c r="J77" s="71"/>
    </row>
    <row r="78" spans="1:10" ht="14.25" customHeight="1" x14ac:dyDescent="0.25">
      <c r="A78" s="31" t="s">
        <v>62</v>
      </c>
      <c r="B78" s="4" t="s">
        <v>123</v>
      </c>
      <c r="C78" s="4"/>
      <c r="D78" s="4"/>
      <c r="E78" s="4"/>
      <c r="F78" s="4"/>
      <c r="G78" s="68">
        <v>2.8E-3</v>
      </c>
      <c r="H78" s="68"/>
      <c r="I78" s="71">
        <f>(G78*I30)</f>
        <v>12.74</v>
      </c>
      <c r="J78" s="71"/>
    </row>
    <row r="79" spans="1:10" ht="14.25" customHeight="1" x14ac:dyDescent="0.25">
      <c r="A79" s="31" t="s">
        <v>64</v>
      </c>
      <c r="B79" s="4" t="s">
        <v>124</v>
      </c>
      <c r="C79" s="4"/>
      <c r="D79" s="4"/>
      <c r="E79" s="4"/>
      <c r="F79" s="4"/>
      <c r="G79" s="68">
        <v>6.9999999999999999E-4</v>
      </c>
      <c r="H79" s="68"/>
      <c r="I79" s="71">
        <f>(G79*I30)</f>
        <v>3.1850000000000001</v>
      </c>
      <c r="J79" s="71"/>
    </row>
    <row r="80" spans="1:10" ht="14.25" customHeight="1" x14ac:dyDescent="0.25">
      <c r="A80" s="48" t="s">
        <v>125</v>
      </c>
      <c r="B80" s="48"/>
      <c r="C80" s="48"/>
      <c r="D80" s="48"/>
      <c r="E80" s="48"/>
      <c r="F80" s="48"/>
      <c r="G80" s="72">
        <f>SUM(G74:G79)</f>
        <v>0.1038</v>
      </c>
      <c r="H80" s="72"/>
      <c r="I80" s="73">
        <f>SUM(I74:J79)</f>
        <v>472.29</v>
      </c>
      <c r="J80" s="73"/>
    </row>
    <row r="81" spans="1:11" ht="14.25" customHeight="1" x14ac:dyDescent="0.25">
      <c r="A81" s="31" t="s">
        <v>66</v>
      </c>
      <c r="B81" s="4" t="s">
        <v>126</v>
      </c>
      <c r="C81" s="4"/>
      <c r="D81" s="4"/>
      <c r="E81" s="4"/>
      <c r="F81" s="4"/>
      <c r="G81" s="68">
        <v>1.9599999999999999E-2</v>
      </c>
      <c r="H81" s="68"/>
      <c r="I81" s="71">
        <f>(G81*I30)</f>
        <v>89.179999999999993</v>
      </c>
      <c r="J81" s="71"/>
    </row>
    <row r="82" spans="1:11" ht="14.25" customHeight="1" x14ac:dyDescent="0.25">
      <c r="A82" s="48" t="s">
        <v>127</v>
      </c>
      <c r="B82" s="48"/>
      <c r="C82" s="48"/>
      <c r="D82" s="48"/>
      <c r="E82" s="48"/>
      <c r="F82" s="48"/>
      <c r="G82" s="72">
        <f>G80+G81</f>
        <v>0.12340000000000001</v>
      </c>
      <c r="H82" s="72"/>
      <c r="I82" s="73">
        <f>SUM(I80:J81)</f>
        <v>561.47</v>
      </c>
      <c r="J82" s="73"/>
    </row>
    <row r="83" spans="1:11" ht="14.25" customHeight="1" x14ac:dyDescent="0.25">
      <c r="A83" s="31" t="s">
        <v>99</v>
      </c>
      <c r="B83" s="4" t="s">
        <v>128</v>
      </c>
      <c r="C83" s="4"/>
      <c r="D83" s="4"/>
      <c r="E83" s="4"/>
      <c r="F83" s="4"/>
      <c r="G83" s="68">
        <v>4.5400000000000003E-2</v>
      </c>
      <c r="H83" s="68"/>
      <c r="I83" s="64">
        <f>(G83*I30)</f>
        <v>206.57000000000002</v>
      </c>
      <c r="J83" s="64"/>
    </row>
    <row r="84" spans="1:11" ht="14.25" customHeight="1" x14ac:dyDescent="0.25">
      <c r="A84" s="52" t="s">
        <v>101</v>
      </c>
      <c r="B84" s="52"/>
      <c r="C84" s="52"/>
      <c r="D84" s="52"/>
      <c r="E84" s="52"/>
      <c r="F84" s="52"/>
      <c r="G84" s="67">
        <f>G82+G83</f>
        <v>0.16880000000000001</v>
      </c>
      <c r="H84" s="67"/>
      <c r="I84" s="69">
        <f>I82+I83</f>
        <v>768.04000000000008</v>
      </c>
      <c r="J84" s="69"/>
    </row>
    <row r="85" spans="1:11" x14ac:dyDescent="0.25">
      <c r="A85" s="50" t="s">
        <v>129</v>
      </c>
      <c r="B85" s="50"/>
      <c r="C85" s="50"/>
      <c r="D85" s="50"/>
      <c r="E85" s="50"/>
      <c r="F85" s="50"/>
      <c r="G85" s="50"/>
      <c r="H85" s="50"/>
      <c r="I85" s="50"/>
      <c r="J85" s="50"/>
    </row>
    <row r="86" spans="1:11" ht="14.25" customHeight="1" x14ac:dyDescent="0.25">
      <c r="A86" s="31">
        <v>4</v>
      </c>
      <c r="B86" s="47" t="s">
        <v>130</v>
      </c>
      <c r="C86" s="47"/>
      <c r="D86" s="47"/>
      <c r="E86" s="47"/>
      <c r="F86" s="47"/>
      <c r="G86" s="47"/>
      <c r="H86" s="47"/>
      <c r="I86" s="48" t="s">
        <v>56</v>
      </c>
      <c r="J86" s="48"/>
    </row>
    <row r="87" spans="1:11" ht="14.25" customHeight="1" x14ac:dyDescent="0.25">
      <c r="A87" s="31" t="s">
        <v>131</v>
      </c>
      <c r="B87" s="4" t="s">
        <v>90</v>
      </c>
      <c r="C87" s="4"/>
      <c r="D87" s="4"/>
      <c r="E87" s="4"/>
      <c r="F87" s="4"/>
      <c r="G87" s="68">
        <f>G57</f>
        <v>0.3680000000000001</v>
      </c>
      <c r="H87" s="68"/>
      <c r="I87" s="74">
        <f>I57</f>
        <v>1674.3999999999999</v>
      </c>
      <c r="J87" s="74"/>
    </row>
    <row r="88" spans="1:11" ht="14.25" customHeight="1" x14ac:dyDescent="0.25">
      <c r="A88" s="31" t="s">
        <v>132</v>
      </c>
      <c r="B88" s="4" t="s">
        <v>133</v>
      </c>
      <c r="C88" s="4"/>
      <c r="D88" s="4"/>
      <c r="E88" s="4"/>
      <c r="F88" s="4"/>
      <c r="G88" s="68">
        <f>G62</f>
        <v>0.1111</v>
      </c>
      <c r="H88" s="68"/>
      <c r="I88" s="64">
        <f>(I62)</f>
        <v>505.505</v>
      </c>
      <c r="J88" s="64"/>
    </row>
    <row r="89" spans="1:11" ht="14.25" customHeight="1" x14ac:dyDescent="0.25">
      <c r="A89" s="31" t="s">
        <v>134</v>
      </c>
      <c r="B89" s="4" t="s">
        <v>135</v>
      </c>
      <c r="C89" s="4"/>
      <c r="D89" s="4"/>
      <c r="E89" s="4"/>
      <c r="F89" s="4"/>
      <c r="G89" s="68">
        <f>G71</f>
        <v>6.607412E-2</v>
      </c>
      <c r="H89" s="68"/>
      <c r="I89" s="64">
        <f>I71</f>
        <v>300.637246</v>
      </c>
      <c r="J89" s="64"/>
    </row>
    <row r="90" spans="1:11" ht="14.25" customHeight="1" x14ac:dyDescent="0.25">
      <c r="A90" s="31" t="s">
        <v>136</v>
      </c>
      <c r="B90" s="4" t="s">
        <v>137</v>
      </c>
      <c r="C90" s="4"/>
      <c r="D90" s="4"/>
      <c r="E90" s="4"/>
      <c r="F90" s="4"/>
      <c r="G90" s="68">
        <f>G84</f>
        <v>0.16880000000000001</v>
      </c>
      <c r="H90" s="68"/>
      <c r="I90" s="64">
        <f>I84</f>
        <v>768.04000000000008</v>
      </c>
      <c r="J90" s="64"/>
    </row>
    <row r="91" spans="1:11" ht="14.25" customHeight="1" x14ac:dyDescent="0.25">
      <c r="A91" s="52" t="s">
        <v>101</v>
      </c>
      <c r="B91" s="52"/>
      <c r="C91" s="52"/>
      <c r="D91" s="52"/>
      <c r="E91" s="52"/>
      <c r="F91" s="52"/>
      <c r="G91" s="67">
        <f>SUM(G87:H90)</f>
        <v>0.71397412000000005</v>
      </c>
      <c r="H91" s="67"/>
      <c r="I91" s="58">
        <f>SUM(I87:J90)</f>
        <v>3248.5822459999999</v>
      </c>
      <c r="J91" s="58"/>
      <c r="K91" s="37"/>
    </row>
    <row r="92" spans="1:11" x14ac:dyDescent="0.25">
      <c r="A92" s="50" t="s">
        <v>138</v>
      </c>
      <c r="B92" s="50"/>
      <c r="C92" s="50"/>
      <c r="D92" s="50"/>
      <c r="E92" s="50"/>
      <c r="F92" s="50"/>
      <c r="G92" s="50"/>
      <c r="H92" s="50"/>
      <c r="I92" s="50"/>
      <c r="J92" s="50"/>
      <c r="K92" s="38"/>
    </row>
    <row r="93" spans="1:11" ht="14.25" customHeight="1" x14ac:dyDescent="0.25">
      <c r="A93" s="32">
        <v>5</v>
      </c>
      <c r="B93" s="47" t="s">
        <v>139</v>
      </c>
      <c r="C93" s="47"/>
      <c r="D93" s="47"/>
      <c r="E93" s="47"/>
      <c r="F93" s="47"/>
      <c r="G93" s="48" t="s">
        <v>91</v>
      </c>
      <c r="H93" s="48"/>
      <c r="I93" s="48" t="s">
        <v>56</v>
      </c>
      <c r="J93" s="48"/>
      <c r="K93" s="39"/>
    </row>
    <row r="94" spans="1:11" ht="14.25" customHeight="1" x14ac:dyDescent="0.25">
      <c r="A94" s="31" t="s">
        <v>57</v>
      </c>
      <c r="B94" s="4" t="s">
        <v>140</v>
      </c>
      <c r="C94" s="4"/>
      <c r="D94" s="4"/>
      <c r="E94" s="4"/>
      <c r="F94" s="4"/>
      <c r="G94" s="68">
        <v>0.05</v>
      </c>
      <c r="H94" s="68"/>
      <c r="I94" s="75">
        <f>(I108*G94)</f>
        <v>522.52361230000008</v>
      </c>
      <c r="J94" s="75"/>
    </row>
    <row r="95" spans="1:11" ht="14.25" customHeight="1" x14ac:dyDescent="0.25">
      <c r="A95" s="31" t="s">
        <v>32</v>
      </c>
      <c r="B95" s="4" t="s">
        <v>141</v>
      </c>
      <c r="C95" s="4"/>
      <c r="D95" s="4"/>
      <c r="E95" s="4"/>
      <c r="F95" s="4"/>
      <c r="G95" s="76"/>
      <c r="H95" s="76"/>
      <c r="I95" s="77"/>
      <c r="J95" s="77"/>
    </row>
    <row r="96" spans="1:11" ht="14.25" customHeight="1" x14ac:dyDescent="0.25">
      <c r="A96" s="31"/>
      <c r="B96" s="4" t="s">
        <v>142</v>
      </c>
      <c r="C96" s="4"/>
      <c r="D96" s="4"/>
      <c r="E96" s="4"/>
      <c r="F96" s="4"/>
      <c r="G96" s="68">
        <v>1.6500000000000001E-2</v>
      </c>
      <c r="H96" s="68"/>
      <c r="I96" s="75">
        <f>K97*G96</f>
        <v>232.25641379375512</v>
      </c>
      <c r="J96" s="75"/>
      <c r="K96" s="38">
        <f>(100%-SUM(G96:H98))/100</f>
        <v>8.5749999999999993E-3</v>
      </c>
    </row>
    <row r="97" spans="1:11" ht="14.25" customHeight="1" x14ac:dyDescent="0.25">
      <c r="A97" s="31"/>
      <c r="B97" s="4" t="s">
        <v>143</v>
      </c>
      <c r="C97" s="4"/>
      <c r="D97" s="4"/>
      <c r="E97" s="4"/>
      <c r="F97" s="4"/>
      <c r="G97" s="68">
        <v>7.5999999999999998E-2</v>
      </c>
      <c r="H97" s="68"/>
      <c r="I97" s="75">
        <f>K97*G97</f>
        <v>1069.7871180803265</v>
      </c>
      <c r="J97" s="75"/>
      <c r="K97" s="39">
        <f>(I108+I94+I100)/(100%-SUM(G96:H98))/100*100</f>
        <v>14076.146290530613</v>
      </c>
    </row>
    <row r="98" spans="1:11" ht="14.25" customHeight="1" x14ac:dyDescent="0.25">
      <c r="A98" s="31"/>
      <c r="B98" s="4" t="s">
        <v>144</v>
      </c>
      <c r="C98" s="4"/>
      <c r="D98" s="4"/>
      <c r="E98" s="4"/>
      <c r="F98" s="4"/>
      <c r="G98" s="68">
        <v>0.05</v>
      </c>
      <c r="H98" s="68"/>
      <c r="I98" s="75">
        <f>K97*G98</f>
        <v>703.80731452653072</v>
      </c>
      <c r="J98" s="75"/>
      <c r="K98" s="37"/>
    </row>
    <row r="99" spans="1:11" ht="14.25" customHeight="1" x14ac:dyDescent="0.25">
      <c r="A99" s="31"/>
      <c r="B99" s="4" t="s">
        <v>145</v>
      </c>
      <c r="C99" s="4"/>
      <c r="D99" s="4"/>
      <c r="E99" s="4"/>
      <c r="F99" s="4"/>
      <c r="G99" s="78"/>
      <c r="H99" s="78"/>
      <c r="I99" s="79"/>
      <c r="J99" s="79"/>
    </row>
    <row r="100" spans="1:11" ht="14.25" customHeight="1" x14ac:dyDescent="0.25">
      <c r="A100" s="31" t="s">
        <v>35</v>
      </c>
      <c r="B100" s="4" t="s">
        <v>146</v>
      </c>
      <c r="C100" s="4"/>
      <c r="D100" s="4"/>
      <c r="E100" s="4"/>
      <c r="F100" s="4"/>
      <c r="G100" s="68">
        <v>0.1</v>
      </c>
      <c r="H100" s="68"/>
      <c r="I100" s="75">
        <f>SUM(I108+I94)*G100</f>
        <v>1097.2995858300001</v>
      </c>
      <c r="J100" s="75"/>
    </row>
    <row r="101" spans="1:11" ht="14.25" customHeight="1" x14ac:dyDescent="0.25">
      <c r="A101" s="52" t="s">
        <v>101</v>
      </c>
      <c r="B101" s="52"/>
      <c r="C101" s="52"/>
      <c r="D101" s="52"/>
      <c r="E101" s="52"/>
      <c r="F101" s="52"/>
      <c r="G101" s="67">
        <f>SUM(G94:H100)</f>
        <v>0.29249999999999998</v>
      </c>
      <c r="H101" s="67"/>
      <c r="I101" s="80">
        <f>SUM(I100+I99+I98+I97+I96+I94)</f>
        <v>3625.6740445306127</v>
      </c>
      <c r="J101" s="80"/>
    </row>
    <row r="102" spans="1:11" x14ac:dyDescent="0.25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</row>
    <row r="103" spans="1:11" ht="14.25" customHeight="1" x14ac:dyDescent="0.25">
      <c r="A103" s="31"/>
      <c r="B103" s="47" t="s">
        <v>148</v>
      </c>
      <c r="C103" s="47"/>
      <c r="D103" s="47"/>
      <c r="E103" s="47"/>
      <c r="F103" s="47"/>
      <c r="G103" s="47"/>
      <c r="H103" s="47"/>
      <c r="I103" s="48" t="s">
        <v>56</v>
      </c>
      <c r="J103" s="48"/>
    </row>
    <row r="104" spans="1:11" ht="14.25" customHeight="1" x14ac:dyDescent="0.25">
      <c r="A104" s="31" t="s">
        <v>57</v>
      </c>
      <c r="B104" s="4" t="s">
        <v>149</v>
      </c>
      <c r="C104" s="4"/>
      <c r="D104" s="4"/>
      <c r="E104" s="4"/>
      <c r="F104" s="4"/>
      <c r="G104" s="4"/>
      <c r="H104" s="4"/>
      <c r="I104" s="54">
        <f>I30</f>
        <v>4550</v>
      </c>
      <c r="J104" s="54"/>
    </row>
    <row r="105" spans="1:11" ht="14.25" customHeight="1" x14ac:dyDescent="0.25">
      <c r="A105" s="31" t="s">
        <v>32</v>
      </c>
      <c r="B105" s="4" t="s">
        <v>150</v>
      </c>
      <c r="C105" s="4"/>
      <c r="D105" s="4"/>
      <c r="E105" s="4"/>
      <c r="F105" s="4"/>
      <c r="G105" s="4"/>
      <c r="H105" s="4"/>
      <c r="I105" s="74">
        <f>I40</f>
        <v>1439.68</v>
      </c>
      <c r="J105" s="74"/>
    </row>
    <row r="106" spans="1:11" ht="14.25" customHeight="1" x14ac:dyDescent="0.25">
      <c r="A106" s="34" t="s">
        <v>35</v>
      </c>
      <c r="B106" s="61" t="s">
        <v>151</v>
      </c>
      <c r="C106" s="61"/>
      <c r="D106" s="61"/>
      <c r="E106" s="61"/>
      <c r="F106" s="61"/>
      <c r="G106" s="61"/>
      <c r="H106" s="61"/>
      <c r="I106" s="81">
        <f>I46</f>
        <v>1212.21</v>
      </c>
      <c r="J106" s="81"/>
    </row>
    <row r="107" spans="1:11" ht="14.25" customHeight="1" x14ac:dyDescent="0.25">
      <c r="A107" s="31" t="s">
        <v>38</v>
      </c>
      <c r="B107" s="4" t="s">
        <v>152</v>
      </c>
      <c r="C107" s="4"/>
      <c r="D107" s="4"/>
      <c r="E107" s="4"/>
      <c r="F107" s="4"/>
      <c r="G107" s="4"/>
      <c r="H107" s="4"/>
      <c r="I107" s="54">
        <f>I91</f>
        <v>3248.5822459999999</v>
      </c>
      <c r="J107" s="54"/>
    </row>
    <row r="108" spans="1:11" ht="14.25" customHeight="1" x14ac:dyDescent="0.25">
      <c r="A108" s="52" t="s">
        <v>153</v>
      </c>
      <c r="B108" s="52"/>
      <c r="C108" s="52"/>
      <c r="D108" s="52"/>
      <c r="E108" s="52"/>
      <c r="F108" s="52"/>
      <c r="G108" s="52"/>
      <c r="H108" s="52"/>
      <c r="I108" s="80">
        <f>SUM(I104:J107)</f>
        <v>10450.472246000001</v>
      </c>
      <c r="J108" s="80"/>
    </row>
    <row r="109" spans="1:11" ht="14.25" customHeight="1" x14ac:dyDescent="0.25">
      <c r="A109" s="34" t="s">
        <v>62</v>
      </c>
      <c r="B109" s="61" t="s">
        <v>154</v>
      </c>
      <c r="C109" s="61"/>
      <c r="D109" s="61"/>
      <c r="E109" s="61"/>
      <c r="F109" s="61"/>
      <c r="G109" s="61"/>
      <c r="H109" s="61"/>
      <c r="I109" s="56">
        <f>I101</f>
        <v>3625.6740445306127</v>
      </c>
      <c r="J109" s="56"/>
    </row>
    <row r="110" spans="1:11" ht="14.25" customHeight="1" x14ac:dyDescent="0.25">
      <c r="A110" s="52" t="s">
        <v>155</v>
      </c>
      <c r="B110" s="52"/>
      <c r="C110" s="52"/>
      <c r="D110" s="52"/>
      <c r="E110" s="52"/>
      <c r="F110" s="52"/>
      <c r="G110" s="52"/>
      <c r="H110" s="52"/>
      <c r="I110" s="80">
        <f>SUM(I108:J109)</f>
        <v>14076.146290530614</v>
      </c>
      <c r="J110" s="80"/>
    </row>
    <row r="111" spans="1:11" x14ac:dyDescent="0.25">
      <c r="A111" s="82"/>
      <c r="B111" s="82"/>
      <c r="C111" s="82"/>
      <c r="D111" s="82"/>
      <c r="E111" s="82"/>
      <c r="F111" s="82"/>
      <c r="G111" s="82"/>
      <c r="H111" s="82"/>
      <c r="I111" s="82"/>
      <c r="J111" s="82"/>
    </row>
    <row r="112" spans="1:11" ht="14.25" customHeight="1" x14ac:dyDescent="0.25">
      <c r="A112" s="52" t="s">
        <v>156</v>
      </c>
      <c r="B112" s="52"/>
      <c r="C112" s="52"/>
      <c r="D112" s="52"/>
      <c r="E112" s="52"/>
      <c r="F112" s="52"/>
      <c r="G112" s="52"/>
      <c r="H112" s="52"/>
      <c r="I112" s="80"/>
      <c r="J112" s="80"/>
    </row>
    <row r="113" spans="1:10" ht="15" customHeight="1" x14ac:dyDescent="0.2">
      <c r="A113" s="83" t="s">
        <v>157</v>
      </c>
      <c r="B113" s="83"/>
      <c r="C113" s="84" t="s">
        <v>158</v>
      </c>
      <c r="D113" s="84"/>
      <c r="E113" s="84"/>
      <c r="F113" s="84"/>
      <c r="G113" s="84"/>
      <c r="H113" s="40">
        <v>1</v>
      </c>
      <c r="I113" s="85"/>
      <c r="J113" s="85"/>
    </row>
    <row r="114" spans="1:10" ht="14.25" customHeight="1" x14ac:dyDescent="0.2">
      <c r="A114" s="83" t="s">
        <v>159</v>
      </c>
      <c r="B114" s="83"/>
      <c r="C114" s="86"/>
      <c r="D114" s="86"/>
      <c r="E114" s="86"/>
      <c r="F114" s="86"/>
      <c r="G114" s="86"/>
      <c r="H114" s="41"/>
      <c r="I114" s="80">
        <f>I110*H113</f>
        <v>14076.146290530614</v>
      </c>
      <c r="J114" s="80"/>
    </row>
  </sheetData>
  <mergeCells count="261"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16"/>
  <sheetViews>
    <sheetView topLeftCell="A97" zoomScaleNormal="100" workbookViewId="0">
      <selection activeCell="I116" sqref="I116:J116"/>
    </sheetView>
  </sheetViews>
  <sheetFormatPr defaultColWidth="9.140625" defaultRowHeight="14.25" customHeight="1" x14ac:dyDescent="0.25"/>
  <cols>
    <col min="1" max="1" width="8.42578125" style="28" customWidth="1"/>
    <col min="2" max="2" width="22.85546875" style="29" customWidth="1"/>
    <col min="3" max="3" width="27.7109375" style="29" customWidth="1"/>
    <col min="4" max="4" width="11.28515625" style="29" customWidth="1"/>
    <col min="5" max="5" width="9.5703125" style="29" customWidth="1"/>
    <col min="6" max="6" width="11.140625" style="29" customWidth="1"/>
    <col min="7" max="7" width="9.7109375" style="29" customWidth="1"/>
    <col min="8" max="8" width="15.42578125" style="29" customWidth="1"/>
    <col min="9" max="9" width="8.5703125" style="29" customWidth="1"/>
    <col min="10" max="10" width="11.42578125" style="29" customWidth="1"/>
    <col min="11" max="11" width="11.5703125" style="30" customWidth="1"/>
    <col min="12" max="14" width="9.140625" style="29"/>
    <col min="15" max="15" width="11.42578125" style="29" customWidth="1"/>
    <col min="16" max="16384" width="9.140625" style="29"/>
  </cols>
  <sheetData>
    <row r="1" spans="1:10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9" t="s">
        <v>26</v>
      </c>
      <c r="B2" s="9"/>
      <c r="C2" s="9"/>
      <c r="D2" s="9"/>
      <c r="E2" s="9"/>
      <c r="F2" s="9"/>
      <c r="G2" s="9"/>
      <c r="H2" s="9"/>
      <c r="I2" s="9"/>
      <c r="J2" s="9"/>
    </row>
    <row r="3" spans="1:10" ht="15.7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15.75" customHeight="1" x14ac:dyDescent="0.25">
      <c r="A4" s="7" t="s">
        <v>27</v>
      </c>
      <c r="B4" s="7"/>
      <c r="C4" s="7"/>
      <c r="D4" s="7"/>
      <c r="E4" s="7"/>
      <c r="F4" s="7"/>
      <c r="G4" s="7"/>
      <c r="H4" s="7"/>
      <c r="I4" s="7"/>
      <c r="J4" s="7"/>
    </row>
    <row r="5" spans="1:10" ht="15.75" customHeight="1" x14ac:dyDescent="0.25">
      <c r="A5" s="6" t="s">
        <v>28</v>
      </c>
      <c r="B5" s="6"/>
      <c r="C5" s="6"/>
      <c r="D5" s="6"/>
      <c r="E5" s="6"/>
      <c r="F5" s="6"/>
      <c r="G5" s="6"/>
      <c r="H5" s="6"/>
      <c r="I5" s="6"/>
      <c r="J5" s="6"/>
    </row>
    <row r="6" spans="1:10" ht="14.25" customHeight="1" x14ac:dyDescent="0.25">
      <c r="A6" s="5" t="s">
        <v>29</v>
      </c>
      <c r="B6" s="5"/>
      <c r="C6" s="5"/>
      <c r="D6" s="5"/>
      <c r="E6" s="5"/>
      <c r="F6" s="5"/>
      <c r="G6" s="5"/>
      <c r="H6" s="5"/>
      <c r="I6" s="5"/>
      <c r="J6" s="5"/>
    </row>
    <row r="7" spans="1:10" ht="14.25" customHeight="1" x14ac:dyDescent="0.25">
      <c r="A7" s="31" t="s">
        <v>30</v>
      </c>
      <c r="B7" s="4" t="s">
        <v>31</v>
      </c>
      <c r="C7" s="4"/>
      <c r="D7" s="4"/>
      <c r="E7" s="4"/>
      <c r="F7" s="4"/>
      <c r="G7" s="3">
        <v>46112</v>
      </c>
      <c r="H7" s="3"/>
      <c r="I7" s="3"/>
      <c r="J7" s="3"/>
    </row>
    <row r="8" spans="1:10" ht="14.25" customHeight="1" x14ac:dyDescent="0.25">
      <c r="A8" s="31" t="s">
        <v>32</v>
      </c>
      <c r="B8" s="4" t="s">
        <v>33</v>
      </c>
      <c r="C8" s="4"/>
      <c r="D8" s="4"/>
      <c r="E8" s="4"/>
      <c r="F8" s="4"/>
      <c r="G8" s="2" t="s">
        <v>34</v>
      </c>
      <c r="H8" s="2"/>
      <c r="I8" s="2"/>
      <c r="J8" s="2"/>
    </row>
    <row r="9" spans="1:10" ht="22.5" customHeight="1" x14ac:dyDescent="0.25">
      <c r="A9" s="31" t="s">
        <v>35</v>
      </c>
      <c r="B9" s="4" t="s">
        <v>36</v>
      </c>
      <c r="C9" s="4"/>
      <c r="D9" s="4"/>
      <c r="E9" s="4"/>
      <c r="F9" s="4"/>
      <c r="G9" s="3" t="s">
        <v>37</v>
      </c>
      <c r="H9" s="3"/>
      <c r="I9" s="3"/>
      <c r="J9" s="3"/>
    </row>
    <row r="10" spans="1:10" ht="14.25" customHeight="1" x14ac:dyDescent="0.25">
      <c r="A10" s="31" t="s">
        <v>38</v>
      </c>
      <c r="B10" s="4" t="s">
        <v>39</v>
      </c>
      <c r="C10" s="4"/>
      <c r="D10" s="4"/>
      <c r="E10" s="4"/>
      <c r="F10" s="4"/>
      <c r="G10" s="2">
        <v>12</v>
      </c>
      <c r="H10" s="2"/>
      <c r="I10" s="2"/>
      <c r="J10" s="2"/>
    </row>
    <row r="11" spans="1:10" ht="14.25" customHeight="1" x14ac:dyDescent="0.25">
      <c r="A11" s="5" t="s">
        <v>40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ht="25.5" customHeight="1" x14ac:dyDescent="0.25">
      <c r="A12" s="1" t="s">
        <v>41</v>
      </c>
      <c r="B12" s="1"/>
      <c r="C12" s="1"/>
      <c r="D12" s="1" t="s">
        <v>42</v>
      </c>
      <c r="E12" s="1"/>
      <c r="F12" s="1"/>
      <c r="G12" s="1" t="s">
        <v>43</v>
      </c>
      <c r="H12" s="1"/>
      <c r="I12" s="1"/>
      <c r="J12" s="1"/>
    </row>
    <row r="13" spans="1:10" ht="37.5" customHeight="1" x14ac:dyDescent="0.25">
      <c r="A13" s="4" t="s">
        <v>44</v>
      </c>
      <c r="B13" s="4"/>
      <c r="C13" s="4"/>
      <c r="D13" s="2" t="s">
        <v>45</v>
      </c>
      <c r="E13" s="2"/>
      <c r="F13" s="2"/>
      <c r="G13" s="45">
        <v>1</v>
      </c>
      <c r="H13" s="45"/>
      <c r="I13" s="45"/>
      <c r="J13" s="45"/>
    </row>
    <row r="14" spans="1:10" ht="14.25" customHeight="1" x14ac:dyDescent="0.25">
      <c r="A14" s="5" t="s">
        <v>46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ht="14.25" customHeight="1" x14ac:dyDescent="0.25">
      <c r="A15" s="46" t="s">
        <v>47</v>
      </c>
      <c r="B15" s="46"/>
      <c r="C15" s="46"/>
      <c r="D15" s="46"/>
      <c r="E15" s="46"/>
      <c r="F15" s="46"/>
      <c r="G15" s="46"/>
      <c r="H15" s="46"/>
      <c r="I15" s="46"/>
      <c r="J15" s="46"/>
    </row>
    <row r="16" spans="1:10" ht="14.25" customHeight="1" x14ac:dyDescent="0.25">
      <c r="A16" s="47" t="s">
        <v>48</v>
      </c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26.25" customHeight="1" x14ac:dyDescent="0.25">
      <c r="A17" s="31">
        <v>1</v>
      </c>
      <c r="B17" s="4" t="s">
        <v>49</v>
      </c>
      <c r="C17" s="4"/>
      <c r="D17" s="4"/>
      <c r="E17" s="4"/>
      <c r="F17" s="4"/>
      <c r="G17" s="4"/>
      <c r="H17" s="4"/>
      <c r="I17" s="48" t="s">
        <v>50</v>
      </c>
      <c r="J17" s="48"/>
    </row>
    <row r="18" spans="1:10" ht="14.25" customHeight="1" x14ac:dyDescent="0.25">
      <c r="A18" s="31">
        <v>2</v>
      </c>
      <c r="B18" s="4" t="s">
        <v>51</v>
      </c>
      <c r="C18" s="4"/>
      <c r="D18" s="4"/>
      <c r="E18" s="4"/>
      <c r="F18" s="4"/>
      <c r="G18" s="4"/>
      <c r="H18" s="4"/>
      <c r="I18" s="49">
        <v>4550</v>
      </c>
      <c r="J18" s="49"/>
    </row>
    <row r="19" spans="1:10" ht="14.25" customHeight="1" x14ac:dyDescent="0.25">
      <c r="A19" s="31">
        <v>3</v>
      </c>
      <c r="B19" s="4" t="s">
        <v>52</v>
      </c>
      <c r="C19" s="4"/>
      <c r="D19" s="4"/>
      <c r="E19" s="4"/>
      <c r="F19" s="4"/>
      <c r="G19" s="4"/>
      <c r="H19" s="4"/>
      <c r="I19" s="2"/>
      <c r="J19" s="2"/>
    </row>
    <row r="20" spans="1:10" ht="14.25" customHeight="1" x14ac:dyDescent="0.25">
      <c r="A20" s="31">
        <v>4</v>
      </c>
      <c r="B20" s="4" t="s">
        <v>53</v>
      </c>
      <c r="C20" s="4"/>
      <c r="D20" s="4"/>
      <c r="E20" s="4"/>
      <c r="F20" s="4"/>
      <c r="G20" s="4"/>
      <c r="H20" s="4"/>
      <c r="I20" s="3">
        <v>46023</v>
      </c>
      <c r="J20" s="3"/>
    </row>
    <row r="21" spans="1:10" x14ac:dyDescent="0.25">
      <c r="A21" s="50" t="s">
        <v>54</v>
      </c>
      <c r="B21" s="50"/>
      <c r="C21" s="50"/>
      <c r="D21" s="50"/>
      <c r="E21" s="50"/>
      <c r="F21" s="50"/>
      <c r="G21" s="50"/>
      <c r="H21" s="50"/>
      <c r="I21" s="50"/>
      <c r="J21" s="50"/>
    </row>
    <row r="22" spans="1:10" ht="14.25" customHeight="1" x14ac:dyDescent="0.25">
      <c r="A22" s="32">
        <v>1</v>
      </c>
      <c r="B22" s="47" t="s">
        <v>55</v>
      </c>
      <c r="C22" s="47"/>
      <c r="D22" s="47"/>
      <c r="E22" s="47"/>
      <c r="F22" s="47"/>
      <c r="G22" s="47"/>
      <c r="H22" s="47"/>
      <c r="I22" s="48" t="s">
        <v>56</v>
      </c>
      <c r="J22" s="48"/>
    </row>
    <row r="23" spans="1:10" ht="14.25" customHeight="1" x14ac:dyDescent="0.25">
      <c r="A23" s="31" t="s">
        <v>57</v>
      </c>
      <c r="B23" s="4" t="s">
        <v>58</v>
      </c>
      <c r="C23" s="4"/>
      <c r="D23" s="4"/>
      <c r="E23" s="4"/>
      <c r="F23" s="4"/>
      <c r="G23" s="4"/>
      <c r="H23" s="4"/>
      <c r="I23" s="51">
        <v>0</v>
      </c>
      <c r="J23" s="51"/>
    </row>
    <row r="24" spans="1:10" ht="14.25" customHeight="1" x14ac:dyDescent="0.25">
      <c r="A24" s="31" t="s">
        <v>32</v>
      </c>
      <c r="B24" s="4" t="s">
        <v>59</v>
      </c>
      <c r="C24" s="4"/>
      <c r="D24" s="4"/>
      <c r="E24" s="4"/>
      <c r="F24" s="4"/>
      <c r="G24" s="4"/>
      <c r="H24" s="4"/>
      <c r="I24" s="51"/>
      <c r="J24" s="51"/>
    </row>
    <row r="25" spans="1:10" ht="14.25" customHeight="1" x14ac:dyDescent="0.25">
      <c r="A25" s="31" t="s">
        <v>35</v>
      </c>
      <c r="B25" s="4" t="s">
        <v>60</v>
      </c>
      <c r="C25" s="4"/>
      <c r="D25" s="4"/>
      <c r="E25" s="4"/>
      <c r="F25" s="4"/>
      <c r="G25" s="4"/>
      <c r="H25" s="4"/>
      <c r="I25" s="51"/>
      <c r="J25" s="51"/>
    </row>
    <row r="26" spans="1:10" ht="14.25" customHeight="1" x14ac:dyDescent="0.25">
      <c r="A26" s="31" t="s">
        <v>38</v>
      </c>
      <c r="B26" s="4" t="s">
        <v>61</v>
      </c>
      <c r="C26" s="4"/>
      <c r="D26" s="4"/>
      <c r="E26" s="4"/>
      <c r="F26" s="4"/>
      <c r="G26" s="4"/>
      <c r="H26" s="4"/>
      <c r="I26" s="51"/>
      <c r="J26" s="51"/>
    </row>
    <row r="27" spans="1:10" ht="14.25" customHeight="1" x14ac:dyDescent="0.25">
      <c r="A27" s="31" t="s">
        <v>62</v>
      </c>
      <c r="B27" s="4" t="s">
        <v>63</v>
      </c>
      <c r="C27" s="4"/>
      <c r="D27" s="4"/>
      <c r="E27" s="4"/>
      <c r="F27" s="4"/>
      <c r="G27" s="4"/>
      <c r="H27" s="4"/>
      <c r="I27" s="51"/>
      <c r="J27" s="51"/>
    </row>
    <row r="28" spans="1:10" ht="14.25" customHeight="1" x14ac:dyDescent="0.25">
      <c r="A28" s="31" t="s">
        <v>64</v>
      </c>
      <c r="B28" s="4" t="s">
        <v>160</v>
      </c>
      <c r="C28" s="4"/>
      <c r="D28" s="4"/>
      <c r="E28" s="4"/>
      <c r="F28" s="4"/>
      <c r="G28" s="4"/>
      <c r="H28" s="4"/>
      <c r="I28" s="51">
        <f>SUM((I18/220)*1.5*1)</f>
        <v>31.022727272727273</v>
      </c>
      <c r="J28" s="51"/>
    </row>
    <row r="29" spans="1:10" ht="14.25" customHeight="1" x14ac:dyDescent="0.25">
      <c r="A29" s="31" t="s">
        <v>66</v>
      </c>
      <c r="B29" s="4" t="s">
        <v>67</v>
      </c>
      <c r="C29" s="4"/>
      <c r="D29" s="4"/>
      <c r="E29" s="4"/>
      <c r="F29" s="4"/>
      <c r="G29" s="4"/>
      <c r="H29" s="4"/>
      <c r="I29" s="51"/>
      <c r="J29" s="51"/>
    </row>
    <row r="30" spans="1:10" ht="15" customHeight="1" x14ac:dyDescent="0.25">
      <c r="A30" s="52" t="s">
        <v>68</v>
      </c>
      <c r="B30" s="52"/>
      <c r="C30" s="52"/>
      <c r="D30" s="52"/>
      <c r="E30" s="52"/>
      <c r="F30" s="52"/>
      <c r="G30" s="52"/>
      <c r="H30" s="52"/>
      <c r="I30" s="53">
        <f>SUM(I23:J29)</f>
        <v>31.022727272727273</v>
      </c>
      <c r="J30" s="53"/>
    </row>
    <row r="31" spans="1:10" x14ac:dyDescent="0.25">
      <c r="A31" s="50" t="s">
        <v>69</v>
      </c>
      <c r="B31" s="50"/>
      <c r="C31" s="50"/>
      <c r="D31" s="50"/>
      <c r="E31" s="50"/>
      <c r="F31" s="50"/>
      <c r="G31" s="50"/>
      <c r="H31" s="50"/>
      <c r="I31" s="50"/>
      <c r="J31" s="50"/>
    </row>
    <row r="32" spans="1:10" ht="14.25" customHeight="1" x14ac:dyDescent="0.25">
      <c r="A32" s="32">
        <v>2</v>
      </c>
      <c r="B32" s="47" t="s">
        <v>70</v>
      </c>
      <c r="C32" s="47"/>
      <c r="D32" s="47"/>
      <c r="E32" s="47"/>
      <c r="F32" s="47"/>
      <c r="G32" s="47"/>
      <c r="H32" s="47"/>
      <c r="I32" s="48" t="s">
        <v>56</v>
      </c>
      <c r="J32" s="48"/>
    </row>
    <row r="33" spans="1:15" ht="14.25" customHeight="1" x14ac:dyDescent="0.25">
      <c r="A33" s="31" t="s">
        <v>57</v>
      </c>
      <c r="B33" s="4" t="s">
        <v>71</v>
      </c>
      <c r="C33" s="4"/>
      <c r="D33" s="4"/>
      <c r="E33" s="4"/>
      <c r="F33" s="4"/>
      <c r="G33" s="4"/>
      <c r="H33" s="4"/>
      <c r="I33" s="54"/>
      <c r="J33" s="54"/>
      <c r="K33" s="55"/>
      <c r="L33" s="55"/>
      <c r="M33" s="55"/>
      <c r="N33" s="55"/>
      <c r="O33" s="55"/>
    </row>
    <row r="34" spans="1:15" ht="15" customHeight="1" x14ac:dyDescent="0.25">
      <c r="A34" s="31" t="s">
        <v>32</v>
      </c>
      <c r="B34" s="4" t="s">
        <v>72</v>
      </c>
      <c r="C34" s="4"/>
      <c r="D34" s="4"/>
      <c r="E34" s="4"/>
      <c r="F34" s="4"/>
      <c r="G34" s="4"/>
      <c r="H34" s="4"/>
      <c r="I34" s="56">
        <v>0</v>
      </c>
      <c r="J34" s="56"/>
      <c r="K34" s="57"/>
      <c r="L34" s="57"/>
      <c r="M34" s="57"/>
      <c r="N34" s="57"/>
      <c r="O34" s="57"/>
    </row>
    <row r="35" spans="1:15" ht="14.25" customHeight="1" x14ac:dyDescent="0.25">
      <c r="A35" s="31" t="s">
        <v>35</v>
      </c>
      <c r="B35" s="4" t="s">
        <v>74</v>
      </c>
      <c r="C35" s="4"/>
      <c r="D35" s="4"/>
      <c r="E35" s="4"/>
      <c r="F35" s="4"/>
      <c r="G35" s="4"/>
      <c r="H35" s="4"/>
      <c r="I35" s="56">
        <v>0</v>
      </c>
      <c r="J35" s="56"/>
    </row>
    <row r="36" spans="1:15" ht="15.75" customHeight="1" x14ac:dyDescent="0.25">
      <c r="A36" s="31" t="s">
        <v>38</v>
      </c>
      <c r="B36" s="4" t="s">
        <v>75</v>
      </c>
      <c r="C36" s="4"/>
      <c r="D36" s="4"/>
      <c r="E36" s="4"/>
      <c r="F36" s="4"/>
      <c r="G36" s="4"/>
      <c r="H36" s="4"/>
      <c r="I36" s="56">
        <v>0</v>
      </c>
      <c r="J36" s="56"/>
      <c r="K36" s="57"/>
      <c r="L36" s="57"/>
      <c r="M36" s="57"/>
      <c r="N36" s="57"/>
      <c r="O36" s="57"/>
    </row>
    <row r="37" spans="1:15" ht="15.75" customHeight="1" x14ac:dyDescent="0.25">
      <c r="A37" s="31" t="s">
        <v>62</v>
      </c>
      <c r="B37" s="4" t="s">
        <v>76</v>
      </c>
      <c r="C37" s="4"/>
      <c r="D37" s="4"/>
      <c r="E37" s="4"/>
      <c r="F37" s="4"/>
      <c r="G37" s="4"/>
      <c r="H37" s="4"/>
      <c r="I37" s="56">
        <v>0</v>
      </c>
      <c r="J37" s="56"/>
    </row>
    <row r="38" spans="1:15" ht="15.75" customHeight="1" x14ac:dyDescent="0.25">
      <c r="A38" s="31" t="s">
        <v>64</v>
      </c>
      <c r="B38" s="4" t="s">
        <v>77</v>
      </c>
      <c r="C38" s="4"/>
      <c r="D38" s="4"/>
      <c r="E38" s="4"/>
      <c r="F38" s="4"/>
      <c r="G38" s="4"/>
      <c r="H38" s="4"/>
      <c r="I38" s="56">
        <v>0</v>
      </c>
      <c r="J38" s="56"/>
      <c r="K38" s="57"/>
      <c r="L38" s="57"/>
      <c r="M38" s="57"/>
      <c r="N38" s="57"/>
      <c r="O38" s="57"/>
    </row>
    <row r="39" spans="1:15" ht="15" hidden="1" customHeight="1" x14ac:dyDescent="0.25">
      <c r="A39" s="31" t="s">
        <v>66</v>
      </c>
      <c r="B39" s="4" t="s">
        <v>78</v>
      </c>
      <c r="C39" s="4"/>
      <c r="D39" s="4"/>
      <c r="E39" s="4"/>
      <c r="F39" s="4"/>
      <c r="G39" s="4"/>
      <c r="H39" s="4"/>
      <c r="I39" s="54">
        <v>0</v>
      </c>
      <c r="J39" s="54"/>
      <c r="K39" s="57"/>
      <c r="L39" s="57"/>
      <c r="M39" s="57"/>
      <c r="N39" s="57"/>
      <c r="O39" s="57"/>
    </row>
    <row r="40" spans="1:15" ht="15" customHeight="1" x14ac:dyDescent="0.25">
      <c r="A40" s="52" t="s">
        <v>80</v>
      </c>
      <c r="B40" s="52"/>
      <c r="C40" s="52"/>
      <c r="D40" s="52"/>
      <c r="E40" s="52"/>
      <c r="F40" s="52"/>
      <c r="G40" s="52"/>
      <c r="H40" s="52"/>
      <c r="I40" s="58">
        <f>SUM(I33:J39)</f>
        <v>0</v>
      </c>
      <c r="J40" s="58"/>
    </row>
    <row r="41" spans="1:15" x14ac:dyDescent="0.25">
      <c r="A41" s="50" t="s">
        <v>81</v>
      </c>
      <c r="B41" s="50"/>
      <c r="C41" s="50"/>
      <c r="D41" s="50"/>
      <c r="E41" s="50"/>
      <c r="F41" s="50"/>
      <c r="G41" s="50"/>
      <c r="H41" s="50"/>
      <c r="I41" s="50"/>
      <c r="J41" s="50"/>
    </row>
    <row r="42" spans="1:15" ht="14.25" customHeight="1" x14ac:dyDescent="0.25">
      <c r="A42" s="33" t="s">
        <v>82</v>
      </c>
      <c r="B42" s="59" t="s">
        <v>83</v>
      </c>
      <c r="C42" s="59"/>
      <c r="D42" s="59"/>
      <c r="E42" s="59"/>
      <c r="F42" s="59"/>
      <c r="G42" s="59"/>
      <c r="H42" s="59"/>
      <c r="I42" s="60" t="s">
        <v>56</v>
      </c>
      <c r="J42" s="60"/>
    </row>
    <row r="43" spans="1:15" ht="14.25" customHeight="1" x14ac:dyDescent="0.25">
      <c r="A43" s="34" t="s">
        <v>57</v>
      </c>
      <c r="B43" s="61" t="s">
        <v>84</v>
      </c>
      <c r="C43" s="61"/>
      <c r="D43" s="61"/>
      <c r="E43" s="61"/>
      <c r="F43" s="61"/>
      <c r="G43" s="61"/>
      <c r="H43" s="61"/>
      <c r="I43" s="56">
        <v>0</v>
      </c>
      <c r="J43" s="56"/>
    </row>
    <row r="44" spans="1:15" ht="14.25" customHeight="1" x14ac:dyDescent="0.25">
      <c r="A44" s="34" t="s">
        <v>32</v>
      </c>
      <c r="B44" s="61" t="s">
        <v>85</v>
      </c>
      <c r="C44" s="61"/>
      <c r="D44" s="61"/>
      <c r="E44" s="61"/>
      <c r="F44" s="61"/>
      <c r="G44" s="61"/>
      <c r="H44" s="61"/>
      <c r="I44" s="56">
        <v>0</v>
      </c>
      <c r="J44" s="56"/>
    </row>
    <row r="45" spans="1:15" ht="14.25" customHeight="1" x14ac:dyDescent="0.25">
      <c r="A45" s="34" t="s">
        <v>35</v>
      </c>
      <c r="B45" s="61" t="s">
        <v>86</v>
      </c>
      <c r="C45" s="61"/>
      <c r="D45" s="61"/>
      <c r="E45" s="61"/>
      <c r="F45" s="61"/>
      <c r="G45" s="61"/>
      <c r="H45" s="61"/>
      <c r="I45" s="56">
        <v>0</v>
      </c>
      <c r="J45" s="56"/>
    </row>
    <row r="46" spans="1:15" ht="15" customHeight="1" x14ac:dyDescent="0.25">
      <c r="A46" s="60" t="s">
        <v>87</v>
      </c>
      <c r="B46" s="60"/>
      <c r="C46" s="60"/>
      <c r="D46" s="60"/>
      <c r="E46" s="60"/>
      <c r="F46" s="60"/>
      <c r="G46" s="60"/>
      <c r="H46" s="60"/>
      <c r="I46" s="62">
        <f>SUM(I43:J45)</f>
        <v>0</v>
      </c>
      <c r="J46" s="62"/>
    </row>
    <row r="47" spans="1:15" x14ac:dyDescent="0.25">
      <c r="A47" s="50" t="s">
        <v>88</v>
      </c>
      <c r="B47" s="50"/>
      <c r="C47" s="50"/>
      <c r="D47" s="50"/>
      <c r="E47" s="50"/>
      <c r="F47" s="50"/>
      <c r="G47" s="50"/>
      <c r="H47" s="50"/>
      <c r="I47" s="50"/>
      <c r="J47" s="50"/>
    </row>
    <row r="48" spans="1:15" ht="14.25" customHeight="1" x14ac:dyDescent="0.25">
      <c r="A48" s="31" t="s">
        <v>89</v>
      </c>
      <c r="B48" s="47" t="s">
        <v>90</v>
      </c>
      <c r="C48" s="47"/>
      <c r="D48" s="47"/>
      <c r="E48" s="47"/>
      <c r="F48" s="47"/>
      <c r="G48" s="48" t="s">
        <v>91</v>
      </c>
      <c r="H48" s="48"/>
      <c r="I48" s="48" t="s">
        <v>56</v>
      </c>
      <c r="J48" s="48"/>
    </row>
    <row r="49" spans="1:10" ht="14.25" customHeight="1" x14ac:dyDescent="0.25">
      <c r="A49" s="31" t="s">
        <v>57</v>
      </c>
      <c r="B49" s="4" t="s">
        <v>92</v>
      </c>
      <c r="C49" s="4"/>
      <c r="D49" s="4"/>
      <c r="E49" s="4"/>
      <c r="F49" s="4"/>
      <c r="G49" s="63">
        <v>0.2</v>
      </c>
      <c r="H49" s="63"/>
      <c r="I49" s="64">
        <f>(G49*I30)</f>
        <v>6.204545454545455</v>
      </c>
      <c r="J49" s="64"/>
    </row>
    <row r="50" spans="1:10" ht="14.25" customHeight="1" x14ac:dyDescent="0.25">
      <c r="A50" s="31" t="s">
        <v>32</v>
      </c>
      <c r="B50" s="4" t="s">
        <v>93</v>
      </c>
      <c r="C50" s="4"/>
      <c r="D50" s="4"/>
      <c r="E50" s="4"/>
      <c r="F50" s="4"/>
      <c r="G50" s="63">
        <v>1.4999999999999999E-2</v>
      </c>
      <c r="H50" s="63"/>
      <c r="I50" s="64">
        <f>(G50*I30)</f>
        <v>0.46534090909090908</v>
      </c>
      <c r="J50" s="64"/>
    </row>
    <row r="51" spans="1:10" ht="14.25" customHeight="1" x14ac:dyDescent="0.25">
      <c r="A51" s="31" t="s">
        <v>35</v>
      </c>
      <c r="B51" s="4" t="s">
        <v>94</v>
      </c>
      <c r="C51" s="4"/>
      <c r="D51" s="4"/>
      <c r="E51" s="4"/>
      <c r="F51" s="4"/>
      <c r="G51" s="63">
        <v>0.01</v>
      </c>
      <c r="H51" s="63"/>
      <c r="I51" s="64">
        <f>(G51*I30)</f>
        <v>0.31022727272727274</v>
      </c>
      <c r="J51" s="64"/>
    </row>
    <row r="52" spans="1:10" ht="14.25" customHeight="1" x14ac:dyDescent="0.25">
      <c r="A52" s="31" t="s">
        <v>38</v>
      </c>
      <c r="B52" s="4" t="s">
        <v>95</v>
      </c>
      <c r="C52" s="4"/>
      <c r="D52" s="4"/>
      <c r="E52" s="4"/>
      <c r="F52" s="4"/>
      <c r="G52" s="63">
        <v>2E-3</v>
      </c>
      <c r="H52" s="63"/>
      <c r="I52" s="64">
        <f>(G52*I30)</f>
        <v>6.2045454545454549E-2</v>
      </c>
      <c r="J52" s="64"/>
    </row>
    <row r="53" spans="1:10" ht="14.25" customHeight="1" x14ac:dyDescent="0.25">
      <c r="A53" s="31" t="s">
        <v>62</v>
      </c>
      <c r="B53" s="4" t="s">
        <v>96</v>
      </c>
      <c r="C53" s="4"/>
      <c r="D53" s="4"/>
      <c r="E53" s="4"/>
      <c r="F53" s="4"/>
      <c r="G53" s="63">
        <v>2.5000000000000001E-2</v>
      </c>
      <c r="H53" s="63"/>
      <c r="I53" s="64">
        <f>(G53*I30)</f>
        <v>0.77556818181818188</v>
      </c>
      <c r="J53" s="64"/>
    </row>
    <row r="54" spans="1:10" ht="14.25" customHeight="1" x14ac:dyDescent="0.25">
      <c r="A54" s="31" t="s">
        <v>64</v>
      </c>
      <c r="B54" s="4" t="s">
        <v>97</v>
      </c>
      <c r="C54" s="4"/>
      <c r="D54" s="4"/>
      <c r="E54" s="4"/>
      <c r="F54" s="4"/>
      <c r="G54" s="63">
        <v>0.08</v>
      </c>
      <c r="H54" s="63"/>
      <c r="I54" s="64">
        <f>(G54*I30)</f>
        <v>2.4818181818181819</v>
      </c>
      <c r="J54" s="64"/>
    </row>
    <row r="55" spans="1:10" s="36" customFormat="1" ht="15.75" customHeight="1" x14ac:dyDescent="0.25">
      <c r="A55" s="35" t="s">
        <v>66</v>
      </c>
      <c r="B55" s="65" t="s">
        <v>98</v>
      </c>
      <c r="C55" s="65"/>
      <c r="D55" s="65"/>
      <c r="E55" s="65"/>
      <c r="F55" s="65"/>
      <c r="G55" s="63">
        <v>0.03</v>
      </c>
      <c r="H55" s="63"/>
      <c r="I55" s="66">
        <f>(G55*I30)</f>
        <v>0.93068181818181817</v>
      </c>
      <c r="J55" s="66"/>
    </row>
    <row r="56" spans="1:10" ht="14.25" customHeight="1" x14ac:dyDescent="0.25">
      <c r="A56" s="31" t="s">
        <v>99</v>
      </c>
      <c r="B56" s="4" t="s">
        <v>100</v>
      </c>
      <c r="C56" s="4"/>
      <c r="D56" s="4"/>
      <c r="E56" s="4"/>
      <c r="F56" s="4"/>
      <c r="G56" s="63">
        <v>6.0000000000000001E-3</v>
      </c>
      <c r="H56" s="63"/>
      <c r="I56" s="64">
        <f>(G56*I30)</f>
        <v>0.18613636363636366</v>
      </c>
      <c r="J56" s="64"/>
    </row>
    <row r="57" spans="1:10" ht="14.25" customHeight="1" x14ac:dyDescent="0.25">
      <c r="A57" s="52" t="s">
        <v>101</v>
      </c>
      <c r="B57" s="52"/>
      <c r="C57" s="52"/>
      <c r="D57" s="52"/>
      <c r="E57" s="52"/>
      <c r="F57" s="52"/>
      <c r="G57" s="67">
        <f>SUM(G49:H56)</f>
        <v>0.3680000000000001</v>
      </c>
      <c r="H57" s="67"/>
      <c r="I57" s="58">
        <f>SUM(I49:J56)</f>
        <v>11.416363636363636</v>
      </c>
      <c r="J57" s="58"/>
    </row>
    <row r="58" spans="1:10" x14ac:dyDescent="0.25">
      <c r="A58" s="50" t="s">
        <v>102</v>
      </c>
      <c r="B58" s="50"/>
      <c r="C58" s="50"/>
      <c r="D58" s="50"/>
      <c r="E58" s="50"/>
      <c r="F58" s="50"/>
      <c r="G58" s="50"/>
      <c r="H58" s="50"/>
      <c r="I58" s="50"/>
      <c r="J58" s="50"/>
    </row>
    <row r="59" spans="1:10" ht="14.25" customHeight="1" x14ac:dyDescent="0.25">
      <c r="A59" s="32" t="s">
        <v>103</v>
      </c>
      <c r="B59" s="47" t="s">
        <v>104</v>
      </c>
      <c r="C59" s="47"/>
      <c r="D59" s="47"/>
      <c r="E59" s="47"/>
      <c r="F59" s="47"/>
      <c r="G59" s="47"/>
      <c r="H59" s="47"/>
      <c r="I59" s="48" t="s">
        <v>56</v>
      </c>
      <c r="J59" s="48"/>
    </row>
    <row r="60" spans="1:10" ht="14.25" customHeight="1" x14ac:dyDescent="0.25">
      <c r="A60" s="31" t="s">
        <v>57</v>
      </c>
      <c r="B60" s="4" t="s">
        <v>105</v>
      </c>
      <c r="C60" s="4"/>
      <c r="D60" s="4"/>
      <c r="E60" s="4"/>
      <c r="F60" s="4"/>
      <c r="G60" s="68">
        <v>8.3299999999999999E-2</v>
      </c>
      <c r="H60" s="68"/>
      <c r="I60" s="64">
        <f>(G60*I30)</f>
        <v>2.5841931818181818</v>
      </c>
      <c r="J60" s="64"/>
    </row>
    <row r="61" spans="1:10" ht="14.25" customHeight="1" x14ac:dyDescent="0.25">
      <c r="A61" s="31" t="s">
        <v>32</v>
      </c>
      <c r="B61" s="4" t="s">
        <v>106</v>
      </c>
      <c r="C61" s="4"/>
      <c r="D61" s="4"/>
      <c r="E61" s="4"/>
      <c r="F61" s="4"/>
      <c r="G61" s="68">
        <v>2.7799999999999998E-2</v>
      </c>
      <c r="H61" s="68"/>
      <c r="I61" s="64">
        <f>(G61*I30)</f>
        <v>0.86243181818181813</v>
      </c>
      <c r="J61" s="64"/>
    </row>
    <row r="62" spans="1:10" ht="14.25" customHeight="1" x14ac:dyDescent="0.25">
      <c r="A62" s="52" t="s">
        <v>101</v>
      </c>
      <c r="B62" s="52"/>
      <c r="C62" s="52"/>
      <c r="D62" s="52"/>
      <c r="E62" s="52"/>
      <c r="F62" s="52"/>
      <c r="G62" s="67">
        <f>SUM(G60:H61)</f>
        <v>0.1111</v>
      </c>
      <c r="H62" s="67"/>
      <c r="I62" s="69">
        <f>SUM(I60:J61)</f>
        <v>3.446625</v>
      </c>
      <c r="J62" s="69"/>
    </row>
    <row r="63" spans="1:10" x14ac:dyDescent="0.25">
      <c r="A63" s="50" t="s">
        <v>107</v>
      </c>
      <c r="B63" s="50"/>
      <c r="C63" s="50"/>
      <c r="D63" s="50"/>
      <c r="E63" s="50"/>
      <c r="F63" s="50"/>
      <c r="G63" s="50"/>
      <c r="H63" s="50"/>
      <c r="I63" s="50"/>
      <c r="J63" s="50"/>
    </row>
    <row r="64" spans="1:10" ht="14.25" customHeight="1" x14ac:dyDescent="0.25">
      <c r="A64" s="32" t="s">
        <v>108</v>
      </c>
      <c r="B64" s="47" t="s">
        <v>109</v>
      </c>
      <c r="C64" s="47"/>
      <c r="D64" s="47"/>
      <c r="E64" s="47"/>
      <c r="F64" s="47"/>
      <c r="G64" s="47"/>
      <c r="H64" s="47"/>
      <c r="I64" s="48" t="s">
        <v>56</v>
      </c>
      <c r="J64" s="48"/>
    </row>
    <row r="65" spans="1:10" ht="14.25" customHeight="1" x14ac:dyDescent="0.25">
      <c r="A65" s="31" t="s">
        <v>57</v>
      </c>
      <c r="B65" s="4" t="s">
        <v>110</v>
      </c>
      <c r="C65" s="4"/>
      <c r="D65" s="4"/>
      <c r="E65" s="4"/>
      <c r="F65" s="4"/>
      <c r="G65" s="63">
        <v>4.1999999999999997E-3</v>
      </c>
      <c r="H65" s="63"/>
      <c r="I65" s="64">
        <f>(G65*I30)</f>
        <v>0.13029545454545455</v>
      </c>
      <c r="J65" s="64"/>
    </row>
    <row r="66" spans="1:10" ht="14.25" customHeight="1" x14ac:dyDescent="0.25">
      <c r="A66" s="31" t="s">
        <v>32</v>
      </c>
      <c r="B66" s="4" t="s">
        <v>111</v>
      </c>
      <c r="C66" s="4"/>
      <c r="D66" s="4"/>
      <c r="E66" s="4"/>
      <c r="F66" s="4"/>
      <c r="G66" s="63">
        <v>2.9999999999999997E-4</v>
      </c>
      <c r="H66" s="63"/>
      <c r="I66" s="64">
        <f>(G66*I30)</f>
        <v>9.3068181818181817E-3</v>
      </c>
      <c r="J66" s="64"/>
    </row>
    <row r="67" spans="1:10" ht="14.25" customHeight="1" x14ac:dyDescent="0.25">
      <c r="A67" s="31" t="s">
        <v>35</v>
      </c>
      <c r="B67" s="4" t="s">
        <v>112</v>
      </c>
      <c r="C67" s="4"/>
      <c r="D67" s="4"/>
      <c r="E67" s="4"/>
      <c r="F67" s="4"/>
      <c r="G67" s="63">
        <v>3.44E-2</v>
      </c>
      <c r="H67" s="63"/>
      <c r="I67" s="64">
        <f>(G67*I30)</f>
        <v>1.0671818181818182</v>
      </c>
      <c r="J67" s="64"/>
    </row>
    <row r="68" spans="1:10" ht="14.25" customHeight="1" x14ac:dyDescent="0.25">
      <c r="A68" s="31" t="s">
        <v>38</v>
      </c>
      <c r="B68" s="70" t="s">
        <v>113</v>
      </c>
      <c r="C68" s="70"/>
      <c r="D68" s="70"/>
      <c r="E68" s="70"/>
      <c r="F68" s="70"/>
      <c r="G68" s="63">
        <v>1.9400000000000001E-2</v>
      </c>
      <c r="H68" s="63"/>
      <c r="I68" s="64">
        <f>(G68*I30)</f>
        <v>0.60184090909090915</v>
      </c>
      <c r="J68" s="64"/>
    </row>
    <row r="69" spans="1:10" ht="14.25" customHeight="1" x14ac:dyDescent="0.25">
      <c r="A69" s="31" t="s">
        <v>62</v>
      </c>
      <c r="B69" s="4" t="s">
        <v>114</v>
      </c>
      <c r="C69" s="4"/>
      <c r="D69" s="4"/>
      <c r="E69" s="4"/>
      <c r="F69" s="4"/>
      <c r="G69" s="63">
        <v>7.17412E-3</v>
      </c>
      <c r="H69" s="63"/>
      <c r="I69" s="64">
        <f>(G69*I30)</f>
        <v>0.22256076818181819</v>
      </c>
      <c r="J69" s="64"/>
    </row>
    <row r="70" spans="1:10" ht="14.25" customHeight="1" x14ac:dyDescent="0.25">
      <c r="A70" s="31" t="s">
        <v>64</v>
      </c>
      <c r="B70" s="4" t="s">
        <v>115</v>
      </c>
      <c r="C70" s="4"/>
      <c r="D70" s="4"/>
      <c r="E70" s="4"/>
      <c r="F70" s="4"/>
      <c r="G70" s="63">
        <v>5.9999999999999995E-4</v>
      </c>
      <c r="H70" s="63"/>
      <c r="I70" s="64">
        <f>(G70*I30)</f>
        <v>1.8613636363636363E-2</v>
      </c>
      <c r="J70" s="64"/>
    </row>
    <row r="71" spans="1:10" ht="14.25" customHeight="1" x14ac:dyDescent="0.25">
      <c r="A71" s="52" t="s">
        <v>101</v>
      </c>
      <c r="B71" s="52"/>
      <c r="C71" s="52"/>
      <c r="D71" s="52"/>
      <c r="E71" s="52"/>
      <c r="F71" s="52"/>
      <c r="G71" s="67">
        <f>SUM(G65:H70)</f>
        <v>6.607412E-2</v>
      </c>
      <c r="H71" s="67"/>
      <c r="I71" s="69">
        <f>SUM(I65:J70)</f>
        <v>2.0497994045454546</v>
      </c>
      <c r="J71" s="69"/>
    </row>
    <row r="72" spans="1:10" x14ac:dyDescent="0.25">
      <c r="A72" s="50" t="s">
        <v>116</v>
      </c>
      <c r="B72" s="50"/>
      <c r="C72" s="50"/>
      <c r="D72" s="50"/>
      <c r="E72" s="50"/>
      <c r="F72" s="50"/>
      <c r="G72" s="50"/>
      <c r="H72" s="50"/>
      <c r="I72" s="50"/>
      <c r="J72" s="50"/>
    </row>
    <row r="73" spans="1:10" ht="14.25" customHeight="1" x14ac:dyDescent="0.25">
      <c r="A73" s="32" t="s">
        <v>117</v>
      </c>
      <c r="B73" s="47" t="s">
        <v>118</v>
      </c>
      <c r="C73" s="47"/>
      <c r="D73" s="47"/>
      <c r="E73" s="47"/>
      <c r="F73" s="47"/>
      <c r="G73" s="47"/>
      <c r="H73" s="47"/>
      <c r="I73" s="48" t="s">
        <v>56</v>
      </c>
      <c r="J73" s="48"/>
    </row>
    <row r="74" spans="1:10" ht="14.25" customHeight="1" x14ac:dyDescent="0.25">
      <c r="A74" s="31" t="s">
        <v>57</v>
      </c>
      <c r="B74" s="4" t="s">
        <v>119</v>
      </c>
      <c r="C74" s="4"/>
      <c r="D74" s="4"/>
      <c r="E74" s="4"/>
      <c r="F74" s="4"/>
      <c r="G74" s="68">
        <v>8.3299999999999999E-2</v>
      </c>
      <c r="H74" s="68"/>
      <c r="I74" s="71">
        <f>(G74*I30)</f>
        <v>2.5841931818181818</v>
      </c>
      <c r="J74" s="71"/>
    </row>
    <row r="75" spans="1:10" ht="14.25" customHeight="1" x14ac:dyDescent="0.25">
      <c r="A75" s="31" t="s">
        <v>32</v>
      </c>
      <c r="B75" s="4" t="s">
        <v>120</v>
      </c>
      <c r="C75" s="4"/>
      <c r="D75" s="4"/>
      <c r="E75" s="4"/>
      <c r="F75" s="4"/>
      <c r="G75" s="68">
        <v>1.3899999999999999E-2</v>
      </c>
      <c r="H75" s="68"/>
      <c r="I75" s="71">
        <f>(G75*I30)</f>
        <v>0.43121590909090907</v>
      </c>
      <c r="J75" s="71"/>
    </row>
    <row r="76" spans="1:10" ht="14.25" customHeight="1" x14ac:dyDescent="0.25">
      <c r="A76" s="31" t="s">
        <v>35</v>
      </c>
      <c r="B76" s="4" t="s">
        <v>121</v>
      </c>
      <c r="C76" s="4"/>
      <c r="D76" s="4"/>
      <c r="E76" s="4"/>
      <c r="F76" s="4"/>
      <c r="G76" s="68">
        <v>2.8999999999999998E-3</v>
      </c>
      <c r="H76" s="68"/>
      <c r="I76" s="71">
        <f>(G76*I30)</f>
        <v>8.9965909090909083E-2</v>
      </c>
      <c r="J76" s="71"/>
    </row>
    <row r="77" spans="1:10" ht="14.25" customHeight="1" x14ac:dyDescent="0.25">
      <c r="A77" s="31" t="s">
        <v>38</v>
      </c>
      <c r="B77" s="4" t="s">
        <v>122</v>
      </c>
      <c r="C77" s="4"/>
      <c r="D77" s="4"/>
      <c r="E77" s="4"/>
      <c r="F77" s="4"/>
      <c r="G77" s="68">
        <v>2.0000000000000001E-4</v>
      </c>
      <c r="H77" s="68"/>
      <c r="I77" s="71">
        <f>(G77*I30)</f>
        <v>6.2045454545454548E-3</v>
      </c>
      <c r="J77" s="71"/>
    </row>
    <row r="78" spans="1:10" ht="14.25" customHeight="1" x14ac:dyDescent="0.25">
      <c r="A78" s="31" t="s">
        <v>62</v>
      </c>
      <c r="B78" s="4" t="s">
        <v>123</v>
      </c>
      <c r="C78" s="4"/>
      <c r="D78" s="4"/>
      <c r="E78" s="4"/>
      <c r="F78" s="4"/>
      <c r="G78" s="68">
        <v>2.8E-3</v>
      </c>
      <c r="H78" s="68"/>
      <c r="I78" s="71">
        <f>(G78*I30)</f>
        <v>8.6863636363636365E-2</v>
      </c>
      <c r="J78" s="71"/>
    </row>
    <row r="79" spans="1:10" ht="14.25" customHeight="1" x14ac:dyDescent="0.25">
      <c r="A79" s="31" t="s">
        <v>64</v>
      </c>
      <c r="B79" s="4" t="s">
        <v>124</v>
      </c>
      <c r="C79" s="4"/>
      <c r="D79" s="4"/>
      <c r="E79" s="4"/>
      <c r="F79" s="4"/>
      <c r="G79" s="68">
        <v>6.9999999999999999E-4</v>
      </c>
      <c r="H79" s="68"/>
      <c r="I79" s="71">
        <f>(G79*I30)</f>
        <v>2.1715909090909091E-2</v>
      </c>
      <c r="J79" s="71"/>
    </row>
    <row r="80" spans="1:10" ht="14.25" customHeight="1" x14ac:dyDescent="0.25">
      <c r="A80" s="48" t="s">
        <v>125</v>
      </c>
      <c r="B80" s="48"/>
      <c r="C80" s="48"/>
      <c r="D80" s="48"/>
      <c r="E80" s="48"/>
      <c r="F80" s="48"/>
      <c r="G80" s="72">
        <f>SUM(G74:G79)</f>
        <v>0.1038</v>
      </c>
      <c r="H80" s="72"/>
      <c r="I80" s="73">
        <f>SUM(I74:J79)</f>
        <v>3.2201590909090911</v>
      </c>
      <c r="J80" s="73"/>
    </row>
    <row r="81" spans="1:11" ht="14.25" customHeight="1" x14ac:dyDescent="0.25">
      <c r="A81" s="31" t="s">
        <v>66</v>
      </c>
      <c r="B81" s="4" t="s">
        <v>126</v>
      </c>
      <c r="C81" s="4"/>
      <c r="D81" s="4"/>
      <c r="E81" s="4"/>
      <c r="F81" s="4"/>
      <c r="G81" s="68">
        <v>1.9599999999999999E-2</v>
      </c>
      <c r="H81" s="68"/>
      <c r="I81" s="71">
        <f>(G81*I30)</f>
        <v>0.60804545454545456</v>
      </c>
      <c r="J81" s="71"/>
    </row>
    <row r="82" spans="1:11" ht="14.25" customHeight="1" x14ac:dyDescent="0.25">
      <c r="A82" s="48" t="s">
        <v>127</v>
      </c>
      <c r="B82" s="48"/>
      <c r="C82" s="48"/>
      <c r="D82" s="48"/>
      <c r="E82" s="48"/>
      <c r="F82" s="48"/>
      <c r="G82" s="72">
        <f>G80+G81</f>
        <v>0.12340000000000001</v>
      </c>
      <c r="H82" s="72"/>
      <c r="I82" s="73">
        <f>SUM(I80:J81)</f>
        <v>3.8282045454545459</v>
      </c>
      <c r="J82" s="73"/>
    </row>
    <row r="83" spans="1:11" ht="14.25" customHeight="1" x14ac:dyDescent="0.25">
      <c r="A83" s="31" t="s">
        <v>99</v>
      </c>
      <c r="B83" s="4" t="s">
        <v>128</v>
      </c>
      <c r="C83" s="4"/>
      <c r="D83" s="4"/>
      <c r="E83" s="4"/>
      <c r="F83" s="4"/>
      <c r="G83" s="68">
        <v>4.5400000000000003E-2</v>
      </c>
      <c r="H83" s="68"/>
      <c r="I83" s="64">
        <f>(G83*I30)</f>
        <v>1.4084318181818183</v>
      </c>
      <c r="J83" s="64"/>
    </row>
    <row r="84" spans="1:11" ht="14.25" customHeight="1" x14ac:dyDescent="0.25">
      <c r="A84" s="52" t="s">
        <v>101</v>
      </c>
      <c r="B84" s="52"/>
      <c r="C84" s="52"/>
      <c r="D84" s="52"/>
      <c r="E84" s="52"/>
      <c r="F84" s="52"/>
      <c r="G84" s="67">
        <f>G82+G83</f>
        <v>0.16880000000000001</v>
      </c>
      <c r="H84" s="67"/>
      <c r="I84" s="69">
        <f>I82+I83</f>
        <v>5.2366363636363644</v>
      </c>
      <c r="J84" s="69"/>
    </row>
    <row r="85" spans="1:11" x14ac:dyDescent="0.25">
      <c r="A85" s="50" t="s">
        <v>129</v>
      </c>
      <c r="B85" s="50"/>
      <c r="C85" s="50"/>
      <c r="D85" s="50"/>
      <c r="E85" s="50"/>
      <c r="F85" s="50"/>
      <c r="G85" s="50"/>
      <c r="H85" s="50"/>
      <c r="I85" s="50"/>
      <c r="J85" s="50"/>
    </row>
    <row r="86" spans="1:11" ht="14.25" customHeight="1" x14ac:dyDescent="0.25">
      <c r="A86" s="31">
        <v>4</v>
      </c>
      <c r="B86" s="47" t="s">
        <v>130</v>
      </c>
      <c r="C86" s="47"/>
      <c r="D86" s="47"/>
      <c r="E86" s="47"/>
      <c r="F86" s="47"/>
      <c r="G86" s="47"/>
      <c r="H86" s="47"/>
      <c r="I86" s="48" t="s">
        <v>56</v>
      </c>
      <c r="J86" s="48"/>
    </row>
    <row r="87" spans="1:11" ht="14.25" customHeight="1" x14ac:dyDescent="0.25">
      <c r="A87" s="31" t="s">
        <v>131</v>
      </c>
      <c r="B87" s="4" t="s">
        <v>90</v>
      </c>
      <c r="C87" s="4"/>
      <c r="D87" s="4"/>
      <c r="E87" s="4"/>
      <c r="F87" s="4"/>
      <c r="G87" s="68">
        <f>G57</f>
        <v>0.3680000000000001</v>
      </c>
      <c r="H87" s="68"/>
      <c r="I87" s="74">
        <f>I57</f>
        <v>11.416363636363636</v>
      </c>
      <c r="J87" s="74"/>
    </row>
    <row r="88" spans="1:11" ht="14.25" customHeight="1" x14ac:dyDescent="0.25">
      <c r="A88" s="31" t="s">
        <v>132</v>
      </c>
      <c r="B88" s="4" t="s">
        <v>133</v>
      </c>
      <c r="C88" s="4"/>
      <c r="D88" s="4"/>
      <c r="E88" s="4"/>
      <c r="F88" s="4"/>
      <c r="G88" s="68">
        <f>G62</f>
        <v>0.1111</v>
      </c>
      <c r="H88" s="68"/>
      <c r="I88" s="64">
        <f>(I62)</f>
        <v>3.446625</v>
      </c>
      <c r="J88" s="64"/>
    </row>
    <row r="89" spans="1:11" ht="14.25" customHeight="1" x14ac:dyDescent="0.25">
      <c r="A89" s="31" t="s">
        <v>134</v>
      </c>
      <c r="B89" s="4" t="s">
        <v>135</v>
      </c>
      <c r="C89" s="4"/>
      <c r="D89" s="4"/>
      <c r="E89" s="4"/>
      <c r="F89" s="4"/>
      <c r="G89" s="68">
        <f>G71</f>
        <v>6.607412E-2</v>
      </c>
      <c r="H89" s="68"/>
      <c r="I89" s="64">
        <f>I71</f>
        <v>2.0497994045454546</v>
      </c>
      <c r="J89" s="64"/>
    </row>
    <row r="90" spans="1:11" ht="14.25" customHeight="1" x14ac:dyDescent="0.25">
      <c r="A90" s="31" t="s">
        <v>136</v>
      </c>
      <c r="B90" s="4" t="s">
        <v>137</v>
      </c>
      <c r="C90" s="4"/>
      <c r="D90" s="4"/>
      <c r="E90" s="4"/>
      <c r="F90" s="4"/>
      <c r="G90" s="68">
        <f>G84</f>
        <v>0.16880000000000001</v>
      </c>
      <c r="H90" s="68"/>
      <c r="I90" s="64">
        <f>I84</f>
        <v>5.2366363636363644</v>
      </c>
      <c r="J90" s="64"/>
    </row>
    <row r="91" spans="1:11" ht="14.25" customHeight="1" x14ac:dyDescent="0.25">
      <c r="A91" s="52" t="s">
        <v>101</v>
      </c>
      <c r="B91" s="52"/>
      <c r="C91" s="52"/>
      <c r="D91" s="52"/>
      <c r="E91" s="52"/>
      <c r="F91" s="52"/>
      <c r="G91" s="67">
        <f>SUM(G87:H90)</f>
        <v>0.71397412000000005</v>
      </c>
      <c r="H91" s="67"/>
      <c r="I91" s="58">
        <f>SUM(I87:J90)</f>
        <v>22.149424404545453</v>
      </c>
      <c r="J91" s="58"/>
      <c r="K91" s="37"/>
    </row>
    <row r="92" spans="1:11" x14ac:dyDescent="0.25">
      <c r="A92" s="50" t="s">
        <v>138</v>
      </c>
      <c r="B92" s="50"/>
      <c r="C92" s="50"/>
      <c r="D92" s="50"/>
      <c r="E92" s="50"/>
      <c r="F92" s="50"/>
      <c r="G92" s="50"/>
      <c r="H92" s="50"/>
      <c r="I92" s="50"/>
      <c r="J92" s="50"/>
      <c r="K92" s="38"/>
    </row>
    <row r="93" spans="1:11" ht="14.25" customHeight="1" x14ac:dyDescent="0.25">
      <c r="A93" s="32">
        <v>5</v>
      </c>
      <c r="B93" s="47" t="s">
        <v>139</v>
      </c>
      <c r="C93" s="47"/>
      <c r="D93" s="47"/>
      <c r="E93" s="47"/>
      <c r="F93" s="47"/>
      <c r="G93" s="48" t="s">
        <v>91</v>
      </c>
      <c r="H93" s="48"/>
      <c r="I93" s="48" t="s">
        <v>56</v>
      </c>
      <c r="J93" s="48"/>
      <c r="K93" s="39"/>
    </row>
    <row r="94" spans="1:11" ht="14.25" customHeight="1" x14ac:dyDescent="0.25">
      <c r="A94" s="31" t="s">
        <v>57</v>
      </c>
      <c r="B94" s="4" t="s">
        <v>140</v>
      </c>
      <c r="C94" s="4"/>
      <c r="D94" s="4"/>
      <c r="E94" s="4"/>
      <c r="F94" s="4"/>
      <c r="G94" s="68">
        <v>0.05</v>
      </c>
      <c r="H94" s="68"/>
      <c r="I94" s="75">
        <f>(I108*G94)</f>
        <v>2.6586075838636365</v>
      </c>
      <c r="J94" s="75"/>
    </row>
    <row r="95" spans="1:11" ht="14.25" customHeight="1" x14ac:dyDescent="0.25">
      <c r="A95" s="31" t="s">
        <v>32</v>
      </c>
      <c r="B95" s="4" t="s">
        <v>141</v>
      </c>
      <c r="C95" s="4"/>
      <c r="D95" s="4"/>
      <c r="E95" s="4"/>
      <c r="F95" s="4"/>
      <c r="G95" s="76"/>
      <c r="H95" s="76"/>
      <c r="I95" s="77"/>
      <c r="J95" s="77"/>
    </row>
    <row r="96" spans="1:11" ht="14.25" customHeight="1" x14ac:dyDescent="0.25">
      <c r="A96" s="31"/>
      <c r="B96" s="4" t="s">
        <v>142</v>
      </c>
      <c r="C96" s="4"/>
      <c r="D96" s="4"/>
      <c r="E96" s="4"/>
      <c r="F96" s="4"/>
      <c r="G96" s="68">
        <v>1.6500000000000001E-2</v>
      </c>
      <c r="H96" s="68"/>
      <c r="I96" s="75">
        <f>K97*G96</f>
        <v>1.1817239423785713</v>
      </c>
      <c r="J96" s="75"/>
      <c r="K96" s="38">
        <f>(100%-SUM(G96:H98))/100</f>
        <v>8.5749999999999993E-3</v>
      </c>
    </row>
    <row r="97" spans="1:11" ht="14.25" customHeight="1" x14ac:dyDescent="0.25">
      <c r="A97" s="31"/>
      <c r="B97" s="4" t="s">
        <v>143</v>
      </c>
      <c r="C97" s="4"/>
      <c r="D97" s="4"/>
      <c r="E97" s="4"/>
      <c r="F97" s="4"/>
      <c r="G97" s="68">
        <v>7.5999999999999998E-2</v>
      </c>
      <c r="H97" s="68"/>
      <c r="I97" s="75">
        <f>K97*G97</f>
        <v>5.4430920982285711</v>
      </c>
      <c r="J97" s="75"/>
      <c r="K97" s="39">
        <f>(I108+I94+I100)/(100%-SUM(G96:H98))/100*100</f>
        <v>71.619632871428564</v>
      </c>
    </row>
    <row r="98" spans="1:11" ht="14.25" customHeight="1" x14ac:dyDescent="0.25">
      <c r="A98" s="31"/>
      <c r="B98" s="4" t="s">
        <v>144</v>
      </c>
      <c r="C98" s="4"/>
      <c r="D98" s="4"/>
      <c r="E98" s="4"/>
      <c r="F98" s="4"/>
      <c r="G98" s="68">
        <v>0.05</v>
      </c>
      <c r="H98" s="68"/>
      <c r="I98" s="75">
        <f>K97*G98</f>
        <v>3.5809816435714286</v>
      </c>
      <c r="J98" s="75"/>
      <c r="K98" s="37"/>
    </row>
    <row r="99" spans="1:11" ht="14.25" customHeight="1" x14ac:dyDescent="0.25">
      <c r="A99" s="31"/>
      <c r="B99" s="4" t="s">
        <v>145</v>
      </c>
      <c r="C99" s="4"/>
      <c r="D99" s="4"/>
      <c r="E99" s="4"/>
      <c r="F99" s="4"/>
      <c r="G99" s="78"/>
      <c r="H99" s="78"/>
      <c r="I99" s="79"/>
      <c r="J99" s="79"/>
    </row>
    <row r="100" spans="1:11" ht="14.25" customHeight="1" x14ac:dyDescent="0.25">
      <c r="A100" s="31" t="s">
        <v>35</v>
      </c>
      <c r="B100" s="4" t="s">
        <v>146</v>
      </c>
      <c r="C100" s="4"/>
      <c r="D100" s="4"/>
      <c r="E100" s="4"/>
      <c r="F100" s="4"/>
      <c r="G100" s="68">
        <v>0.1</v>
      </c>
      <c r="H100" s="68"/>
      <c r="I100" s="75">
        <f>SUM(I108+I94)*G100</f>
        <v>5.5830759261136365</v>
      </c>
      <c r="J100" s="75"/>
    </row>
    <row r="101" spans="1:11" ht="14.25" customHeight="1" x14ac:dyDescent="0.25">
      <c r="A101" s="52" t="s">
        <v>101</v>
      </c>
      <c r="B101" s="52"/>
      <c r="C101" s="52"/>
      <c r="D101" s="52"/>
      <c r="E101" s="52"/>
      <c r="F101" s="52"/>
      <c r="G101" s="67">
        <f>SUM(G94:H100)</f>
        <v>0.29249999999999998</v>
      </c>
      <c r="H101" s="67"/>
      <c r="I101" s="80">
        <f>SUM(I100+I99+I98+I97+I96+I94)</f>
        <v>18.447481194155841</v>
      </c>
      <c r="J101" s="80"/>
    </row>
    <row r="102" spans="1:11" x14ac:dyDescent="0.25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</row>
    <row r="103" spans="1:11" ht="14.25" customHeight="1" x14ac:dyDescent="0.25">
      <c r="A103" s="31"/>
      <c r="B103" s="47" t="s">
        <v>148</v>
      </c>
      <c r="C103" s="47"/>
      <c r="D103" s="47"/>
      <c r="E103" s="47"/>
      <c r="F103" s="47"/>
      <c r="G103" s="47"/>
      <c r="H103" s="47"/>
      <c r="I103" s="48" t="s">
        <v>56</v>
      </c>
      <c r="J103" s="48"/>
    </row>
    <row r="104" spans="1:11" ht="14.25" customHeight="1" x14ac:dyDescent="0.25">
      <c r="A104" s="31" t="s">
        <v>57</v>
      </c>
      <c r="B104" s="4" t="s">
        <v>149</v>
      </c>
      <c r="C104" s="4"/>
      <c r="D104" s="4"/>
      <c r="E104" s="4"/>
      <c r="F104" s="4"/>
      <c r="G104" s="4"/>
      <c r="H104" s="4"/>
      <c r="I104" s="54">
        <f>I30</f>
        <v>31.022727272727273</v>
      </c>
      <c r="J104" s="54"/>
    </row>
    <row r="105" spans="1:11" ht="14.25" customHeight="1" x14ac:dyDescent="0.25">
      <c r="A105" s="31" t="s">
        <v>32</v>
      </c>
      <c r="B105" s="4" t="s">
        <v>150</v>
      </c>
      <c r="C105" s="4"/>
      <c r="D105" s="4"/>
      <c r="E105" s="4"/>
      <c r="F105" s="4"/>
      <c r="G105" s="4"/>
      <c r="H105" s="4"/>
      <c r="I105" s="74">
        <f>I40</f>
        <v>0</v>
      </c>
      <c r="J105" s="74"/>
    </row>
    <row r="106" spans="1:11" ht="14.25" customHeight="1" x14ac:dyDescent="0.25">
      <c r="A106" s="34" t="s">
        <v>35</v>
      </c>
      <c r="B106" s="61" t="s">
        <v>151</v>
      </c>
      <c r="C106" s="61"/>
      <c r="D106" s="61"/>
      <c r="E106" s="61"/>
      <c r="F106" s="61"/>
      <c r="G106" s="61"/>
      <c r="H106" s="61"/>
      <c r="I106" s="81">
        <f>I46</f>
        <v>0</v>
      </c>
      <c r="J106" s="81"/>
    </row>
    <row r="107" spans="1:11" ht="14.25" customHeight="1" x14ac:dyDescent="0.25">
      <c r="A107" s="31" t="s">
        <v>38</v>
      </c>
      <c r="B107" s="4" t="s">
        <v>152</v>
      </c>
      <c r="C107" s="4"/>
      <c r="D107" s="4"/>
      <c r="E107" s="4"/>
      <c r="F107" s="4"/>
      <c r="G107" s="4"/>
      <c r="H107" s="4"/>
      <c r="I107" s="54">
        <f>I91</f>
        <v>22.149424404545453</v>
      </c>
      <c r="J107" s="54"/>
    </row>
    <row r="108" spans="1:11" ht="14.25" customHeight="1" x14ac:dyDescent="0.25">
      <c r="A108" s="52" t="s">
        <v>153</v>
      </c>
      <c r="B108" s="52"/>
      <c r="C108" s="52"/>
      <c r="D108" s="52"/>
      <c r="E108" s="52"/>
      <c r="F108" s="52"/>
      <c r="G108" s="52"/>
      <c r="H108" s="52"/>
      <c r="I108" s="80">
        <f>SUM(I104:J107)</f>
        <v>53.172151677272723</v>
      </c>
      <c r="J108" s="80"/>
    </row>
    <row r="109" spans="1:11" ht="14.25" customHeight="1" x14ac:dyDescent="0.25">
      <c r="A109" s="34" t="s">
        <v>62</v>
      </c>
      <c r="B109" s="61" t="s">
        <v>154</v>
      </c>
      <c r="C109" s="61"/>
      <c r="D109" s="61"/>
      <c r="E109" s="61"/>
      <c r="F109" s="61"/>
      <c r="G109" s="61"/>
      <c r="H109" s="61"/>
      <c r="I109" s="56">
        <f>I101</f>
        <v>18.447481194155841</v>
      </c>
      <c r="J109" s="56"/>
    </row>
    <row r="110" spans="1:11" ht="14.25" customHeight="1" x14ac:dyDescent="0.25">
      <c r="A110" s="52" t="s">
        <v>155</v>
      </c>
      <c r="B110" s="52"/>
      <c r="C110" s="52"/>
      <c r="D110" s="52"/>
      <c r="E110" s="52"/>
      <c r="F110" s="52"/>
      <c r="G110" s="52"/>
      <c r="H110" s="52"/>
      <c r="I110" s="80">
        <f>SUM(I108:J109)</f>
        <v>71.619632871428564</v>
      </c>
      <c r="J110" s="80"/>
    </row>
    <row r="111" spans="1:11" x14ac:dyDescent="0.25">
      <c r="A111" s="82"/>
      <c r="B111" s="82"/>
      <c r="C111" s="82"/>
      <c r="D111" s="82"/>
      <c r="E111" s="82"/>
      <c r="F111" s="82"/>
      <c r="G111" s="82"/>
      <c r="H111" s="82"/>
      <c r="I111" s="82"/>
      <c r="J111" s="82"/>
    </row>
    <row r="112" spans="1:11" ht="14.25" customHeight="1" x14ac:dyDescent="0.25">
      <c r="A112" s="52" t="s">
        <v>161</v>
      </c>
      <c r="B112" s="52"/>
      <c r="C112" s="52"/>
      <c r="D112" s="52"/>
      <c r="E112" s="52"/>
      <c r="F112" s="52"/>
      <c r="G112" s="52"/>
      <c r="H112" s="52"/>
      <c r="I112" s="80"/>
      <c r="J112" s="80"/>
    </row>
    <row r="113" spans="1:10" ht="15" customHeight="1" x14ac:dyDescent="0.2">
      <c r="A113" s="83" t="s">
        <v>157</v>
      </c>
      <c r="B113" s="83"/>
      <c r="C113" s="84" t="s">
        <v>158</v>
      </c>
      <c r="D113" s="84"/>
      <c r="E113" s="84"/>
      <c r="F113" s="84"/>
      <c r="G113" s="84"/>
      <c r="H113" s="40">
        <v>1</v>
      </c>
      <c r="I113" s="62"/>
      <c r="J113" s="62"/>
    </row>
    <row r="114" spans="1:10" ht="15" customHeight="1" x14ac:dyDescent="0.2">
      <c r="A114" s="83" t="s">
        <v>162</v>
      </c>
      <c r="B114" s="83"/>
      <c r="C114" s="84" t="s">
        <v>163</v>
      </c>
      <c r="D114" s="84"/>
      <c r="E114" s="84"/>
      <c r="F114" s="84"/>
      <c r="G114" s="84"/>
      <c r="H114" s="40">
        <v>1</v>
      </c>
      <c r="I114" s="42"/>
      <c r="J114" s="43">
        <f>I110*H114</f>
        <v>71.619632871428564</v>
      </c>
    </row>
    <row r="115" spans="1:10" ht="14.25" customHeight="1" x14ac:dyDescent="0.2">
      <c r="A115" s="83" t="s">
        <v>164</v>
      </c>
      <c r="B115" s="83"/>
      <c r="C115" s="87" t="s">
        <v>165</v>
      </c>
      <c r="D115" s="87"/>
      <c r="E115" s="87"/>
      <c r="F115" s="87"/>
      <c r="G115" s="87"/>
      <c r="H115" s="40">
        <v>2</v>
      </c>
      <c r="I115" s="80">
        <f>J114*H115</f>
        <v>143.23926574285713</v>
      </c>
      <c r="J115" s="80"/>
    </row>
    <row r="116" spans="1:10" ht="14.25" customHeight="1" x14ac:dyDescent="0.2">
      <c r="A116" s="83" t="s">
        <v>166</v>
      </c>
      <c r="B116" s="83"/>
      <c r="C116" s="87" t="s">
        <v>167</v>
      </c>
      <c r="D116" s="87"/>
      <c r="E116" s="87"/>
      <c r="F116" s="87"/>
      <c r="G116" s="87"/>
      <c r="H116" s="40">
        <v>12</v>
      </c>
      <c r="I116" s="80">
        <f>I115*H116</f>
        <v>1718.8711889142855</v>
      </c>
      <c r="J116" s="80"/>
    </row>
  </sheetData>
  <mergeCells count="266">
    <mergeCell ref="A116:B116"/>
    <mergeCell ref="C116:G116"/>
    <mergeCell ref="I116:J116"/>
    <mergeCell ref="A112:H112"/>
    <mergeCell ref="I112:J112"/>
    <mergeCell ref="A113:B113"/>
    <mergeCell ref="C113:G113"/>
    <mergeCell ref="I113:J113"/>
    <mergeCell ref="A114:B114"/>
    <mergeCell ref="C114:G114"/>
    <mergeCell ref="A115:B115"/>
    <mergeCell ref="C115:G115"/>
    <mergeCell ref="I115:J115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14"/>
  <sheetViews>
    <sheetView topLeftCell="A25" zoomScaleNormal="100" workbookViewId="0">
      <selection activeCell="K36" sqref="K36:O36"/>
    </sheetView>
  </sheetViews>
  <sheetFormatPr defaultColWidth="9.140625" defaultRowHeight="14.25" customHeight="1" x14ac:dyDescent="0.25"/>
  <cols>
    <col min="1" max="1" width="8.42578125" style="28" customWidth="1"/>
    <col min="2" max="2" width="22.85546875" style="29" customWidth="1"/>
    <col min="3" max="3" width="27.7109375" style="29" customWidth="1"/>
    <col min="4" max="4" width="11.28515625" style="29" customWidth="1"/>
    <col min="5" max="5" width="9.5703125" style="29" customWidth="1"/>
    <col min="6" max="6" width="11.140625" style="29" customWidth="1"/>
    <col min="7" max="7" width="8.7109375" style="29" customWidth="1"/>
    <col min="8" max="8" width="15.42578125" style="29" customWidth="1"/>
    <col min="9" max="9" width="8.5703125" style="29" customWidth="1"/>
    <col min="10" max="10" width="11.42578125" style="29" customWidth="1"/>
    <col min="11" max="11" width="13.5703125" style="30" customWidth="1"/>
    <col min="12" max="14" width="9.140625" style="29"/>
    <col min="15" max="15" width="20.42578125" style="29" customWidth="1"/>
    <col min="16" max="16384" width="9.140625" style="29"/>
  </cols>
  <sheetData>
    <row r="1" spans="1:10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9" t="s">
        <v>26</v>
      </c>
      <c r="B2" s="9"/>
      <c r="C2" s="9"/>
      <c r="D2" s="9"/>
      <c r="E2" s="9"/>
      <c r="F2" s="9"/>
      <c r="G2" s="9"/>
      <c r="H2" s="9"/>
      <c r="I2" s="9"/>
      <c r="J2" s="9"/>
    </row>
    <row r="3" spans="1:10" ht="15.7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15.75" customHeight="1" x14ac:dyDescent="0.25">
      <c r="A4" s="88" t="s">
        <v>27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15.75" customHeight="1" x14ac:dyDescent="0.25">
      <c r="A5" s="6" t="s">
        <v>28</v>
      </c>
      <c r="B5" s="6"/>
      <c r="C5" s="6"/>
      <c r="D5" s="6"/>
      <c r="E5" s="6"/>
      <c r="F5" s="6"/>
      <c r="G5" s="6"/>
      <c r="H5" s="6"/>
      <c r="I5" s="6"/>
      <c r="J5" s="6"/>
    </row>
    <row r="6" spans="1:10" x14ac:dyDescent="0.25">
      <c r="A6" s="5" t="s">
        <v>29</v>
      </c>
      <c r="B6" s="5"/>
      <c r="C6" s="5"/>
      <c r="D6" s="5"/>
      <c r="E6" s="5"/>
      <c r="F6" s="5"/>
      <c r="G6" s="5"/>
      <c r="H6" s="5"/>
      <c r="I6" s="5"/>
      <c r="J6" s="5"/>
    </row>
    <row r="7" spans="1:10" ht="14.25" customHeight="1" x14ac:dyDescent="0.25">
      <c r="A7" s="31" t="s">
        <v>30</v>
      </c>
      <c r="B7" s="4" t="s">
        <v>31</v>
      </c>
      <c r="C7" s="4"/>
      <c r="D7" s="4"/>
      <c r="E7" s="4"/>
      <c r="F7" s="4"/>
      <c r="G7" s="3">
        <f>'Sup. Manut. Predial'!G7</f>
        <v>46112</v>
      </c>
      <c r="H7" s="3"/>
      <c r="I7" s="3"/>
      <c r="J7" s="3"/>
    </row>
    <row r="8" spans="1:10" ht="14.25" customHeight="1" x14ac:dyDescent="0.25">
      <c r="A8" s="31" t="s">
        <v>32</v>
      </c>
      <c r="B8" s="4" t="s">
        <v>33</v>
      </c>
      <c r="C8" s="4"/>
      <c r="D8" s="4"/>
      <c r="E8" s="4"/>
      <c r="F8" s="4"/>
      <c r="G8" s="2" t="s">
        <v>34</v>
      </c>
      <c r="H8" s="2"/>
      <c r="I8" s="2"/>
      <c r="J8" s="2"/>
    </row>
    <row r="9" spans="1:10" ht="22.5" customHeight="1" x14ac:dyDescent="0.25">
      <c r="A9" s="31" t="s">
        <v>35</v>
      </c>
      <c r="B9" s="4" t="s">
        <v>36</v>
      </c>
      <c r="C9" s="4"/>
      <c r="D9" s="4"/>
      <c r="E9" s="4"/>
      <c r="F9" s="4"/>
      <c r="G9" s="3" t="s">
        <v>37</v>
      </c>
      <c r="H9" s="3"/>
      <c r="I9" s="3"/>
      <c r="J9" s="3"/>
    </row>
    <row r="10" spans="1:10" ht="14.25" customHeight="1" x14ac:dyDescent="0.25">
      <c r="A10" s="31" t="s">
        <v>38</v>
      </c>
      <c r="B10" s="4" t="s">
        <v>39</v>
      </c>
      <c r="C10" s="4"/>
      <c r="D10" s="4"/>
      <c r="E10" s="4"/>
      <c r="F10" s="4"/>
      <c r="G10" s="2">
        <v>12</v>
      </c>
      <c r="H10" s="2"/>
      <c r="I10" s="2"/>
      <c r="J10" s="2"/>
    </row>
    <row r="11" spans="1:10" x14ac:dyDescent="0.25">
      <c r="A11" s="5" t="s">
        <v>40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ht="25.5" customHeight="1" x14ac:dyDescent="0.25">
      <c r="A12" s="1" t="s">
        <v>41</v>
      </c>
      <c r="B12" s="1"/>
      <c r="C12" s="1"/>
      <c r="D12" s="1" t="s">
        <v>42</v>
      </c>
      <c r="E12" s="1"/>
      <c r="F12" s="1"/>
      <c r="G12" s="1" t="s">
        <v>43</v>
      </c>
      <c r="H12" s="1"/>
      <c r="I12" s="1"/>
      <c r="J12" s="1"/>
    </row>
    <row r="13" spans="1:10" ht="37.5" customHeight="1" x14ac:dyDescent="0.25">
      <c r="A13" s="4" t="s">
        <v>168</v>
      </c>
      <c r="B13" s="4"/>
      <c r="C13" s="4"/>
      <c r="D13" s="2" t="s">
        <v>45</v>
      </c>
      <c r="E13" s="2"/>
      <c r="F13" s="2"/>
      <c r="G13" s="45">
        <v>2</v>
      </c>
      <c r="H13" s="45"/>
      <c r="I13" s="45"/>
      <c r="J13" s="45"/>
    </row>
    <row r="14" spans="1:10" x14ac:dyDescent="0.25">
      <c r="A14" s="5" t="s">
        <v>46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25">
      <c r="A15" s="46" t="s">
        <v>47</v>
      </c>
      <c r="B15" s="46"/>
      <c r="C15" s="46"/>
      <c r="D15" s="46"/>
      <c r="E15" s="46"/>
      <c r="F15" s="46"/>
      <c r="G15" s="46"/>
      <c r="H15" s="46"/>
      <c r="I15" s="46"/>
      <c r="J15" s="46"/>
    </row>
    <row r="16" spans="1:10" ht="14.25" customHeight="1" x14ac:dyDescent="0.25">
      <c r="A16" s="47" t="s">
        <v>48</v>
      </c>
      <c r="B16" s="47"/>
      <c r="C16" s="47"/>
      <c r="D16" s="47"/>
      <c r="E16" s="47"/>
      <c r="F16" s="47"/>
      <c r="G16" s="47"/>
      <c r="H16" s="47"/>
      <c r="I16" s="47"/>
      <c r="J16" s="47"/>
    </row>
    <row r="17" spans="1:12" ht="26.25" customHeight="1" x14ac:dyDescent="0.25">
      <c r="A17" s="31">
        <v>1</v>
      </c>
      <c r="B17" s="4" t="s">
        <v>49</v>
      </c>
      <c r="C17" s="4"/>
      <c r="D17" s="4"/>
      <c r="E17" s="4"/>
      <c r="F17" s="4"/>
      <c r="G17" s="4"/>
      <c r="H17" s="4"/>
      <c r="I17" s="48" t="s">
        <v>169</v>
      </c>
      <c r="J17" s="48"/>
    </row>
    <row r="18" spans="1:12" ht="14.25" customHeight="1" x14ac:dyDescent="0.25">
      <c r="A18" s="31">
        <v>2</v>
      </c>
      <c r="B18" s="4" t="s">
        <v>51</v>
      </c>
      <c r="C18" s="4"/>
      <c r="D18" s="4"/>
      <c r="E18" s="4"/>
      <c r="F18" s="4"/>
      <c r="G18" s="4"/>
      <c r="H18" s="4"/>
      <c r="I18" s="49">
        <v>2430</v>
      </c>
      <c r="J18" s="49"/>
      <c r="L18" s="44"/>
    </row>
    <row r="19" spans="1:12" ht="14.25" customHeight="1" x14ac:dyDescent="0.25">
      <c r="A19" s="31">
        <v>3</v>
      </c>
      <c r="B19" s="4" t="s">
        <v>52</v>
      </c>
      <c r="C19" s="4"/>
      <c r="D19" s="4"/>
      <c r="E19" s="4"/>
      <c r="F19" s="4"/>
      <c r="G19" s="4"/>
      <c r="H19" s="4"/>
      <c r="I19" s="2"/>
      <c r="J19" s="2"/>
    </row>
    <row r="20" spans="1:12" ht="14.25" customHeight="1" x14ac:dyDescent="0.25">
      <c r="A20" s="31">
        <v>4</v>
      </c>
      <c r="B20" s="4" t="s">
        <v>53</v>
      </c>
      <c r="C20" s="4"/>
      <c r="D20" s="4"/>
      <c r="E20" s="4"/>
      <c r="F20" s="4"/>
      <c r="G20" s="4"/>
      <c r="H20" s="4"/>
      <c r="I20" s="3">
        <f>'Sup. Manut. Predial'!I20</f>
        <v>46023</v>
      </c>
      <c r="J20" s="3"/>
    </row>
    <row r="21" spans="1:12" x14ac:dyDescent="0.25">
      <c r="A21" s="50" t="s">
        <v>54</v>
      </c>
      <c r="B21" s="50"/>
      <c r="C21" s="50"/>
      <c r="D21" s="50"/>
      <c r="E21" s="50"/>
      <c r="F21" s="50"/>
      <c r="G21" s="50"/>
      <c r="H21" s="50"/>
      <c r="I21" s="50"/>
      <c r="J21" s="50"/>
    </row>
    <row r="22" spans="1:12" ht="14.25" customHeight="1" x14ac:dyDescent="0.25">
      <c r="A22" s="32">
        <v>1</v>
      </c>
      <c r="B22" s="47" t="s">
        <v>55</v>
      </c>
      <c r="C22" s="47"/>
      <c r="D22" s="47"/>
      <c r="E22" s="47"/>
      <c r="F22" s="47"/>
      <c r="G22" s="47"/>
      <c r="H22" s="47"/>
      <c r="I22" s="48" t="s">
        <v>56</v>
      </c>
      <c r="J22" s="48"/>
    </row>
    <row r="23" spans="1:12" ht="14.25" customHeight="1" x14ac:dyDescent="0.25">
      <c r="A23" s="31" t="s">
        <v>57</v>
      </c>
      <c r="B23" s="4" t="s">
        <v>58</v>
      </c>
      <c r="C23" s="4"/>
      <c r="D23" s="4"/>
      <c r="E23" s="4"/>
      <c r="F23" s="4"/>
      <c r="G23" s="4"/>
      <c r="H23" s="4"/>
      <c r="I23" s="51">
        <f>I18</f>
        <v>2430</v>
      </c>
      <c r="J23" s="51"/>
    </row>
    <row r="24" spans="1:12" ht="14.25" customHeight="1" x14ac:dyDescent="0.25">
      <c r="A24" s="31" t="s">
        <v>32</v>
      </c>
      <c r="B24" s="4" t="s">
        <v>59</v>
      </c>
      <c r="C24" s="4"/>
      <c r="D24" s="4"/>
      <c r="E24" s="4"/>
      <c r="F24" s="4"/>
      <c r="G24" s="4"/>
      <c r="H24" s="4"/>
      <c r="I24" s="51"/>
      <c r="J24" s="51"/>
    </row>
    <row r="25" spans="1:12" ht="14.25" customHeight="1" x14ac:dyDescent="0.25">
      <c r="A25" s="31" t="s">
        <v>35</v>
      </c>
      <c r="B25" s="4" t="s">
        <v>60</v>
      </c>
      <c r="C25" s="4"/>
      <c r="D25" s="4"/>
      <c r="E25" s="4"/>
      <c r="F25" s="4"/>
      <c r="G25" s="4"/>
      <c r="H25" s="4"/>
      <c r="I25" s="51"/>
      <c r="J25" s="51"/>
    </row>
    <row r="26" spans="1:12" ht="14.25" customHeight="1" x14ac:dyDescent="0.25">
      <c r="A26" s="31" t="s">
        <v>38</v>
      </c>
      <c r="B26" s="4" t="s">
        <v>61</v>
      </c>
      <c r="C26" s="4"/>
      <c r="D26" s="4"/>
      <c r="E26" s="4"/>
      <c r="F26" s="4"/>
      <c r="G26" s="4"/>
      <c r="H26" s="4"/>
      <c r="I26" s="51"/>
      <c r="J26" s="51"/>
    </row>
    <row r="27" spans="1:12" ht="14.25" customHeight="1" x14ac:dyDescent="0.25">
      <c r="A27" s="31" t="s">
        <v>62</v>
      </c>
      <c r="B27" s="4" t="s">
        <v>63</v>
      </c>
      <c r="C27" s="4"/>
      <c r="D27" s="4"/>
      <c r="E27" s="4"/>
      <c r="F27" s="4"/>
      <c r="G27" s="4"/>
      <c r="H27" s="4"/>
      <c r="I27" s="51"/>
      <c r="J27" s="51"/>
    </row>
    <row r="28" spans="1:12" ht="14.25" customHeight="1" x14ac:dyDescent="0.25">
      <c r="A28" s="31" t="s">
        <v>64</v>
      </c>
      <c r="B28" s="4" t="s">
        <v>65</v>
      </c>
      <c r="C28" s="4"/>
      <c r="D28" s="4"/>
      <c r="E28" s="4"/>
      <c r="F28" s="4"/>
      <c r="G28" s="4"/>
      <c r="H28" s="4"/>
      <c r="I28" s="51"/>
      <c r="J28" s="51"/>
    </row>
    <row r="29" spans="1:12" ht="14.25" customHeight="1" x14ac:dyDescent="0.25">
      <c r="A29" s="31" t="s">
        <v>66</v>
      </c>
      <c r="B29" s="4" t="s">
        <v>67</v>
      </c>
      <c r="C29" s="4"/>
      <c r="D29" s="4"/>
      <c r="E29" s="4"/>
      <c r="F29" s="4"/>
      <c r="G29" s="4"/>
      <c r="H29" s="4"/>
      <c r="I29" s="51"/>
      <c r="J29" s="51"/>
    </row>
    <row r="30" spans="1:12" ht="15" customHeight="1" x14ac:dyDescent="0.25">
      <c r="A30" s="52" t="s">
        <v>68</v>
      </c>
      <c r="B30" s="52"/>
      <c r="C30" s="52"/>
      <c r="D30" s="52"/>
      <c r="E30" s="52"/>
      <c r="F30" s="52"/>
      <c r="G30" s="52"/>
      <c r="H30" s="52"/>
      <c r="I30" s="53">
        <f>SUM(I23:J29)</f>
        <v>2430</v>
      </c>
      <c r="J30" s="53"/>
    </row>
    <row r="31" spans="1:12" x14ac:dyDescent="0.25">
      <c r="A31" s="50" t="s">
        <v>69</v>
      </c>
      <c r="B31" s="50"/>
      <c r="C31" s="50"/>
      <c r="D31" s="50"/>
      <c r="E31" s="50"/>
      <c r="F31" s="50"/>
      <c r="G31" s="50"/>
      <c r="H31" s="50"/>
      <c r="I31" s="50"/>
      <c r="J31" s="50"/>
    </row>
    <row r="32" spans="1:12" ht="14.25" customHeight="1" x14ac:dyDescent="0.25">
      <c r="A32" s="32">
        <v>2</v>
      </c>
      <c r="B32" s="47" t="s">
        <v>70</v>
      </c>
      <c r="C32" s="47"/>
      <c r="D32" s="47"/>
      <c r="E32" s="47"/>
      <c r="F32" s="47"/>
      <c r="G32" s="47"/>
      <c r="H32" s="47"/>
      <c r="I32" s="48" t="s">
        <v>56</v>
      </c>
      <c r="J32" s="48"/>
    </row>
    <row r="33" spans="1:15" ht="14.25" customHeight="1" x14ac:dyDescent="0.25">
      <c r="A33" s="31" t="s">
        <v>57</v>
      </c>
      <c r="B33" s="4" t="s">
        <v>71</v>
      </c>
      <c r="C33" s="4"/>
      <c r="D33" s="4"/>
      <c r="E33" s="4"/>
      <c r="F33" s="4"/>
      <c r="G33" s="4"/>
      <c r="H33" s="4"/>
      <c r="I33" s="56">
        <f>SUM((5.4*2*22)-K33)</f>
        <v>91.80000000000004</v>
      </c>
      <c r="J33" s="56"/>
      <c r="K33" s="89">
        <f>I30*6%</f>
        <v>145.79999999999998</v>
      </c>
      <c r="L33" s="89"/>
      <c r="M33" s="89"/>
      <c r="N33" s="89"/>
      <c r="O33" s="89"/>
    </row>
    <row r="34" spans="1:15" ht="15" customHeight="1" x14ac:dyDescent="0.25">
      <c r="A34" s="31" t="s">
        <v>32</v>
      </c>
      <c r="B34" s="4" t="s">
        <v>72</v>
      </c>
      <c r="C34" s="4"/>
      <c r="D34" s="4"/>
      <c r="E34" s="4"/>
      <c r="F34" s="4"/>
      <c r="G34" s="4"/>
      <c r="H34" s="4"/>
      <c r="I34" s="56">
        <f>'Sup. Manut. Predial'!I34</f>
        <v>627.27</v>
      </c>
      <c r="J34" s="56"/>
      <c r="K34" s="57" t="str">
        <f>'Sup. Manut. Predial'!K34</f>
        <v>R$ 633,60*1% = 6,33</v>
      </c>
      <c r="L34" s="57"/>
      <c r="M34" s="57"/>
      <c r="N34" s="57"/>
      <c r="O34" s="57"/>
    </row>
    <row r="35" spans="1:15" ht="14.25" customHeight="1" x14ac:dyDescent="0.25">
      <c r="A35" s="31" t="s">
        <v>35</v>
      </c>
      <c r="B35" s="4" t="s">
        <v>74</v>
      </c>
      <c r="C35" s="4"/>
      <c r="D35" s="4"/>
      <c r="E35" s="4"/>
      <c r="F35" s="4"/>
      <c r="G35" s="4"/>
      <c r="H35" s="4"/>
      <c r="I35" s="56">
        <f>'Sup. Manut. Predial'!I35</f>
        <v>325</v>
      </c>
      <c r="J35" s="56"/>
    </row>
    <row r="36" spans="1:15" ht="15.75" customHeight="1" x14ac:dyDescent="0.25">
      <c r="A36" s="31" t="s">
        <v>38</v>
      </c>
      <c r="B36" s="4" t="s">
        <v>75</v>
      </c>
      <c r="C36" s="4"/>
      <c r="D36" s="4"/>
      <c r="E36" s="4"/>
      <c r="F36" s="4"/>
      <c r="G36" s="4"/>
      <c r="H36" s="4"/>
      <c r="I36" s="56">
        <v>42.5</v>
      </c>
      <c r="J36" s="56"/>
      <c r="K36" s="57"/>
      <c r="L36" s="57"/>
      <c r="M36" s="57"/>
      <c r="N36" s="57"/>
      <c r="O36" s="57"/>
    </row>
    <row r="37" spans="1:15" ht="15.75" customHeight="1" x14ac:dyDescent="0.25">
      <c r="A37" s="31" t="s">
        <v>62</v>
      </c>
      <c r="B37" s="4" t="s">
        <v>76</v>
      </c>
      <c r="C37" s="4"/>
      <c r="D37" s="4"/>
      <c r="E37" s="4"/>
      <c r="F37" s="4"/>
      <c r="G37" s="4"/>
      <c r="H37" s="4"/>
      <c r="I37" s="56">
        <f>'Sup. Manut. Predial'!I37</f>
        <v>310</v>
      </c>
      <c r="J37" s="56"/>
    </row>
    <row r="38" spans="1:15" ht="15.75" customHeight="1" x14ac:dyDescent="0.25">
      <c r="A38" s="31" t="s">
        <v>64</v>
      </c>
      <c r="B38" s="4" t="s">
        <v>77</v>
      </c>
      <c r="C38" s="4"/>
      <c r="D38" s="4"/>
      <c r="E38" s="4"/>
      <c r="F38" s="4"/>
      <c r="G38" s="4"/>
      <c r="H38" s="4"/>
      <c r="I38" s="56">
        <f>'Sup. Manut. Predial'!I38</f>
        <v>134.91</v>
      </c>
      <c r="J38" s="56"/>
      <c r="K38" s="57">
        <f>'Sup. Manut. Predial'!K38</f>
        <v>0</v>
      </c>
      <c r="L38" s="57"/>
      <c r="M38" s="57"/>
      <c r="N38" s="57"/>
      <c r="O38" s="57"/>
    </row>
    <row r="39" spans="1:15" ht="15" hidden="1" customHeight="1" x14ac:dyDescent="0.25">
      <c r="A39" s="31" t="s">
        <v>66</v>
      </c>
      <c r="B39" s="4" t="s">
        <v>78</v>
      </c>
      <c r="C39" s="4"/>
      <c r="D39" s="4"/>
      <c r="E39" s="4"/>
      <c r="F39" s="4"/>
      <c r="G39" s="4"/>
      <c r="H39" s="4"/>
      <c r="I39" s="54">
        <f>'Sup. Manut. Predial'!I39</f>
        <v>0</v>
      </c>
      <c r="J39" s="54"/>
      <c r="K39" s="57" t="str">
        <f>'Sup. Manut. Predial'!K39</f>
        <v>R$ 110,52*2 = 221,04/12 = 18,42(valor mensal)</v>
      </c>
      <c r="L39" s="57"/>
      <c r="M39" s="57"/>
      <c r="N39" s="57"/>
      <c r="O39" s="57"/>
    </row>
    <row r="40" spans="1:15" ht="15" customHeight="1" x14ac:dyDescent="0.25">
      <c r="A40" s="52" t="s">
        <v>80</v>
      </c>
      <c r="B40" s="52"/>
      <c r="C40" s="52"/>
      <c r="D40" s="52"/>
      <c r="E40" s="52"/>
      <c r="F40" s="52"/>
      <c r="G40" s="52"/>
      <c r="H40" s="52"/>
      <c r="I40" s="58">
        <f>SUM(I33:J39)</f>
        <v>1531.4800000000002</v>
      </c>
      <c r="J40" s="58"/>
    </row>
    <row r="41" spans="1:15" x14ac:dyDescent="0.25">
      <c r="A41" s="50" t="s">
        <v>81</v>
      </c>
      <c r="B41" s="50"/>
      <c r="C41" s="50"/>
      <c r="D41" s="50"/>
      <c r="E41" s="50"/>
      <c r="F41" s="50"/>
      <c r="G41" s="50"/>
      <c r="H41" s="50"/>
      <c r="I41" s="50"/>
      <c r="J41" s="50"/>
    </row>
    <row r="42" spans="1:15" ht="14.25" customHeight="1" x14ac:dyDescent="0.25">
      <c r="A42" s="33" t="s">
        <v>82</v>
      </c>
      <c r="B42" s="59" t="s">
        <v>83</v>
      </c>
      <c r="C42" s="59"/>
      <c r="D42" s="59"/>
      <c r="E42" s="59"/>
      <c r="F42" s="59"/>
      <c r="G42" s="59"/>
      <c r="H42" s="59"/>
      <c r="I42" s="60" t="s">
        <v>56</v>
      </c>
      <c r="J42" s="60"/>
    </row>
    <row r="43" spans="1:15" ht="14.25" customHeight="1" x14ac:dyDescent="0.25">
      <c r="A43" s="34" t="s">
        <v>57</v>
      </c>
      <c r="B43" s="61" t="s">
        <v>84</v>
      </c>
      <c r="C43" s="61"/>
      <c r="D43" s="61"/>
      <c r="E43" s="61"/>
      <c r="F43" s="61"/>
      <c r="G43" s="61"/>
      <c r="H43" s="61"/>
      <c r="I43" s="56">
        <v>195</v>
      </c>
      <c r="J43" s="56"/>
    </row>
    <row r="44" spans="1:15" ht="14.25" customHeight="1" x14ac:dyDescent="0.25">
      <c r="A44" s="34" t="s">
        <v>32</v>
      </c>
      <c r="B44" s="61" t="s">
        <v>85</v>
      </c>
      <c r="C44" s="61"/>
      <c r="D44" s="61"/>
      <c r="E44" s="61"/>
      <c r="F44" s="61"/>
      <c r="G44" s="61"/>
      <c r="H44" s="61"/>
      <c r="I44" s="56">
        <v>522.75</v>
      </c>
      <c r="J44" s="56"/>
    </row>
    <row r="45" spans="1:15" ht="14.25" customHeight="1" x14ac:dyDescent="0.25">
      <c r="A45" s="34" t="s">
        <v>35</v>
      </c>
      <c r="B45" s="61" t="s">
        <v>86</v>
      </c>
      <c r="C45" s="61"/>
      <c r="D45" s="61"/>
      <c r="E45" s="61"/>
      <c r="F45" s="61"/>
      <c r="G45" s="61"/>
      <c r="H45" s="61"/>
      <c r="I45" s="56">
        <v>853.53</v>
      </c>
      <c r="J45" s="56"/>
    </row>
    <row r="46" spans="1:15" ht="15" customHeight="1" x14ac:dyDescent="0.25">
      <c r="A46" s="60" t="s">
        <v>87</v>
      </c>
      <c r="B46" s="60"/>
      <c r="C46" s="60"/>
      <c r="D46" s="60"/>
      <c r="E46" s="60"/>
      <c r="F46" s="60"/>
      <c r="G46" s="60"/>
      <c r="H46" s="60"/>
      <c r="I46" s="62">
        <f>SUM(I43:J45)</f>
        <v>1571.28</v>
      </c>
      <c r="J46" s="62"/>
    </row>
    <row r="47" spans="1:15" x14ac:dyDescent="0.25">
      <c r="A47" s="50" t="s">
        <v>88</v>
      </c>
      <c r="B47" s="50"/>
      <c r="C47" s="50"/>
      <c r="D47" s="50"/>
      <c r="E47" s="50"/>
      <c r="F47" s="50"/>
      <c r="G47" s="50"/>
      <c r="H47" s="50"/>
      <c r="I47" s="50"/>
      <c r="J47" s="50"/>
    </row>
    <row r="48" spans="1:15" ht="14.25" customHeight="1" x14ac:dyDescent="0.25">
      <c r="A48" s="31" t="s">
        <v>89</v>
      </c>
      <c r="B48" s="47" t="s">
        <v>90</v>
      </c>
      <c r="C48" s="47"/>
      <c r="D48" s="47"/>
      <c r="E48" s="47"/>
      <c r="F48" s="47"/>
      <c r="G48" s="48" t="s">
        <v>91</v>
      </c>
      <c r="H48" s="48"/>
      <c r="I48" s="48" t="s">
        <v>56</v>
      </c>
      <c r="J48" s="48"/>
    </row>
    <row r="49" spans="1:10" ht="14.25" customHeight="1" x14ac:dyDescent="0.25">
      <c r="A49" s="31" t="s">
        <v>57</v>
      </c>
      <c r="B49" s="4" t="s">
        <v>92</v>
      </c>
      <c r="C49" s="4"/>
      <c r="D49" s="4"/>
      <c r="E49" s="4"/>
      <c r="F49" s="4"/>
      <c r="G49" s="63">
        <v>0.2</v>
      </c>
      <c r="H49" s="63"/>
      <c r="I49" s="64">
        <f>(G49*I30)</f>
        <v>486</v>
      </c>
      <c r="J49" s="64"/>
    </row>
    <row r="50" spans="1:10" ht="14.25" customHeight="1" x14ac:dyDescent="0.25">
      <c r="A50" s="31" t="s">
        <v>32</v>
      </c>
      <c r="B50" s="4" t="s">
        <v>93</v>
      </c>
      <c r="C50" s="4"/>
      <c r="D50" s="4"/>
      <c r="E50" s="4"/>
      <c r="F50" s="4"/>
      <c r="G50" s="63">
        <v>1.4999999999999999E-2</v>
      </c>
      <c r="H50" s="63"/>
      <c r="I50" s="64">
        <f>(G50*I30)</f>
        <v>36.449999999999996</v>
      </c>
      <c r="J50" s="64"/>
    </row>
    <row r="51" spans="1:10" ht="14.25" customHeight="1" x14ac:dyDescent="0.25">
      <c r="A51" s="31" t="s">
        <v>35</v>
      </c>
      <c r="B51" s="4" t="s">
        <v>94</v>
      </c>
      <c r="C51" s="4"/>
      <c r="D51" s="4"/>
      <c r="E51" s="4"/>
      <c r="F51" s="4"/>
      <c r="G51" s="63">
        <v>0.01</v>
      </c>
      <c r="H51" s="63"/>
      <c r="I51" s="64">
        <f>(G51*I30)</f>
        <v>24.3</v>
      </c>
      <c r="J51" s="64"/>
    </row>
    <row r="52" spans="1:10" ht="14.25" customHeight="1" x14ac:dyDescent="0.25">
      <c r="A52" s="31" t="s">
        <v>38</v>
      </c>
      <c r="B52" s="4" t="s">
        <v>95</v>
      </c>
      <c r="C52" s="4"/>
      <c r="D52" s="4"/>
      <c r="E52" s="4"/>
      <c r="F52" s="4"/>
      <c r="G52" s="63">
        <v>2E-3</v>
      </c>
      <c r="H52" s="63"/>
      <c r="I52" s="64">
        <f>(G52*I30)</f>
        <v>4.8600000000000003</v>
      </c>
      <c r="J52" s="64"/>
    </row>
    <row r="53" spans="1:10" ht="14.25" customHeight="1" x14ac:dyDescent="0.25">
      <c r="A53" s="31" t="s">
        <v>62</v>
      </c>
      <c r="B53" s="4" t="s">
        <v>96</v>
      </c>
      <c r="C53" s="4"/>
      <c r="D53" s="4"/>
      <c r="E53" s="4"/>
      <c r="F53" s="4"/>
      <c r="G53" s="63">
        <v>2.5000000000000001E-2</v>
      </c>
      <c r="H53" s="63"/>
      <c r="I53" s="64">
        <f>(G53*I30)</f>
        <v>60.75</v>
      </c>
      <c r="J53" s="64"/>
    </row>
    <row r="54" spans="1:10" ht="14.25" customHeight="1" x14ac:dyDescent="0.25">
      <c r="A54" s="31" t="s">
        <v>64</v>
      </c>
      <c r="B54" s="4" t="s">
        <v>97</v>
      </c>
      <c r="C54" s="4"/>
      <c r="D54" s="4"/>
      <c r="E54" s="4"/>
      <c r="F54" s="4"/>
      <c r="G54" s="63">
        <v>0.08</v>
      </c>
      <c r="H54" s="63"/>
      <c r="I54" s="64">
        <f>(G54*I30)</f>
        <v>194.4</v>
      </c>
      <c r="J54" s="64"/>
    </row>
    <row r="55" spans="1:10" s="36" customFormat="1" ht="15.75" customHeight="1" x14ac:dyDescent="0.25">
      <c r="A55" s="35" t="s">
        <v>66</v>
      </c>
      <c r="B55" s="65" t="s">
        <v>98</v>
      </c>
      <c r="C55" s="65"/>
      <c r="D55" s="65"/>
      <c r="E55" s="65"/>
      <c r="F55" s="65"/>
      <c r="G55" s="63">
        <v>0.03</v>
      </c>
      <c r="H55" s="63"/>
      <c r="I55" s="66">
        <f>(G55*I30)</f>
        <v>72.899999999999991</v>
      </c>
      <c r="J55" s="66"/>
    </row>
    <row r="56" spans="1:10" ht="14.25" customHeight="1" x14ac:dyDescent="0.25">
      <c r="A56" s="31" t="s">
        <v>99</v>
      </c>
      <c r="B56" s="4" t="s">
        <v>100</v>
      </c>
      <c r="C56" s="4"/>
      <c r="D56" s="4"/>
      <c r="E56" s="4"/>
      <c r="F56" s="4"/>
      <c r="G56" s="63">
        <v>6.0000000000000001E-3</v>
      </c>
      <c r="H56" s="63"/>
      <c r="I56" s="64">
        <f>(G56*I30)</f>
        <v>14.58</v>
      </c>
      <c r="J56" s="64"/>
    </row>
    <row r="57" spans="1:10" ht="14.25" customHeight="1" x14ac:dyDescent="0.25">
      <c r="A57" s="52" t="s">
        <v>101</v>
      </c>
      <c r="B57" s="52"/>
      <c r="C57" s="52"/>
      <c r="D57" s="52"/>
      <c r="E57" s="52"/>
      <c r="F57" s="52"/>
      <c r="G57" s="67">
        <f>SUM(G49:H56)</f>
        <v>0.3680000000000001</v>
      </c>
      <c r="H57" s="67"/>
      <c r="I57" s="58">
        <f>SUM(I49:J56)</f>
        <v>894.24</v>
      </c>
      <c r="J57" s="58"/>
    </row>
    <row r="58" spans="1:10" x14ac:dyDescent="0.25">
      <c r="A58" s="50" t="s">
        <v>102</v>
      </c>
      <c r="B58" s="50"/>
      <c r="C58" s="50"/>
      <c r="D58" s="50"/>
      <c r="E58" s="50"/>
      <c r="F58" s="50"/>
      <c r="G58" s="50"/>
      <c r="H58" s="50"/>
      <c r="I58" s="50"/>
      <c r="J58" s="50"/>
    </row>
    <row r="59" spans="1:10" ht="14.25" customHeight="1" x14ac:dyDescent="0.25">
      <c r="A59" s="32" t="s">
        <v>103</v>
      </c>
      <c r="B59" s="47" t="s">
        <v>104</v>
      </c>
      <c r="C59" s="47"/>
      <c r="D59" s="47"/>
      <c r="E59" s="47"/>
      <c r="F59" s="47"/>
      <c r="G59" s="47"/>
      <c r="H59" s="47"/>
      <c r="I59" s="48" t="s">
        <v>56</v>
      </c>
      <c r="J59" s="48"/>
    </row>
    <row r="60" spans="1:10" ht="14.25" customHeight="1" x14ac:dyDescent="0.25">
      <c r="A60" s="31" t="s">
        <v>57</v>
      </c>
      <c r="B60" s="4" t="s">
        <v>105</v>
      </c>
      <c r="C60" s="4"/>
      <c r="D60" s="4"/>
      <c r="E60" s="4"/>
      <c r="F60" s="4"/>
      <c r="G60" s="68">
        <v>8.3299999999999999E-2</v>
      </c>
      <c r="H60" s="68"/>
      <c r="I60" s="64">
        <f>(G60*I30)</f>
        <v>202.41900000000001</v>
      </c>
      <c r="J60" s="64"/>
    </row>
    <row r="61" spans="1:10" ht="14.25" customHeight="1" x14ac:dyDescent="0.25">
      <c r="A61" s="31" t="s">
        <v>32</v>
      </c>
      <c r="B61" s="4" t="s">
        <v>106</v>
      </c>
      <c r="C61" s="4"/>
      <c r="D61" s="4"/>
      <c r="E61" s="4"/>
      <c r="F61" s="4"/>
      <c r="G61" s="68">
        <v>2.7799999999999998E-2</v>
      </c>
      <c r="H61" s="68"/>
      <c r="I61" s="64">
        <f>(G61*I30)</f>
        <v>67.554000000000002</v>
      </c>
      <c r="J61" s="64"/>
    </row>
    <row r="62" spans="1:10" ht="14.25" customHeight="1" x14ac:dyDescent="0.25">
      <c r="A62" s="52" t="s">
        <v>101</v>
      </c>
      <c r="B62" s="52"/>
      <c r="C62" s="52"/>
      <c r="D62" s="52"/>
      <c r="E62" s="52"/>
      <c r="F62" s="52"/>
      <c r="G62" s="67">
        <f>SUM(G60:H61)</f>
        <v>0.1111</v>
      </c>
      <c r="H62" s="67"/>
      <c r="I62" s="69">
        <f>SUM(I60:J61)</f>
        <v>269.97300000000001</v>
      </c>
      <c r="J62" s="69"/>
    </row>
    <row r="63" spans="1:10" x14ac:dyDescent="0.25">
      <c r="A63" s="50" t="s">
        <v>107</v>
      </c>
      <c r="B63" s="50"/>
      <c r="C63" s="50"/>
      <c r="D63" s="50"/>
      <c r="E63" s="50"/>
      <c r="F63" s="50"/>
      <c r="G63" s="50"/>
      <c r="H63" s="50"/>
      <c r="I63" s="50"/>
      <c r="J63" s="50"/>
    </row>
    <row r="64" spans="1:10" ht="14.25" customHeight="1" x14ac:dyDescent="0.25">
      <c r="A64" s="32" t="s">
        <v>108</v>
      </c>
      <c r="B64" s="47" t="s">
        <v>109</v>
      </c>
      <c r="C64" s="47"/>
      <c r="D64" s="47"/>
      <c r="E64" s="47"/>
      <c r="F64" s="47"/>
      <c r="G64" s="47"/>
      <c r="H64" s="47"/>
      <c r="I64" s="48" t="s">
        <v>56</v>
      </c>
      <c r="J64" s="48"/>
    </row>
    <row r="65" spans="1:10" ht="14.25" customHeight="1" x14ac:dyDescent="0.25">
      <c r="A65" s="31" t="s">
        <v>57</v>
      </c>
      <c r="B65" s="4" t="s">
        <v>110</v>
      </c>
      <c r="C65" s="4"/>
      <c r="D65" s="4"/>
      <c r="E65" s="4"/>
      <c r="F65" s="4"/>
      <c r="G65" s="63">
        <v>4.1999999999999997E-3</v>
      </c>
      <c r="H65" s="63"/>
      <c r="I65" s="64">
        <f>(G65*I30)</f>
        <v>10.206</v>
      </c>
      <c r="J65" s="64"/>
    </row>
    <row r="66" spans="1:10" ht="14.25" customHeight="1" x14ac:dyDescent="0.25">
      <c r="A66" s="31" t="s">
        <v>32</v>
      </c>
      <c r="B66" s="4" t="s">
        <v>111</v>
      </c>
      <c r="C66" s="4"/>
      <c r="D66" s="4"/>
      <c r="E66" s="4"/>
      <c r="F66" s="4"/>
      <c r="G66" s="63">
        <v>2.9999999999999997E-4</v>
      </c>
      <c r="H66" s="63"/>
      <c r="I66" s="64">
        <f>(G66*I30)</f>
        <v>0.72899999999999998</v>
      </c>
      <c r="J66" s="64"/>
    </row>
    <row r="67" spans="1:10" ht="14.25" customHeight="1" x14ac:dyDescent="0.25">
      <c r="A67" s="31" t="s">
        <v>35</v>
      </c>
      <c r="B67" s="4" t="s">
        <v>112</v>
      </c>
      <c r="C67" s="4"/>
      <c r="D67" s="4"/>
      <c r="E67" s="4"/>
      <c r="F67" s="4"/>
      <c r="G67" s="63">
        <v>3.44E-2</v>
      </c>
      <c r="H67" s="63"/>
      <c r="I67" s="64">
        <f>(G67*I30)</f>
        <v>83.591999999999999</v>
      </c>
      <c r="J67" s="64"/>
    </row>
    <row r="68" spans="1:10" ht="14.25" customHeight="1" x14ac:dyDescent="0.25">
      <c r="A68" s="31" t="s">
        <v>38</v>
      </c>
      <c r="B68" s="70" t="s">
        <v>113</v>
      </c>
      <c r="C68" s="70"/>
      <c r="D68" s="70"/>
      <c r="E68" s="70"/>
      <c r="F68" s="70"/>
      <c r="G68" s="63">
        <v>1.9400000000000001E-2</v>
      </c>
      <c r="H68" s="63"/>
      <c r="I68" s="64">
        <f>(G68*I30)</f>
        <v>47.142000000000003</v>
      </c>
      <c r="J68" s="64"/>
    </row>
    <row r="69" spans="1:10" ht="14.25" customHeight="1" x14ac:dyDescent="0.25">
      <c r="A69" s="31" t="s">
        <v>62</v>
      </c>
      <c r="B69" s="4" t="s">
        <v>114</v>
      </c>
      <c r="C69" s="4"/>
      <c r="D69" s="4"/>
      <c r="E69" s="4"/>
      <c r="F69" s="4"/>
      <c r="G69" s="63">
        <v>7.17412E-3</v>
      </c>
      <c r="H69" s="63"/>
      <c r="I69" s="64">
        <f>(G69*I30)</f>
        <v>17.4331116</v>
      </c>
      <c r="J69" s="64"/>
    </row>
    <row r="70" spans="1:10" ht="14.25" customHeight="1" x14ac:dyDescent="0.25">
      <c r="A70" s="31" t="s">
        <v>64</v>
      </c>
      <c r="B70" s="4" t="s">
        <v>115</v>
      </c>
      <c r="C70" s="4"/>
      <c r="D70" s="4"/>
      <c r="E70" s="4"/>
      <c r="F70" s="4"/>
      <c r="G70" s="63">
        <v>5.9999999999999995E-4</v>
      </c>
      <c r="H70" s="63"/>
      <c r="I70" s="64">
        <f>(G70*I30)</f>
        <v>1.458</v>
      </c>
      <c r="J70" s="64"/>
    </row>
    <row r="71" spans="1:10" ht="14.25" customHeight="1" x14ac:dyDescent="0.25">
      <c r="A71" s="52" t="s">
        <v>101</v>
      </c>
      <c r="B71" s="52"/>
      <c r="C71" s="52"/>
      <c r="D71" s="52"/>
      <c r="E71" s="52"/>
      <c r="F71" s="52"/>
      <c r="G71" s="67">
        <f>SUM(G65:H70)</f>
        <v>6.607412E-2</v>
      </c>
      <c r="H71" s="67"/>
      <c r="I71" s="69">
        <f>SUM(I65:J70)</f>
        <v>160.5601116</v>
      </c>
      <c r="J71" s="69"/>
    </row>
    <row r="72" spans="1:10" x14ac:dyDescent="0.25">
      <c r="A72" s="50" t="s">
        <v>116</v>
      </c>
      <c r="B72" s="50"/>
      <c r="C72" s="50"/>
      <c r="D72" s="50"/>
      <c r="E72" s="50"/>
      <c r="F72" s="50"/>
      <c r="G72" s="50"/>
      <c r="H72" s="50"/>
      <c r="I72" s="50"/>
      <c r="J72" s="50"/>
    </row>
    <row r="73" spans="1:10" ht="14.25" customHeight="1" x14ac:dyDescent="0.25">
      <c r="A73" s="32" t="s">
        <v>117</v>
      </c>
      <c r="B73" s="47" t="s">
        <v>118</v>
      </c>
      <c r="C73" s="47"/>
      <c r="D73" s="47"/>
      <c r="E73" s="47"/>
      <c r="F73" s="47"/>
      <c r="G73" s="47"/>
      <c r="H73" s="47"/>
      <c r="I73" s="48" t="s">
        <v>56</v>
      </c>
      <c r="J73" s="48"/>
    </row>
    <row r="74" spans="1:10" ht="14.25" customHeight="1" x14ac:dyDescent="0.25">
      <c r="A74" s="31" t="s">
        <v>57</v>
      </c>
      <c r="B74" s="4" t="s">
        <v>119</v>
      </c>
      <c r="C74" s="4"/>
      <c r="D74" s="4"/>
      <c r="E74" s="4"/>
      <c r="F74" s="4"/>
      <c r="G74" s="68">
        <v>8.3299999999999999E-2</v>
      </c>
      <c r="H74" s="68"/>
      <c r="I74" s="71">
        <f>(G74*I30)</f>
        <v>202.41900000000001</v>
      </c>
      <c r="J74" s="71"/>
    </row>
    <row r="75" spans="1:10" ht="14.25" customHeight="1" x14ac:dyDescent="0.25">
      <c r="A75" s="31" t="s">
        <v>32</v>
      </c>
      <c r="B75" s="4" t="s">
        <v>120</v>
      </c>
      <c r="C75" s="4"/>
      <c r="D75" s="4"/>
      <c r="E75" s="4"/>
      <c r="F75" s="4"/>
      <c r="G75" s="68">
        <v>1.3899999999999999E-2</v>
      </c>
      <c r="H75" s="68"/>
      <c r="I75" s="71">
        <f>(G75*I30)</f>
        <v>33.777000000000001</v>
      </c>
      <c r="J75" s="71"/>
    </row>
    <row r="76" spans="1:10" ht="14.25" customHeight="1" x14ac:dyDescent="0.25">
      <c r="A76" s="31" t="s">
        <v>35</v>
      </c>
      <c r="B76" s="4" t="s">
        <v>121</v>
      </c>
      <c r="C76" s="4"/>
      <c r="D76" s="4"/>
      <c r="E76" s="4"/>
      <c r="F76" s="4"/>
      <c r="G76" s="68">
        <v>2.8999999999999998E-3</v>
      </c>
      <c r="H76" s="68"/>
      <c r="I76" s="71">
        <f>(G76*I30)</f>
        <v>7.0469999999999997</v>
      </c>
      <c r="J76" s="71"/>
    </row>
    <row r="77" spans="1:10" ht="14.25" customHeight="1" x14ac:dyDescent="0.25">
      <c r="A77" s="31" t="s">
        <v>38</v>
      </c>
      <c r="B77" s="4" t="s">
        <v>122</v>
      </c>
      <c r="C77" s="4"/>
      <c r="D77" s="4"/>
      <c r="E77" s="4"/>
      <c r="F77" s="4"/>
      <c r="G77" s="68">
        <v>2.0000000000000001E-4</v>
      </c>
      <c r="H77" s="68"/>
      <c r="I77" s="71">
        <f>(G77*I30)</f>
        <v>0.48600000000000004</v>
      </c>
      <c r="J77" s="71"/>
    </row>
    <row r="78" spans="1:10" ht="14.25" customHeight="1" x14ac:dyDescent="0.25">
      <c r="A78" s="31" t="s">
        <v>62</v>
      </c>
      <c r="B78" s="4" t="s">
        <v>123</v>
      </c>
      <c r="C78" s="4"/>
      <c r="D78" s="4"/>
      <c r="E78" s="4"/>
      <c r="F78" s="4"/>
      <c r="G78" s="68">
        <v>2.8E-3</v>
      </c>
      <c r="H78" s="68"/>
      <c r="I78" s="71">
        <f>(G78*I30)</f>
        <v>6.8040000000000003</v>
      </c>
      <c r="J78" s="71"/>
    </row>
    <row r="79" spans="1:10" ht="14.25" customHeight="1" x14ac:dyDescent="0.25">
      <c r="A79" s="31" t="s">
        <v>64</v>
      </c>
      <c r="B79" s="4" t="s">
        <v>124</v>
      </c>
      <c r="C79" s="4"/>
      <c r="D79" s="4"/>
      <c r="E79" s="4"/>
      <c r="F79" s="4"/>
      <c r="G79" s="68">
        <v>6.9999999999999999E-4</v>
      </c>
      <c r="H79" s="68"/>
      <c r="I79" s="71">
        <f>(G79*I30)</f>
        <v>1.7010000000000001</v>
      </c>
      <c r="J79" s="71"/>
    </row>
    <row r="80" spans="1:10" ht="14.25" customHeight="1" x14ac:dyDescent="0.25">
      <c r="A80" s="48" t="s">
        <v>125</v>
      </c>
      <c r="B80" s="48"/>
      <c r="C80" s="48"/>
      <c r="D80" s="48"/>
      <c r="E80" s="48"/>
      <c r="F80" s="48"/>
      <c r="G80" s="72">
        <f>SUM(G74:G79)</f>
        <v>0.1038</v>
      </c>
      <c r="H80" s="72"/>
      <c r="I80" s="73">
        <f>SUM(I74:J79)</f>
        <v>252.23400000000001</v>
      </c>
      <c r="J80" s="73"/>
    </row>
    <row r="81" spans="1:11" ht="14.25" customHeight="1" x14ac:dyDescent="0.25">
      <c r="A81" s="31" t="s">
        <v>66</v>
      </c>
      <c r="B81" s="4" t="s">
        <v>126</v>
      </c>
      <c r="C81" s="4"/>
      <c r="D81" s="4"/>
      <c r="E81" s="4"/>
      <c r="F81" s="4"/>
      <c r="G81" s="68">
        <v>1.9599999999999999E-2</v>
      </c>
      <c r="H81" s="68"/>
      <c r="I81" s="71">
        <f>(G81*I30)</f>
        <v>47.628</v>
      </c>
      <c r="J81" s="71"/>
    </row>
    <row r="82" spans="1:11" ht="14.25" customHeight="1" x14ac:dyDescent="0.25">
      <c r="A82" s="48" t="s">
        <v>127</v>
      </c>
      <c r="B82" s="48"/>
      <c r="C82" s="48"/>
      <c r="D82" s="48"/>
      <c r="E82" s="48"/>
      <c r="F82" s="48"/>
      <c r="G82" s="72">
        <f>G80+G81</f>
        <v>0.12340000000000001</v>
      </c>
      <c r="H82" s="72"/>
      <c r="I82" s="73">
        <f>SUM(I80:J81)</f>
        <v>299.86200000000002</v>
      </c>
      <c r="J82" s="73"/>
    </row>
    <row r="83" spans="1:11" ht="14.25" customHeight="1" x14ac:dyDescent="0.25">
      <c r="A83" s="31" t="s">
        <v>99</v>
      </c>
      <c r="B83" s="4" t="s">
        <v>128</v>
      </c>
      <c r="C83" s="4"/>
      <c r="D83" s="4"/>
      <c r="E83" s="4"/>
      <c r="F83" s="4"/>
      <c r="G83" s="68">
        <v>4.5400000000000003E-2</v>
      </c>
      <c r="H83" s="68"/>
      <c r="I83" s="64">
        <f>(G83*I30)</f>
        <v>110.322</v>
      </c>
      <c r="J83" s="64"/>
    </row>
    <row r="84" spans="1:11" ht="14.25" customHeight="1" x14ac:dyDescent="0.25">
      <c r="A84" s="52" t="s">
        <v>101</v>
      </c>
      <c r="B84" s="52"/>
      <c r="C84" s="52"/>
      <c r="D84" s="52"/>
      <c r="E84" s="52"/>
      <c r="F84" s="52"/>
      <c r="G84" s="67">
        <f>G82+G83</f>
        <v>0.16880000000000001</v>
      </c>
      <c r="H84" s="67"/>
      <c r="I84" s="69">
        <f>I82+I83</f>
        <v>410.18400000000003</v>
      </c>
      <c r="J84" s="69"/>
    </row>
    <row r="85" spans="1:11" x14ac:dyDescent="0.25">
      <c r="A85" s="50" t="s">
        <v>129</v>
      </c>
      <c r="B85" s="50"/>
      <c r="C85" s="50"/>
      <c r="D85" s="50"/>
      <c r="E85" s="50"/>
      <c r="F85" s="50"/>
      <c r="G85" s="50"/>
      <c r="H85" s="50"/>
      <c r="I85" s="50"/>
      <c r="J85" s="50"/>
    </row>
    <row r="86" spans="1:11" ht="14.25" customHeight="1" x14ac:dyDescent="0.25">
      <c r="A86" s="31">
        <v>4</v>
      </c>
      <c r="B86" s="47" t="s">
        <v>130</v>
      </c>
      <c r="C86" s="47"/>
      <c r="D86" s="47"/>
      <c r="E86" s="47"/>
      <c r="F86" s="47"/>
      <c r="G86" s="47"/>
      <c r="H86" s="47"/>
      <c r="I86" s="48" t="s">
        <v>56</v>
      </c>
      <c r="J86" s="48"/>
    </row>
    <row r="87" spans="1:11" ht="14.25" customHeight="1" x14ac:dyDescent="0.25">
      <c r="A87" s="31" t="s">
        <v>131</v>
      </c>
      <c r="B87" s="4" t="s">
        <v>90</v>
      </c>
      <c r="C87" s="4"/>
      <c r="D87" s="4"/>
      <c r="E87" s="4"/>
      <c r="F87" s="4"/>
      <c r="G87" s="68">
        <f>G57</f>
        <v>0.3680000000000001</v>
      </c>
      <c r="H87" s="68"/>
      <c r="I87" s="74">
        <f>I57</f>
        <v>894.24</v>
      </c>
      <c r="J87" s="74"/>
    </row>
    <row r="88" spans="1:11" ht="14.25" customHeight="1" x14ac:dyDescent="0.25">
      <c r="A88" s="31" t="s">
        <v>132</v>
      </c>
      <c r="B88" s="4" t="s">
        <v>133</v>
      </c>
      <c r="C88" s="4"/>
      <c r="D88" s="4"/>
      <c r="E88" s="4"/>
      <c r="F88" s="4"/>
      <c r="G88" s="68">
        <f>G62</f>
        <v>0.1111</v>
      </c>
      <c r="H88" s="68"/>
      <c r="I88" s="64">
        <f>(I62)</f>
        <v>269.97300000000001</v>
      </c>
      <c r="J88" s="64"/>
    </row>
    <row r="89" spans="1:11" ht="14.25" customHeight="1" x14ac:dyDescent="0.25">
      <c r="A89" s="31" t="s">
        <v>134</v>
      </c>
      <c r="B89" s="4" t="s">
        <v>135</v>
      </c>
      <c r="C89" s="4"/>
      <c r="D89" s="4"/>
      <c r="E89" s="4"/>
      <c r="F89" s="4"/>
      <c r="G89" s="68">
        <f>G71</f>
        <v>6.607412E-2</v>
      </c>
      <c r="H89" s="68"/>
      <c r="I89" s="64">
        <f>I71</f>
        <v>160.5601116</v>
      </c>
      <c r="J89" s="64"/>
    </row>
    <row r="90" spans="1:11" ht="14.25" customHeight="1" x14ac:dyDescent="0.25">
      <c r="A90" s="31" t="s">
        <v>136</v>
      </c>
      <c r="B90" s="4" t="s">
        <v>137</v>
      </c>
      <c r="C90" s="4"/>
      <c r="D90" s="4"/>
      <c r="E90" s="4"/>
      <c r="F90" s="4"/>
      <c r="G90" s="68">
        <f>G84</f>
        <v>0.16880000000000001</v>
      </c>
      <c r="H90" s="68"/>
      <c r="I90" s="64">
        <f>I84</f>
        <v>410.18400000000003</v>
      </c>
      <c r="J90" s="64"/>
    </row>
    <row r="91" spans="1:11" ht="14.25" customHeight="1" x14ac:dyDescent="0.25">
      <c r="A91" s="52" t="s">
        <v>101</v>
      </c>
      <c r="B91" s="52"/>
      <c r="C91" s="52"/>
      <c r="D91" s="52"/>
      <c r="E91" s="52"/>
      <c r="F91" s="52"/>
      <c r="G91" s="67">
        <f>SUM(G87:H90)</f>
        <v>0.71397412000000005</v>
      </c>
      <c r="H91" s="67"/>
      <c r="I91" s="58">
        <f>SUM(I87:J90)</f>
        <v>1734.9571116</v>
      </c>
      <c r="J91" s="58"/>
      <c r="K91" s="37"/>
    </row>
    <row r="92" spans="1:11" x14ac:dyDescent="0.25">
      <c r="A92" s="50" t="s">
        <v>138</v>
      </c>
      <c r="B92" s="50"/>
      <c r="C92" s="50"/>
      <c r="D92" s="50"/>
      <c r="E92" s="50"/>
      <c r="F92" s="50"/>
      <c r="G92" s="50"/>
      <c r="H92" s="50"/>
      <c r="I92" s="50"/>
      <c r="J92" s="50"/>
    </row>
    <row r="93" spans="1:11" ht="14.25" customHeight="1" x14ac:dyDescent="0.25">
      <c r="A93" s="32">
        <v>5</v>
      </c>
      <c r="B93" s="47" t="s">
        <v>139</v>
      </c>
      <c r="C93" s="47"/>
      <c r="D93" s="47"/>
      <c r="E93" s="47"/>
      <c r="F93" s="47"/>
      <c r="G93" s="48" t="s">
        <v>91</v>
      </c>
      <c r="H93" s="48"/>
      <c r="I93" s="48" t="s">
        <v>56</v>
      </c>
      <c r="J93" s="48"/>
    </row>
    <row r="94" spans="1:11" ht="14.25" customHeight="1" x14ac:dyDescent="0.25">
      <c r="A94" s="31" t="s">
        <v>57</v>
      </c>
      <c r="B94" s="4" t="s">
        <v>140</v>
      </c>
      <c r="C94" s="4"/>
      <c r="D94" s="4"/>
      <c r="E94" s="4"/>
      <c r="F94" s="4"/>
      <c r="G94" s="68">
        <v>0.05</v>
      </c>
      <c r="H94" s="68"/>
      <c r="I94" s="75">
        <f>(I108*G94)</f>
        <v>363.38585558</v>
      </c>
      <c r="J94" s="75"/>
    </row>
    <row r="95" spans="1:11" ht="14.25" customHeight="1" x14ac:dyDescent="0.25">
      <c r="A95" s="31" t="s">
        <v>32</v>
      </c>
      <c r="B95" s="4" t="s">
        <v>141</v>
      </c>
      <c r="C95" s="4"/>
      <c r="D95" s="4"/>
      <c r="E95" s="4"/>
      <c r="F95" s="4"/>
      <c r="G95" s="76"/>
      <c r="H95" s="76"/>
      <c r="I95" s="77"/>
      <c r="J95" s="77"/>
    </row>
    <row r="96" spans="1:11" ht="14.25" customHeight="1" x14ac:dyDescent="0.25">
      <c r="A96" s="31"/>
      <c r="B96" s="4" t="s">
        <v>170</v>
      </c>
      <c r="C96" s="4"/>
      <c r="D96" s="4"/>
      <c r="E96" s="4"/>
      <c r="F96" s="4"/>
      <c r="G96" s="68">
        <v>1.6500000000000001E-2</v>
      </c>
      <c r="H96" s="68"/>
      <c r="I96" s="75">
        <f>K97*G96</f>
        <v>161.52130478637554</v>
      </c>
      <c r="J96" s="75"/>
      <c r="K96" s="38">
        <f>(100%-SUM(G96:H98))/100</f>
        <v>8.5749999999999993E-3</v>
      </c>
    </row>
    <row r="97" spans="1:11" ht="14.25" customHeight="1" x14ac:dyDescent="0.25">
      <c r="A97" s="31"/>
      <c r="B97" s="4" t="s">
        <v>143</v>
      </c>
      <c r="C97" s="4"/>
      <c r="D97" s="4"/>
      <c r="E97" s="4"/>
      <c r="F97" s="4"/>
      <c r="G97" s="68">
        <v>7.5999999999999998E-2</v>
      </c>
      <c r="H97" s="68"/>
      <c r="I97" s="75">
        <f>K97*G97</f>
        <v>743.97691901603275</v>
      </c>
      <c r="J97" s="75"/>
      <c r="K97" s="39">
        <f>(I108+I94+I100)/(100%-SUM(G96:H98))/100*100</f>
        <v>9789.1699870530629</v>
      </c>
    </row>
    <row r="98" spans="1:11" ht="14.25" customHeight="1" x14ac:dyDescent="0.25">
      <c r="A98" s="31"/>
      <c r="B98" s="4" t="s">
        <v>144</v>
      </c>
      <c r="C98" s="4"/>
      <c r="D98" s="4"/>
      <c r="E98" s="4"/>
      <c r="F98" s="4"/>
      <c r="G98" s="68">
        <v>0.05</v>
      </c>
      <c r="H98" s="68"/>
      <c r="I98" s="75">
        <f>K97*G98</f>
        <v>489.45849935265318</v>
      </c>
      <c r="J98" s="75"/>
      <c r="K98" s="37"/>
    </row>
    <row r="99" spans="1:11" ht="14.25" customHeight="1" x14ac:dyDescent="0.25">
      <c r="A99" s="31"/>
      <c r="B99" s="4" t="s">
        <v>145</v>
      </c>
      <c r="C99" s="4"/>
      <c r="D99" s="4"/>
      <c r="E99" s="4"/>
      <c r="F99" s="4"/>
      <c r="G99" s="78"/>
      <c r="H99" s="78"/>
      <c r="I99" s="79"/>
      <c r="J99" s="79"/>
    </row>
    <row r="100" spans="1:11" ht="14.25" customHeight="1" x14ac:dyDescent="0.25">
      <c r="A100" s="31" t="s">
        <v>35</v>
      </c>
      <c r="B100" s="4" t="s">
        <v>146</v>
      </c>
      <c r="C100" s="4"/>
      <c r="D100" s="4"/>
      <c r="E100" s="4"/>
      <c r="F100" s="4"/>
      <c r="G100" s="68">
        <v>0.1</v>
      </c>
      <c r="H100" s="68"/>
      <c r="I100" s="75">
        <f>SUM(I108+I94)*G100</f>
        <v>763.11029671799997</v>
      </c>
      <c r="J100" s="75"/>
    </row>
    <row r="101" spans="1:11" ht="14.25" customHeight="1" x14ac:dyDescent="0.25">
      <c r="A101" s="52" t="s">
        <v>101</v>
      </c>
      <c r="B101" s="52"/>
      <c r="C101" s="52"/>
      <c r="D101" s="52"/>
      <c r="E101" s="52"/>
      <c r="F101" s="52"/>
      <c r="G101" s="67">
        <f>SUM(G94:H100)</f>
        <v>0.29249999999999998</v>
      </c>
      <c r="H101" s="67"/>
      <c r="I101" s="80">
        <f>SUM(I100+I99+I98+I97+I96+I94)</f>
        <v>2521.4528754530611</v>
      </c>
      <c r="J101" s="80"/>
    </row>
    <row r="102" spans="1:11" x14ac:dyDescent="0.25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</row>
    <row r="103" spans="1:11" ht="14.25" customHeight="1" x14ac:dyDescent="0.25">
      <c r="A103" s="31"/>
      <c r="B103" s="47" t="s">
        <v>148</v>
      </c>
      <c r="C103" s="47"/>
      <c r="D103" s="47"/>
      <c r="E103" s="47"/>
      <c r="F103" s="47"/>
      <c r="G103" s="47"/>
      <c r="H103" s="47"/>
      <c r="I103" s="48" t="s">
        <v>56</v>
      </c>
      <c r="J103" s="48"/>
    </row>
    <row r="104" spans="1:11" ht="14.25" customHeight="1" x14ac:dyDescent="0.25">
      <c r="A104" s="31" t="s">
        <v>57</v>
      </c>
      <c r="B104" s="4" t="s">
        <v>149</v>
      </c>
      <c r="C104" s="4"/>
      <c r="D104" s="4"/>
      <c r="E104" s="4"/>
      <c r="F104" s="4"/>
      <c r="G104" s="4"/>
      <c r="H104" s="4"/>
      <c r="I104" s="54">
        <f>I30</f>
        <v>2430</v>
      </c>
      <c r="J104" s="54"/>
    </row>
    <row r="105" spans="1:11" ht="14.25" customHeight="1" x14ac:dyDescent="0.25">
      <c r="A105" s="31" t="s">
        <v>32</v>
      </c>
      <c r="B105" s="4" t="s">
        <v>150</v>
      </c>
      <c r="C105" s="4"/>
      <c r="D105" s="4"/>
      <c r="E105" s="4"/>
      <c r="F105" s="4"/>
      <c r="G105" s="4"/>
      <c r="H105" s="4"/>
      <c r="I105" s="74">
        <f>I40</f>
        <v>1531.4800000000002</v>
      </c>
      <c r="J105" s="74"/>
    </row>
    <row r="106" spans="1:11" ht="14.25" customHeight="1" x14ac:dyDescent="0.25">
      <c r="A106" s="34" t="s">
        <v>35</v>
      </c>
      <c r="B106" s="61" t="s">
        <v>151</v>
      </c>
      <c r="C106" s="61"/>
      <c r="D106" s="61"/>
      <c r="E106" s="61"/>
      <c r="F106" s="61"/>
      <c r="G106" s="61"/>
      <c r="H106" s="61"/>
      <c r="I106" s="81">
        <f>I46</f>
        <v>1571.28</v>
      </c>
      <c r="J106" s="81"/>
    </row>
    <row r="107" spans="1:11" ht="14.25" customHeight="1" x14ac:dyDescent="0.25">
      <c r="A107" s="31" t="s">
        <v>38</v>
      </c>
      <c r="B107" s="4" t="s">
        <v>152</v>
      </c>
      <c r="C107" s="4"/>
      <c r="D107" s="4"/>
      <c r="E107" s="4"/>
      <c r="F107" s="4"/>
      <c r="G107" s="4"/>
      <c r="H107" s="4"/>
      <c r="I107" s="54">
        <f>I91</f>
        <v>1734.9571116</v>
      </c>
      <c r="J107" s="54"/>
    </row>
    <row r="108" spans="1:11" ht="14.25" customHeight="1" x14ac:dyDescent="0.25">
      <c r="A108" s="52" t="s">
        <v>153</v>
      </c>
      <c r="B108" s="52"/>
      <c r="C108" s="52"/>
      <c r="D108" s="52"/>
      <c r="E108" s="52"/>
      <c r="F108" s="52"/>
      <c r="G108" s="52"/>
      <c r="H108" s="52"/>
      <c r="I108" s="80">
        <f>SUM(I104:J107)</f>
        <v>7267.7171116</v>
      </c>
      <c r="J108" s="80"/>
    </row>
    <row r="109" spans="1:11" ht="14.25" customHeight="1" x14ac:dyDescent="0.25">
      <c r="A109" s="34" t="s">
        <v>62</v>
      </c>
      <c r="B109" s="61" t="s">
        <v>154</v>
      </c>
      <c r="C109" s="61"/>
      <c r="D109" s="61"/>
      <c r="E109" s="61"/>
      <c r="F109" s="61"/>
      <c r="G109" s="61"/>
      <c r="H109" s="61"/>
      <c r="I109" s="56">
        <f>I101</f>
        <v>2521.4528754530611</v>
      </c>
      <c r="J109" s="56"/>
    </row>
    <row r="110" spans="1:11" ht="14.25" customHeight="1" x14ac:dyDescent="0.25">
      <c r="A110" s="52" t="s">
        <v>155</v>
      </c>
      <c r="B110" s="52"/>
      <c r="C110" s="52"/>
      <c r="D110" s="52"/>
      <c r="E110" s="52"/>
      <c r="F110" s="52"/>
      <c r="G110" s="52"/>
      <c r="H110" s="52"/>
      <c r="I110" s="80">
        <f>SUM(I108:J109)</f>
        <v>9789.169987053061</v>
      </c>
      <c r="J110" s="80"/>
    </row>
    <row r="111" spans="1:11" x14ac:dyDescent="0.25">
      <c r="A111" s="82"/>
      <c r="B111" s="82"/>
      <c r="C111" s="82"/>
      <c r="D111" s="82"/>
      <c r="E111" s="82"/>
      <c r="F111" s="82"/>
      <c r="G111" s="82"/>
      <c r="H111" s="82"/>
      <c r="I111" s="82"/>
      <c r="J111" s="82"/>
    </row>
    <row r="112" spans="1:11" ht="14.25" customHeight="1" x14ac:dyDescent="0.25">
      <c r="A112" s="52" t="s">
        <v>156</v>
      </c>
      <c r="B112" s="52"/>
      <c r="C112" s="52"/>
      <c r="D112" s="52"/>
      <c r="E112" s="52"/>
      <c r="F112" s="52"/>
      <c r="G112" s="52"/>
      <c r="H112" s="52"/>
      <c r="I112" s="80"/>
      <c r="J112" s="80"/>
    </row>
    <row r="113" spans="1:10" ht="15" customHeight="1" x14ac:dyDescent="0.2">
      <c r="A113" s="83" t="s">
        <v>157</v>
      </c>
      <c r="B113" s="83"/>
      <c r="C113" s="84" t="s">
        <v>171</v>
      </c>
      <c r="D113" s="84"/>
      <c r="E113" s="84"/>
      <c r="F113" s="84"/>
      <c r="G113" s="84"/>
      <c r="H113" s="40">
        <v>2</v>
      </c>
      <c r="I113" s="85"/>
      <c r="J113" s="85"/>
    </row>
    <row r="114" spans="1:10" ht="14.25" customHeight="1" x14ac:dyDescent="0.2">
      <c r="A114" s="83" t="s">
        <v>159</v>
      </c>
      <c r="B114" s="83"/>
      <c r="C114" s="86"/>
      <c r="D114" s="86"/>
      <c r="E114" s="86"/>
      <c r="F114" s="86"/>
      <c r="G114" s="86"/>
      <c r="H114" s="41"/>
      <c r="I114" s="80">
        <f>I110*H113</f>
        <v>19578.339974106122</v>
      </c>
      <c r="J114" s="80"/>
    </row>
  </sheetData>
  <mergeCells count="261"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16"/>
  <sheetViews>
    <sheetView topLeftCell="B22" zoomScaleNormal="100" workbookViewId="0">
      <selection activeCell="I116" sqref="I116:J116"/>
    </sheetView>
  </sheetViews>
  <sheetFormatPr defaultColWidth="9.140625" defaultRowHeight="14.25" customHeight="1" x14ac:dyDescent="0.25"/>
  <cols>
    <col min="1" max="1" width="8.42578125" style="28" customWidth="1"/>
    <col min="2" max="2" width="22.85546875" style="29" customWidth="1"/>
    <col min="3" max="3" width="27.7109375" style="29" customWidth="1"/>
    <col min="4" max="4" width="11.28515625" style="29" customWidth="1"/>
    <col min="5" max="5" width="9.5703125" style="29" customWidth="1"/>
    <col min="6" max="6" width="11.140625" style="29" customWidth="1"/>
    <col min="7" max="7" width="9.7109375" style="29" customWidth="1"/>
    <col min="8" max="8" width="15.42578125" style="29" customWidth="1"/>
    <col min="9" max="9" width="8.5703125" style="29" customWidth="1"/>
    <col min="10" max="10" width="11.42578125" style="29" customWidth="1"/>
    <col min="11" max="11" width="11.5703125" style="30" customWidth="1"/>
    <col min="12" max="14" width="9.140625" style="29"/>
    <col min="15" max="15" width="11.42578125" style="29" customWidth="1"/>
    <col min="16" max="16384" width="9.140625" style="29"/>
  </cols>
  <sheetData>
    <row r="1" spans="1:10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9" t="s">
        <v>26</v>
      </c>
      <c r="B2" s="9"/>
      <c r="C2" s="9"/>
      <c r="D2" s="9"/>
      <c r="E2" s="9"/>
      <c r="F2" s="9"/>
      <c r="G2" s="9"/>
      <c r="H2" s="9"/>
      <c r="I2" s="9"/>
      <c r="J2" s="9"/>
    </row>
    <row r="3" spans="1:10" ht="15.7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15.75" customHeight="1" x14ac:dyDescent="0.25">
      <c r="A4" s="7" t="s">
        <v>27</v>
      </c>
      <c r="B4" s="7"/>
      <c r="C4" s="7"/>
      <c r="D4" s="7"/>
      <c r="E4" s="7"/>
      <c r="F4" s="7"/>
      <c r="G4" s="7"/>
      <c r="H4" s="7"/>
      <c r="I4" s="7"/>
      <c r="J4" s="7"/>
    </row>
    <row r="5" spans="1:10" ht="15.75" customHeight="1" x14ac:dyDescent="0.25">
      <c r="A5" s="6" t="s">
        <v>28</v>
      </c>
      <c r="B5" s="6"/>
      <c r="C5" s="6"/>
      <c r="D5" s="6"/>
      <c r="E5" s="6"/>
      <c r="F5" s="6"/>
      <c r="G5" s="6"/>
      <c r="H5" s="6"/>
      <c r="I5" s="6"/>
      <c r="J5" s="6"/>
    </row>
    <row r="6" spans="1:10" ht="14.25" customHeight="1" x14ac:dyDescent="0.25">
      <c r="A6" s="5" t="s">
        <v>29</v>
      </c>
      <c r="B6" s="5"/>
      <c r="C6" s="5"/>
      <c r="D6" s="5"/>
      <c r="E6" s="5"/>
      <c r="F6" s="5"/>
      <c r="G6" s="5"/>
      <c r="H6" s="5"/>
      <c r="I6" s="5"/>
      <c r="J6" s="5"/>
    </row>
    <row r="7" spans="1:10" ht="14.25" customHeight="1" x14ac:dyDescent="0.25">
      <c r="A7" s="31" t="s">
        <v>30</v>
      </c>
      <c r="B7" s="4" t="s">
        <v>31</v>
      </c>
      <c r="C7" s="4"/>
      <c r="D7" s="4"/>
      <c r="E7" s="4"/>
      <c r="F7" s="4"/>
      <c r="G7" s="3">
        <v>46112</v>
      </c>
      <c r="H7" s="3"/>
      <c r="I7" s="3"/>
      <c r="J7" s="3"/>
    </row>
    <row r="8" spans="1:10" ht="14.25" customHeight="1" x14ac:dyDescent="0.25">
      <c r="A8" s="31" t="s">
        <v>32</v>
      </c>
      <c r="B8" s="4" t="s">
        <v>33</v>
      </c>
      <c r="C8" s="4"/>
      <c r="D8" s="4"/>
      <c r="E8" s="4"/>
      <c r="F8" s="4"/>
      <c r="G8" s="2" t="s">
        <v>34</v>
      </c>
      <c r="H8" s="2"/>
      <c r="I8" s="2"/>
      <c r="J8" s="2"/>
    </row>
    <row r="9" spans="1:10" ht="22.5" customHeight="1" x14ac:dyDescent="0.25">
      <c r="A9" s="31" t="s">
        <v>35</v>
      </c>
      <c r="B9" s="4" t="s">
        <v>36</v>
      </c>
      <c r="C9" s="4"/>
      <c r="D9" s="4"/>
      <c r="E9" s="4"/>
      <c r="F9" s="4"/>
      <c r="G9" s="3" t="s">
        <v>37</v>
      </c>
      <c r="H9" s="3"/>
      <c r="I9" s="3"/>
      <c r="J9" s="3"/>
    </row>
    <row r="10" spans="1:10" ht="14.25" customHeight="1" x14ac:dyDescent="0.25">
      <c r="A10" s="31" t="s">
        <v>38</v>
      </c>
      <c r="B10" s="4" t="s">
        <v>39</v>
      </c>
      <c r="C10" s="4"/>
      <c r="D10" s="4"/>
      <c r="E10" s="4"/>
      <c r="F10" s="4"/>
      <c r="G10" s="2">
        <v>12</v>
      </c>
      <c r="H10" s="2"/>
      <c r="I10" s="2"/>
      <c r="J10" s="2"/>
    </row>
    <row r="11" spans="1:10" ht="14.25" customHeight="1" x14ac:dyDescent="0.25">
      <c r="A11" s="5" t="s">
        <v>40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ht="25.5" customHeight="1" x14ac:dyDescent="0.25">
      <c r="A12" s="1" t="s">
        <v>41</v>
      </c>
      <c r="B12" s="1"/>
      <c r="C12" s="1"/>
      <c r="D12" s="1" t="s">
        <v>42</v>
      </c>
      <c r="E12" s="1"/>
      <c r="F12" s="1"/>
      <c r="G12" s="1" t="s">
        <v>43</v>
      </c>
      <c r="H12" s="1"/>
      <c r="I12" s="1"/>
      <c r="J12" s="1"/>
    </row>
    <row r="13" spans="1:10" ht="37.5" customHeight="1" x14ac:dyDescent="0.25">
      <c r="A13" s="4" t="s">
        <v>168</v>
      </c>
      <c r="B13" s="4"/>
      <c r="C13" s="4"/>
      <c r="D13" s="2" t="s">
        <v>45</v>
      </c>
      <c r="E13" s="2"/>
      <c r="F13" s="2"/>
      <c r="G13" s="45">
        <v>2</v>
      </c>
      <c r="H13" s="45"/>
      <c r="I13" s="45"/>
      <c r="J13" s="45"/>
    </row>
    <row r="14" spans="1:10" ht="14.25" customHeight="1" x14ac:dyDescent="0.25">
      <c r="A14" s="5" t="s">
        <v>46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ht="14.25" customHeight="1" x14ac:dyDescent="0.25">
      <c r="A15" s="46" t="s">
        <v>47</v>
      </c>
      <c r="B15" s="46"/>
      <c r="C15" s="46"/>
      <c r="D15" s="46"/>
      <c r="E15" s="46"/>
      <c r="F15" s="46"/>
      <c r="G15" s="46"/>
      <c r="H15" s="46"/>
      <c r="I15" s="46"/>
      <c r="J15" s="46"/>
    </row>
    <row r="16" spans="1:10" ht="14.25" customHeight="1" x14ac:dyDescent="0.25">
      <c r="A16" s="47" t="s">
        <v>48</v>
      </c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26.25" customHeight="1" x14ac:dyDescent="0.25">
      <c r="A17" s="31">
        <v>1</v>
      </c>
      <c r="B17" s="4" t="s">
        <v>49</v>
      </c>
      <c r="C17" s="4"/>
      <c r="D17" s="4"/>
      <c r="E17" s="4"/>
      <c r="F17" s="4"/>
      <c r="G17" s="4"/>
      <c r="H17" s="4"/>
      <c r="I17" s="48" t="s">
        <v>169</v>
      </c>
      <c r="J17" s="48"/>
    </row>
    <row r="18" spans="1:10" ht="14.25" customHeight="1" x14ac:dyDescent="0.25">
      <c r="A18" s="31">
        <v>2</v>
      </c>
      <c r="B18" s="4" t="s">
        <v>51</v>
      </c>
      <c r="C18" s="4"/>
      <c r="D18" s="4"/>
      <c r="E18" s="4"/>
      <c r="F18" s="4"/>
      <c r="G18" s="4"/>
      <c r="H18" s="4"/>
      <c r="I18" s="49">
        <v>2430</v>
      </c>
      <c r="J18" s="49"/>
    </row>
    <row r="19" spans="1:10" ht="14.25" customHeight="1" x14ac:dyDescent="0.25">
      <c r="A19" s="31">
        <v>3</v>
      </c>
      <c r="B19" s="4" t="s">
        <v>52</v>
      </c>
      <c r="C19" s="4"/>
      <c r="D19" s="4"/>
      <c r="E19" s="4"/>
      <c r="F19" s="4"/>
      <c r="G19" s="4"/>
      <c r="H19" s="4"/>
      <c r="I19" s="2"/>
      <c r="J19" s="2"/>
    </row>
    <row r="20" spans="1:10" ht="14.25" customHeight="1" x14ac:dyDescent="0.25">
      <c r="A20" s="31">
        <v>4</v>
      </c>
      <c r="B20" s="4" t="s">
        <v>53</v>
      </c>
      <c r="C20" s="4"/>
      <c r="D20" s="4"/>
      <c r="E20" s="4"/>
      <c r="F20" s="4"/>
      <c r="G20" s="4"/>
      <c r="H20" s="4"/>
      <c r="I20" s="3">
        <f>'Sup. Manut. Predial'!I20</f>
        <v>46023</v>
      </c>
      <c r="J20" s="3"/>
    </row>
    <row r="21" spans="1:10" x14ac:dyDescent="0.25">
      <c r="A21" s="50" t="s">
        <v>54</v>
      </c>
      <c r="B21" s="50"/>
      <c r="C21" s="50"/>
      <c r="D21" s="50"/>
      <c r="E21" s="50"/>
      <c r="F21" s="50"/>
      <c r="G21" s="50"/>
      <c r="H21" s="50"/>
      <c r="I21" s="50"/>
      <c r="J21" s="50"/>
    </row>
    <row r="22" spans="1:10" ht="14.25" customHeight="1" x14ac:dyDescent="0.25">
      <c r="A22" s="32">
        <v>1</v>
      </c>
      <c r="B22" s="47" t="s">
        <v>55</v>
      </c>
      <c r="C22" s="47"/>
      <c r="D22" s="47"/>
      <c r="E22" s="47"/>
      <c r="F22" s="47"/>
      <c r="G22" s="47"/>
      <c r="H22" s="47"/>
      <c r="I22" s="48" t="s">
        <v>56</v>
      </c>
      <c r="J22" s="48"/>
    </row>
    <row r="23" spans="1:10" ht="14.25" customHeight="1" x14ac:dyDescent="0.25">
      <c r="A23" s="31" t="s">
        <v>57</v>
      </c>
      <c r="B23" s="4" t="s">
        <v>58</v>
      </c>
      <c r="C23" s="4"/>
      <c r="D23" s="4"/>
      <c r="E23" s="4"/>
      <c r="F23" s="4"/>
      <c r="G23" s="4"/>
      <c r="H23" s="4"/>
      <c r="I23" s="51">
        <v>0</v>
      </c>
      <c r="J23" s="51"/>
    </row>
    <row r="24" spans="1:10" ht="14.25" customHeight="1" x14ac:dyDescent="0.25">
      <c r="A24" s="31" t="s">
        <v>32</v>
      </c>
      <c r="B24" s="4" t="s">
        <v>59</v>
      </c>
      <c r="C24" s="4"/>
      <c r="D24" s="4"/>
      <c r="E24" s="4"/>
      <c r="F24" s="4"/>
      <c r="G24" s="4"/>
      <c r="H24" s="4"/>
      <c r="I24" s="51"/>
      <c r="J24" s="51"/>
    </row>
    <row r="25" spans="1:10" ht="14.25" customHeight="1" x14ac:dyDescent="0.25">
      <c r="A25" s="31" t="s">
        <v>35</v>
      </c>
      <c r="B25" s="4" t="s">
        <v>60</v>
      </c>
      <c r="C25" s="4"/>
      <c r="D25" s="4"/>
      <c r="E25" s="4"/>
      <c r="F25" s="4"/>
      <c r="G25" s="4"/>
      <c r="H25" s="4"/>
      <c r="I25" s="51"/>
      <c r="J25" s="51"/>
    </row>
    <row r="26" spans="1:10" ht="14.25" customHeight="1" x14ac:dyDescent="0.25">
      <c r="A26" s="31" t="s">
        <v>38</v>
      </c>
      <c r="B26" s="4" t="s">
        <v>61</v>
      </c>
      <c r="C26" s="4"/>
      <c r="D26" s="4"/>
      <c r="E26" s="4"/>
      <c r="F26" s="4"/>
      <c r="G26" s="4"/>
      <c r="H26" s="4"/>
      <c r="I26" s="51"/>
      <c r="J26" s="51"/>
    </row>
    <row r="27" spans="1:10" ht="14.25" customHeight="1" x14ac:dyDescent="0.25">
      <c r="A27" s="31" t="s">
        <v>62</v>
      </c>
      <c r="B27" s="4" t="s">
        <v>63</v>
      </c>
      <c r="C27" s="4"/>
      <c r="D27" s="4"/>
      <c r="E27" s="4"/>
      <c r="F27" s="4"/>
      <c r="G27" s="4"/>
      <c r="H27" s="4"/>
      <c r="I27" s="51"/>
      <c r="J27" s="51"/>
    </row>
    <row r="28" spans="1:10" ht="14.25" customHeight="1" x14ac:dyDescent="0.25">
      <c r="A28" s="31" t="s">
        <v>64</v>
      </c>
      <c r="B28" s="4" t="s">
        <v>160</v>
      </c>
      <c r="C28" s="4"/>
      <c r="D28" s="4"/>
      <c r="E28" s="4"/>
      <c r="F28" s="4"/>
      <c r="G28" s="4"/>
      <c r="H28" s="4"/>
      <c r="I28" s="51">
        <f>SUM((I18/220)*1.5*1)</f>
        <v>16.568181818181817</v>
      </c>
      <c r="J28" s="51"/>
    </row>
    <row r="29" spans="1:10" ht="14.25" customHeight="1" x14ac:dyDescent="0.25">
      <c r="A29" s="31" t="s">
        <v>66</v>
      </c>
      <c r="B29" s="4" t="s">
        <v>67</v>
      </c>
      <c r="C29" s="4"/>
      <c r="D29" s="4"/>
      <c r="E29" s="4"/>
      <c r="F29" s="4"/>
      <c r="G29" s="4"/>
      <c r="H29" s="4"/>
      <c r="I29" s="51"/>
      <c r="J29" s="51"/>
    </row>
    <row r="30" spans="1:10" ht="15" customHeight="1" x14ac:dyDescent="0.25">
      <c r="A30" s="52" t="s">
        <v>68</v>
      </c>
      <c r="B30" s="52"/>
      <c r="C30" s="52"/>
      <c r="D30" s="52"/>
      <c r="E30" s="52"/>
      <c r="F30" s="52"/>
      <c r="G30" s="52"/>
      <c r="H30" s="52"/>
      <c r="I30" s="53">
        <f>SUM(I23:J29)</f>
        <v>16.568181818181817</v>
      </c>
      <c r="J30" s="53"/>
    </row>
    <row r="31" spans="1:10" x14ac:dyDescent="0.25">
      <c r="A31" s="50" t="s">
        <v>69</v>
      </c>
      <c r="B31" s="50"/>
      <c r="C31" s="50"/>
      <c r="D31" s="50"/>
      <c r="E31" s="50"/>
      <c r="F31" s="50"/>
      <c r="G31" s="50"/>
      <c r="H31" s="50"/>
      <c r="I31" s="50"/>
      <c r="J31" s="50"/>
    </row>
    <row r="32" spans="1:10" ht="14.25" customHeight="1" x14ac:dyDescent="0.25">
      <c r="A32" s="32">
        <v>2</v>
      </c>
      <c r="B32" s="47" t="s">
        <v>70</v>
      </c>
      <c r="C32" s="47"/>
      <c r="D32" s="47"/>
      <c r="E32" s="47"/>
      <c r="F32" s="47"/>
      <c r="G32" s="47"/>
      <c r="H32" s="47"/>
      <c r="I32" s="48" t="s">
        <v>56</v>
      </c>
      <c r="J32" s="48"/>
    </row>
    <row r="33" spans="1:15" ht="14.25" customHeight="1" x14ac:dyDescent="0.25">
      <c r="A33" s="31" t="s">
        <v>57</v>
      </c>
      <c r="B33" s="4" t="s">
        <v>71</v>
      </c>
      <c r="C33" s="4"/>
      <c r="D33" s="4"/>
      <c r="E33" s="4"/>
      <c r="F33" s="4"/>
      <c r="G33" s="4"/>
      <c r="H33" s="4"/>
      <c r="I33" s="54"/>
      <c r="J33" s="54"/>
      <c r="K33" s="55"/>
      <c r="L33" s="55"/>
      <c r="M33" s="55"/>
      <c r="N33" s="55"/>
      <c r="O33" s="55"/>
    </row>
    <row r="34" spans="1:15" ht="15" customHeight="1" x14ac:dyDescent="0.25">
      <c r="A34" s="31" t="s">
        <v>32</v>
      </c>
      <c r="B34" s="4" t="s">
        <v>72</v>
      </c>
      <c r="C34" s="4"/>
      <c r="D34" s="4"/>
      <c r="E34" s="4"/>
      <c r="F34" s="4"/>
      <c r="G34" s="4"/>
      <c r="H34" s="4"/>
      <c r="I34" s="56">
        <v>0</v>
      </c>
      <c r="J34" s="56"/>
      <c r="K34" s="57"/>
      <c r="L34" s="57"/>
      <c r="M34" s="57"/>
      <c r="N34" s="57"/>
      <c r="O34" s="57"/>
    </row>
    <row r="35" spans="1:15" ht="14.25" customHeight="1" x14ac:dyDescent="0.25">
      <c r="A35" s="31" t="s">
        <v>35</v>
      </c>
      <c r="B35" s="4" t="s">
        <v>74</v>
      </c>
      <c r="C35" s="4"/>
      <c r="D35" s="4"/>
      <c r="E35" s="4"/>
      <c r="F35" s="4"/>
      <c r="G35" s="4"/>
      <c r="H35" s="4"/>
      <c r="I35" s="56">
        <v>0</v>
      </c>
      <c r="J35" s="56"/>
    </row>
    <row r="36" spans="1:15" ht="15.75" customHeight="1" x14ac:dyDescent="0.25">
      <c r="A36" s="31" t="s">
        <v>38</v>
      </c>
      <c r="B36" s="4" t="s">
        <v>75</v>
      </c>
      <c r="C36" s="4"/>
      <c r="D36" s="4"/>
      <c r="E36" s="4"/>
      <c r="F36" s="4"/>
      <c r="G36" s="4"/>
      <c r="H36" s="4"/>
      <c r="I36" s="56">
        <v>0</v>
      </c>
      <c r="J36" s="56"/>
      <c r="K36" s="57"/>
      <c r="L36" s="57"/>
      <c r="M36" s="57"/>
      <c r="N36" s="57"/>
      <c r="O36" s="57"/>
    </row>
    <row r="37" spans="1:15" ht="15.75" customHeight="1" x14ac:dyDescent="0.25">
      <c r="A37" s="31" t="s">
        <v>62</v>
      </c>
      <c r="B37" s="4" t="s">
        <v>76</v>
      </c>
      <c r="C37" s="4"/>
      <c r="D37" s="4"/>
      <c r="E37" s="4"/>
      <c r="F37" s="4"/>
      <c r="G37" s="4"/>
      <c r="H37" s="4"/>
      <c r="I37" s="56">
        <v>0</v>
      </c>
      <c r="J37" s="56"/>
    </row>
    <row r="38" spans="1:15" ht="15.75" customHeight="1" x14ac:dyDescent="0.25">
      <c r="A38" s="31" t="s">
        <v>64</v>
      </c>
      <c r="B38" s="4" t="s">
        <v>77</v>
      </c>
      <c r="C38" s="4"/>
      <c r="D38" s="4"/>
      <c r="E38" s="4"/>
      <c r="F38" s="4"/>
      <c r="G38" s="4"/>
      <c r="H38" s="4"/>
      <c r="I38" s="56">
        <v>0</v>
      </c>
      <c r="J38" s="56"/>
      <c r="K38" s="57"/>
      <c r="L38" s="57"/>
      <c r="M38" s="57"/>
      <c r="N38" s="57"/>
      <c r="O38" s="57"/>
    </row>
    <row r="39" spans="1:15" ht="15" hidden="1" customHeight="1" x14ac:dyDescent="0.25">
      <c r="A39" s="31" t="s">
        <v>66</v>
      </c>
      <c r="B39" s="4" t="s">
        <v>78</v>
      </c>
      <c r="C39" s="4"/>
      <c r="D39" s="4"/>
      <c r="E39" s="4"/>
      <c r="F39" s="4"/>
      <c r="G39" s="4"/>
      <c r="H39" s="4"/>
      <c r="I39" s="54">
        <v>0</v>
      </c>
      <c r="J39" s="54"/>
      <c r="K39" s="57"/>
      <c r="L39" s="57"/>
      <c r="M39" s="57"/>
      <c r="N39" s="57"/>
      <c r="O39" s="57"/>
    </row>
    <row r="40" spans="1:15" ht="15" customHeight="1" x14ac:dyDescent="0.25">
      <c r="A40" s="52" t="s">
        <v>80</v>
      </c>
      <c r="B40" s="52"/>
      <c r="C40" s="52"/>
      <c r="D40" s="52"/>
      <c r="E40" s="52"/>
      <c r="F40" s="52"/>
      <c r="G40" s="52"/>
      <c r="H40" s="52"/>
      <c r="I40" s="58">
        <f>SUM(I33:J39)</f>
        <v>0</v>
      </c>
      <c r="J40" s="58"/>
    </row>
    <row r="41" spans="1:15" x14ac:dyDescent="0.25">
      <c r="A41" s="50" t="s">
        <v>81</v>
      </c>
      <c r="B41" s="50"/>
      <c r="C41" s="50"/>
      <c r="D41" s="50"/>
      <c r="E41" s="50"/>
      <c r="F41" s="50"/>
      <c r="G41" s="50"/>
      <c r="H41" s="50"/>
      <c r="I41" s="50"/>
      <c r="J41" s="50"/>
    </row>
    <row r="42" spans="1:15" ht="14.25" customHeight="1" x14ac:dyDescent="0.25">
      <c r="A42" s="33" t="s">
        <v>82</v>
      </c>
      <c r="B42" s="59" t="s">
        <v>83</v>
      </c>
      <c r="C42" s="59"/>
      <c r="D42" s="59"/>
      <c r="E42" s="59"/>
      <c r="F42" s="59"/>
      <c r="G42" s="59"/>
      <c r="H42" s="59"/>
      <c r="I42" s="60" t="s">
        <v>56</v>
      </c>
      <c r="J42" s="60"/>
    </row>
    <row r="43" spans="1:15" ht="14.25" customHeight="1" x14ac:dyDescent="0.25">
      <c r="A43" s="34" t="s">
        <v>57</v>
      </c>
      <c r="B43" s="61" t="s">
        <v>84</v>
      </c>
      <c r="C43" s="61"/>
      <c r="D43" s="61"/>
      <c r="E43" s="61"/>
      <c r="F43" s="61"/>
      <c r="G43" s="61"/>
      <c r="H43" s="61"/>
      <c r="I43" s="56">
        <v>0</v>
      </c>
      <c r="J43" s="56"/>
    </row>
    <row r="44" spans="1:15" ht="14.25" customHeight="1" x14ac:dyDescent="0.25">
      <c r="A44" s="34" t="s">
        <v>32</v>
      </c>
      <c r="B44" s="61" t="s">
        <v>85</v>
      </c>
      <c r="C44" s="61"/>
      <c r="D44" s="61"/>
      <c r="E44" s="61"/>
      <c r="F44" s="61"/>
      <c r="G44" s="61"/>
      <c r="H44" s="61"/>
      <c r="I44" s="56">
        <v>0</v>
      </c>
      <c r="J44" s="56"/>
    </row>
    <row r="45" spans="1:15" ht="14.25" customHeight="1" x14ac:dyDescent="0.25">
      <c r="A45" s="34" t="s">
        <v>35</v>
      </c>
      <c r="B45" s="61" t="s">
        <v>86</v>
      </c>
      <c r="C45" s="61"/>
      <c r="D45" s="61"/>
      <c r="E45" s="61"/>
      <c r="F45" s="61"/>
      <c r="G45" s="61"/>
      <c r="H45" s="61"/>
      <c r="I45" s="56">
        <v>0</v>
      </c>
      <c r="J45" s="56"/>
    </row>
    <row r="46" spans="1:15" ht="15" customHeight="1" x14ac:dyDescent="0.25">
      <c r="A46" s="60" t="s">
        <v>87</v>
      </c>
      <c r="B46" s="60"/>
      <c r="C46" s="60"/>
      <c r="D46" s="60"/>
      <c r="E46" s="60"/>
      <c r="F46" s="60"/>
      <c r="G46" s="60"/>
      <c r="H46" s="60"/>
      <c r="I46" s="62">
        <f>SUM(I43:J45)</f>
        <v>0</v>
      </c>
      <c r="J46" s="62"/>
    </row>
    <row r="47" spans="1:15" x14ac:dyDescent="0.25">
      <c r="A47" s="50" t="s">
        <v>88</v>
      </c>
      <c r="B47" s="50"/>
      <c r="C47" s="50"/>
      <c r="D47" s="50"/>
      <c r="E47" s="50"/>
      <c r="F47" s="50"/>
      <c r="G47" s="50"/>
      <c r="H47" s="50"/>
      <c r="I47" s="50"/>
      <c r="J47" s="50"/>
    </row>
    <row r="48" spans="1:15" ht="14.25" customHeight="1" x14ac:dyDescent="0.25">
      <c r="A48" s="31" t="s">
        <v>89</v>
      </c>
      <c r="B48" s="47" t="s">
        <v>90</v>
      </c>
      <c r="C48" s="47"/>
      <c r="D48" s="47"/>
      <c r="E48" s="47"/>
      <c r="F48" s="47"/>
      <c r="G48" s="48" t="s">
        <v>91</v>
      </c>
      <c r="H48" s="48"/>
      <c r="I48" s="48" t="s">
        <v>56</v>
      </c>
      <c r="J48" s="48"/>
    </row>
    <row r="49" spans="1:10" ht="14.25" customHeight="1" x14ac:dyDescent="0.25">
      <c r="A49" s="31" t="s">
        <v>57</v>
      </c>
      <c r="B49" s="4" t="s">
        <v>92</v>
      </c>
      <c r="C49" s="4"/>
      <c r="D49" s="4"/>
      <c r="E49" s="4"/>
      <c r="F49" s="4"/>
      <c r="G49" s="63">
        <v>0.2</v>
      </c>
      <c r="H49" s="63"/>
      <c r="I49" s="64">
        <f>(G49*I30)</f>
        <v>3.3136363636363635</v>
      </c>
      <c r="J49" s="64"/>
    </row>
    <row r="50" spans="1:10" ht="14.25" customHeight="1" x14ac:dyDescent="0.25">
      <c r="A50" s="31" t="s">
        <v>32</v>
      </c>
      <c r="B50" s="4" t="s">
        <v>93</v>
      </c>
      <c r="C50" s="4"/>
      <c r="D50" s="4"/>
      <c r="E50" s="4"/>
      <c r="F50" s="4"/>
      <c r="G50" s="63">
        <v>1.4999999999999999E-2</v>
      </c>
      <c r="H50" s="63"/>
      <c r="I50" s="64">
        <f>(G50*I30)</f>
        <v>0.24852272727272723</v>
      </c>
      <c r="J50" s="64"/>
    </row>
    <row r="51" spans="1:10" ht="14.25" customHeight="1" x14ac:dyDescent="0.25">
      <c r="A51" s="31" t="s">
        <v>35</v>
      </c>
      <c r="B51" s="4" t="s">
        <v>94</v>
      </c>
      <c r="C51" s="4"/>
      <c r="D51" s="4"/>
      <c r="E51" s="4"/>
      <c r="F51" s="4"/>
      <c r="G51" s="63">
        <v>0.01</v>
      </c>
      <c r="H51" s="63"/>
      <c r="I51" s="64">
        <f>(G51*I30)</f>
        <v>0.16568181818181818</v>
      </c>
      <c r="J51" s="64"/>
    </row>
    <row r="52" spans="1:10" ht="14.25" customHeight="1" x14ac:dyDescent="0.25">
      <c r="A52" s="31" t="s">
        <v>38</v>
      </c>
      <c r="B52" s="4" t="s">
        <v>95</v>
      </c>
      <c r="C52" s="4"/>
      <c r="D52" s="4"/>
      <c r="E52" s="4"/>
      <c r="F52" s="4"/>
      <c r="G52" s="63">
        <v>2E-3</v>
      </c>
      <c r="H52" s="63"/>
      <c r="I52" s="64">
        <f>(G52*I30)</f>
        <v>3.313636363636363E-2</v>
      </c>
      <c r="J52" s="64"/>
    </row>
    <row r="53" spans="1:10" ht="14.25" customHeight="1" x14ac:dyDescent="0.25">
      <c r="A53" s="31" t="s">
        <v>62</v>
      </c>
      <c r="B53" s="4" t="s">
        <v>96</v>
      </c>
      <c r="C53" s="4"/>
      <c r="D53" s="4"/>
      <c r="E53" s="4"/>
      <c r="F53" s="4"/>
      <c r="G53" s="63">
        <v>2.5000000000000001E-2</v>
      </c>
      <c r="H53" s="63"/>
      <c r="I53" s="64">
        <f>(G53*I30)</f>
        <v>0.41420454545454544</v>
      </c>
      <c r="J53" s="64"/>
    </row>
    <row r="54" spans="1:10" ht="14.25" customHeight="1" x14ac:dyDescent="0.25">
      <c r="A54" s="31" t="s">
        <v>64</v>
      </c>
      <c r="B54" s="4" t="s">
        <v>97</v>
      </c>
      <c r="C54" s="4"/>
      <c r="D54" s="4"/>
      <c r="E54" s="4"/>
      <c r="F54" s="4"/>
      <c r="G54" s="63">
        <v>0.08</v>
      </c>
      <c r="H54" s="63"/>
      <c r="I54" s="64">
        <f>(G54*I30)</f>
        <v>1.3254545454545454</v>
      </c>
      <c r="J54" s="64"/>
    </row>
    <row r="55" spans="1:10" s="36" customFormat="1" ht="15.75" customHeight="1" x14ac:dyDescent="0.25">
      <c r="A55" s="35" t="s">
        <v>66</v>
      </c>
      <c r="B55" s="65" t="s">
        <v>98</v>
      </c>
      <c r="C55" s="65"/>
      <c r="D55" s="65"/>
      <c r="E55" s="65"/>
      <c r="F55" s="65"/>
      <c r="G55" s="63">
        <v>0.03</v>
      </c>
      <c r="H55" s="63"/>
      <c r="I55" s="66">
        <f>(G55*I30)</f>
        <v>0.49704545454545446</v>
      </c>
      <c r="J55" s="66"/>
    </row>
    <row r="56" spans="1:10" ht="14.25" customHeight="1" x14ac:dyDescent="0.25">
      <c r="A56" s="31" t="s">
        <v>99</v>
      </c>
      <c r="B56" s="4" t="s">
        <v>100</v>
      </c>
      <c r="C56" s="4"/>
      <c r="D56" s="4"/>
      <c r="E56" s="4"/>
      <c r="F56" s="4"/>
      <c r="G56" s="63">
        <v>6.0000000000000001E-3</v>
      </c>
      <c r="H56" s="63"/>
      <c r="I56" s="64">
        <f>(G56*I30)</f>
        <v>9.9409090909090905E-2</v>
      </c>
      <c r="J56" s="64"/>
    </row>
    <row r="57" spans="1:10" ht="14.25" customHeight="1" x14ac:dyDescent="0.25">
      <c r="A57" s="52" t="s">
        <v>101</v>
      </c>
      <c r="B57" s="52"/>
      <c r="C57" s="52"/>
      <c r="D57" s="52"/>
      <c r="E57" s="52"/>
      <c r="F57" s="52"/>
      <c r="G57" s="67">
        <f>SUM(G49:H56)</f>
        <v>0.3680000000000001</v>
      </c>
      <c r="H57" s="67"/>
      <c r="I57" s="58">
        <f>SUM(I49:J56)</f>
        <v>6.097090909090908</v>
      </c>
      <c r="J57" s="58"/>
    </row>
    <row r="58" spans="1:10" x14ac:dyDescent="0.25">
      <c r="A58" s="50" t="s">
        <v>102</v>
      </c>
      <c r="B58" s="50"/>
      <c r="C58" s="50"/>
      <c r="D58" s="50"/>
      <c r="E58" s="50"/>
      <c r="F58" s="50"/>
      <c r="G58" s="50"/>
      <c r="H58" s="50"/>
      <c r="I58" s="50"/>
      <c r="J58" s="50"/>
    </row>
    <row r="59" spans="1:10" ht="14.25" customHeight="1" x14ac:dyDescent="0.25">
      <c r="A59" s="32" t="s">
        <v>103</v>
      </c>
      <c r="B59" s="47" t="s">
        <v>104</v>
      </c>
      <c r="C59" s="47"/>
      <c r="D59" s="47"/>
      <c r="E59" s="47"/>
      <c r="F59" s="47"/>
      <c r="G59" s="47"/>
      <c r="H59" s="47"/>
      <c r="I59" s="48" t="s">
        <v>56</v>
      </c>
      <c r="J59" s="48"/>
    </row>
    <row r="60" spans="1:10" ht="14.25" customHeight="1" x14ac:dyDescent="0.25">
      <c r="A60" s="31" t="s">
        <v>57</v>
      </c>
      <c r="B60" s="4" t="s">
        <v>105</v>
      </c>
      <c r="C60" s="4"/>
      <c r="D60" s="4"/>
      <c r="E60" s="4"/>
      <c r="F60" s="4"/>
      <c r="G60" s="68">
        <v>8.3299999999999999E-2</v>
      </c>
      <c r="H60" s="68"/>
      <c r="I60" s="64">
        <f>(G60*I30)</f>
        <v>1.3801295454545452</v>
      </c>
      <c r="J60" s="64"/>
    </row>
    <row r="61" spans="1:10" ht="14.25" customHeight="1" x14ac:dyDescent="0.25">
      <c r="A61" s="31" t="s">
        <v>32</v>
      </c>
      <c r="B61" s="4" t="s">
        <v>106</v>
      </c>
      <c r="C61" s="4"/>
      <c r="D61" s="4"/>
      <c r="E61" s="4"/>
      <c r="F61" s="4"/>
      <c r="G61" s="68">
        <v>2.7799999999999998E-2</v>
      </c>
      <c r="H61" s="68"/>
      <c r="I61" s="64">
        <f>(G61*I30)</f>
        <v>0.46059545454545447</v>
      </c>
      <c r="J61" s="64"/>
    </row>
    <row r="62" spans="1:10" ht="14.25" customHeight="1" x14ac:dyDescent="0.25">
      <c r="A62" s="52" t="s">
        <v>101</v>
      </c>
      <c r="B62" s="52"/>
      <c r="C62" s="52"/>
      <c r="D62" s="52"/>
      <c r="E62" s="52"/>
      <c r="F62" s="52"/>
      <c r="G62" s="67">
        <f>SUM(G60:H61)</f>
        <v>0.1111</v>
      </c>
      <c r="H62" s="67"/>
      <c r="I62" s="69">
        <f>SUM(I60:J61)</f>
        <v>1.8407249999999997</v>
      </c>
      <c r="J62" s="69"/>
    </row>
    <row r="63" spans="1:10" x14ac:dyDescent="0.25">
      <c r="A63" s="50" t="s">
        <v>107</v>
      </c>
      <c r="B63" s="50"/>
      <c r="C63" s="50"/>
      <c r="D63" s="50"/>
      <c r="E63" s="50"/>
      <c r="F63" s="50"/>
      <c r="G63" s="50"/>
      <c r="H63" s="50"/>
      <c r="I63" s="50"/>
      <c r="J63" s="50"/>
    </row>
    <row r="64" spans="1:10" ht="14.25" customHeight="1" x14ac:dyDescent="0.25">
      <c r="A64" s="32" t="s">
        <v>108</v>
      </c>
      <c r="B64" s="47" t="s">
        <v>109</v>
      </c>
      <c r="C64" s="47"/>
      <c r="D64" s="47"/>
      <c r="E64" s="47"/>
      <c r="F64" s="47"/>
      <c r="G64" s="47"/>
      <c r="H64" s="47"/>
      <c r="I64" s="48" t="s">
        <v>56</v>
      </c>
      <c r="J64" s="48"/>
    </row>
    <row r="65" spans="1:10" ht="14.25" customHeight="1" x14ac:dyDescent="0.25">
      <c r="A65" s="31" t="s">
        <v>57</v>
      </c>
      <c r="B65" s="4" t="s">
        <v>110</v>
      </c>
      <c r="C65" s="4"/>
      <c r="D65" s="4"/>
      <c r="E65" s="4"/>
      <c r="F65" s="4"/>
      <c r="G65" s="63">
        <v>4.1999999999999997E-3</v>
      </c>
      <c r="H65" s="63"/>
      <c r="I65" s="64">
        <f>(G65*I30)</f>
        <v>6.9586363636363627E-2</v>
      </c>
      <c r="J65" s="64"/>
    </row>
    <row r="66" spans="1:10" ht="14.25" customHeight="1" x14ac:dyDescent="0.25">
      <c r="A66" s="31" t="s">
        <v>32</v>
      </c>
      <c r="B66" s="4" t="s">
        <v>111</v>
      </c>
      <c r="C66" s="4"/>
      <c r="D66" s="4"/>
      <c r="E66" s="4"/>
      <c r="F66" s="4"/>
      <c r="G66" s="63">
        <v>2.9999999999999997E-4</v>
      </c>
      <c r="H66" s="63"/>
      <c r="I66" s="64">
        <f>(G66*I30)</f>
        <v>4.9704545454545444E-3</v>
      </c>
      <c r="J66" s="64"/>
    </row>
    <row r="67" spans="1:10" ht="14.25" customHeight="1" x14ac:dyDescent="0.25">
      <c r="A67" s="31" t="s">
        <v>35</v>
      </c>
      <c r="B67" s="4" t="s">
        <v>112</v>
      </c>
      <c r="C67" s="4"/>
      <c r="D67" s="4"/>
      <c r="E67" s="4"/>
      <c r="F67" s="4"/>
      <c r="G67" s="63">
        <v>3.44E-2</v>
      </c>
      <c r="H67" s="63"/>
      <c r="I67" s="64">
        <f>(G67*I30)</f>
        <v>0.56994545454545453</v>
      </c>
      <c r="J67" s="64"/>
    </row>
    <row r="68" spans="1:10" ht="14.25" customHeight="1" x14ac:dyDescent="0.25">
      <c r="A68" s="31" t="s">
        <v>38</v>
      </c>
      <c r="B68" s="70" t="s">
        <v>113</v>
      </c>
      <c r="C68" s="70"/>
      <c r="D68" s="70"/>
      <c r="E68" s="70"/>
      <c r="F68" s="70"/>
      <c r="G68" s="63">
        <v>1.9400000000000001E-2</v>
      </c>
      <c r="H68" s="63"/>
      <c r="I68" s="64">
        <f>(G68*I30)</f>
        <v>0.32142272727272725</v>
      </c>
      <c r="J68" s="64"/>
    </row>
    <row r="69" spans="1:10" ht="14.25" customHeight="1" x14ac:dyDescent="0.25">
      <c r="A69" s="31" t="s">
        <v>62</v>
      </c>
      <c r="B69" s="4" t="s">
        <v>114</v>
      </c>
      <c r="C69" s="4"/>
      <c r="D69" s="4"/>
      <c r="E69" s="4"/>
      <c r="F69" s="4"/>
      <c r="G69" s="63">
        <v>7.17412E-3</v>
      </c>
      <c r="H69" s="63"/>
      <c r="I69" s="64">
        <f>(G69*I30)</f>
        <v>0.11886212454545453</v>
      </c>
      <c r="J69" s="64"/>
    </row>
    <row r="70" spans="1:10" ht="14.25" customHeight="1" x14ac:dyDescent="0.25">
      <c r="A70" s="31" t="s">
        <v>64</v>
      </c>
      <c r="B70" s="4" t="s">
        <v>115</v>
      </c>
      <c r="C70" s="4"/>
      <c r="D70" s="4"/>
      <c r="E70" s="4"/>
      <c r="F70" s="4"/>
      <c r="G70" s="63">
        <v>5.9999999999999995E-4</v>
      </c>
      <c r="H70" s="63"/>
      <c r="I70" s="64">
        <f>(G70*I30)</f>
        <v>9.9409090909090888E-3</v>
      </c>
      <c r="J70" s="64"/>
    </row>
    <row r="71" spans="1:10" ht="14.25" customHeight="1" x14ac:dyDescent="0.25">
      <c r="A71" s="52" t="s">
        <v>101</v>
      </c>
      <c r="B71" s="52"/>
      <c r="C71" s="52"/>
      <c r="D71" s="52"/>
      <c r="E71" s="52"/>
      <c r="F71" s="52"/>
      <c r="G71" s="67">
        <f>SUM(G65:H70)</f>
        <v>6.607412E-2</v>
      </c>
      <c r="H71" s="67"/>
      <c r="I71" s="69">
        <f>SUM(I65:J70)</f>
        <v>1.0947280336363634</v>
      </c>
      <c r="J71" s="69"/>
    </row>
    <row r="72" spans="1:10" x14ac:dyDescent="0.25">
      <c r="A72" s="50" t="s">
        <v>116</v>
      </c>
      <c r="B72" s="50"/>
      <c r="C72" s="50"/>
      <c r="D72" s="50"/>
      <c r="E72" s="50"/>
      <c r="F72" s="50"/>
      <c r="G72" s="50"/>
      <c r="H72" s="50"/>
      <c r="I72" s="50"/>
      <c r="J72" s="50"/>
    </row>
    <row r="73" spans="1:10" ht="14.25" customHeight="1" x14ac:dyDescent="0.25">
      <c r="A73" s="32" t="s">
        <v>117</v>
      </c>
      <c r="B73" s="47" t="s">
        <v>118</v>
      </c>
      <c r="C73" s="47"/>
      <c r="D73" s="47"/>
      <c r="E73" s="47"/>
      <c r="F73" s="47"/>
      <c r="G73" s="47"/>
      <c r="H73" s="47"/>
      <c r="I73" s="48" t="s">
        <v>56</v>
      </c>
      <c r="J73" s="48"/>
    </row>
    <row r="74" spans="1:10" ht="14.25" customHeight="1" x14ac:dyDescent="0.25">
      <c r="A74" s="31" t="s">
        <v>57</v>
      </c>
      <c r="B74" s="4" t="s">
        <v>119</v>
      </c>
      <c r="C74" s="4"/>
      <c r="D74" s="4"/>
      <c r="E74" s="4"/>
      <c r="F74" s="4"/>
      <c r="G74" s="68">
        <v>8.3299999999999999E-2</v>
      </c>
      <c r="H74" s="68"/>
      <c r="I74" s="71">
        <f>(G74*I30)</f>
        <v>1.3801295454545452</v>
      </c>
      <c r="J74" s="71"/>
    </row>
    <row r="75" spans="1:10" ht="14.25" customHeight="1" x14ac:dyDescent="0.25">
      <c r="A75" s="31" t="s">
        <v>32</v>
      </c>
      <c r="B75" s="4" t="s">
        <v>120</v>
      </c>
      <c r="C75" s="4"/>
      <c r="D75" s="4"/>
      <c r="E75" s="4"/>
      <c r="F75" s="4"/>
      <c r="G75" s="68">
        <v>1.3899999999999999E-2</v>
      </c>
      <c r="H75" s="68"/>
      <c r="I75" s="71">
        <f>(G75*I30)</f>
        <v>0.23029772727272724</v>
      </c>
      <c r="J75" s="71"/>
    </row>
    <row r="76" spans="1:10" ht="14.25" customHeight="1" x14ac:dyDescent="0.25">
      <c r="A76" s="31" t="s">
        <v>35</v>
      </c>
      <c r="B76" s="4" t="s">
        <v>121</v>
      </c>
      <c r="C76" s="4"/>
      <c r="D76" s="4"/>
      <c r="E76" s="4"/>
      <c r="F76" s="4"/>
      <c r="G76" s="68">
        <v>2.8999999999999998E-3</v>
      </c>
      <c r="H76" s="68"/>
      <c r="I76" s="71">
        <f>(G76*I30)</f>
        <v>4.8047727272727263E-2</v>
      </c>
      <c r="J76" s="71"/>
    </row>
    <row r="77" spans="1:10" ht="14.25" customHeight="1" x14ac:dyDescent="0.25">
      <c r="A77" s="31" t="s">
        <v>38</v>
      </c>
      <c r="B77" s="4" t="s">
        <v>122</v>
      </c>
      <c r="C77" s="4"/>
      <c r="D77" s="4"/>
      <c r="E77" s="4"/>
      <c r="F77" s="4"/>
      <c r="G77" s="68">
        <v>2.0000000000000001E-4</v>
      </c>
      <c r="H77" s="68"/>
      <c r="I77" s="71">
        <f>(G77*I30)</f>
        <v>3.3136363636363637E-3</v>
      </c>
      <c r="J77" s="71"/>
    </row>
    <row r="78" spans="1:10" ht="14.25" customHeight="1" x14ac:dyDescent="0.25">
      <c r="A78" s="31" t="s">
        <v>62</v>
      </c>
      <c r="B78" s="4" t="s">
        <v>123</v>
      </c>
      <c r="C78" s="4"/>
      <c r="D78" s="4"/>
      <c r="E78" s="4"/>
      <c r="F78" s="4"/>
      <c r="G78" s="68">
        <v>2.8E-3</v>
      </c>
      <c r="H78" s="68"/>
      <c r="I78" s="71">
        <f>(G78*I30)</f>
        <v>4.6390909090909087E-2</v>
      </c>
      <c r="J78" s="71"/>
    </row>
    <row r="79" spans="1:10" ht="14.25" customHeight="1" x14ac:dyDescent="0.25">
      <c r="A79" s="31" t="s">
        <v>64</v>
      </c>
      <c r="B79" s="4" t="s">
        <v>124</v>
      </c>
      <c r="C79" s="4"/>
      <c r="D79" s="4"/>
      <c r="E79" s="4"/>
      <c r="F79" s="4"/>
      <c r="G79" s="68">
        <v>6.9999999999999999E-4</v>
      </c>
      <c r="H79" s="68"/>
      <c r="I79" s="71">
        <f>(G79*I30)</f>
        <v>1.1597727272727272E-2</v>
      </c>
      <c r="J79" s="71"/>
    </row>
    <row r="80" spans="1:10" ht="14.25" customHeight="1" x14ac:dyDescent="0.25">
      <c r="A80" s="48" t="s">
        <v>125</v>
      </c>
      <c r="B80" s="48"/>
      <c r="C80" s="48"/>
      <c r="D80" s="48"/>
      <c r="E80" s="48"/>
      <c r="F80" s="48"/>
      <c r="G80" s="72">
        <f>SUM(G74:G79)</f>
        <v>0.1038</v>
      </c>
      <c r="H80" s="72"/>
      <c r="I80" s="73">
        <f>SUM(I74:J79)</f>
        <v>1.7197772727272724</v>
      </c>
      <c r="J80" s="73"/>
    </row>
    <row r="81" spans="1:11" ht="14.25" customHeight="1" x14ac:dyDescent="0.25">
      <c r="A81" s="31" t="s">
        <v>66</v>
      </c>
      <c r="B81" s="4" t="s">
        <v>126</v>
      </c>
      <c r="C81" s="4"/>
      <c r="D81" s="4"/>
      <c r="E81" s="4"/>
      <c r="F81" s="4"/>
      <c r="G81" s="68">
        <v>1.9599999999999999E-2</v>
      </c>
      <c r="H81" s="68"/>
      <c r="I81" s="71">
        <f>(G81*I30)</f>
        <v>0.3247363636363636</v>
      </c>
      <c r="J81" s="71"/>
    </row>
    <row r="82" spans="1:11" ht="14.25" customHeight="1" x14ac:dyDescent="0.25">
      <c r="A82" s="48" t="s">
        <v>127</v>
      </c>
      <c r="B82" s="48"/>
      <c r="C82" s="48"/>
      <c r="D82" s="48"/>
      <c r="E82" s="48"/>
      <c r="F82" s="48"/>
      <c r="G82" s="72">
        <f>G80+G81</f>
        <v>0.12340000000000001</v>
      </c>
      <c r="H82" s="72"/>
      <c r="I82" s="73">
        <f>SUM(I80:J81)</f>
        <v>2.0445136363636358</v>
      </c>
      <c r="J82" s="73"/>
    </row>
    <row r="83" spans="1:11" ht="14.25" customHeight="1" x14ac:dyDescent="0.25">
      <c r="A83" s="31" t="s">
        <v>99</v>
      </c>
      <c r="B83" s="4" t="s">
        <v>128</v>
      </c>
      <c r="C83" s="4"/>
      <c r="D83" s="4"/>
      <c r="E83" s="4"/>
      <c r="F83" s="4"/>
      <c r="G83" s="68">
        <v>4.5400000000000003E-2</v>
      </c>
      <c r="H83" s="68"/>
      <c r="I83" s="64">
        <f>(G83*I30)</f>
        <v>0.75219545454545456</v>
      </c>
      <c r="J83" s="64"/>
    </row>
    <row r="84" spans="1:11" ht="14.25" customHeight="1" x14ac:dyDescent="0.25">
      <c r="A84" s="52" t="s">
        <v>101</v>
      </c>
      <c r="B84" s="52"/>
      <c r="C84" s="52"/>
      <c r="D84" s="52"/>
      <c r="E84" s="52"/>
      <c r="F84" s="52"/>
      <c r="G84" s="67">
        <f>G82+G83</f>
        <v>0.16880000000000001</v>
      </c>
      <c r="H84" s="67"/>
      <c r="I84" s="69">
        <f>I82+I83</f>
        <v>2.7967090909090904</v>
      </c>
      <c r="J84" s="69"/>
    </row>
    <row r="85" spans="1:11" x14ac:dyDescent="0.25">
      <c r="A85" s="50" t="s">
        <v>129</v>
      </c>
      <c r="B85" s="50"/>
      <c r="C85" s="50"/>
      <c r="D85" s="50"/>
      <c r="E85" s="50"/>
      <c r="F85" s="50"/>
      <c r="G85" s="50"/>
      <c r="H85" s="50"/>
      <c r="I85" s="50"/>
      <c r="J85" s="50"/>
    </row>
    <row r="86" spans="1:11" ht="14.25" customHeight="1" x14ac:dyDescent="0.25">
      <c r="A86" s="31">
        <v>4</v>
      </c>
      <c r="B86" s="47" t="s">
        <v>130</v>
      </c>
      <c r="C86" s="47"/>
      <c r="D86" s="47"/>
      <c r="E86" s="47"/>
      <c r="F86" s="47"/>
      <c r="G86" s="47"/>
      <c r="H86" s="47"/>
      <c r="I86" s="48" t="s">
        <v>56</v>
      </c>
      <c r="J86" s="48"/>
    </row>
    <row r="87" spans="1:11" ht="14.25" customHeight="1" x14ac:dyDescent="0.25">
      <c r="A87" s="31" t="s">
        <v>131</v>
      </c>
      <c r="B87" s="4" t="s">
        <v>90</v>
      </c>
      <c r="C87" s="4"/>
      <c r="D87" s="4"/>
      <c r="E87" s="4"/>
      <c r="F87" s="4"/>
      <c r="G87" s="68">
        <f>G57</f>
        <v>0.3680000000000001</v>
      </c>
      <c r="H87" s="68"/>
      <c r="I87" s="74">
        <f>I57</f>
        <v>6.097090909090908</v>
      </c>
      <c r="J87" s="74"/>
    </row>
    <row r="88" spans="1:11" ht="14.25" customHeight="1" x14ac:dyDescent="0.25">
      <c r="A88" s="31" t="s">
        <v>132</v>
      </c>
      <c r="B88" s="4" t="s">
        <v>133</v>
      </c>
      <c r="C88" s="4"/>
      <c r="D88" s="4"/>
      <c r="E88" s="4"/>
      <c r="F88" s="4"/>
      <c r="G88" s="68">
        <f>G62</f>
        <v>0.1111</v>
      </c>
      <c r="H88" s="68"/>
      <c r="I88" s="64">
        <f>(I62)</f>
        <v>1.8407249999999997</v>
      </c>
      <c r="J88" s="64"/>
    </row>
    <row r="89" spans="1:11" ht="14.25" customHeight="1" x14ac:dyDescent="0.25">
      <c r="A89" s="31" t="s">
        <v>134</v>
      </c>
      <c r="B89" s="4" t="s">
        <v>135</v>
      </c>
      <c r="C89" s="4"/>
      <c r="D89" s="4"/>
      <c r="E89" s="4"/>
      <c r="F89" s="4"/>
      <c r="G89" s="68">
        <f>G71</f>
        <v>6.607412E-2</v>
      </c>
      <c r="H89" s="68"/>
      <c r="I89" s="64">
        <f>I71</f>
        <v>1.0947280336363634</v>
      </c>
      <c r="J89" s="64"/>
    </row>
    <row r="90" spans="1:11" ht="14.25" customHeight="1" x14ac:dyDescent="0.25">
      <c r="A90" s="31" t="s">
        <v>136</v>
      </c>
      <c r="B90" s="4" t="s">
        <v>137</v>
      </c>
      <c r="C90" s="4"/>
      <c r="D90" s="4"/>
      <c r="E90" s="4"/>
      <c r="F90" s="4"/>
      <c r="G90" s="68">
        <f>G84</f>
        <v>0.16880000000000001</v>
      </c>
      <c r="H90" s="68"/>
      <c r="I90" s="64">
        <f>I84</f>
        <v>2.7967090909090904</v>
      </c>
      <c r="J90" s="64"/>
    </row>
    <row r="91" spans="1:11" ht="14.25" customHeight="1" x14ac:dyDescent="0.25">
      <c r="A91" s="52" t="s">
        <v>101</v>
      </c>
      <c r="B91" s="52"/>
      <c r="C91" s="52"/>
      <c r="D91" s="52"/>
      <c r="E91" s="52"/>
      <c r="F91" s="52"/>
      <c r="G91" s="67">
        <f>SUM(G87:H90)</f>
        <v>0.71397412000000005</v>
      </c>
      <c r="H91" s="67"/>
      <c r="I91" s="58">
        <f>SUM(I87:J90)</f>
        <v>11.829253033636361</v>
      </c>
      <c r="J91" s="58"/>
      <c r="K91" s="37"/>
    </row>
    <row r="92" spans="1:11" x14ac:dyDescent="0.25">
      <c r="A92" s="50" t="s">
        <v>138</v>
      </c>
      <c r="B92" s="50"/>
      <c r="C92" s="50"/>
      <c r="D92" s="50"/>
      <c r="E92" s="50"/>
      <c r="F92" s="50"/>
      <c r="G92" s="50"/>
      <c r="H92" s="50"/>
      <c r="I92" s="50"/>
      <c r="J92" s="50"/>
      <c r="K92" s="38"/>
    </row>
    <row r="93" spans="1:11" ht="14.25" customHeight="1" x14ac:dyDescent="0.25">
      <c r="A93" s="32">
        <v>5</v>
      </c>
      <c r="B93" s="47" t="s">
        <v>139</v>
      </c>
      <c r="C93" s="47"/>
      <c r="D93" s="47"/>
      <c r="E93" s="47"/>
      <c r="F93" s="47"/>
      <c r="G93" s="48" t="s">
        <v>91</v>
      </c>
      <c r="H93" s="48"/>
      <c r="I93" s="48" t="s">
        <v>56</v>
      </c>
      <c r="J93" s="48"/>
      <c r="K93" s="39"/>
    </row>
    <row r="94" spans="1:11" ht="14.25" customHeight="1" x14ac:dyDescent="0.25">
      <c r="A94" s="31" t="s">
        <v>57</v>
      </c>
      <c r="B94" s="4" t="s">
        <v>140</v>
      </c>
      <c r="C94" s="4"/>
      <c r="D94" s="4"/>
      <c r="E94" s="4"/>
      <c r="F94" s="4"/>
      <c r="G94" s="68">
        <v>0.05</v>
      </c>
      <c r="H94" s="68"/>
      <c r="I94" s="75">
        <f>(I108*G94)</f>
        <v>1.4198717425909089</v>
      </c>
      <c r="J94" s="75"/>
    </row>
    <row r="95" spans="1:11" ht="14.25" customHeight="1" x14ac:dyDescent="0.25">
      <c r="A95" s="31" t="s">
        <v>32</v>
      </c>
      <c r="B95" s="4" t="s">
        <v>141</v>
      </c>
      <c r="C95" s="4"/>
      <c r="D95" s="4"/>
      <c r="E95" s="4"/>
      <c r="F95" s="4"/>
      <c r="G95" s="76"/>
      <c r="H95" s="76"/>
      <c r="I95" s="77"/>
      <c r="J95" s="77"/>
    </row>
    <row r="96" spans="1:11" ht="14.25" customHeight="1" x14ac:dyDescent="0.25">
      <c r="A96" s="31"/>
      <c r="B96" s="4" t="s">
        <v>142</v>
      </c>
      <c r="C96" s="4"/>
      <c r="D96" s="4"/>
      <c r="E96" s="4"/>
      <c r="F96" s="4"/>
      <c r="G96" s="68">
        <v>1.6500000000000001E-2</v>
      </c>
      <c r="H96" s="68"/>
      <c r="I96" s="75">
        <f>K97*G96</f>
        <v>0.63111850109448975</v>
      </c>
      <c r="J96" s="75"/>
      <c r="K96" s="38">
        <f>(100%-SUM(G96:H98))/100</f>
        <v>8.5749999999999993E-3</v>
      </c>
    </row>
    <row r="97" spans="1:11" ht="14.25" customHeight="1" x14ac:dyDescent="0.25">
      <c r="A97" s="31"/>
      <c r="B97" s="4" t="s">
        <v>143</v>
      </c>
      <c r="C97" s="4"/>
      <c r="D97" s="4"/>
      <c r="E97" s="4"/>
      <c r="F97" s="4"/>
      <c r="G97" s="68">
        <v>7.5999999999999998E-2</v>
      </c>
      <c r="H97" s="68"/>
      <c r="I97" s="75">
        <f>K97*G97</f>
        <v>2.9069700656473465</v>
      </c>
      <c r="J97" s="75"/>
      <c r="K97" s="39">
        <f>(I108+I94+I100)/(100%-SUM(G96:H98))/100*100</f>
        <v>38.249606126938772</v>
      </c>
    </row>
    <row r="98" spans="1:11" ht="14.25" customHeight="1" x14ac:dyDescent="0.25">
      <c r="A98" s="31"/>
      <c r="B98" s="4" t="s">
        <v>144</v>
      </c>
      <c r="C98" s="4"/>
      <c r="D98" s="4"/>
      <c r="E98" s="4"/>
      <c r="F98" s="4"/>
      <c r="G98" s="68">
        <v>0.05</v>
      </c>
      <c r="H98" s="68"/>
      <c r="I98" s="75">
        <f>K97*G98</f>
        <v>1.9124803063469387</v>
      </c>
      <c r="J98" s="75"/>
      <c r="K98" s="37"/>
    </row>
    <row r="99" spans="1:11" ht="14.25" customHeight="1" x14ac:dyDescent="0.25">
      <c r="A99" s="31"/>
      <c r="B99" s="4" t="s">
        <v>145</v>
      </c>
      <c r="C99" s="4"/>
      <c r="D99" s="4"/>
      <c r="E99" s="4"/>
      <c r="F99" s="4"/>
      <c r="G99" s="78"/>
      <c r="H99" s="78"/>
      <c r="I99" s="79"/>
      <c r="J99" s="79"/>
    </row>
    <row r="100" spans="1:11" ht="14.25" customHeight="1" x14ac:dyDescent="0.25">
      <c r="A100" s="31" t="s">
        <v>35</v>
      </c>
      <c r="B100" s="4" t="s">
        <v>146</v>
      </c>
      <c r="C100" s="4"/>
      <c r="D100" s="4"/>
      <c r="E100" s="4"/>
      <c r="F100" s="4"/>
      <c r="G100" s="68">
        <v>0.1</v>
      </c>
      <c r="H100" s="68"/>
      <c r="I100" s="75">
        <f>SUM(I108+I94)*G100</f>
        <v>2.9817306594409088</v>
      </c>
      <c r="J100" s="75"/>
    </row>
    <row r="101" spans="1:11" ht="14.25" customHeight="1" x14ac:dyDescent="0.25">
      <c r="A101" s="52" t="s">
        <v>101</v>
      </c>
      <c r="B101" s="52"/>
      <c r="C101" s="52"/>
      <c r="D101" s="52"/>
      <c r="E101" s="52"/>
      <c r="F101" s="52"/>
      <c r="G101" s="67">
        <f>SUM(G94:H100)</f>
        <v>0.29249999999999998</v>
      </c>
      <c r="H101" s="67"/>
      <c r="I101" s="80">
        <f>SUM(I100+I99+I98+I97+I96+I94)</f>
        <v>9.8521712751205914</v>
      </c>
      <c r="J101" s="80"/>
    </row>
    <row r="102" spans="1:11" x14ac:dyDescent="0.25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</row>
    <row r="103" spans="1:11" ht="14.25" customHeight="1" x14ac:dyDescent="0.25">
      <c r="A103" s="31"/>
      <c r="B103" s="47" t="s">
        <v>148</v>
      </c>
      <c r="C103" s="47"/>
      <c r="D103" s="47"/>
      <c r="E103" s="47"/>
      <c r="F103" s="47"/>
      <c r="G103" s="47"/>
      <c r="H103" s="47"/>
      <c r="I103" s="48" t="s">
        <v>56</v>
      </c>
      <c r="J103" s="48"/>
    </row>
    <row r="104" spans="1:11" ht="14.25" customHeight="1" x14ac:dyDescent="0.25">
      <c r="A104" s="31" t="s">
        <v>57</v>
      </c>
      <c r="B104" s="4" t="s">
        <v>149</v>
      </c>
      <c r="C104" s="4"/>
      <c r="D104" s="4"/>
      <c r="E104" s="4"/>
      <c r="F104" s="4"/>
      <c r="G104" s="4"/>
      <c r="H104" s="4"/>
      <c r="I104" s="54">
        <f>I30</f>
        <v>16.568181818181817</v>
      </c>
      <c r="J104" s="54"/>
    </row>
    <row r="105" spans="1:11" ht="14.25" customHeight="1" x14ac:dyDescent="0.25">
      <c r="A105" s="31" t="s">
        <v>32</v>
      </c>
      <c r="B105" s="4" t="s">
        <v>150</v>
      </c>
      <c r="C105" s="4"/>
      <c r="D105" s="4"/>
      <c r="E105" s="4"/>
      <c r="F105" s="4"/>
      <c r="G105" s="4"/>
      <c r="H105" s="4"/>
      <c r="I105" s="74">
        <f>I40</f>
        <v>0</v>
      </c>
      <c r="J105" s="74"/>
    </row>
    <row r="106" spans="1:11" ht="14.25" customHeight="1" x14ac:dyDescent="0.25">
      <c r="A106" s="34" t="s">
        <v>35</v>
      </c>
      <c r="B106" s="61" t="s">
        <v>151</v>
      </c>
      <c r="C106" s="61"/>
      <c r="D106" s="61"/>
      <c r="E106" s="61"/>
      <c r="F106" s="61"/>
      <c r="G106" s="61"/>
      <c r="H106" s="61"/>
      <c r="I106" s="81">
        <f>I46</f>
        <v>0</v>
      </c>
      <c r="J106" s="81"/>
    </row>
    <row r="107" spans="1:11" ht="14.25" customHeight="1" x14ac:dyDescent="0.25">
      <c r="A107" s="31" t="s">
        <v>38</v>
      </c>
      <c r="B107" s="4" t="s">
        <v>152</v>
      </c>
      <c r="C107" s="4"/>
      <c r="D107" s="4"/>
      <c r="E107" s="4"/>
      <c r="F107" s="4"/>
      <c r="G107" s="4"/>
      <c r="H107" s="4"/>
      <c r="I107" s="54">
        <f>I91</f>
        <v>11.829253033636361</v>
      </c>
      <c r="J107" s="54"/>
    </row>
    <row r="108" spans="1:11" ht="14.25" customHeight="1" x14ac:dyDescent="0.25">
      <c r="A108" s="52" t="s">
        <v>153</v>
      </c>
      <c r="B108" s="52"/>
      <c r="C108" s="52"/>
      <c r="D108" s="52"/>
      <c r="E108" s="52"/>
      <c r="F108" s="52"/>
      <c r="G108" s="52"/>
      <c r="H108" s="52"/>
      <c r="I108" s="80">
        <f>SUM(I104:J107)</f>
        <v>28.397434851818176</v>
      </c>
      <c r="J108" s="80"/>
    </row>
    <row r="109" spans="1:11" ht="14.25" customHeight="1" x14ac:dyDescent="0.25">
      <c r="A109" s="34" t="s">
        <v>62</v>
      </c>
      <c r="B109" s="61" t="s">
        <v>154</v>
      </c>
      <c r="C109" s="61"/>
      <c r="D109" s="61"/>
      <c r="E109" s="61"/>
      <c r="F109" s="61"/>
      <c r="G109" s="61"/>
      <c r="H109" s="61"/>
      <c r="I109" s="56">
        <f>I101</f>
        <v>9.8521712751205914</v>
      </c>
      <c r="J109" s="56"/>
    </row>
    <row r="110" spans="1:11" ht="14.25" customHeight="1" x14ac:dyDescent="0.25">
      <c r="A110" s="52" t="s">
        <v>155</v>
      </c>
      <c r="B110" s="52"/>
      <c r="C110" s="52"/>
      <c r="D110" s="52"/>
      <c r="E110" s="52"/>
      <c r="F110" s="52"/>
      <c r="G110" s="52"/>
      <c r="H110" s="52"/>
      <c r="I110" s="80">
        <f>SUM(I108:J109)</f>
        <v>38.249606126938765</v>
      </c>
      <c r="J110" s="80"/>
    </row>
    <row r="111" spans="1:11" x14ac:dyDescent="0.25">
      <c r="A111" s="82"/>
      <c r="B111" s="82"/>
      <c r="C111" s="82"/>
      <c r="D111" s="82"/>
      <c r="E111" s="82"/>
      <c r="F111" s="82"/>
      <c r="G111" s="82"/>
      <c r="H111" s="82"/>
      <c r="I111" s="82"/>
      <c r="J111" s="82"/>
    </row>
    <row r="112" spans="1:11" ht="14.25" customHeight="1" x14ac:dyDescent="0.25">
      <c r="A112" s="52" t="s">
        <v>161</v>
      </c>
      <c r="B112" s="52"/>
      <c r="C112" s="52"/>
      <c r="D112" s="52"/>
      <c r="E112" s="52"/>
      <c r="F112" s="52"/>
      <c r="G112" s="52"/>
      <c r="H112" s="52"/>
      <c r="I112" s="80"/>
      <c r="J112" s="80"/>
    </row>
    <row r="113" spans="1:10" ht="15" customHeight="1" x14ac:dyDescent="0.2">
      <c r="A113" s="83" t="s">
        <v>157</v>
      </c>
      <c r="B113" s="83"/>
      <c r="C113" s="84" t="s">
        <v>172</v>
      </c>
      <c r="D113" s="84"/>
      <c r="E113" s="84"/>
      <c r="F113" s="84"/>
      <c r="G113" s="84"/>
      <c r="H113" s="40">
        <v>2</v>
      </c>
      <c r="I113" s="62"/>
      <c r="J113" s="62"/>
    </row>
    <row r="114" spans="1:10" ht="15" customHeight="1" x14ac:dyDescent="0.2">
      <c r="A114" s="83" t="s">
        <v>162</v>
      </c>
      <c r="B114" s="83"/>
      <c r="C114" s="84" t="s">
        <v>173</v>
      </c>
      <c r="D114" s="84"/>
      <c r="E114" s="84"/>
      <c r="F114" s="84"/>
      <c r="G114" s="84"/>
      <c r="H114" s="40">
        <v>2</v>
      </c>
      <c r="I114" s="80">
        <f>I110*H114</f>
        <v>76.499212253877531</v>
      </c>
      <c r="J114" s="80"/>
    </row>
    <row r="115" spans="1:10" ht="14.25" customHeight="1" x14ac:dyDescent="0.2">
      <c r="A115" s="83" t="s">
        <v>164</v>
      </c>
      <c r="B115" s="83"/>
      <c r="C115" s="87" t="s">
        <v>165</v>
      </c>
      <c r="D115" s="87"/>
      <c r="E115" s="87"/>
      <c r="F115" s="87"/>
      <c r="G115" s="87"/>
      <c r="H115" s="40">
        <v>2</v>
      </c>
      <c r="I115" s="80">
        <f>I114*H115</f>
        <v>152.99842450775506</v>
      </c>
      <c r="J115" s="80"/>
    </row>
    <row r="116" spans="1:10" ht="14.25" customHeight="1" x14ac:dyDescent="0.2">
      <c r="A116" s="83" t="s">
        <v>166</v>
      </c>
      <c r="B116" s="83"/>
      <c r="C116" s="87" t="s">
        <v>167</v>
      </c>
      <c r="D116" s="87"/>
      <c r="E116" s="87"/>
      <c r="F116" s="87"/>
      <c r="G116" s="87"/>
      <c r="H116" s="40">
        <v>12</v>
      </c>
      <c r="I116" s="80">
        <f>I115*H116</f>
        <v>1835.9810940930606</v>
      </c>
      <c r="J116" s="80"/>
    </row>
  </sheetData>
  <mergeCells count="267">
    <mergeCell ref="A116:B116"/>
    <mergeCell ref="C116:G116"/>
    <mergeCell ref="I116:J116"/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A115:B115"/>
    <mergeCell ref="C115:G115"/>
    <mergeCell ref="I115:J115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14"/>
  <sheetViews>
    <sheetView topLeftCell="A26" zoomScaleNormal="100" workbookViewId="0">
      <selection activeCell="K42" sqref="K42"/>
    </sheetView>
  </sheetViews>
  <sheetFormatPr defaultColWidth="9.140625" defaultRowHeight="14.25" customHeight="1" x14ac:dyDescent="0.25"/>
  <cols>
    <col min="1" max="1" width="8.42578125" style="28" customWidth="1"/>
    <col min="2" max="2" width="22.85546875" style="29" customWidth="1"/>
    <col min="3" max="3" width="27.7109375" style="29" customWidth="1"/>
    <col min="4" max="4" width="11.28515625" style="29" customWidth="1"/>
    <col min="5" max="5" width="9.5703125" style="29" customWidth="1"/>
    <col min="6" max="6" width="11.140625" style="29" customWidth="1"/>
    <col min="7" max="7" width="8.7109375" style="29" customWidth="1"/>
    <col min="8" max="8" width="15.42578125" style="29" customWidth="1"/>
    <col min="9" max="9" width="8.5703125" style="29" customWidth="1"/>
    <col min="10" max="10" width="11.42578125" style="29" customWidth="1"/>
    <col min="11" max="11" width="13.5703125" style="30" customWidth="1"/>
    <col min="12" max="14" width="9.140625" style="29"/>
    <col min="15" max="15" width="22.85546875" style="29" customWidth="1"/>
    <col min="16" max="16384" width="9.140625" style="29"/>
  </cols>
  <sheetData>
    <row r="1" spans="1:10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9" t="s">
        <v>26</v>
      </c>
      <c r="B2" s="9"/>
      <c r="C2" s="9"/>
      <c r="D2" s="9"/>
      <c r="E2" s="9"/>
      <c r="F2" s="9"/>
      <c r="G2" s="9"/>
      <c r="H2" s="9"/>
      <c r="I2" s="9"/>
      <c r="J2" s="9"/>
    </row>
    <row r="3" spans="1:10" ht="15.7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15.75" customHeight="1" x14ac:dyDescent="0.25">
      <c r="A4" s="88" t="s">
        <v>27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15.75" customHeight="1" x14ac:dyDescent="0.25">
      <c r="A5" s="6" t="s">
        <v>28</v>
      </c>
      <c r="B5" s="6"/>
      <c r="C5" s="6"/>
      <c r="D5" s="6"/>
      <c r="E5" s="6"/>
      <c r="F5" s="6"/>
      <c r="G5" s="6"/>
      <c r="H5" s="6"/>
      <c r="I5" s="6"/>
      <c r="J5" s="6"/>
    </row>
    <row r="6" spans="1:10" x14ac:dyDescent="0.25">
      <c r="A6" s="5" t="s">
        <v>29</v>
      </c>
      <c r="B6" s="5"/>
      <c r="C6" s="5"/>
      <c r="D6" s="5"/>
      <c r="E6" s="5"/>
      <c r="F6" s="5"/>
      <c r="G6" s="5"/>
      <c r="H6" s="5"/>
      <c r="I6" s="5"/>
      <c r="J6" s="5"/>
    </row>
    <row r="7" spans="1:10" ht="14.25" customHeight="1" x14ac:dyDescent="0.25">
      <c r="A7" s="31" t="s">
        <v>30</v>
      </c>
      <c r="B7" s="4" t="s">
        <v>31</v>
      </c>
      <c r="C7" s="4"/>
      <c r="D7" s="4"/>
      <c r="E7" s="4"/>
      <c r="F7" s="4"/>
      <c r="G7" s="3">
        <f>'Sup. Manut. Predial'!G7</f>
        <v>46112</v>
      </c>
      <c r="H7" s="3"/>
      <c r="I7" s="3"/>
      <c r="J7" s="3"/>
    </row>
    <row r="8" spans="1:10" ht="14.25" customHeight="1" x14ac:dyDescent="0.25">
      <c r="A8" s="31" t="s">
        <v>32</v>
      </c>
      <c r="B8" s="4" t="s">
        <v>33</v>
      </c>
      <c r="C8" s="4"/>
      <c r="D8" s="4"/>
      <c r="E8" s="4"/>
      <c r="F8" s="4"/>
      <c r="G8" s="2" t="s">
        <v>34</v>
      </c>
      <c r="H8" s="2"/>
      <c r="I8" s="2"/>
      <c r="J8" s="2"/>
    </row>
    <row r="9" spans="1:10" ht="22.5" customHeight="1" x14ac:dyDescent="0.25">
      <c r="A9" s="31" t="s">
        <v>35</v>
      </c>
      <c r="B9" s="4" t="s">
        <v>36</v>
      </c>
      <c r="C9" s="4"/>
      <c r="D9" s="4"/>
      <c r="E9" s="4"/>
      <c r="F9" s="4"/>
      <c r="G9" s="3" t="s">
        <v>37</v>
      </c>
      <c r="H9" s="3"/>
      <c r="I9" s="3"/>
      <c r="J9" s="3"/>
    </row>
    <row r="10" spans="1:10" ht="14.25" customHeight="1" x14ac:dyDescent="0.25">
      <c r="A10" s="31" t="s">
        <v>38</v>
      </c>
      <c r="B10" s="4" t="s">
        <v>39</v>
      </c>
      <c r="C10" s="4"/>
      <c r="D10" s="4"/>
      <c r="E10" s="4"/>
      <c r="F10" s="4"/>
      <c r="G10" s="2">
        <v>12</v>
      </c>
      <c r="H10" s="2"/>
      <c r="I10" s="2"/>
      <c r="J10" s="2"/>
    </row>
    <row r="11" spans="1:10" x14ac:dyDescent="0.25">
      <c r="A11" s="5" t="s">
        <v>40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ht="25.5" customHeight="1" x14ac:dyDescent="0.25">
      <c r="A12" s="1" t="s">
        <v>41</v>
      </c>
      <c r="B12" s="1"/>
      <c r="C12" s="1"/>
      <c r="D12" s="1" t="s">
        <v>42</v>
      </c>
      <c r="E12" s="1"/>
      <c r="F12" s="1"/>
      <c r="G12" s="1" t="s">
        <v>43</v>
      </c>
      <c r="H12" s="1"/>
      <c r="I12" s="1"/>
      <c r="J12" s="1"/>
    </row>
    <row r="13" spans="1:10" ht="37.5" customHeight="1" x14ac:dyDescent="0.25">
      <c r="A13" s="4" t="s">
        <v>174</v>
      </c>
      <c r="B13" s="4"/>
      <c r="C13" s="4"/>
      <c r="D13" s="2" t="s">
        <v>45</v>
      </c>
      <c r="E13" s="2"/>
      <c r="F13" s="2"/>
      <c r="G13" s="45">
        <v>2</v>
      </c>
      <c r="H13" s="45"/>
      <c r="I13" s="45"/>
      <c r="J13" s="45"/>
    </row>
    <row r="14" spans="1:10" x14ac:dyDescent="0.25">
      <c r="A14" s="5" t="s">
        <v>46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25">
      <c r="A15" s="46" t="s">
        <v>47</v>
      </c>
      <c r="B15" s="46"/>
      <c r="C15" s="46"/>
      <c r="D15" s="46"/>
      <c r="E15" s="46"/>
      <c r="F15" s="46"/>
      <c r="G15" s="46"/>
      <c r="H15" s="46"/>
      <c r="I15" s="46"/>
      <c r="J15" s="46"/>
    </row>
    <row r="16" spans="1:10" ht="14.25" customHeight="1" x14ac:dyDescent="0.25">
      <c r="A16" s="47" t="s">
        <v>48</v>
      </c>
      <c r="B16" s="47"/>
      <c r="C16" s="47"/>
      <c r="D16" s="47"/>
      <c r="E16" s="47"/>
      <c r="F16" s="47"/>
      <c r="G16" s="47"/>
      <c r="H16" s="47"/>
      <c r="I16" s="47"/>
      <c r="J16" s="47"/>
    </row>
    <row r="17" spans="1:13" ht="26.25" customHeight="1" x14ac:dyDescent="0.25">
      <c r="A17" s="31">
        <v>1</v>
      </c>
      <c r="B17" s="4" t="s">
        <v>49</v>
      </c>
      <c r="C17" s="4"/>
      <c r="D17" s="4"/>
      <c r="E17" s="4"/>
      <c r="F17" s="4"/>
      <c r="G17" s="4"/>
      <c r="H17" s="4"/>
      <c r="I17" s="48" t="s">
        <v>175</v>
      </c>
      <c r="J17" s="48"/>
    </row>
    <row r="18" spans="1:13" ht="14.25" customHeight="1" x14ac:dyDescent="0.25">
      <c r="A18" s="31">
        <v>2</v>
      </c>
      <c r="B18" s="4" t="s">
        <v>51</v>
      </c>
      <c r="C18" s="4"/>
      <c r="D18" s="4"/>
      <c r="E18" s="4"/>
      <c r="F18" s="4"/>
      <c r="G18" s="4"/>
      <c r="H18" s="4"/>
      <c r="I18" s="49">
        <v>3190</v>
      </c>
      <c r="J18" s="49"/>
      <c r="L18" s="44"/>
      <c r="M18" s="44"/>
    </row>
    <row r="19" spans="1:13" ht="14.25" customHeight="1" x14ac:dyDescent="0.25">
      <c r="A19" s="31">
        <v>3</v>
      </c>
      <c r="B19" s="4" t="s">
        <v>52</v>
      </c>
      <c r="C19" s="4"/>
      <c r="D19" s="4"/>
      <c r="E19" s="4"/>
      <c r="F19" s="4"/>
      <c r="G19" s="4"/>
      <c r="H19" s="4"/>
      <c r="I19" s="2"/>
      <c r="J19" s="2"/>
    </row>
    <row r="20" spans="1:13" ht="14.25" customHeight="1" x14ac:dyDescent="0.25">
      <c r="A20" s="31">
        <v>4</v>
      </c>
      <c r="B20" s="4" t="s">
        <v>53</v>
      </c>
      <c r="C20" s="4"/>
      <c r="D20" s="4"/>
      <c r="E20" s="4"/>
      <c r="F20" s="4"/>
      <c r="G20" s="4"/>
      <c r="H20" s="4"/>
      <c r="I20" s="3">
        <f>'Sup. Manut. Predial'!I20</f>
        <v>46023</v>
      </c>
      <c r="J20" s="3"/>
    </row>
    <row r="21" spans="1:13" x14ac:dyDescent="0.25">
      <c r="A21" s="50" t="s">
        <v>54</v>
      </c>
      <c r="B21" s="50"/>
      <c r="C21" s="50"/>
      <c r="D21" s="50"/>
      <c r="E21" s="50"/>
      <c r="F21" s="50"/>
      <c r="G21" s="50"/>
      <c r="H21" s="50"/>
      <c r="I21" s="50"/>
      <c r="J21" s="50"/>
    </row>
    <row r="22" spans="1:13" ht="14.25" customHeight="1" x14ac:dyDescent="0.25">
      <c r="A22" s="32">
        <v>1</v>
      </c>
      <c r="B22" s="47" t="s">
        <v>55</v>
      </c>
      <c r="C22" s="47"/>
      <c r="D22" s="47"/>
      <c r="E22" s="47"/>
      <c r="F22" s="47"/>
      <c r="G22" s="47"/>
      <c r="H22" s="47"/>
      <c r="I22" s="48" t="s">
        <v>56</v>
      </c>
      <c r="J22" s="48"/>
    </row>
    <row r="23" spans="1:13" ht="14.25" customHeight="1" x14ac:dyDescent="0.25">
      <c r="A23" s="31" t="s">
        <v>57</v>
      </c>
      <c r="B23" s="4" t="s">
        <v>58</v>
      </c>
      <c r="C23" s="4"/>
      <c r="D23" s="4"/>
      <c r="E23" s="4"/>
      <c r="F23" s="4"/>
      <c r="G23" s="4"/>
      <c r="H23" s="4"/>
      <c r="I23" s="51">
        <f>I18</f>
        <v>3190</v>
      </c>
      <c r="J23" s="51"/>
    </row>
    <row r="24" spans="1:13" ht="14.25" customHeight="1" x14ac:dyDescent="0.25">
      <c r="A24" s="31" t="s">
        <v>32</v>
      </c>
      <c r="B24" s="4" t="s">
        <v>59</v>
      </c>
      <c r="C24" s="4"/>
      <c r="D24" s="4"/>
      <c r="E24" s="4"/>
      <c r="F24" s="4"/>
      <c r="G24" s="4"/>
      <c r="H24" s="4"/>
      <c r="I24" s="51">
        <f>I23*30%</f>
        <v>957</v>
      </c>
      <c r="J24" s="51"/>
    </row>
    <row r="25" spans="1:13" ht="14.25" customHeight="1" x14ac:dyDescent="0.25">
      <c r="A25" s="31" t="s">
        <v>35</v>
      </c>
      <c r="B25" s="4" t="s">
        <v>60</v>
      </c>
      <c r="C25" s="4"/>
      <c r="D25" s="4"/>
      <c r="E25" s="4"/>
      <c r="F25" s="4"/>
      <c r="G25" s="4"/>
      <c r="H25" s="4"/>
      <c r="I25" s="51"/>
      <c r="J25" s="51"/>
    </row>
    <row r="26" spans="1:13" ht="14.25" customHeight="1" x14ac:dyDescent="0.25">
      <c r="A26" s="31" t="s">
        <v>38</v>
      </c>
      <c r="B26" s="4" t="s">
        <v>61</v>
      </c>
      <c r="C26" s="4"/>
      <c r="D26" s="4"/>
      <c r="E26" s="4"/>
      <c r="F26" s="4"/>
      <c r="G26" s="4"/>
      <c r="H26" s="4"/>
      <c r="I26" s="51"/>
      <c r="J26" s="51"/>
    </row>
    <row r="27" spans="1:13" ht="14.25" customHeight="1" x14ac:dyDescent="0.25">
      <c r="A27" s="31" t="s">
        <v>62</v>
      </c>
      <c r="B27" s="4" t="s">
        <v>63</v>
      </c>
      <c r="C27" s="4"/>
      <c r="D27" s="4"/>
      <c r="E27" s="4"/>
      <c r="F27" s="4"/>
      <c r="G27" s="4"/>
      <c r="H27" s="4"/>
      <c r="I27" s="51"/>
      <c r="J27" s="51"/>
    </row>
    <row r="28" spans="1:13" ht="14.25" customHeight="1" x14ac:dyDescent="0.25">
      <c r="A28" s="31" t="s">
        <v>64</v>
      </c>
      <c r="B28" s="4" t="s">
        <v>65</v>
      </c>
      <c r="C28" s="4"/>
      <c r="D28" s="4"/>
      <c r="E28" s="4"/>
      <c r="F28" s="4"/>
      <c r="G28" s="4"/>
      <c r="H28" s="4"/>
      <c r="I28" s="51"/>
      <c r="J28" s="51"/>
    </row>
    <row r="29" spans="1:13" ht="14.25" customHeight="1" x14ac:dyDescent="0.25">
      <c r="A29" s="31" t="s">
        <v>66</v>
      </c>
      <c r="B29" s="4" t="s">
        <v>67</v>
      </c>
      <c r="C29" s="4"/>
      <c r="D29" s="4"/>
      <c r="E29" s="4"/>
      <c r="F29" s="4"/>
      <c r="G29" s="4"/>
      <c r="H29" s="4"/>
      <c r="I29" s="51"/>
      <c r="J29" s="51"/>
    </row>
    <row r="30" spans="1:13" ht="15" customHeight="1" x14ac:dyDescent="0.25">
      <c r="A30" s="52" t="s">
        <v>68</v>
      </c>
      <c r="B30" s="52"/>
      <c r="C30" s="52"/>
      <c r="D30" s="52"/>
      <c r="E30" s="52"/>
      <c r="F30" s="52"/>
      <c r="G30" s="52"/>
      <c r="H30" s="52"/>
      <c r="I30" s="53">
        <f>SUM(I23:J29)</f>
        <v>4147</v>
      </c>
      <c r="J30" s="53"/>
    </row>
    <row r="31" spans="1:13" x14ac:dyDescent="0.25">
      <c r="A31" s="50" t="s">
        <v>69</v>
      </c>
      <c r="B31" s="50"/>
      <c r="C31" s="50"/>
      <c r="D31" s="50"/>
      <c r="E31" s="50"/>
      <c r="F31" s="50"/>
      <c r="G31" s="50"/>
      <c r="H31" s="50"/>
      <c r="I31" s="50"/>
      <c r="J31" s="50"/>
    </row>
    <row r="32" spans="1:13" ht="14.25" customHeight="1" x14ac:dyDescent="0.25">
      <c r="A32" s="32">
        <v>2</v>
      </c>
      <c r="B32" s="47" t="s">
        <v>70</v>
      </c>
      <c r="C32" s="47"/>
      <c r="D32" s="47"/>
      <c r="E32" s="47"/>
      <c r="F32" s="47"/>
      <c r="G32" s="47"/>
      <c r="H32" s="47"/>
      <c r="I32" s="48" t="s">
        <v>56</v>
      </c>
      <c r="J32" s="48"/>
    </row>
    <row r="33" spans="1:15" ht="14.25" customHeight="1" x14ac:dyDescent="0.25">
      <c r="A33" s="31" t="s">
        <v>57</v>
      </c>
      <c r="B33" s="4" t="s">
        <v>71</v>
      </c>
      <c r="C33" s="4"/>
      <c r="D33" s="4"/>
      <c r="E33" s="4"/>
      <c r="F33" s="4"/>
      <c r="G33" s="4"/>
      <c r="H33" s="4"/>
      <c r="I33" s="56">
        <f>SUM((5.4*2*22)-K33)</f>
        <v>46.200000000000017</v>
      </c>
      <c r="J33" s="56"/>
      <c r="K33" s="89">
        <f>I23*6%</f>
        <v>191.4</v>
      </c>
      <c r="L33" s="89"/>
      <c r="M33" s="89"/>
      <c r="N33" s="89"/>
      <c r="O33" s="89"/>
    </row>
    <row r="34" spans="1:15" ht="15" customHeight="1" x14ac:dyDescent="0.25">
      <c r="A34" s="31" t="s">
        <v>32</v>
      </c>
      <c r="B34" s="4" t="s">
        <v>72</v>
      </c>
      <c r="C34" s="4"/>
      <c r="D34" s="4"/>
      <c r="E34" s="4"/>
      <c r="F34" s="4"/>
      <c r="G34" s="4"/>
      <c r="H34" s="4"/>
      <c r="I34" s="56">
        <f>'Sup. Manut. Predial'!I34</f>
        <v>627.27</v>
      </c>
      <c r="J34" s="56"/>
      <c r="K34" s="57" t="str">
        <f>'Sup. Manut. Predial'!K34</f>
        <v>R$ 633,60*1% = 6,33</v>
      </c>
      <c r="L34" s="57"/>
      <c r="M34" s="57"/>
      <c r="N34" s="57"/>
      <c r="O34" s="57"/>
    </row>
    <row r="35" spans="1:15" ht="14.25" customHeight="1" x14ac:dyDescent="0.25">
      <c r="A35" s="31" t="s">
        <v>35</v>
      </c>
      <c r="B35" s="4" t="s">
        <v>74</v>
      </c>
      <c r="C35" s="4"/>
      <c r="D35" s="4"/>
      <c r="E35" s="4"/>
      <c r="F35" s="4"/>
      <c r="G35" s="4"/>
      <c r="H35" s="4"/>
      <c r="I35" s="56">
        <f>'Sup. Manut. Predial'!I35</f>
        <v>325</v>
      </c>
      <c r="J35" s="56"/>
    </row>
    <row r="36" spans="1:15" ht="15.75" customHeight="1" x14ac:dyDescent="0.25">
      <c r="A36" s="31" t="s">
        <v>38</v>
      </c>
      <c r="B36" s="4" t="s">
        <v>75</v>
      </c>
      <c r="C36" s="4"/>
      <c r="D36" s="4"/>
      <c r="E36" s="4"/>
      <c r="F36" s="4"/>
      <c r="G36" s="4"/>
      <c r="H36" s="4"/>
      <c r="I36" s="56">
        <v>42.5</v>
      </c>
      <c r="J36" s="56"/>
      <c r="K36" s="57"/>
      <c r="L36" s="57"/>
      <c r="M36" s="57"/>
      <c r="N36" s="57"/>
      <c r="O36" s="57"/>
    </row>
    <row r="37" spans="1:15" ht="15.75" customHeight="1" x14ac:dyDescent="0.25">
      <c r="A37" s="31" t="s">
        <v>62</v>
      </c>
      <c r="B37" s="4" t="s">
        <v>76</v>
      </c>
      <c r="C37" s="4"/>
      <c r="D37" s="4"/>
      <c r="E37" s="4"/>
      <c r="F37" s="4"/>
      <c r="G37" s="4"/>
      <c r="H37" s="4"/>
      <c r="I37" s="56">
        <f>'Sup. Manut. Predial'!I37</f>
        <v>310</v>
      </c>
      <c r="J37" s="56"/>
    </row>
    <row r="38" spans="1:15" ht="15.75" customHeight="1" x14ac:dyDescent="0.25">
      <c r="A38" s="31" t="s">
        <v>64</v>
      </c>
      <c r="B38" s="4" t="s">
        <v>77</v>
      </c>
      <c r="C38" s="4"/>
      <c r="D38" s="4"/>
      <c r="E38" s="4"/>
      <c r="F38" s="4"/>
      <c r="G38" s="4"/>
      <c r="H38" s="4"/>
      <c r="I38" s="56">
        <f>'Sup. Manut. Predial'!I38</f>
        <v>134.91</v>
      </c>
      <c r="J38" s="56"/>
      <c r="K38" s="57">
        <f>'Sup. Manut. Predial'!K38</f>
        <v>0</v>
      </c>
      <c r="L38" s="57"/>
      <c r="M38" s="57"/>
      <c r="N38" s="57"/>
      <c r="O38" s="57"/>
    </row>
    <row r="39" spans="1:15" ht="15" hidden="1" customHeight="1" x14ac:dyDescent="0.25">
      <c r="A39" s="31" t="s">
        <v>66</v>
      </c>
      <c r="B39" s="4" t="s">
        <v>78</v>
      </c>
      <c r="C39" s="4"/>
      <c r="D39" s="4"/>
      <c r="E39" s="4"/>
      <c r="F39" s="4"/>
      <c r="G39" s="4"/>
      <c r="H39" s="4"/>
      <c r="I39" s="54">
        <f>'Sup. Manut. Predial'!I39</f>
        <v>0</v>
      </c>
      <c r="J39" s="54"/>
      <c r="K39" s="57" t="str">
        <f>'Sup. Manut. Predial'!K39</f>
        <v>R$ 110,52*2 = 221,04/12 = 18,42(valor mensal)</v>
      </c>
      <c r="L39" s="57"/>
      <c r="M39" s="57"/>
      <c r="N39" s="57"/>
      <c r="O39" s="57"/>
    </row>
    <row r="40" spans="1:15" ht="15" customHeight="1" x14ac:dyDescent="0.25">
      <c r="A40" s="52" t="s">
        <v>80</v>
      </c>
      <c r="B40" s="52"/>
      <c r="C40" s="52"/>
      <c r="D40" s="52"/>
      <c r="E40" s="52"/>
      <c r="F40" s="52"/>
      <c r="G40" s="52"/>
      <c r="H40" s="52"/>
      <c r="I40" s="58">
        <f>SUM(I33:J39)</f>
        <v>1485.88</v>
      </c>
      <c r="J40" s="58"/>
    </row>
    <row r="41" spans="1:15" x14ac:dyDescent="0.25">
      <c r="A41" s="50" t="s">
        <v>81</v>
      </c>
      <c r="B41" s="50"/>
      <c r="C41" s="50"/>
      <c r="D41" s="50"/>
      <c r="E41" s="50"/>
      <c r="F41" s="50"/>
      <c r="G41" s="50"/>
      <c r="H41" s="50"/>
      <c r="I41" s="50"/>
      <c r="J41" s="50"/>
    </row>
    <row r="42" spans="1:15" ht="14.25" customHeight="1" x14ac:dyDescent="0.25">
      <c r="A42" s="33" t="s">
        <v>82</v>
      </c>
      <c r="B42" s="59" t="s">
        <v>83</v>
      </c>
      <c r="C42" s="59"/>
      <c r="D42" s="59"/>
      <c r="E42" s="59"/>
      <c r="F42" s="59"/>
      <c r="G42" s="59"/>
      <c r="H42" s="59"/>
      <c r="I42" s="60" t="s">
        <v>56</v>
      </c>
      <c r="J42" s="60"/>
    </row>
    <row r="43" spans="1:15" ht="14.25" customHeight="1" x14ac:dyDescent="0.25">
      <c r="A43" s="34" t="s">
        <v>57</v>
      </c>
      <c r="B43" s="61" t="s">
        <v>84</v>
      </c>
      <c r="C43" s="61"/>
      <c r="D43" s="61"/>
      <c r="E43" s="61"/>
      <c r="F43" s="61"/>
      <c r="G43" s="61"/>
      <c r="H43" s="61"/>
      <c r="I43" s="56">
        <v>225</v>
      </c>
      <c r="J43" s="56"/>
    </row>
    <row r="44" spans="1:15" ht="14.25" customHeight="1" x14ac:dyDescent="0.25">
      <c r="A44" s="34" t="s">
        <v>32</v>
      </c>
      <c r="B44" s="61" t="s">
        <v>85</v>
      </c>
      <c r="C44" s="61"/>
      <c r="D44" s="61"/>
      <c r="E44" s="61"/>
      <c r="F44" s="61"/>
      <c r="G44" s="61"/>
      <c r="H44" s="61"/>
      <c r="I44" s="56">
        <v>678.2</v>
      </c>
      <c r="J44" s="56"/>
    </row>
    <row r="45" spans="1:15" ht="14.25" customHeight="1" x14ac:dyDescent="0.25">
      <c r="A45" s="34" t="s">
        <v>35</v>
      </c>
      <c r="B45" s="61" t="s">
        <v>86</v>
      </c>
      <c r="C45" s="61"/>
      <c r="D45" s="61"/>
      <c r="E45" s="61"/>
      <c r="F45" s="61"/>
      <c r="G45" s="61"/>
      <c r="H45" s="61"/>
      <c r="I45" s="56">
        <v>957.8</v>
      </c>
      <c r="J45" s="56"/>
    </row>
    <row r="46" spans="1:15" ht="15" customHeight="1" x14ac:dyDescent="0.25">
      <c r="A46" s="60" t="s">
        <v>87</v>
      </c>
      <c r="B46" s="60"/>
      <c r="C46" s="60"/>
      <c r="D46" s="60"/>
      <c r="E46" s="60"/>
      <c r="F46" s="60"/>
      <c r="G46" s="60"/>
      <c r="H46" s="60"/>
      <c r="I46" s="62">
        <f>SUM(I43:J45)</f>
        <v>1861</v>
      </c>
      <c r="J46" s="62"/>
    </row>
    <row r="47" spans="1:15" x14ac:dyDescent="0.25">
      <c r="A47" s="50" t="s">
        <v>88</v>
      </c>
      <c r="B47" s="50"/>
      <c r="C47" s="50"/>
      <c r="D47" s="50"/>
      <c r="E47" s="50"/>
      <c r="F47" s="50"/>
      <c r="G47" s="50"/>
      <c r="H47" s="50"/>
      <c r="I47" s="50"/>
      <c r="J47" s="50"/>
    </row>
    <row r="48" spans="1:15" ht="14.25" customHeight="1" x14ac:dyDescent="0.25">
      <c r="A48" s="31" t="s">
        <v>89</v>
      </c>
      <c r="B48" s="47" t="s">
        <v>90</v>
      </c>
      <c r="C48" s="47"/>
      <c r="D48" s="47"/>
      <c r="E48" s="47"/>
      <c r="F48" s="47"/>
      <c r="G48" s="48" t="s">
        <v>91</v>
      </c>
      <c r="H48" s="48"/>
      <c r="I48" s="48" t="s">
        <v>56</v>
      </c>
      <c r="J48" s="48"/>
    </row>
    <row r="49" spans="1:10" ht="14.25" customHeight="1" x14ac:dyDescent="0.25">
      <c r="A49" s="31" t="s">
        <v>57</v>
      </c>
      <c r="B49" s="4" t="s">
        <v>92</v>
      </c>
      <c r="C49" s="4"/>
      <c r="D49" s="4"/>
      <c r="E49" s="4"/>
      <c r="F49" s="4"/>
      <c r="G49" s="63">
        <v>0.2</v>
      </c>
      <c r="H49" s="63"/>
      <c r="I49" s="64">
        <f>(G49*I30)</f>
        <v>829.40000000000009</v>
      </c>
      <c r="J49" s="64"/>
    </row>
    <row r="50" spans="1:10" ht="14.25" customHeight="1" x14ac:dyDescent="0.25">
      <c r="A50" s="31" t="s">
        <v>32</v>
      </c>
      <c r="B50" s="4" t="s">
        <v>93</v>
      </c>
      <c r="C50" s="4"/>
      <c r="D50" s="4"/>
      <c r="E50" s="4"/>
      <c r="F50" s="4"/>
      <c r="G50" s="63">
        <v>1.4999999999999999E-2</v>
      </c>
      <c r="H50" s="63"/>
      <c r="I50" s="64">
        <f>(G50*I30)</f>
        <v>62.204999999999998</v>
      </c>
      <c r="J50" s="64"/>
    </row>
    <row r="51" spans="1:10" ht="14.25" customHeight="1" x14ac:dyDescent="0.25">
      <c r="A51" s="31" t="s">
        <v>35</v>
      </c>
      <c r="B51" s="4" t="s">
        <v>94</v>
      </c>
      <c r="C51" s="4"/>
      <c r="D51" s="4"/>
      <c r="E51" s="4"/>
      <c r="F51" s="4"/>
      <c r="G51" s="63">
        <v>0.01</v>
      </c>
      <c r="H51" s="63"/>
      <c r="I51" s="64">
        <f>(G51*I30)</f>
        <v>41.47</v>
      </c>
      <c r="J51" s="64"/>
    </row>
    <row r="52" spans="1:10" ht="14.25" customHeight="1" x14ac:dyDescent="0.25">
      <c r="A52" s="31" t="s">
        <v>38</v>
      </c>
      <c r="B52" s="4" t="s">
        <v>95</v>
      </c>
      <c r="C52" s="4"/>
      <c r="D52" s="4"/>
      <c r="E52" s="4"/>
      <c r="F52" s="4"/>
      <c r="G52" s="63">
        <v>2E-3</v>
      </c>
      <c r="H52" s="63"/>
      <c r="I52" s="64">
        <f>(G52*I30)</f>
        <v>8.2940000000000005</v>
      </c>
      <c r="J52" s="64"/>
    </row>
    <row r="53" spans="1:10" ht="14.25" customHeight="1" x14ac:dyDescent="0.25">
      <c r="A53" s="31" t="s">
        <v>62</v>
      </c>
      <c r="B53" s="4" t="s">
        <v>96</v>
      </c>
      <c r="C53" s="4"/>
      <c r="D53" s="4"/>
      <c r="E53" s="4"/>
      <c r="F53" s="4"/>
      <c r="G53" s="63">
        <v>2.5000000000000001E-2</v>
      </c>
      <c r="H53" s="63"/>
      <c r="I53" s="64">
        <f>(G53*I30)</f>
        <v>103.67500000000001</v>
      </c>
      <c r="J53" s="64"/>
    </row>
    <row r="54" spans="1:10" ht="14.25" customHeight="1" x14ac:dyDescent="0.25">
      <c r="A54" s="31" t="s">
        <v>64</v>
      </c>
      <c r="B54" s="4" t="s">
        <v>97</v>
      </c>
      <c r="C54" s="4"/>
      <c r="D54" s="4"/>
      <c r="E54" s="4"/>
      <c r="F54" s="4"/>
      <c r="G54" s="63">
        <v>0.08</v>
      </c>
      <c r="H54" s="63"/>
      <c r="I54" s="64">
        <f>(G54*I30)</f>
        <v>331.76</v>
      </c>
      <c r="J54" s="64"/>
    </row>
    <row r="55" spans="1:10" s="36" customFormat="1" ht="15.75" customHeight="1" x14ac:dyDescent="0.25">
      <c r="A55" s="35" t="s">
        <v>66</v>
      </c>
      <c r="B55" s="65" t="s">
        <v>98</v>
      </c>
      <c r="C55" s="65"/>
      <c r="D55" s="65"/>
      <c r="E55" s="65"/>
      <c r="F55" s="65"/>
      <c r="G55" s="63">
        <v>0.03</v>
      </c>
      <c r="H55" s="63"/>
      <c r="I55" s="66">
        <f>(G55*I30)</f>
        <v>124.41</v>
      </c>
      <c r="J55" s="66"/>
    </row>
    <row r="56" spans="1:10" ht="14.25" customHeight="1" x14ac:dyDescent="0.25">
      <c r="A56" s="31" t="s">
        <v>99</v>
      </c>
      <c r="B56" s="4" t="s">
        <v>100</v>
      </c>
      <c r="C56" s="4"/>
      <c r="D56" s="4"/>
      <c r="E56" s="4"/>
      <c r="F56" s="4"/>
      <c r="G56" s="63">
        <v>6.0000000000000001E-3</v>
      </c>
      <c r="H56" s="63"/>
      <c r="I56" s="64">
        <f>(G56*I30)</f>
        <v>24.882000000000001</v>
      </c>
      <c r="J56" s="64"/>
    </row>
    <row r="57" spans="1:10" ht="14.25" customHeight="1" x14ac:dyDescent="0.25">
      <c r="A57" s="52" t="s">
        <v>101</v>
      </c>
      <c r="B57" s="52"/>
      <c r="C57" s="52"/>
      <c r="D57" s="52"/>
      <c r="E57" s="52"/>
      <c r="F57" s="52"/>
      <c r="G57" s="67">
        <f>SUM(G49:H56)</f>
        <v>0.3680000000000001</v>
      </c>
      <c r="H57" s="67"/>
      <c r="I57" s="58">
        <f>SUM(I49:J56)</f>
        <v>1526.0960000000002</v>
      </c>
      <c r="J57" s="58"/>
    </row>
    <row r="58" spans="1:10" x14ac:dyDescent="0.25">
      <c r="A58" s="50" t="s">
        <v>102</v>
      </c>
      <c r="B58" s="50"/>
      <c r="C58" s="50"/>
      <c r="D58" s="50"/>
      <c r="E58" s="50"/>
      <c r="F58" s="50"/>
      <c r="G58" s="50"/>
      <c r="H58" s="50"/>
      <c r="I58" s="50"/>
      <c r="J58" s="50"/>
    </row>
    <row r="59" spans="1:10" ht="14.25" customHeight="1" x14ac:dyDescent="0.25">
      <c r="A59" s="32" t="s">
        <v>103</v>
      </c>
      <c r="B59" s="47" t="s">
        <v>104</v>
      </c>
      <c r="C59" s="47"/>
      <c r="D59" s="47"/>
      <c r="E59" s="47"/>
      <c r="F59" s="47"/>
      <c r="G59" s="47"/>
      <c r="H59" s="47"/>
      <c r="I59" s="48" t="s">
        <v>56</v>
      </c>
      <c r="J59" s="48"/>
    </row>
    <row r="60" spans="1:10" ht="14.25" customHeight="1" x14ac:dyDescent="0.25">
      <c r="A60" s="31" t="s">
        <v>57</v>
      </c>
      <c r="B60" s="4" t="s">
        <v>105</v>
      </c>
      <c r="C60" s="4"/>
      <c r="D60" s="4"/>
      <c r="E60" s="4"/>
      <c r="F60" s="4"/>
      <c r="G60" s="68">
        <v>8.3299999999999999E-2</v>
      </c>
      <c r="H60" s="68"/>
      <c r="I60" s="64">
        <f>(G60*I30)</f>
        <v>345.44509999999997</v>
      </c>
      <c r="J60" s="64"/>
    </row>
    <row r="61" spans="1:10" ht="14.25" customHeight="1" x14ac:dyDescent="0.25">
      <c r="A61" s="31" t="s">
        <v>32</v>
      </c>
      <c r="B61" s="4" t="s">
        <v>106</v>
      </c>
      <c r="C61" s="4"/>
      <c r="D61" s="4"/>
      <c r="E61" s="4"/>
      <c r="F61" s="4"/>
      <c r="G61" s="68">
        <v>2.7799999999999998E-2</v>
      </c>
      <c r="H61" s="68"/>
      <c r="I61" s="64">
        <f>(G61*I30)</f>
        <v>115.28659999999999</v>
      </c>
      <c r="J61" s="64"/>
    </row>
    <row r="62" spans="1:10" ht="14.25" customHeight="1" x14ac:dyDescent="0.25">
      <c r="A62" s="52" t="s">
        <v>101</v>
      </c>
      <c r="B62" s="52"/>
      <c r="C62" s="52"/>
      <c r="D62" s="52"/>
      <c r="E62" s="52"/>
      <c r="F62" s="52"/>
      <c r="G62" s="67">
        <f>SUM(G60:H61)</f>
        <v>0.1111</v>
      </c>
      <c r="H62" s="67"/>
      <c r="I62" s="69">
        <f>SUM(I60:J61)</f>
        <v>460.73169999999993</v>
      </c>
      <c r="J62" s="69"/>
    </row>
    <row r="63" spans="1:10" x14ac:dyDescent="0.25">
      <c r="A63" s="50" t="s">
        <v>107</v>
      </c>
      <c r="B63" s="50"/>
      <c r="C63" s="50"/>
      <c r="D63" s="50"/>
      <c r="E63" s="50"/>
      <c r="F63" s="50"/>
      <c r="G63" s="50"/>
      <c r="H63" s="50"/>
      <c r="I63" s="50"/>
      <c r="J63" s="50"/>
    </row>
    <row r="64" spans="1:10" ht="14.25" customHeight="1" x14ac:dyDescent="0.25">
      <c r="A64" s="32" t="s">
        <v>108</v>
      </c>
      <c r="B64" s="47" t="s">
        <v>109</v>
      </c>
      <c r="C64" s="47"/>
      <c r="D64" s="47"/>
      <c r="E64" s="47"/>
      <c r="F64" s="47"/>
      <c r="G64" s="47"/>
      <c r="H64" s="47"/>
      <c r="I64" s="48" t="s">
        <v>56</v>
      </c>
      <c r="J64" s="48"/>
    </row>
    <row r="65" spans="1:10" ht="14.25" customHeight="1" x14ac:dyDescent="0.25">
      <c r="A65" s="31" t="s">
        <v>57</v>
      </c>
      <c r="B65" s="4" t="s">
        <v>110</v>
      </c>
      <c r="C65" s="4"/>
      <c r="D65" s="4"/>
      <c r="E65" s="4"/>
      <c r="F65" s="4"/>
      <c r="G65" s="63">
        <v>4.1999999999999997E-3</v>
      </c>
      <c r="H65" s="63"/>
      <c r="I65" s="64">
        <f>(G65*I30)</f>
        <v>17.417400000000001</v>
      </c>
      <c r="J65" s="64"/>
    </row>
    <row r="66" spans="1:10" ht="14.25" customHeight="1" x14ac:dyDescent="0.25">
      <c r="A66" s="31" t="s">
        <v>32</v>
      </c>
      <c r="B66" s="4" t="s">
        <v>111</v>
      </c>
      <c r="C66" s="4"/>
      <c r="D66" s="4"/>
      <c r="E66" s="4"/>
      <c r="F66" s="4"/>
      <c r="G66" s="63">
        <v>2.9999999999999997E-4</v>
      </c>
      <c r="H66" s="63"/>
      <c r="I66" s="64">
        <f>(G66*I30)</f>
        <v>1.2441</v>
      </c>
      <c r="J66" s="64"/>
    </row>
    <row r="67" spans="1:10" ht="14.25" customHeight="1" x14ac:dyDescent="0.25">
      <c r="A67" s="31" t="s">
        <v>35</v>
      </c>
      <c r="B67" s="4" t="s">
        <v>112</v>
      </c>
      <c r="C67" s="4"/>
      <c r="D67" s="4"/>
      <c r="E67" s="4"/>
      <c r="F67" s="4"/>
      <c r="G67" s="63">
        <v>3.44E-2</v>
      </c>
      <c r="H67" s="63"/>
      <c r="I67" s="64">
        <f>(G67*I30)</f>
        <v>142.6568</v>
      </c>
      <c r="J67" s="64"/>
    </row>
    <row r="68" spans="1:10" ht="14.25" customHeight="1" x14ac:dyDescent="0.25">
      <c r="A68" s="31" t="s">
        <v>38</v>
      </c>
      <c r="B68" s="70" t="s">
        <v>113</v>
      </c>
      <c r="C68" s="70"/>
      <c r="D68" s="70"/>
      <c r="E68" s="70"/>
      <c r="F68" s="70"/>
      <c r="G68" s="63">
        <v>1.9400000000000001E-2</v>
      </c>
      <c r="H68" s="63"/>
      <c r="I68" s="64">
        <f>(G68*I30)</f>
        <v>80.451800000000006</v>
      </c>
      <c r="J68" s="64"/>
    </row>
    <row r="69" spans="1:10" ht="14.25" customHeight="1" x14ac:dyDescent="0.25">
      <c r="A69" s="31" t="s">
        <v>62</v>
      </c>
      <c r="B69" s="4" t="s">
        <v>114</v>
      </c>
      <c r="C69" s="4"/>
      <c r="D69" s="4"/>
      <c r="E69" s="4"/>
      <c r="F69" s="4"/>
      <c r="G69" s="63">
        <v>7.17412E-3</v>
      </c>
      <c r="H69" s="63"/>
      <c r="I69" s="64">
        <f>(G69*I30)</f>
        <v>29.75107564</v>
      </c>
      <c r="J69" s="64"/>
    </row>
    <row r="70" spans="1:10" ht="14.25" customHeight="1" x14ac:dyDescent="0.25">
      <c r="A70" s="31" t="s">
        <v>64</v>
      </c>
      <c r="B70" s="4" t="s">
        <v>115</v>
      </c>
      <c r="C70" s="4"/>
      <c r="D70" s="4"/>
      <c r="E70" s="4"/>
      <c r="F70" s="4"/>
      <c r="G70" s="63">
        <v>5.9999999999999995E-4</v>
      </c>
      <c r="H70" s="63"/>
      <c r="I70" s="64">
        <f>(G70*I30)</f>
        <v>2.4882</v>
      </c>
      <c r="J70" s="64"/>
    </row>
    <row r="71" spans="1:10" ht="14.25" customHeight="1" x14ac:dyDescent="0.25">
      <c r="A71" s="52" t="s">
        <v>101</v>
      </c>
      <c r="B71" s="52"/>
      <c r="C71" s="52"/>
      <c r="D71" s="52"/>
      <c r="E71" s="52"/>
      <c r="F71" s="52"/>
      <c r="G71" s="67">
        <f>SUM(G65:H70)</f>
        <v>6.607412E-2</v>
      </c>
      <c r="H71" s="67"/>
      <c r="I71" s="69">
        <f>SUM(I65:J70)</f>
        <v>274.00937564000003</v>
      </c>
      <c r="J71" s="69"/>
    </row>
    <row r="72" spans="1:10" x14ac:dyDescent="0.25">
      <c r="A72" s="50" t="s">
        <v>116</v>
      </c>
      <c r="B72" s="50"/>
      <c r="C72" s="50"/>
      <c r="D72" s="50"/>
      <c r="E72" s="50"/>
      <c r="F72" s="50"/>
      <c r="G72" s="50"/>
      <c r="H72" s="50"/>
      <c r="I72" s="50"/>
      <c r="J72" s="50"/>
    </row>
    <row r="73" spans="1:10" ht="14.25" customHeight="1" x14ac:dyDescent="0.25">
      <c r="A73" s="32" t="s">
        <v>117</v>
      </c>
      <c r="B73" s="47" t="s">
        <v>118</v>
      </c>
      <c r="C73" s="47"/>
      <c r="D73" s="47"/>
      <c r="E73" s="47"/>
      <c r="F73" s="47"/>
      <c r="G73" s="47"/>
      <c r="H73" s="47"/>
      <c r="I73" s="48" t="s">
        <v>56</v>
      </c>
      <c r="J73" s="48"/>
    </row>
    <row r="74" spans="1:10" ht="14.25" customHeight="1" x14ac:dyDescent="0.25">
      <c r="A74" s="31" t="s">
        <v>57</v>
      </c>
      <c r="B74" s="4" t="s">
        <v>119</v>
      </c>
      <c r="C74" s="4"/>
      <c r="D74" s="4"/>
      <c r="E74" s="4"/>
      <c r="F74" s="4"/>
      <c r="G74" s="68">
        <v>8.3299999999999999E-2</v>
      </c>
      <c r="H74" s="68"/>
      <c r="I74" s="71">
        <f>(G74*I30)</f>
        <v>345.44509999999997</v>
      </c>
      <c r="J74" s="71"/>
    </row>
    <row r="75" spans="1:10" ht="14.25" customHeight="1" x14ac:dyDescent="0.25">
      <c r="A75" s="31" t="s">
        <v>32</v>
      </c>
      <c r="B75" s="4" t="s">
        <v>120</v>
      </c>
      <c r="C75" s="4"/>
      <c r="D75" s="4"/>
      <c r="E75" s="4"/>
      <c r="F75" s="4"/>
      <c r="G75" s="68">
        <v>1.3899999999999999E-2</v>
      </c>
      <c r="H75" s="68"/>
      <c r="I75" s="71">
        <f>(G75*I30)</f>
        <v>57.643299999999996</v>
      </c>
      <c r="J75" s="71"/>
    </row>
    <row r="76" spans="1:10" ht="14.25" customHeight="1" x14ac:dyDescent="0.25">
      <c r="A76" s="31" t="s">
        <v>35</v>
      </c>
      <c r="B76" s="4" t="s">
        <v>121</v>
      </c>
      <c r="C76" s="4"/>
      <c r="D76" s="4"/>
      <c r="E76" s="4"/>
      <c r="F76" s="4"/>
      <c r="G76" s="68">
        <v>2.8999999999999998E-3</v>
      </c>
      <c r="H76" s="68"/>
      <c r="I76" s="71">
        <f>(G76*I30)</f>
        <v>12.026299999999999</v>
      </c>
      <c r="J76" s="71"/>
    </row>
    <row r="77" spans="1:10" ht="14.25" customHeight="1" x14ac:dyDescent="0.25">
      <c r="A77" s="31" t="s">
        <v>38</v>
      </c>
      <c r="B77" s="4" t="s">
        <v>122</v>
      </c>
      <c r="C77" s="4"/>
      <c r="D77" s="4"/>
      <c r="E77" s="4"/>
      <c r="F77" s="4"/>
      <c r="G77" s="68">
        <v>2.0000000000000001E-4</v>
      </c>
      <c r="H77" s="68"/>
      <c r="I77" s="71">
        <f>(G77*I30)</f>
        <v>0.82940000000000003</v>
      </c>
      <c r="J77" s="71"/>
    </row>
    <row r="78" spans="1:10" ht="14.25" customHeight="1" x14ac:dyDescent="0.25">
      <c r="A78" s="31" t="s">
        <v>62</v>
      </c>
      <c r="B78" s="4" t="s">
        <v>123</v>
      </c>
      <c r="C78" s="4"/>
      <c r="D78" s="4"/>
      <c r="E78" s="4"/>
      <c r="F78" s="4"/>
      <c r="G78" s="68">
        <v>2.8E-3</v>
      </c>
      <c r="H78" s="68"/>
      <c r="I78" s="71">
        <f>(G78*I30)</f>
        <v>11.611599999999999</v>
      </c>
      <c r="J78" s="71"/>
    </row>
    <row r="79" spans="1:10" ht="14.25" customHeight="1" x14ac:dyDescent="0.25">
      <c r="A79" s="31" t="s">
        <v>64</v>
      </c>
      <c r="B79" s="4" t="s">
        <v>124</v>
      </c>
      <c r="C79" s="4"/>
      <c r="D79" s="4"/>
      <c r="E79" s="4"/>
      <c r="F79" s="4"/>
      <c r="G79" s="68">
        <v>6.9999999999999999E-4</v>
      </c>
      <c r="H79" s="68"/>
      <c r="I79" s="71">
        <f>(G79*I30)</f>
        <v>2.9028999999999998</v>
      </c>
      <c r="J79" s="71"/>
    </row>
    <row r="80" spans="1:10" ht="14.25" customHeight="1" x14ac:dyDescent="0.25">
      <c r="A80" s="48" t="s">
        <v>125</v>
      </c>
      <c r="B80" s="48"/>
      <c r="C80" s="48"/>
      <c r="D80" s="48"/>
      <c r="E80" s="48"/>
      <c r="F80" s="48"/>
      <c r="G80" s="72">
        <f>SUM(G74:G79)</f>
        <v>0.1038</v>
      </c>
      <c r="H80" s="72"/>
      <c r="I80" s="73">
        <f>SUM(I74:J79)</f>
        <v>430.45859999999999</v>
      </c>
      <c r="J80" s="73"/>
    </row>
    <row r="81" spans="1:11" ht="14.25" customHeight="1" x14ac:dyDescent="0.25">
      <c r="A81" s="31" t="s">
        <v>66</v>
      </c>
      <c r="B81" s="4" t="s">
        <v>126</v>
      </c>
      <c r="C81" s="4"/>
      <c r="D81" s="4"/>
      <c r="E81" s="4"/>
      <c r="F81" s="4"/>
      <c r="G81" s="68">
        <v>1.9599999999999999E-2</v>
      </c>
      <c r="H81" s="68"/>
      <c r="I81" s="71">
        <f>(G81*I30)</f>
        <v>81.281199999999998</v>
      </c>
      <c r="J81" s="71"/>
    </row>
    <row r="82" spans="1:11" ht="14.25" customHeight="1" x14ac:dyDescent="0.25">
      <c r="A82" s="48" t="s">
        <v>127</v>
      </c>
      <c r="B82" s="48"/>
      <c r="C82" s="48"/>
      <c r="D82" s="48"/>
      <c r="E82" s="48"/>
      <c r="F82" s="48"/>
      <c r="G82" s="72">
        <f>G80+G81</f>
        <v>0.12340000000000001</v>
      </c>
      <c r="H82" s="72"/>
      <c r="I82" s="73">
        <f>SUM(I80:J81)</f>
        <v>511.7398</v>
      </c>
      <c r="J82" s="73"/>
    </row>
    <row r="83" spans="1:11" ht="14.25" customHeight="1" x14ac:dyDescent="0.25">
      <c r="A83" s="31" t="s">
        <v>99</v>
      </c>
      <c r="B83" s="4" t="s">
        <v>128</v>
      </c>
      <c r="C83" s="4"/>
      <c r="D83" s="4"/>
      <c r="E83" s="4"/>
      <c r="F83" s="4"/>
      <c r="G83" s="68">
        <v>4.5400000000000003E-2</v>
      </c>
      <c r="H83" s="68"/>
      <c r="I83" s="64">
        <f>(G83*I30)</f>
        <v>188.27380000000002</v>
      </c>
      <c r="J83" s="64"/>
    </row>
    <row r="84" spans="1:11" ht="14.25" customHeight="1" x14ac:dyDescent="0.25">
      <c r="A84" s="52" t="s">
        <v>101</v>
      </c>
      <c r="B84" s="52"/>
      <c r="C84" s="52"/>
      <c r="D84" s="52"/>
      <c r="E84" s="52"/>
      <c r="F84" s="52"/>
      <c r="G84" s="67">
        <f>G82+G83</f>
        <v>0.16880000000000001</v>
      </c>
      <c r="H84" s="67"/>
      <c r="I84" s="69">
        <f>I82+I83</f>
        <v>700.0136</v>
      </c>
      <c r="J84" s="69"/>
    </row>
    <row r="85" spans="1:11" x14ac:dyDescent="0.25">
      <c r="A85" s="50" t="s">
        <v>129</v>
      </c>
      <c r="B85" s="50"/>
      <c r="C85" s="50"/>
      <c r="D85" s="50"/>
      <c r="E85" s="50"/>
      <c r="F85" s="50"/>
      <c r="G85" s="50"/>
      <c r="H85" s="50"/>
      <c r="I85" s="50"/>
      <c r="J85" s="50"/>
    </row>
    <row r="86" spans="1:11" ht="14.25" customHeight="1" x14ac:dyDescent="0.25">
      <c r="A86" s="31">
        <v>4</v>
      </c>
      <c r="B86" s="47" t="s">
        <v>130</v>
      </c>
      <c r="C86" s="47"/>
      <c r="D86" s="47"/>
      <c r="E86" s="47"/>
      <c r="F86" s="47"/>
      <c r="G86" s="47"/>
      <c r="H86" s="47"/>
      <c r="I86" s="48" t="s">
        <v>56</v>
      </c>
      <c r="J86" s="48"/>
    </row>
    <row r="87" spans="1:11" ht="14.25" customHeight="1" x14ac:dyDescent="0.25">
      <c r="A87" s="31" t="s">
        <v>131</v>
      </c>
      <c r="B87" s="4" t="s">
        <v>90</v>
      </c>
      <c r="C87" s="4"/>
      <c r="D87" s="4"/>
      <c r="E87" s="4"/>
      <c r="F87" s="4"/>
      <c r="G87" s="68">
        <f>G57</f>
        <v>0.3680000000000001</v>
      </c>
      <c r="H87" s="68"/>
      <c r="I87" s="74">
        <f>I57</f>
        <v>1526.0960000000002</v>
      </c>
      <c r="J87" s="74"/>
    </row>
    <row r="88" spans="1:11" ht="14.25" customHeight="1" x14ac:dyDescent="0.25">
      <c r="A88" s="31" t="s">
        <v>132</v>
      </c>
      <c r="B88" s="4" t="s">
        <v>133</v>
      </c>
      <c r="C88" s="4"/>
      <c r="D88" s="4"/>
      <c r="E88" s="4"/>
      <c r="F88" s="4"/>
      <c r="G88" s="68">
        <f>G62</f>
        <v>0.1111</v>
      </c>
      <c r="H88" s="68"/>
      <c r="I88" s="64">
        <f>(I62)</f>
        <v>460.73169999999993</v>
      </c>
      <c r="J88" s="64"/>
    </row>
    <row r="89" spans="1:11" ht="14.25" customHeight="1" x14ac:dyDescent="0.25">
      <c r="A89" s="31" t="s">
        <v>134</v>
      </c>
      <c r="B89" s="4" t="s">
        <v>135</v>
      </c>
      <c r="C89" s="4"/>
      <c r="D89" s="4"/>
      <c r="E89" s="4"/>
      <c r="F89" s="4"/>
      <c r="G89" s="68">
        <f>G71</f>
        <v>6.607412E-2</v>
      </c>
      <c r="H89" s="68"/>
      <c r="I89" s="64">
        <f>I71</f>
        <v>274.00937564000003</v>
      </c>
      <c r="J89" s="64"/>
    </row>
    <row r="90" spans="1:11" ht="14.25" customHeight="1" x14ac:dyDescent="0.25">
      <c r="A90" s="31" t="s">
        <v>136</v>
      </c>
      <c r="B90" s="4" t="s">
        <v>137</v>
      </c>
      <c r="C90" s="4"/>
      <c r="D90" s="4"/>
      <c r="E90" s="4"/>
      <c r="F90" s="4"/>
      <c r="G90" s="68">
        <f>G84</f>
        <v>0.16880000000000001</v>
      </c>
      <c r="H90" s="68"/>
      <c r="I90" s="64">
        <f>I84</f>
        <v>700.0136</v>
      </c>
      <c r="J90" s="64"/>
    </row>
    <row r="91" spans="1:11" ht="14.25" customHeight="1" x14ac:dyDescent="0.25">
      <c r="A91" s="52" t="s">
        <v>101</v>
      </c>
      <c r="B91" s="52"/>
      <c r="C91" s="52"/>
      <c r="D91" s="52"/>
      <c r="E91" s="52"/>
      <c r="F91" s="52"/>
      <c r="G91" s="67">
        <f>SUM(G87:H90)</f>
        <v>0.71397412000000005</v>
      </c>
      <c r="H91" s="67"/>
      <c r="I91" s="58">
        <f>SUM(I87:J90)</f>
        <v>2960.8506756400002</v>
      </c>
      <c r="J91" s="58"/>
      <c r="K91" s="37"/>
    </row>
    <row r="92" spans="1:11" x14ac:dyDescent="0.25">
      <c r="A92" s="50" t="s">
        <v>138</v>
      </c>
      <c r="B92" s="50"/>
      <c r="C92" s="50"/>
      <c r="D92" s="50"/>
      <c r="E92" s="50"/>
      <c r="F92" s="50"/>
      <c r="G92" s="50"/>
      <c r="H92" s="50"/>
      <c r="I92" s="50"/>
      <c r="J92" s="50"/>
    </row>
    <row r="93" spans="1:11" ht="14.25" customHeight="1" x14ac:dyDescent="0.25">
      <c r="A93" s="32">
        <v>5</v>
      </c>
      <c r="B93" s="47" t="s">
        <v>139</v>
      </c>
      <c r="C93" s="47"/>
      <c r="D93" s="47"/>
      <c r="E93" s="47"/>
      <c r="F93" s="47"/>
      <c r="G93" s="48" t="s">
        <v>91</v>
      </c>
      <c r="H93" s="48"/>
      <c r="I93" s="48" t="s">
        <v>56</v>
      </c>
      <c r="J93" s="48"/>
    </row>
    <row r="94" spans="1:11" ht="14.25" customHeight="1" x14ac:dyDescent="0.25">
      <c r="A94" s="31" t="s">
        <v>57</v>
      </c>
      <c r="B94" s="4" t="s">
        <v>140</v>
      </c>
      <c r="C94" s="4"/>
      <c r="D94" s="4"/>
      <c r="E94" s="4"/>
      <c r="F94" s="4"/>
      <c r="G94" s="68">
        <v>0.05</v>
      </c>
      <c r="H94" s="68"/>
      <c r="I94" s="75">
        <f>(I108*G94)</f>
        <v>522.73653378200004</v>
      </c>
      <c r="J94" s="75"/>
    </row>
    <row r="95" spans="1:11" ht="14.25" customHeight="1" x14ac:dyDescent="0.25">
      <c r="A95" s="31" t="s">
        <v>32</v>
      </c>
      <c r="B95" s="4" t="s">
        <v>141</v>
      </c>
      <c r="C95" s="4"/>
      <c r="D95" s="4"/>
      <c r="E95" s="4"/>
      <c r="F95" s="4"/>
      <c r="G95" s="76"/>
      <c r="H95" s="76"/>
      <c r="I95" s="77"/>
      <c r="J95" s="77"/>
    </row>
    <row r="96" spans="1:11" ht="14.25" customHeight="1" x14ac:dyDescent="0.25">
      <c r="A96" s="31"/>
      <c r="B96" s="4" t="s">
        <v>170</v>
      </c>
      <c r="C96" s="4"/>
      <c r="D96" s="4"/>
      <c r="E96" s="4"/>
      <c r="F96" s="4"/>
      <c r="G96" s="68">
        <v>1.6500000000000001E-2</v>
      </c>
      <c r="H96" s="68"/>
      <c r="I96" s="75">
        <f>K97*G96</f>
        <v>232.3510552198359</v>
      </c>
      <c r="J96" s="75"/>
      <c r="K96" s="38">
        <f>(100%-SUM(G96:H98))/100</f>
        <v>8.5749999999999993E-3</v>
      </c>
    </row>
    <row r="97" spans="1:11" ht="14.25" customHeight="1" x14ac:dyDescent="0.25">
      <c r="A97" s="31"/>
      <c r="B97" s="4" t="s">
        <v>143</v>
      </c>
      <c r="C97" s="4"/>
      <c r="D97" s="4"/>
      <c r="E97" s="4"/>
      <c r="F97" s="4"/>
      <c r="G97" s="68">
        <v>7.5999999999999998E-2</v>
      </c>
      <c r="H97" s="68"/>
      <c r="I97" s="75">
        <f>K97*G97</f>
        <v>1070.2230422246987</v>
      </c>
      <c r="J97" s="75"/>
      <c r="K97" s="39">
        <f>(I108+I94+I100)/(100%-SUM(G96:H98))/100*100</f>
        <v>14081.882134535508</v>
      </c>
    </row>
    <row r="98" spans="1:11" ht="14.25" customHeight="1" x14ac:dyDescent="0.25">
      <c r="A98" s="31"/>
      <c r="B98" s="4" t="s">
        <v>144</v>
      </c>
      <c r="C98" s="4"/>
      <c r="D98" s="4"/>
      <c r="E98" s="4"/>
      <c r="F98" s="4"/>
      <c r="G98" s="68">
        <v>0.05</v>
      </c>
      <c r="H98" s="68"/>
      <c r="I98" s="75">
        <f>K97*G98</f>
        <v>704.09410672677541</v>
      </c>
      <c r="J98" s="75"/>
      <c r="K98" s="37"/>
    </row>
    <row r="99" spans="1:11" ht="14.25" customHeight="1" x14ac:dyDescent="0.25">
      <c r="A99" s="31"/>
      <c r="B99" s="4" t="s">
        <v>145</v>
      </c>
      <c r="C99" s="4"/>
      <c r="D99" s="4"/>
      <c r="E99" s="4"/>
      <c r="F99" s="4"/>
      <c r="G99" s="78"/>
      <c r="H99" s="78"/>
      <c r="I99" s="79"/>
      <c r="J99" s="79"/>
    </row>
    <row r="100" spans="1:11" ht="14.25" customHeight="1" x14ac:dyDescent="0.25">
      <c r="A100" s="31" t="s">
        <v>35</v>
      </c>
      <c r="B100" s="4" t="s">
        <v>146</v>
      </c>
      <c r="C100" s="4"/>
      <c r="D100" s="4"/>
      <c r="E100" s="4"/>
      <c r="F100" s="4"/>
      <c r="G100" s="68">
        <v>0.1</v>
      </c>
      <c r="H100" s="68"/>
      <c r="I100" s="75">
        <f>SUM(I108+I94)*G100</f>
        <v>1097.7467209422</v>
      </c>
      <c r="J100" s="75"/>
    </row>
    <row r="101" spans="1:11" ht="14.25" customHeight="1" x14ac:dyDescent="0.25">
      <c r="A101" s="52" t="s">
        <v>101</v>
      </c>
      <c r="B101" s="52"/>
      <c r="C101" s="52"/>
      <c r="D101" s="52"/>
      <c r="E101" s="52"/>
      <c r="F101" s="52"/>
      <c r="G101" s="67">
        <f>SUM(G94:H100)</f>
        <v>0.29249999999999998</v>
      </c>
      <c r="H101" s="67"/>
      <c r="I101" s="80">
        <f>SUM(I100+I99+I98+I97+I96+I94)</f>
        <v>3627.1514588955101</v>
      </c>
      <c r="J101" s="80"/>
    </row>
    <row r="102" spans="1:11" x14ac:dyDescent="0.25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</row>
    <row r="103" spans="1:11" ht="14.25" customHeight="1" x14ac:dyDescent="0.25">
      <c r="A103" s="31"/>
      <c r="B103" s="47" t="s">
        <v>148</v>
      </c>
      <c r="C103" s="47"/>
      <c r="D103" s="47"/>
      <c r="E103" s="47"/>
      <c r="F103" s="47"/>
      <c r="G103" s="47"/>
      <c r="H103" s="47"/>
      <c r="I103" s="48" t="s">
        <v>56</v>
      </c>
      <c r="J103" s="48"/>
    </row>
    <row r="104" spans="1:11" ht="14.25" customHeight="1" x14ac:dyDescent="0.25">
      <c r="A104" s="31" t="s">
        <v>57</v>
      </c>
      <c r="B104" s="4" t="s">
        <v>149</v>
      </c>
      <c r="C104" s="4"/>
      <c r="D104" s="4"/>
      <c r="E104" s="4"/>
      <c r="F104" s="4"/>
      <c r="G104" s="4"/>
      <c r="H104" s="4"/>
      <c r="I104" s="54">
        <f>I30</f>
        <v>4147</v>
      </c>
      <c r="J104" s="54"/>
    </row>
    <row r="105" spans="1:11" ht="14.25" customHeight="1" x14ac:dyDescent="0.25">
      <c r="A105" s="31" t="s">
        <v>32</v>
      </c>
      <c r="B105" s="4" t="s">
        <v>150</v>
      </c>
      <c r="C105" s="4"/>
      <c r="D105" s="4"/>
      <c r="E105" s="4"/>
      <c r="F105" s="4"/>
      <c r="G105" s="4"/>
      <c r="H105" s="4"/>
      <c r="I105" s="74">
        <f>I40</f>
        <v>1485.88</v>
      </c>
      <c r="J105" s="74"/>
    </row>
    <row r="106" spans="1:11" ht="14.25" customHeight="1" x14ac:dyDescent="0.25">
      <c r="A106" s="34" t="s">
        <v>35</v>
      </c>
      <c r="B106" s="61" t="s">
        <v>151</v>
      </c>
      <c r="C106" s="61"/>
      <c r="D106" s="61"/>
      <c r="E106" s="61"/>
      <c r="F106" s="61"/>
      <c r="G106" s="61"/>
      <c r="H106" s="61"/>
      <c r="I106" s="81">
        <f>I46</f>
        <v>1861</v>
      </c>
      <c r="J106" s="81"/>
    </row>
    <row r="107" spans="1:11" ht="14.25" customHeight="1" x14ac:dyDescent="0.25">
      <c r="A107" s="31" t="s">
        <v>38</v>
      </c>
      <c r="B107" s="4" t="s">
        <v>152</v>
      </c>
      <c r="C107" s="4"/>
      <c r="D107" s="4"/>
      <c r="E107" s="4"/>
      <c r="F107" s="4"/>
      <c r="G107" s="4"/>
      <c r="H107" s="4"/>
      <c r="I107" s="54">
        <f>I91</f>
        <v>2960.8506756400002</v>
      </c>
      <c r="J107" s="54"/>
    </row>
    <row r="108" spans="1:11" ht="14.25" customHeight="1" x14ac:dyDescent="0.25">
      <c r="A108" s="52" t="s">
        <v>153</v>
      </c>
      <c r="B108" s="52"/>
      <c r="C108" s="52"/>
      <c r="D108" s="52"/>
      <c r="E108" s="52"/>
      <c r="F108" s="52"/>
      <c r="G108" s="52"/>
      <c r="H108" s="52"/>
      <c r="I108" s="80">
        <f>SUM(I104:J107)</f>
        <v>10454.730675639999</v>
      </c>
      <c r="J108" s="80"/>
    </row>
    <row r="109" spans="1:11" ht="14.25" customHeight="1" x14ac:dyDescent="0.25">
      <c r="A109" s="34" t="s">
        <v>62</v>
      </c>
      <c r="B109" s="61" t="s">
        <v>154</v>
      </c>
      <c r="C109" s="61"/>
      <c r="D109" s="61"/>
      <c r="E109" s="61"/>
      <c r="F109" s="61"/>
      <c r="G109" s="61"/>
      <c r="H109" s="61"/>
      <c r="I109" s="56">
        <f>I101</f>
        <v>3627.1514588955101</v>
      </c>
      <c r="J109" s="56"/>
    </row>
    <row r="110" spans="1:11" ht="14.25" customHeight="1" x14ac:dyDescent="0.25">
      <c r="A110" s="52" t="s">
        <v>155</v>
      </c>
      <c r="B110" s="52"/>
      <c r="C110" s="52"/>
      <c r="D110" s="52"/>
      <c r="E110" s="52"/>
      <c r="F110" s="52"/>
      <c r="G110" s="52"/>
      <c r="H110" s="52"/>
      <c r="I110" s="80">
        <f>SUM(I108:J109)</f>
        <v>14081.88213453551</v>
      </c>
      <c r="J110" s="80"/>
    </row>
    <row r="111" spans="1:11" x14ac:dyDescent="0.25">
      <c r="A111" s="82"/>
      <c r="B111" s="82"/>
      <c r="C111" s="82"/>
      <c r="D111" s="82"/>
      <c r="E111" s="82"/>
      <c r="F111" s="82"/>
      <c r="G111" s="82"/>
      <c r="H111" s="82"/>
      <c r="I111" s="82"/>
      <c r="J111" s="82"/>
    </row>
    <row r="112" spans="1:11" ht="14.25" customHeight="1" x14ac:dyDescent="0.25">
      <c r="A112" s="52" t="s">
        <v>156</v>
      </c>
      <c r="B112" s="52"/>
      <c r="C112" s="52"/>
      <c r="D112" s="52"/>
      <c r="E112" s="52"/>
      <c r="F112" s="52"/>
      <c r="G112" s="52"/>
      <c r="H112" s="52"/>
      <c r="I112" s="80"/>
      <c r="J112" s="80"/>
    </row>
    <row r="113" spans="1:10" ht="15" customHeight="1" x14ac:dyDescent="0.2">
      <c r="A113" s="83" t="s">
        <v>157</v>
      </c>
      <c r="B113" s="83"/>
      <c r="C113" s="84" t="s">
        <v>176</v>
      </c>
      <c r="D113" s="84"/>
      <c r="E113" s="84"/>
      <c r="F113" s="84"/>
      <c r="G113" s="84"/>
      <c r="H113" s="40">
        <v>2</v>
      </c>
      <c r="I113" s="85"/>
      <c r="J113" s="85"/>
    </row>
    <row r="114" spans="1:10" ht="14.25" customHeight="1" x14ac:dyDescent="0.2">
      <c r="A114" s="83" t="s">
        <v>159</v>
      </c>
      <c r="B114" s="83"/>
      <c r="C114" s="86"/>
      <c r="D114" s="86"/>
      <c r="E114" s="86"/>
      <c r="F114" s="86"/>
      <c r="G114" s="86"/>
      <c r="H114" s="41"/>
      <c r="I114" s="80">
        <f>I110*H113</f>
        <v>28163.76426907102</v>
      </c>
      <c r="J114" s="80"/>
    </row>
  </sheetData>
  <mergeCells count="261"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16"/>
  <sheetViews>
    <sheetView topLeftCell="A94" zoomScaleNormal="100" workbookViewId="0">
      <selection activeCell="L102" sqref="L102"/>
    </sheetView>
  </sheetViews>
  <sheetFormatPr defaultColWidth="9.140625" defaultRowHeight="14.25" customHeight="1" x14ac:dyDescent="0.25"/>
  <cols>
    <col min="1" max="1" width="8.42578125" style="28" customWidth="1"/>
    <col min="2" max="2" width="22.85546875" style="29" customWidth="1"/>
    <col min="3" max="3" width="27.7109375" style="29" customWidth="1"/>
    <col min="4" max="4" width="11.28515625" style="29" customWidth="1"/>
    <col min="5" max="5" width="9.5703125" style="29" customWidth="1"/>
    <col min="6" max="6" width="11.140625" style="29" customWidth="1"/>
    <col min="7" max="7" width="9.7109375" style="29" customWidth="1"/>
    <col min="8" max="8" width="15.42578125" style="29" customWidth="1"/>
    <col min="9" max="9" width="8.5703125" style="29" customWidth="1"/>
    <col min="10" max="10" width="11.42578125" style="29" customWidth="1"/>
    <col min="11" max="11" width="11.5703125" style="30" customWidth="1"/>
    <col min="12" max="14" width="9.140625" style="29"/>
    <col min="15" max="15" width="11.42578125" style="29" customWidth="1"/>
    <col min="16" max="16384" width="9.140625" style="29"/>
  </cols>
  <sheetData>
    <row r="1" spans="1:10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9" t="s">
        <v>26</v>
      </c>
      <c r="B2" s="9"/>
      <c r="C2" s="9"/>
      <c r="D2" s="9"/>
      <c r="E2" s="9"/>
      <c r="F2" s="9"/>
      <c r="G2" s="9"/>
      <c r="H2" s="9"/>
      <c r="I2" s="9"/>
      <c r="J2" s="9"/>
    </row>
    <row r="3" spans="1:10" ht="15.7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15.75" customHeight="1" x14ac:dyDescent="0.25">
      <c r="A4" s="7" t="s">
        <v>27</v>
      </c>
      <c r="B4" s="7"/>
      <c r="C4" s="7"/>
      <c r="D4" s="7"/>
      <c r="E4" s="7"/>
      <c r="F4" s="7"/>
      <c r="G4" s="7"/>
      <c r="H4" s="7"/>
      <c r="I4" s="7"/>
      <c r="J4" s="7"/>
    </row>
    <row r="5" spans="1:10" ht="15.75" customHeight="1" x14ac:dyDescent="0.25">
      <c r="A5" s="6" t="s">
        <v>28</v>
      </c>
      <c r="B5" s="6"/>
      <c r="C5" s="6"/>
      <c r="D5" s="6"/>
      <c r="E5" s="6"/>
      <c r="F5" s="6"/>
      <c r="G5" s="6"/>
      <c r="H5" s="6"/>
      <c r="I5" s="6"/>
      <c r="J5" s="6"/>
    </row>
    <row r="6" spans="1:10" ht="14.25" customHeight="1" x14ac:dyDescent="0.25">
      <c r="A6" s="5" t="s">
        <v>29</v>
      </c>
      <c r="B6" s="5"/>
      <c r="C6" s="5"/>
      <c r="D6" s="5"/>
      <c r="E6" s="5"/>
      <c r="F6" s="5"/>
      <c r="G6" s="5"/>
      <c r="H6" s="5"/>
      <c r="I6" s="5"/>
      <c r="J6" s="5"/>
    </row>
    <row r="7" spans="1:10" ht="14.25" customHeight="1" x14ac:dyDescent="0.25">
      <c r="A7" s="31" t="s">
        <v>30</v>
      </c>
      <c r="B7" s="4" t="s">
        <v>31</v>
      </c>
      <c r="C7" s="4"/>
      <c r="D7" s="4"/>
      <c r="E7" s="4"/>
      <c r="F7" s="4"/>
      <c r="G7" s="3">
        <v>46112</v>
      </c>
      <c r="H7" s="3"/>
      <c r="I7" s="3"/>
      <c r="J7" s="3"/>
    </row>
    <row r="8" spans="1:10" ht="14.25" customHeight="1" x14ac:dyDescent="0.25">
      <c r="A8" s="31" t="s">
        <v>32</v>
      </c>
      <c r="B8" s="4" t="s">
        <v>33</v>
      </c>
      <c r="C8" s="4"/>
      <c r="D8" s="4"/>
      <c r="E8" s="4"/>
      <c r="F8" s="4"/>
      <c r="G8" s="2" t="s">
        <v>34</v>
      </c>
      <c r="H8" s="2"/>
      <c r="I8" s="2"/>
      <c r="J8" s="2"/>
    </row>
    <row r="9" spans="1:10" ht="22.5" customHeight="1" x14ac:dyDescent="0.25">
      <c r="A9" s="31" t="s">
        <v>35</v>
      </c>
      <c r="B9" s="4" t="s">
        <v>36</v>
      </c>
      <c r="C9" s="4"/>
      <c r="D9" s="4"/>
      <c r="E9" s="4"/>
      <c r="F9" s="4"/>
      <c r="G9" s="3" t="s">
        <v>37</v>
      </c>
      <c r="H9" s="3"/>
      <c r="I9" s="3"/>
      <c r="J9" s="3"/>
    </row>
    <row r="10" spans="1:10" ht="14.25" customHeight="1" x14ac:dyDescent="0.25">
      <c r="A10" s="31" t="s">
        <v>38</v>
      </c>
      <c r="B10" s="4" t="s">
        <v>39</v>
      </c>
      <c r="C10" s="4"/>
      <c r="D10" s="4"/>
      <c r="E10" s="4"/>
      <c r="F10" s="4"/>
      <c r="G10" s="2">
        <v>12</v>
      </c>
      <c r="H10" s="2"/>
      <c r="I10" s="2"/>
      <c r="J10" s="2"/>
    </row>
    <row r="11" spans="1:10" ht="14.25" customHeight="1" x14ac:dyDescent="0.25">
      <c r="A11" s="5" t="s">
        <v>40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ht="25.5" customHeight="1" x14ac:dyDescent="0.25">
      <c r="A12" s="1" t="s">
        <v>41</v>
      </c>
      <c r="B12" s="1"/>
      <c r="C12" s="1"/>
      <c r="D12" s="1" t="s">
        <v>42</v>
      </c>
      <c r="E12" s="1"/>
      <c r="F12" s="1"/>
      <c r="G12" s="1" t="s">
        <v>43</v>
      </c>
      <c r="H12" s="1"/>
      <c r="I12" s="1"/>
      <c r="J12" s="1"/>
    </row>
    <row r="13" spans="1:10" ht="37.5" customHeight="1" x14ac:dyDescent="0.25">
      <c r="A13" s="4" t="s">
        <v>174</v>
      </c>
      <c r="B13" s="4"/>
      <c r="C13" s="4"/>
      <c r="D13" s="2" t="s">
        <v>45</v>
      </c>
      <c r="E13" s="2"/>
      <c r="F13" s="2"/>
      <c r="G13" s="45">
        <v>2</v>
      </c>
      <c r="H13" s="45"/>
      <c r="I13" s="45"/>
      <c r="J13" s="45"/>
    </row>
    <row r="14" spans="1:10" ht="14.25" customHeight="1" x14ac:dyDescent="0.25">
      <c r="A14" s="5" t="s">
        <v>46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ht="14.25" customHeight="1" x14ac:dyDescent="0.25">
      <c r="A15" s="46" t="s">
        <v>47</v>
      </c>
      <c r="B15" s="46"/>
      <c r="C15" s="46"/>
      <c r="D15" s="46"/>
      <c r="E15" s="46"/>
      <c r="F15" s="46"/>
      <c r="G15" s="46"/>
      <c r="H15" s="46"/>
      <c r="I15" s="46"/>
      <c r="J15" s="46"/>
    </row>
    <row r="16" spans="1:10" ht="14.25" customHeight="1" x14ac:dyDescent="0.25">
      <c r="A16" s="47" t="s">
        <v>48</v>
      </c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26.25" customHeight="1" x14ac:dyDescent="0.25">
      <c r="A17" s="31">
        <v>1</v>
      </c>
      <c r="B17" s="4" t="s">
        <v>49</v>
      </c>
      <c r="C17" s="4"/>
      <c r="D17" s="4"/>
      <c r="E17" s="4"/>
      <c r="F17" s="4"/>
      <c r="G17" s="4"/>
      <c r="H17" s="4"/>
      <c r="I17" s="48" t="s">
        <v>175</v>
      </c>
      <c r="J17" s="48"/>
    </row>
    <row r="18" spans="1:10" ht="14.25" customHeight="1" x14ac:dyDescent="0.25">
      <c r="A18" s="31">
        <v>2</v>
      </c>
      <c r="B18" s="4" t="s">
        <v>177</v>
      </c>
      <c r="C18" s="4"/>
      <c r="D18" s="4"/>
      <c r="E18" s="4"/>
      <c r="F18" s="4"/>
      <c r="G18" s="4"/>
      <c r="H18" s="4"/>
      <c r="I18" s="49">
        <f>3190+957</f>
        <v>4147</v>
      </c>
      <c r="J18" s="49"/>
    </row>
    <row r="19" spans="1:10" ht="14.25" customHeight="1" x14ac:dyDescent="0.25">
      <c r="A19" s="31">
        <v>3</v>
      </c>
      <c r="B19" s="4" t="s">
        <v>52</v>
      </c>
      <c r="C19" s="4"/>
      <c r="D19" s="4"/>
      <c r="E19" s="4"/>
      <c r="F19" s="4"/>
      <c r="G19" s="4"/>
      <c r="H19" s="4"/>
      <c r="I19" s="2"/>
      <c r="J19" s="2"/>
    </row>
    <row r="20" spans="1:10" ht="14.25" customHeight="1" x14ac:dyDescent="0.25">
      <c r="A20" s="31">
        <v>4</v>
      </c>
      <c r="B20" s="4" t="s">
        <v>53</v>
      </c>
      <c r="C20" s="4"/>
      <c r="D20" s="4"/>
      <c r="E20" s="4"/>
      <c r="F20" s="4"/>
      <c r="G20" s="4"/>
      <c r="H20" s="4"/>
      <c r="I20" s="3">
        <f>'Sup. Manut. Predial'!I20</f>
        <v>46023</v>
      </c>
      <c r="J20" s="3"/>
    </row>
    <row r="21" spans="1:10" x14ac:dyDescent="0.25">
      <c r="A21" s="50" t="s">
        <v>54</v>
      </c>
      <c r="B21" s="50"/>
      <c r="C21" s="50"/>
      <c r="D21" s="50"/>
      <c r="E21" s="50"/>
      <c r="F21" s="50"/>
      <c r="G21" s="50"/>
      <c r="H21" s="50"/>
      <c r="I21" s="50"/>
      <c r="J21" s="50"/>
    </row>
    <row r="22" spans="1:10" ht="14.25" customHeight="1" x14ac:dyDescent="0.25">
      <c r="A22" s="32">
        <v>1</v>
      </c>
      <c r="B22" s="47" t="s">
        <v>55</v>
      </c>
      <c r="C22" s="47"/>
      <c r="D22" s="47"/>
      <c r="E22" s="47"/>
      <c r="F22" s="47"/>
      <c r="G22" s="47"/>
      <c r="H22" s="47"/>
      <c r="I22" s="48" t="s">
        <v>56</v>
      </c>
      <c r="J22" s="48"/>
    </row>
    <row r="23" spans="1:10" ht="14.25" customHeight="1" x14ac:dyDescent="0.25">
      <c r="A23" s="31" t="s">
        <v>57</v>
      </c>
      <c r="B23" s="4" t="s">
        <v>58</v>
      </c>
      <c r="C23" s="4"/>
      <c r="D23" s="4"/>
      <c r="E23" s="4"/>
      <c r="F23" s="4"/>
      <c r="G23" s="4"/>
      <c r="H23" s="4"/>
      <c r="I23" s="51"/>
      <c r="J23" s="51"/>
    </row>
    <row r="24" spans="1:10" ht="14.25" customHeight="1" x14ac:dyDescent="0.25">
      <c r="A24" s="31" t="s">
        <v>32</v>
      </c>
      <c r="B24" s="4" t="s">
        <v>59</v>
      </c>
      <c r="C24" s="4"/>
      <c r="D24" s="4"/>
      <c r="E24" s="4"/>
      <c r="F24" s="4"/>
      <c r="G24" s="4"/>
      <c r="H24" s="4"/>
      <c r="I24" s="51"/>
      <c r="J24" s="51"/>
    </row>
    <row r="25" spans="1:10" ht="14.25" customHeight="1" x14ac:dyDescent="0.25">
      <c r="A25" s="31" t="s">
        <v>35</v>
      </c>
      <c r="B25" s="4" t="s">
        <v>60</v>
      </c>
      <c r="C25" s="4"/>
      <c r="D25" s="4"/>
      <c r="E25" s="4"/>
      <c r="F25" s="4"/>
      <c r="G25" s="4"/>
      <c r="H25" s="4"/>
      <c r="I25" s="51"/>
      <c r="J25" s="51"/>
    </row>
    <row r="26" spans="1:10" ht="14.25" customHeight="1" x14ac:dyDescent="0.25">
      <c r="A26" s="31" t="s">
        <v>38</v>
      </c>
      <c r="B26" s="4" t="s">
        <v>61</v>
      </c>
      <c r="C26" s="4"/>
      <c r="D26" s="4"/>
      <c r="E26" s="4"/>
      <c r="F26" s="4"/>
      <c r="G26" s="4"/>
      <c r="H26" s="4"/>
      <c r="I26" s="51"/>
      <c r="J26" s="51"/>
    </row>
    <row r="27" spans="1:10" ht="14.25" customHeight="1" x14ac:dyDescent="0.25">
      <c r="A27" s="31" t="s">
        <v>62</v>
      </c>
      <c r="B27" s="4" t="s">
        <v>63</v>
      </c>
      <c r="C27" s="4"/>
      <c r="D27" s="4"/>
      <c r="E27" s="4"/>
      <c r="F27" s="4"/>
      <c r="G27" s="4"/>
      <c r="H27" s="4"/>
      <c r="I27" s="51"/>
      <c r="J27" s="51"/>
    </row>
    <row r="28" spans="1:10" ht="14.25" customHeight="1" x14ac:dyDescent="0.25">
      <c r="A28" s="31" t="s">
        <v>64</v>
      </c>
      <c r="B28" s="4" t="s">
        <v>160</v>
      </c>
      <c r="C28" s="4"/>
      <c r="D28" s="4"/>
      <c r="E28" s="4"/>
      <c r="F28" s="4"/>
      <c r="G28" s="4"/>
      <c r="H28" s="4"/>
      <c r="I28" s="51">
        <f>SUM((I18/220)*1.5*1)</f>
        <v>28.275000000000002</v>
      </c>
      <c r="J28" s="51"/>
    </row>
    <row r="29" spans="1:10" ht="14.25" customHeight="1" x14ac:dyDescent="0.25">
      <c r="A29" s="31" t="s">
        <v>66</v>
      </c>
      <c r="B29" s="4" t="s">
        <v>67</v>
      </c>
      <c r="C29" s="4"/>
      <c r="D29" s="4"/>
      <c r="E29" s="4"/>
      <c r="F29" s="4"/>
      <c r="G29" s="4"/>
      <c r="H29" s="4"/>
      <c r="I29" s="51"/>
      <c r="J29" s="51"/>
    </row>
    <row r="30" spans="1:10" ht="15" customHeight="1" x14ac:dyDescent="0.25">
      <c r="A30" s="52" t="s">
        <v>68</v>
      </c>
      <c r="B30" s="52"/>
      <c r="C30" s="52"/>
      <c r="D30" s="52"/>
      <c r="E30" s="52"/>
      <c r="F30" s="52"/>
      <c r="G30" s="52"/>
      <c r="H30" s="52"/>
      <c r="I30" s="53">
        <f>SUM(I23:J29)</f>
        <v>28.275000000000002</v>
      </c>
      <c r="J30" s="53"/>
    </row>
    <row r="31" spans="1:10" x14ac:dyDescent="0.25">
      <c r="A31" s="50" t="s">
        <v>69</v>
      </c>
      <c r="B31" s="50"/>
      <c r="C31" s="50"/>
      <c r="D31" s="50"/>
      <c r="E31" s="50"/>
      <c r="F31" s="50"/>
      <c r="G31" s="50"/>
      <c r="H31" s="50"/>
      <c r="I31" s="50"/>
      <c r="J31" s="50"/>
    </row>
    <row r="32" spans="1:10" ht="14.25" customHeight="1" x14ac:dyDescent="0.25">
      <c r="A32" s="32">
        <v>2</v>
      </c>
      <c r="B32" s="47" t="s">
        <v>70</v>
      </c>
      <c r="C32" s="47"/>
      <c r="D32" s="47"/>
      <c r="E32" s="47"/>
      <c r="F32" s="47"/>
      <c r="G32" s="47"/>
      <c r="H32" s="47"/>
      <c r="I32" s="48" t="s">
        <v>56</v>
      </c>
      <c r="J32" s="48"/>
    </row>
    <row r="33" spans="1:15" ht="14.25" customHeight="1" x14ac:dyDescent="0.25">
      <c r="A33" s="31" t="s">
        <v>57</v>
      </c>
      <c r="B33" s="4" t="s">
        <v>71</v>
      </c>
      <c r="C33" s="4"/>
      <c r="D33" s="4"/>
      <c r="E33" s="4"/>
      <c r="F33" s="4"/>
      <c r="G33" s="4"/>
      <c r="H33" s="4"/>
      <c r="I33" s="54"/>
      <c r="J33" s="54"/>
      <c r="K33" s="55"/>
      <c r="L33" s="55"/>
      <c r="M33" s="55"/>
      <c r="N33" s="55"/>
      <c r="O33" s="55"/>
    </row>
    <row r="34" spans="1:15" ht="15" customHeight="1" x14ac:dyDescent="0.25">
      <c r="A34" s="31" t="s">
        <v>32</v>
      </c>
      <c r="B34" s="4" t="s">
        <v>72</v>
      </c>
      <c r="C34" s="4"/>
      <c r="D34" s="4"/>
      <c r="E34" s="4"/>
      <c r="F34" s="4"/>
      <c r="G34" s="4"/>
      <c r="H34" s="4"/>
      <c r="I34" s="56">
        <v>0</v>
      </c>
      <c r="J34" s="56"/>
      <c r="K34" s="57"/>
      <c r="L34" s="57"/>
      <c r="M34" s="57"/>
      <c r="N34" s="57"/>
      <c r="O34" s="57"/>
    </row>
    <row r="35" spans="1:15" ht="14.25" customHeight="1" x14ac:dyDescent="0.25">
      <c r="A35" s="31" t="s">
        <v>35</v>
      </c>
      <c r="B35" s="4" t="s">
        <v>74</v>
      </c>
      <c r="C35" s="4"/>
      <c r="D35" s="4"/>
      <c r="E35" s="4"/>
      <c r="F35" s="4"/>
      <c r="G35" s="4"/>
      <c r="H35" s="4"/>
      <c r="I35" s="56">
        <v>0</v>
      </c>
      <c r="J35" s="56"/>
    </row>
    <row r="36" spans="1:15" ht="15.75" customHeight="1" x14ac:dyDescent="0.25">
      <c r="A36" s="31" t="s">
        <v>38</v>
      </c>
      <c r="B36" s="4" t="s">
        <v>75</v>
      </c>
      <c r="C36" s="4"/>
      <c r="D36" s="4"/>
      <c r="E36" s="4"/>
      <c r="F36" s="4"/>
      <c r="G36" s="4"/>
      <c r="H36" s="4"/>
      <c r="I36" s="56">
        <v>0</v>
      </c>
      <c r="J36" s="56"/>
      <c r="K36" s="57"/>
      <c r="L36" s="57"/>
      <c r="M36" s="57"/>
      <c r="N36" s="57"/>
      <c r="O36" s="57"/>
    </row>
    <row r="37" spans="1:15" ht="15.75" customHeight="1" x14ac:dyDescent="0.25">
      <c r="A37" s="31" t="s">
        <v>62</v>
      </c>
      <c r="B37" s="4" t="s">
        <v>76</v>
      </c>
      <c r="C37" s="4"/>
      <c r="D37" s="4"/>
      <c r="E37" s="4"/>
      <c r="F37" s="4"/>
      <c r="G37" s="4"/>
      <c r="H37" s="4"/>
      <c r="I37" s="56">
        <v>0</v>
      </c>
      <c r="J37" s="56"/>
    </row>
    <row r="38" spans="1:15" ht="15.75" customHeight="1" x14ac:dyDescent="0.25">
      <c r="A38" s="31" t="s">
        <v>64</v>
      </c>
      <c r="B38" s="4" t="s">
        <v>77</v>
      </c>
      <c r="C38" s="4"/>
      <c r="D38" s="4"/>
      <c r="E38" s="4"/>
      <c r="F38" s="4"/>
      <c r="G38" s="4"/>
      <c r="H38" s="4"/>
      <c r="I38" s="56">
        <v>0</v>
      </c>
      <c r="J38" s="56"/>
      <c r="K38" s="57"/>
      <c r="L38" s="57"/>
      <c r="M38" s="57"/>
      <c r="N38" s="57"/>
      <c r="O38" s="57"/>
    </row>
    <row r="39" spans="1:15" ht="15" hidden="1" customHeight="1" x14ac:dyDescent="0.25">
      <c r="A39" s="31" t="s">
        <v>66</v>
      </c>
      <c r="B39" s="4" t="s">
        <v>78</v>
      </c>
      <c r="C39" s="4"/>
      <c r="D39" s="4"/>
      <c r="E39" s="4"/>
      <c r="F39" s="4"/>
      <c r="G39" s="4"/>
      <c r="H39" s="4"/>
      <c r="I39" s="54">
        <v>0</v>
      </c>
      <c r="J39" s="54"/>
      <c r="K39" s="57"/>
      <c r="L39" s="57"/>
      <c r="M39" s="57"/>
      <c r="N39" s="57"/>
      <c r="O39" s="57"/>
    </row>
    <row r="40" spans="1:15" ht="15" customHeight="1" x14ac:dyDescent="0.25">
      <c r="A40" s="52" t="s">
        <v>80</v>
      </c>
      <c r="B40" s="52"/>
      <c r="C40" s="52"/>
      <c r="D40" s="52"/>
      <c r="E40" s="52"/>
      <c r="F40" s="52"/>
      <c r="G40" s="52"/>
      <c r="H40" s="52"/>
      <c r="I40" s="58">
        <f>SUM(I33:J39)</f>
        <v>0</v>
      </c>
      <c r="J40" s="58"/>
    </row>
    <row r="41" spans="1:15" x14ac:dyDescent="0.25">
      <c r="A41" s="50" t="s">
        <v>81</v>
      </c>
      <c r="B41" s="50"/>
      <c r="C41" s="50"/>
      <c r="D41" s="50"/>
      <c r="E41" s="50"/>
      <c r="F41" s="50"/>
      <c r="G41" s="50"/>
      <c r="H41" s="50"/>
      <c r="I41" s="50"/>
      <c r="J41" s="50"/>
    </row>
    <row r="42" spans="1:15" ht="14.25" customHeight="1" x14ac:dyDescent="0.25">
      <c r="A42" s="33" t="s">
        <v>82</v>
      </c>
      <c r="B42" s="59" t="s">
        <v>83</v>
      </c>
      <c r="C42" s="59"/>
      <c r="D42" s="59"/>
      <c r="E42" s="59"/>
      <c r="F42" s="59"/>
      <c r="G42" s="59"/>
      <c r="H42" s="59"/>
      <c r="I42" s="60" t="s">
        <v>56</v>
      </c>
      <c r="J42" s="60"/>
    </row>
    <row r="43" spans="1:15" ht="14.25" customHeight="1" x14ac:dyDescent="0.25">
      <c r="A43" s="34" t="s">
        <v>57</v>
      </c>
      <c r="B43" s="61" t="s">
        <v>84</v>
      </c>
      <c r="C43" s="61"/>
      <c r="D43" s="61"/>
      <c r="E43" s="61"/>
      <c r="F43" s="61"/>
      <c r="G43" s="61"/>
      <c r="H43" s="61"/>
      <c r="I43" s="56">
        <v>0</v>
      </c>
      <c r="J43" s="56"/>
    </row>
    <row r="44" spans="1:15" ht="14.25" customHeight="1" x14ac:dyDescent="0.25">
      <c r="A44" s="34" t="s">
        <v>32</v>
      </c>
      <c r="B44" s="61" t="s">
        <v>85</v>
      </c>
      <c r="C44" s="61"/>
      <c r="D44" s="61"/>
      <c r="E44" s="61"/>
      <c r="F44" s="61"/>
      <c r="G44" s="61"/>
      <c r="H44" s="61"/>
      <c r="I44" s="56">
        <v>0</v>
      </c>
      <c r="J44" s="56"/>
    </row>
    <row r="45" spans="1:15" ht="14.25" customHeight="1" x14ac:dyDescent="0.25">
      <c r="A45" s="34" t="s">
        <v>35</v>
      </c>
      <c r="B45" s="61" t="s">
        <v>86</v>
      </c>
      <c r="C45" s="61"/>
      <c r="D45" s="61"/>
      <c r="E45" s="61"/>
      <c r="F45" s="61"/>
      <c r="G45" s="61"/>
      <c r="H45" s="61"/>
      <c r="I45" s="56">
        <v>0</v>
      </c>
      <c r="J45" s="56"/>
    </row>
    <row r="46" spans="1:15" ht="15" customHeight="1" x14ac:dyDescent="0.25">
      <c r="A46" s="60" t="s">
        <v>87</v>
      </c>
      <c r="B46" s="60"/>
      <c r="C46" s="60"/>
      <c r="D46" s="60"/>
      <c r="E46" s="60"/>
      <c r="F46" s="60"/>
      <c r="G46" s="60"/>
      <c r="H46" s="60"/>
      <c r="I46" s="62">
        <f>SUM(I43:J45)</f>
        <v>0</v>
      </c>
      <c r="J46" s="62"/>
    </row>
    <row r="47" spans="1:15" x14ac:dyDescent="0.25">
      <c r="A47" s="50" t="s">
        <v>88</v>
      </c>
      <c r="B47" s="50"/>
      <c r="C47" s="50"/>
      <c r="D47" s="50"/>
      <c r="E47" s="50"/>
      <c r="F47" s="50"/>
      <c r="G47" s="50"/>
      <c r="H47" s="50"/>
      <c r="I47" s="50"/>
      <c r="J47" s="50"/>
    </row>
    <row r="48" spans="1:15" ht="14.25" customHeight="1" x14ac:dyDescent="0.25">
      <c r="A48" s="31" t="s">
        <v>89</v>
      </c>
      <c r="B48" s="47" t="s">
        <v>90</v>
      </c>
      <c r="C48" s="47"/>
      <c r="D48" s="47"/>
      <c r="E48" s="47"/>
      <c r="F48" s="47"/>
      <c r="G48" s="48" t="s">
        <v>91</v>
      </c>
      <c r="H48" s="48"/>
      <c r="I48" s="48" t="s">
        <v>56</v>
      </c>
      <c r="J48" s="48"/>
    </row>
    <row r="49" spans="1:10" ht="14.25" customHeight="1" x14ac:dyDescent="0.25">
      <c r="A49" s="31" t="s">
        <v>57</v>
      </c>
      <c r="B49" s="4" t="s">
        <v>92</v>
      </c>
      <c r="C49" s="4"/>
      <c r="D49" s="4"/>
      <c r="E49" s="4"/>
      <c r="F49" s="4"/>
      <c r="G49" s="63">
        <v>0.2</v>
      </c>
      <c r="H49" s="63"/>
      <c r="I49" s="64">
        <f>(G49*I30)</f>
        <v>5.6550000000000011</v>
      </c>
      <c r="J49" s="64"/>
    </row>
    <row r="50" spans="1:10" ht="14.25" customHeight="1" x14ac:dyDescent="0.25">
      <c r="A50" s="31" t="s">
        <v>32</v>
      </c>
      <c r="B50" s="4" t="s">
        <v>93</v>
      </c>
      <c r="C50" s="4"/>
      <c r="D50" s="4"/>
      <c r="E50" s="4"/>
      <c r="F50" s="4"/>
      <c r="G50" s="63">
        <v>1.4999999999999999E-2</v>
      </c>
      <c r="H50" s="63"/>
      <c r="I50" s="64">
        <f>(G50*I30)</f>
        <v>0.42412500000000003</v>
      </c>
      <c r="J50" s="64"/>
    </row>
    <row r="51" spans="1:10" ht="14.25" customHeight="1" x14ac:dyDescent="0.25">
      <c r="A51" s="31" t="s">
        <v>35</v>
      </c>
      <c r="B51" s="4" t="s">
        <v>94</v>
      </c>
      <c r="C51" s="4"/>
      <c r="D51" s="4"/>
      <c r="E51" s="4"/>
      <c r="F51" s="4"/>
      <c r="G51" s="63">
        <v>0.01</v>
      </c>
      <c r="H51" s="63"/>
      <c r="I51" s="64">
        <f>(G51*I30)</f>
        <v>0.28275</v>
      </c>
      <c r="J51" s="64"/>
    </row>
    <row r="52" spans="1:10" ht="14.25" customHeight="1" x14ac:dyDescent="0.25">
      <c r="A52" s="31" t="s">
        <v>38</v>
      </c>
      <c r="B52" s="4" t="s">
        <v>95</v>
      </c>
      <c r="C52" s="4"/>
      <c r="D52" s="4"/>
      <c r="E52" s="4"/>
      <c r="F52" s="4"/>
      <c r="G52" s="63">
        <v>2E-3</v>
      </c>
      <c r="H52" s="63"/>
      <c r="I52" s="64">
        <f>(G52*I30)</f>
        <v>5.6550000000000003E-2</v>
      </c>
      <c r="J52" s="64"/>
    </row>
    <row r="53" spans="1:10" ht="14.25" customHeight="1" x14ac:dyDescent="0.25">
      <c r="A53" s="31" t="s">
        <v>62</v>
      </c>
      <c r="B53" s="4" t="s">
        <v>96</v>
      </c>
      <c r="C53" s="4"/>
      <c r="D53" s="4"/>
      <c r="E53" s="4"/>
      <c r="F53" s="4"/>
      <c r="G53" s="63">
        <v>2.5000000000000001E-2</v>
      </c>
      <c r="H53" s="63"/>
      <c r="I53" s="64">
        <f>(G53*I30)</f>
        <v>0.70687500000000014</v>
      </c>
      <c r="J53" s="64"/>
    </row>
    <row r="54" spans="1:10" ht="14.25" customHeight="1" x14ac:dyDescent="0.25">
      <c r="A54" s="31" t="s">
        <v>64</v>
      </c>
      <c r="B54" s="4" t="s">
        <v>97</v>
      </c>
      <c r="C54" s="4"/>
      <c r="D54" s="4"/>
      <c r="E54" s="4"/>
      <c r="F54" s="4"/>
      <c r="G54" s="63">
        <v>0.08</v>
      </c>
      <c r="H54" s="63"/>
      <c r="I54" s="64">
        <f>(G54*I30)</f>
        <v>2.262</v>
      </c>
      <c r="J54" s="64"/>
    </row>
    <row r="55" spans="1:10" s="36" customFormat="1" ht="15.75" customHeight="1" x14ac:dyDescent="0.25">
      <c r="A55" s="35" t="s">
        <v>66</v>
      </c>
      <c r="B55" s="65" t="s">
        <v>98</v>
      </c>
      <c r="C55" s="65"/>
      <c r="D55" s="65"/>
      <c r="E55" s="65"/>
      <c r="F55" s="65"/>
      <c r="G55" s="63">
        <v>0.03</v>
      </c>
      <c r="H55" s="63"/>
      <c r="I55" s="66">
        <f>(G55*I30)</f>
        <v>0.84825000000000006</v>
      </c>
      <c r="J55" s="66"/>
    </row>
    <row r="56" spans="1:10" ht="14.25" customHeight="1" x14ac:dyDescent="0.25">
      <c r="A56" s="31" t="s">
        <v>99</v>
      </c>
      <c r="B56" s="4" t="s">
        <v>100</v>
      </c>
      <c r="C56" s="4"/>
      <c r="D56" s="4"/>
      <c r="E56" s="4"/>
      <c r="F56" s="4"/>
      <c r="G56" s="63">
        <v>6.0000000000000001E-3</v>
      </c>
      <c r="H56" s="63"/>
      <c r="I56" s="64">
        <f>(G56*I30)</f>
        <v>0.16965000000000002</v>
      </c>
      <c r="J56" s="64"/>
    </row>
    <row r="57" spans="1:10" ht="14.25" customHeight="1" x14ac:dyDescent="0.25">
      <c r="A57" s="52" t="s">
        <v>101</v>
      </c>
      <c r="B57" s="52"/>
      <c r="C57" s="52"/>
      <c r="D57" s="52"/>
      <c r="E57" s="52"/>
      <c r="F57" s="52"/>
      <c r="G57" s="67">
        <f>SUM(G49:H56)</f>
        <v>0.3680000000000001</v>
      </c>
      <c r="H57" s="67"/>
      <c r="I57" s="58">
        <f>SUM(I49:J56)</f>
        <v>10.405200000000002</v>
      </c>
      <c r="J57" s="58"/>
    </row>
    <row r="58" spans="1:10" x14ac:dyDescent="0.25">
      <c r="A58" s="50" t="s">
        <v>102</v>
      </c>
      <c r="B58" s="50"/>
      <c r="C58" s="50"/>
      <c r="D58" s="50"/>
      <c r="E58" s="50"/>
      <c r="F58" s="50"/>
      <c r="G58" s="50"/>
      <c r="H58" s="50"/>
      <c r="I58" s="50"/>
      <c r="J58" s="50"/>
    </row>
    <row r="59" spans="1:10" ht="14.25" customHeight="1" x14ac:dyDescent="0.25">
      <c r="A59" s="32" t="s">
        <v>103</v>
      </c>
      <c r="B59" s="47" t="s">
        <v>104</v>
      </c>
      <c r="C59" s="47"/>
      <c r="D59" s="47"/>
      <c r="E59" s="47"/>
      <c r="F59" s="47"/>
      <c r="G59" s="47"/>
      <c r="H59" s="47"/>
      <c r="I59" s="48" t="s">
        <v>56</v>
      </c>
      <c r="J59" s="48"/>
    </row>
    <row r="60" spans="1:10" ht="14.25" customHeight="1" x14ac:dyDescent="0.25">
      <c r="A60" s="31" t="s">
        <v>57</v>
      </c>
      <c r="B60" s="4" t="s">
        <v>105</v>
      </c>
      <c r="C60" s="4"/>
      <c r="D60" s="4"/>
      <c r="E60" s="4"/>
      <c r="F60" s="4"/>
      <c r="G60" s="68">
        <v>8.3299999999999999E-2</v>
      </c>
      <c r="H60" s="68"/>
      <c r="I60" s="64">
        <f>(G60*I30)</f>
        <v>2.3553075000000003</v>
      </c>
      <c r="J60" s="64"/>
    </row>
    <row r="61" spans="1:10" ht="14.25" customHeight="1" x14ac:dyDescent="0.25">
      <c r="A61" s="31" t="s">
        <v>32</v>
      </c>
      <c r="B61" s="4" t="s">
        <v>106</v>
      </c>
      <c r="C61" s="4"/>
      <c r="D61" s="4"/>
      <c r="E61" s="4"/>
      <c r="F61" s="4"/>
      <c r="G61" s="68">
        <v>2.7799999999999998E-2</v>
      </c>
      <c r="H61" s="68"/>
      <c r="I61" s="64">
        <f>(G61*I30)</f>
        <v>0.78604499999999999</v>
      </c>
      <c r="J61" s="64"/>
    </row>
    <row r="62" spans="1:10" ht="14.25" customHeight="1" x14ac:dyDescent="0.25">
      <c r="A62" s="52" t="s">
        <v>101</v>
      </c>
      <c r="B62" s="52"/>
      <c r="C62" s="52"/>
      <c r="D62" s="52"/>
      <c r="E62" s="52"/>
      <c r="F62" s="52"/>
      <c r="G62" s="67">
        <f>SUM(G60:H61)</f>
        <v>0.1111</v>
      </c>
      <c r="H62" s="67"/>
      <c r="I62" s="69">
        <f>SUM(I60:J61)</f>
        <v>3.1413525000000004</v>
      </c>
      <c r="J62" s="69"/>
    </row>
    <row r="63" spans="1:10" x14ac:dyDescent="0.25">
      <c r="A63" s="50" t="s">
        <v>107</v>
      </c>
      <c r="B63" s="50"/>
      <c r="C63" s="50"/>
      <c r="D63" s="50"/>
      <c r="E63" s="50"/>
      <c r="F63" s="50"/>
      <c r="G63" s="50"/>
      <c r="H63" s="50"/>
      <c r="I63" s="50"/>
      <c r="J63" s="50"/>
    </row>
    <row r="64" spans="1:10" ht="14.25" customHeight="1" x14ac:dyDescent="0.25">
      <c r="A64" s="32" t="s">
        <v>108</v>
      </c>
      <c r="B64" s="47" t="s">
        <v>109</v>
      </c>
      <c r="C64" s="47"/>
      <c r="D64" s="47"/>
      <c r="E64" s="47"/>
      <c r="F64" s="47"/>
      <c r="G64" s="47"/>
      <c r="H64" s="47"/>
      <c r="I64" s="48" t="s">
        <v>56</v>
      </c>
      <c r="J64" s="48"/>
    </row>
    <row r="65" spans="1:10" ht="14.25" customHeight="1" x14ac:dyDescent="0.25">
      <c r="A65" s="31" t="s">
        <v>57</v>
      </c>
      <c r="B65" s="4" t="s">
        <v>110</v>
      </c>
      <c r="C65" s="4"/>
      <c r="D65" s="4"/>
      <c r="E65" s="4"/>
      <c r="F65" s="4"/>
      <c r="G65" s="63">
        <v>4.1999999999999997E-3</v>
      </c>
      <c r="H65" s="63"/>
      <c r="I65" s="64">
        <f>(G65*I30)</f>
        <v>0.118755</v>
      </c>
      <c r="J65" s="64"/>
    </row>
    <row r="66" spans="1:10" ht="14.25" customHeight="1" x14ac:dyDescent="0.25">
      <c r="A66" s="31" t="s">
        <v>32</v>
      </c>
      <c r="B66" s="4" t="s">
        <v>111</v>
      </c>
      <c r="C66" s="4"/>
      <c r="D66" s="4"/>
      <c r="E66" s="4"/>
      <c r="F66" s="4"/>
      <c r="G66" s="63">
        <v>2.9999999999999997E-4</v>
      </c>
      <c r="H66" s="63"/>
      <c r="I66" s="64">
        <f>(G66*I30)</f>
        <v>8.4825000000000005E-3</v>
      </c>
      <c r="J66" s="64"/>
    </row>
    <row r="67" spans="1:10" ht="14.25" customHeight="1" x14ac:dyDescent="0.25">
      <c r="A67" s="31" t="s">
        <v>35</v>
      </c>
      <c r="B67" s="4" t="s">
        <v>112</v>
      </c>
      <c r="C67" s="4"/>
      <c r="D67" s="4"/>
      <c r="E67" s="4"/>
      <c r="F67" s="4"/>
      <c r="G67" s="63">
        <v>3.44E-2</v>
      </c>
      <c r="H67" s="63"/>
      <c r="I67" s="64">
        <f>(G67*I30)</f>
        <v>0.97266000000000008</v>
      </c>
      <c r="J67" s="64"/>
    </row>
    <row r="68" spans="1:10" ht="14.25" customHeight="1" x14ac:dyDescent="0.25">
      <c r="A68" s="31" t="s">
        <v>38</v>
      </c>
      <c r="B68" s="70" t="s">
        <v>113</v>
      </c>
      <c r="C68" s="70"/>
      <c r="D68" s="70"/>
      <c r="E68" s="70"/>
      <c r="F68" s="70"/>
      <c r="G68" s="63">
        <v>1.9400000000000001E-2</v>
      </c>
      <c r="H68" s="63"/>
      <c r="I68" s="64">
        <f>(G68*I30)</f>
        <v>0.54853500000000011</v>
      </c>
      <c r="J68" s="64"/>
    </row>
    <row r="69" spans="1:10" ht="14.25" customHeight="1" x14ac:dyDescent="0.25">
      <c r="A69" s="31" t="s">
        <v>62</v>
      </c>
      <c r="B69" s="4" t="s">
        <v>114</v>
      </c>
      <c r="C69" s="4"/>
      <c r="D69" s="4"/>
      <c r="E69" s="4"/>
      <c r="F69" s="4"/>
      <c r="G69" s="63">
        <v>7.17412E-3</v>
      </c>
      <c r="H69" s="63"/>
      <c r="I69" s="64">
        <f>(G69*I30)</f>
        <v>0.20284824300000001</v>
      </c>
      <c r="J69" s="64"/>
    </row>
    <row r="70" spans="1:10" ht="14.25" customHeight="1" x14ac:dyDescent="0.25">
      <c r="A70" s="31" t="s">
        <v>64</v>
      </c>
      <c r="B70" s="4" t="s">
        <v>115</v>
      </c>
      <c r="C70" s="4"/>
      <c r="D70" s="4"/>
      <c r="E70" s="4"/>
      <c r="F70" s="4"/>
      <c r="G70" s="63">
        <v>5.9999999999999995E-4</v>
      </c>
      <c r="H70" s="63"/>
      <c r="I70" s="64">
        <f>(G70*I30)</f>
        <v>1.6965000000000001E-2</v>
      </c>
      <c r="J70" s="64"/>
    </row>
    <row r="71" spans="1:10" ht="14.25" customHeight="1" x14ac:dyDescent="0.25">
      <c r="A71" s="52" t="s">
        <v>101</v>
      </c>
      <c r="B71" s="52"/>
      <c r="C71" s="52"/>
      <c r="D71" s="52"/>
      <c r="E71" s="52"/>
      <c r="F71" s="52"/>
      <c r="G71" s="67">
        <f>SUM(G65:H70)</f>
        <v>6.607412E-2</v>
      </c>
      <c r="H71" s="67"/>
      <c r="I71" s="69">
        <f>SUM(I65:J70)</f>
        <v>1.8682457430000001</v>
      </c>
      <c r="J71" s="69"/>
    </row>
    <row r="72" spans="1:10" x14ac:dyDescent="0.25">
      <c r="A72" s="50" t="s">
        <v>116</v>
      </c>
      <c r="B72" s="50"/>
      <c r="C72" s="50"/>
      <c r="D72" s="50"/>
      <c r="E72" s="50"/>
      <c r="F72" s="50"/>
      <c r="G72" s="50"/>
      <c r="H72" s="50"/>
      <c r="I72" s="50"/>
      <c r="J72" s="50"/>
    </row>
    <row r="73" spans="1:10" ht="14.25" customHeight="1" x14ac:dyDescent="0.25">
      <c r="A73" s="32" t="s">
        <v>117</v>
      </c>
      <c r="B73" s="47" t="s">
        <v>118</v>
      </c>
      <c r="C73" s="47"/>
      <c r="D73" s="47"/>
      <c r="E73" s="47"/>
      <c r="F73" s="47"/>
      <c r="G73" s="47"/>
      <c r="H73" s="47"/>
      <c r="I73" s="48" t="s">
        <v>56</v>
      </c>
      <c r="J73" s="48"/>
    </row>
    <row r="74" spans="1:10" ht="14.25" customHeight="1" x14ac:dyDescent="0.25">
      <c r="A74" s="31" t="s">
        <v>57</v>
      </c>
      <c r="B74" s="4" t="s">
        <v>119</v>
      </c>
      <c r="C74" s="4"/>
      <c r="D74" s="4"/>
      <c r="E74" s="4"/>
      <c r="F74" s="4"/>
      <c r="G74" s="68">
        <v>8.3299999999999999E-2</v>
      </c>
      <c r="H74" s="68"/>
      <c r="I74" s="71">
        <f>(G74*I30)</f>
        <v>2.3553075000000003</v>
      </c>
      <c r="J74" s="71"/>
    </row>
    <row r="75" spans="1:10" ht="14.25" customHeight="1" x14ac:dyDescent="0.25">
      <c r="A75" s="31" t="s">
        <v>32</v>
      </c>
      <c r="B75" s="4" t="s">
        <v>120</v>
      </c>
      <c r="C75" s="4"/>
      <c r="D75" s="4"/>
      <c r="E75" s="4"/>
      <c r="F75" s="4"/>
      <c r="G75" s="68">
        <v>1.3899999999999999E-2</v>
      </c>
      <c r="H75" s="68"/>
      <c r="I75" s="71">
        <f>(G75*I30)</f>
        <v>0.3930225</v>
      </c>
      <c r="J75" s="71"/>
    </row>
    <row r="76" spans="1:10" ht="14.25" customHeight="1" x14ac:dyDescent="0.25">
      <c r="A76" s="31" t="s">
        <v>35</v>
      </c>
      <c r="B76" s="4" t="s">
        <v>121</v>
      </c>
      <c r="C76" s="4"/>
      <c r="D76" s="4"/>
      <c r="E76" s="4"/>
      <c r="F76" s="4"/>
      <c r="G76" s="68">
        <v>2.8999999999999998E-3</v>
      </c>
      <c r="H76" s="68"/>
      <c r="I76" s="71">
        <f>(G76*I30)</f>
        <v>8.1997500000000001E-2</v>
      </c>
      <c r="J76" s="71"/>
    </row>
    <row r="77" spans="1:10" ht="14.25" customHeight="1" x14ac:dyDescent="0.25">
      <c r="A77" s="31" t="s">
        <v>38</v>
      </c>
      <c r="B77" s="4" t="s">
        <v>122</v>
      </c>
      <c r="C77" s="4"/>
      <c r="D77" s="4"/>
      <c r="E77" s="4"/>
      <c r="F77" s="4"/>
      <c r="G77" s="68">
        <v>2.0000000000000001E-4</v>
      </c>
      <c r="H77" s="68"/>
      <c r="I77" s="71">
        <f>(G77*I30)</f>
        <v>5.6550000000000003E-3</v>
      </c>
      <c r="J77" s="71"/>
    </row>
    <row r="78" spans="1:10" ht="14.25" customHeight="1" x14ac:dyDescent="0.25">
      <c r="A78" s="31" t="s">
        <v>62</v>
      </c>
      <c r="B78" s="4" t="s">
        <v>123</v>
      </c>
      <c r="C78" s="4"/>
      <c r="D78" s="4"/>
      <c r="E78" s="4"/>
      <c r="F78" s="4"/>
      <c r="G78" s="68">
        <v>2.8E-3</v>
      </c>
      <c r="H78" s="68"/>
      <c r="I78" s="71">
        <f>(G78*I30)</f>
        <v>7.9170000000000004E-2</v>
      </c>
      <c r="J78" s="71"/>
    </row>
    <row r="79" spans="1:10" ht="14.25" customHeight="1" x14ac:dyDescent="0.25">
      <c r="A79" s="31" t="s">
        <v>64</v>
      </c>
      <c r="B79" s="4" t="s">
        <v>124</v>
      </c>
      <c r="C79" s="4"/>
      <c r="D79" s="4"/>
      <c r="E79" s="4"/>
      <c r="F79" s="4"/>
      <c r="G79" s="68">
        <v>6.9999999999999999E-4</v>
      </c>
      <c r="H79" s="68"/>
      <c r="I79" s="71">
        <f>(G79*I30)</f>
        <v>1.9792500000000001E-2</v>
      </c>
      <c r="J79" s="71"/>
    </row>
    <row r="80" spans="1:10" ht="14.25" customHeight="1" x14ac:dyDescent="0.25">
      <c r="A80" s="48" t="s">
        <v>125</v>
      </c>
      <c r="B80" s="48"/>
      <c r="C80" s="48"/>
      <c r="D80" s="48"/>
      <c r="E80" s="48"/>
      <c r="F80" s="48"/>
      <c r="G80" s="72">
        <f>SUM(G74:G79)</f>
        <v>0.1038</v>
      </c>
      <c r="H80" s="72"/>
      <c r="I80" s="73">
        <f>SUM(I74:J79)</f>
        <v>2.9349449999999999</v>
      </c>
      <c r="J80" s="73"/>
    </row>
    <row r="81" spans="1:11" ht="14.25" customHeight="1" x14ac:dyDescent="0.25">
      <c r="A81" s="31" t="s">
        <v>66</v>
      </c>
      <c r="B81" s="4" t="s">
        <v>126</v>
      </c>
      <c r="C81" s="4"/>
      <c r="D81" s="4"/>
      <c r="E81" s="4"/>
      <c r="F81" s="4"/>
      <c r="G81" s="68">
        <v>1.9599999999999999E-2</v>
      </c>
      <c r="H81" s="68"/>
      <c r="I81" s="71">
        <f>(G81*I30)</f>
        <v>0.55419000000000007</v>
      </c>
      <c r="J81" s="71"/>
    </row>
    <row r="82" spans="1:11" ht="14.25" customHeight="1" x14ac:dyDescent="0.25">
      <c r="A82" s="48" t="s">
        <v>127</v>
      </c>
      <c r="B82" s="48"/>
      <c r="C82" s="48"/>
      <c r="D82" s="48"/>
      <c r="E82" s="48"/>
      <c r="F82" s="48"/>
      <c r="G82" s="72">
        <f>G80+G81</f>
        <v>0.12340000000000001</v>
      </c>
      <c r="H82" s="72"/>
      <c r="I82" s="73">
        <f>SUM(I80:J81)</f>
        <v>3.4891350000000001</v>
      </c>
      <c r="J82" s="73"/>
    </row>
    <row r="83" spans="1:11" ht="14.25" customHeight="1" x14ac:dyDescent="0.25">
      <c r="A83" s="31" t="s">
        <v>99</v>
      </c>
      <c r="B83" s="4" t="s">
        <v>128</v>
      </c>
      <c r="C83" s="4"/>
      <c r="D83" s="4"/>
      <c r="E83" s="4"/>
      <c r="F83" s="4"/>
      <c r="G83" s="68">
        <v>4.5400000000000003E-2</v>
      </c>
      <c r="H83" s="68"/>
      <c r="I83" s="64">
        <f>(G83*I30)</f>
        <v>1.2836850000000002</v>
      </c>
      <c r="J83" s="64"/>
    </row>
    <row r="84" spans="1:11" ht="14.25" customHeight="1" x14ac:dyDescent="0.25">
      <c r="A84" s="52" t="s">
        <v>101</v>
      </c>
      <c r="B84" s="52"/>
      <c r="C84" s="52"/>
      <c r="D84" s="52"/>
      <c r="E84" s="52"/>
      <c r="F84" s="52"/>
      <c r="G84" s="67">
        <f>G82+G83</f>
        <v>0.16880000000000001</v>
      </c>
      <c r="H84" s="67"/>
      <c r="I84" s="69">
        <f>I82+I83</f>
        <v>4.7728200000000003</v>
      </c>
      <c r="J84" s="69"/>
    </row>
    <row r="85" spans="1:11" x14ac:dyDescent="0.25">
      <c r="A85" s="50" t="s">
        <v>129</v>
      </c>
      <c r="B85" s="50"/>
      <c r="C85" s="50"/>
      <c r="D85" s="50"/>
      <c r="E85" s="50"/>
      <c r="F85" s="50"/>
      <c r="G85" s="50"/>
      <c r="H85" s="50"/>
      <c r="I85" s="50"/>
      <c r="J85" s="50"/>
    </row>
    <row r="86" spans="1:11" ht="14.25" customHeight="1" x14ac:dyDescent="0.25">
      <c r="A86" s="31">
        <v>4</v>
      </c>
      <c r="B86" s="47" t="s">
        <v>130</v>
      </c>
      <c r="C86" s="47"/>
      <c r="D86" s="47"/>
      <c r="E86" s="47"/>
      <c r="F86" s="47"/>
      <c r="G86" s="47"/>
      <c r="H86" s="47"/>
      <c r="I86" s="48" t="s">
        <v>56</v>
      </c>
      <c r="J86" s="48"/>
    </row>
    <row r="87" spans="1:11" ht="14.25" customHeight="1" x14ac:dyDescent="0.25">
      <c r="A87" s="31" t="s">
        <v>131</v>
      </c>
      <c r="B87" s="4" t="s">
        <v>90</v>
      </c>
      <c r="C87" s="4"/>
      <c r="D87" s="4"/>
      <c r="E87" s="4"/>
      <c r="F87" s="4"/>
      <c r="G87" s="68">
        <f>G57</f>
        <v>0.3680000000000001</v>
      </c>
      <c r="H87" s="68"/>
      <c r="I87" s="74">
        <f>I57</f>
        <v>10.405200000000002</v>
      </c>
      <c r="J87" s="74"/>
    </row>
    <row r="88" spans="1:11" ht="14.25" customHeight="1" x14ac:dyDescent="0.25">
      <c r="A88" s="31" t="s">
        <v>132</v>
      </c>
      <c r="B88" s="4" t="s">
        <v>133</v>
      </c>
      <c r="C88" s="4"/>
      <c r="D88" s="4"/>
      <c r="E88" s="4"/>
      <c r="F88" s="4"/>
      <c r="G88" s="68">
        <f>G62</f>
        <v>0.1111</v>
      </c>
      <c r="H88" s="68"/>
      <c r="I88" s="64">
        <f>(I62)</f>
        <v>3.1413525000000004</v>
      </c>
      <c r="J88" s="64"/>
    </row>
    <row r="89" spans="1:11" ht="14.25" customHeight="1" x14ac:dyDescent="0.25">
      <c r="A89" s="31" t="s">
        <v>134</v>
      </c>
      <c r="B89" s="4" t="s">
        <v>135</v>
      </c>
      <c r="C89" s="4"/>
      <c r="D89" s="4"/>
      <c r="E89" s="4"/>
      <c r="F89" s="4"/>
      <c r="G89" s="68">
        <f>G71</f>
        <v>6.607412E-2</v>
      </c>
      <c r="H89" s="68"/>
      <c r="I89" s="64">
        <f>I71</f>
        <v>1.8682457430000001</v>
      </c>
      <c r="J89" s="64"/>
    </row>
    <row r="90" spans="1:11" ht="14.25" customHeight="1" x14ac:dyDescent="0.25">
      <c r="A90" s="31" t="s">
        <v>136</v>
      </c>
      <c r="B90" s="4" t="s">
        <v>137</v>
      </c>
      <c r="C90" s="4"/>
      <c r="D90" s="4"/>
      <c r="E90" s="4"/>
      <c r="F90" s="4"/>
      <c r="G90" s="68">
        <f>G84</f>
        <v>0.16880000000000001</v>
      </c>
      <c r="H90" s="68"/>
      <c r="I90" s="64">
        <f>I84</f>
        <v>4.7728200000000003</v>
      </c>
      <c r="J90" s="64"/>
    </row>
    <row r="91" spans="1:11" ht="14.25" customHeight="1" x14ac:dyDescent="0.25">
      <c r="A91" s="52" t="s">
        <v>101</v>
      </c>
      <c r="B91" s="52"/>
      <c r="C91" s="52"/>
      <c r="D91" s="52"/>
      <c r="E91" s="52"/>
      <c r="F91" s="52"/>
      <c r="G91" s="67">
        <f>SUM(G87:H90)</f>
        <v>0.71397412000000005</v>
      </c>
      <c r="H91" s="67"/>
      <c r="I91" s="58">
        <f>SUM(I87:J90)</f>
        <v>20.187618243000003</v>
      </c>
      <c r="J91" s="58"/>
      <c r="K91" s="37"/>
    </row>
    <row r="92" spans="1:11" x14ac:dyDescent="0.25">
      <c r="A92" s="50" t="s">
        <v>138</v>
      </c>
      <c r="B92" s="50"/>
      <c r="C92" s="50"/>
      <c r="D92" s="50"/>
      <c r="E92" s="50"/>
      <c r="F92" s="50"/>
      <c r="G92" s="50"/>
      <c r="H92" s="50"/>
      <c r="I92" s="50"/>
      <c r="J92" s="50"/>
      <c r="K92" s="38"/>
    </row>
    <row r="93" spans="1:11" ht="14.25" customHeight="1" x14ac:dyDescent="0.25">
      <c r="A93" s="32">
        <v>5</v>
      </c>
      <c r="B93" s="47" t="s">
        <v>139</v>
      </c>
      <c r="C93" s="47"/>
      <c r="D93" s="47"/>
      <c r="E93" s="47"/>
      <c r="F93" s="47"/>
      <c r="G93" s="48" t="s">
        <v>91</v>
      </c>
      <c r="H93" s="48"/>
      <c r="I93" s="48" t="s">
        <v>56</v>
      </c>
      <c r="J93" s="48"/>
      <c r="K93" s="39"/>
    </row>
    <row r="94" spans="1:11" ht="14.25" customHeight="1" x14ac:dyDescent="0.25">
      <c r="A94" s="31" t="s">
        <v>57</v>
      </c>
      <c r="B94" s="4" t="s">
        <v>140</v>
      </c>
      <c r="C94" s="4"/>
      <c r="D94" s="4"/>
      <c r="E94" s="4"/>
      <c r="F94" s="4"/>
      <c r="G94" s="68">
        <v>0.05</v>
      </c>
      <c r="H94" s="68"/>
      <c r="I94" s="75">
        <f>(I108*G94)</f>
        <v>2.4231309121500004</v>
      </c>
      <c r="J94" s="75"/>
    </row>
    <row r="95" spans="1:11" ht="14.25" customHeight="1" x14ac:dyDescent="0.25">
      <c r="A95" s="31" t="s">
        <v>32</v>
      </c>
      <c r="B95" s="4" t="s">
        <v>141</v>
      </c>
      <c r="C95" s="4"/>
      <c r="D95" s="4"/>
      <c r="E95" s="4"/>
      <c r="F95" s="4"/>
      <c r="G95" s="76"/>
      <c r="H95" s="76"/>
      <c r="I95" s="77"/>
      <c r="J95" s="77"/>
    </row>
    <row r="96" spans="1:11" ht="14.25" customHeight="1" x14ac:dyDescent="0.25">
      <c r="A96" s="31"/>
      <c r="B96" s="4" t="s">
        <v>142</v>
      </c>
      <c r="C96" s="4"/>
      <c r="D96" s="4"/>
      <c r="E96" s="4"/>
      <c r="F96" s="4"/>
      <c r="G96" s="68">
        <v>1.6500000000000001E-2</v>
      </c>
      <c r="H96" s="68"/>
      <c r="I96" s="75">
        <f>K97*G96</f>
        <v>1.0770569646250412</v>
      </c>
      <c r="J96" s="75"/>
      <c r="K96" s="38">
        <f>(100%-SUM(G96:H98))/100</f>
        <v>8.5749999999999993E-3</v>
      </c>
    </row>
    <row r="97" spans="1:11" ht="14.25" customHeight="1" x14ac:dyDescent="0.25">
      <c r="A97" s="31"/>
      <c r="B97" s="4" t="s">
        <v>143</v>
      </c>
      <c r="C97" s="4"/>
      <c r="D97" s="4"/>
      <c r="E97" s="4"/>
      <c r="F97" s="4"/>
      <c r="G97" s="68">
        <v>7.5999999999999998E-2</v>
      </c>
      <c r="H97" s="68"/>
      <c r="I97" s="75">
        <f>K97*G97</f>
        <v>4.9609896552426136</v>
      </c>
      <c r="J97" s="75"/>
      <c r="K97" s="39">
        <f>(I108+I94+I100)/(100%-SUM(G96:H98))/100*100</f>
        <v>65.276179674244915</v>
      </c>
    </row>
    <row r="98" spans="1:11" ht="14.25" customHeight="1" x14ac:dyDescent="0.25">
      <c r="A98" s="31"/>
      <c r="B98" s="4" t="s">
        <v>144</v>
      </c>
      <c r="C98" s="4"/>
      <c r="D98" s="4"/>
      <c r="E98" s="4"/>
      <c r="F98" s="4"/>
      <c r="G98" s="68">
        <v>0.05</v>
      </c>
      <c r="H98" s="68"/>
      <c r="I98" s="75">
        <f>K97*G98</f>
        <v>3.2638089837122459</v>
      </c>
      <c r="J98" s="75"/>
      <c r="K98" s="37"/>
    </row>
    <row r="99" spans="1:11" ht="14.25" customHeight="1" x14ac:dyDescent="0.25">
      <c r="A99" s="31"/>
      <c r="B99" s="4" t="s">
        <v>145</v>
      </c>
      <c r="C99" s="4"/>
      <c r="D99" s="4"/>
      <c r="E99" s="4"/>
      <c r="F99" s="4"/>
      <c r="G99" s="78"/>
      <c r="H99" s="78"/>
      <c r="I99" s="79"/>
      <c r="J99" s="79"/>
    </row>
    <row r="100" spans="1:11" ht="14.25" customHeight="1" x14ac:dyDescent="0.25">
      <c r="A100" s="31" t="s">
        <v>35</v>
      </c>
      <c r="B100" s="4" t="s">
        <v>146</v>
      </c>
      <c r="C100" s="4"/>
      <c r="D100" s="4"/>
      <c r="E100" s="4"/>
      <c r="F100" s="4"/>
      <c r="G100" s="68">
        <v>0.1</v>
      </c>
      <c r="H100" s="68"/>
      <c r="I100" s="75">
        <f>SUM(I108+I94)*G100</f>
        <v>5.0885749155150011</v>
      </c>
      <c r="J100" s="75"/>
    </row>
    <row r="101" spans="1:11" ht="14.25" customHeight="1" x14ac:dyDescent="0.25">
      <c r="A101" s="52" t="s">
        <v>101</v>
      </c>
      <c r="B101" s="52"/>
      <c r="C101" s="52"/>
      <c r="D101" s="52"/>
      <c r="E101" s="52"/>
      <c r="F101" s="52"/>
      <c r="G101" s="67">
        <f>SUM(G94:H100)</f>
        <v>0.29249999999999998</v>
      </c>
      <c r="H101" s="67"/>
      <c r="I101" s="80">
        <f>SUM(I100+I99+I98+I97+I96+I94)</f>
        <v>16.813561431244903</v>
      </c>
      <c r="J101" s="80"/>
    </row>
    <row r="102" spans="1:11" x14ac:dyDescent="0.25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</row>
    <row r="103" spans="1:11" ht="14.25" customHeight="1" x14ac:dyDescent="0.25">
      <c r="A103" s="31"/>
      <c r="B103" s="47" t="s">
        <v>148</v>
      </c>
      <c r="C103" s="47"/>
      <c r="D103" s="47"/>
      <c r="E103" s="47"/>
      <c r="F103" s="47"/>
      <c r="G103" s="47"/>
      <c r="H103" s="47"/>
      <c r="I103" s="48" t="s">
        <v>56</v>
      </c>
      <c r="J103" s="48"/>
    </row>
    <row r="104" spans="1:11" ht="14.25" customHeight="1" x14ac:dyDescent="0.25">
      <c r="A104" s="31" t="s">
        <v>57</v>
      </c>
      <c r="B104" s="4" t="s">
        <v>149</v>
      </c>
      <c r="C104" s="4"/>
      <c r="D104" s="4"/>
      <c r="E104" s="4"/>
      <c r="F104" s="4"/>
      <c r="G104" s="4"/>
      <c r="H104" s="4"/>
      <c r="I104" s="54">
        <f>I30</f>
        <v>28.275000000000002</v>
      </c>
      <c r="J104" s="54"/>
    </row>
    <row r="105" spans="1:11" ht="14.25" customHeight="1" x14ac:dyDescent="0.25">
      <c r="A105" s="31" t="s">
        <v>32</v>
      </c>
      <c r="B105" s="4" t="s">
        <v>150</v>
      </c>
      <c r="C105" s="4"/>
      <c r="D105" s="4"/>
      <c r="E105" s="4"/>
      <c r="F105" s="4"/>
      <c r="G105" s="4"/>
      <c r="H105" s="4"/>
      <c r="I105" s="74">
        <f>I40</f>
        <v>0</v>
      </c>
      <c r="J105" s="74"/>
    </row>
    <row r="106" spans="1:11" ht="14.25" customHeight="1" x14ac:dyDescent="0.25">
      <c r="A106" s="34" t="s">
        <v>35</v>
      </c>
      <c r="B106" s="61" t="s">
        <v>151</v>
      </c>
      <c r="C106" s="61"/>
      <c r="D106" s="61"/>
      <c r="E106" s="61"/>
      <c r="F106" s="61"/>
      <c r="G106" s="61"/>
      <c r="H106" s="61"/>
      <c r="I106" s="81">
        <f>I46</f>
        <v>0</v>
      </c>
      <c r="J106" s="81"/>
    </row>
    <row r="107" spans="1:11" ht="14.25" customHeight="1" x14ac:dyDescent="0.25">
      <c r="A107" s="31" t="s">
        <v>38</v>
      </c>
      <c r="B107" s="4" t="s">
        <v>152</v>
      </c>
      <c r="C107" s="4"/>
      <c r="D107" s="4"/>
      <c r="E107" s="4"/>
      <c r="F107" s="4"/>
      <c r="G107" s="4"/>
      <c r="H107" s="4"/>
      <c r="I107" s="54">
        <f>I91</f>
        <v>20.187618243000003</v>
      </c>
      <c r="J107" s="54"/>
    </row>
    <row r="108" spans="1:11" ht="14.25" customHeight="1" x14ac:dyDescent="0.25">
      <c r="A108" s="52" t="s">
        <v>153</v>
      </c>
      <c r="B108" s="52"/>
      <c r="C108" s="52"/>
      <c r="D108" s="52"/>
      <c r="E108" s="52"/>
      <c r="F108" s="52"/>
      <c r="G108" s="52"/>
      <c r="H108" s="52"/>
      <c r="I108" s="80">
        <f>SUM(I104:J107)</f>
        <v>48.462618243000009</v>
      </c>
      <c r="J108" s="80"/>
    </row>
    <row r="109" spans="1:11" ht="14.25" customHeight="1" x14ac:dyDescent="0.25">
      <c r="A109" s="34" t="s">
        <v>62</v>
      </c>
      <c r="B109" s="61" t="s">
        <v>154</v>
      </c>
      <c r="C109" s="61"/>
      <c r="D109" s="61"/>
      <c r="E109" s="61"/>
      <c r="F109" s="61"/>
      <c r="G109" s="61"/>
      <c r="H109" s="61"/>
      <c r="I109" s="56">
        <f>I101</f>
        <v>16.813561431244903</v>
      </c>
      <c r="J109" s="56"/>
    </row>
    <row r="110" spans="1:11" ht="14.25" customHeight="1" x14ac:dyDescent="0.25">
      <c r="A110" s="52" t="s">
        <v>155</v>
      </c>
      <c r="B110" s="52"/>
      <c r="C110" s="52"/>
      <c r="D110" s="52"/>
      <c r="E110" s="52"/>
      <c r="F110" s="52"/>
      <c r="G110" s="52"/>
      <c r="H110" s="52"/>
      <c r="I110" s="80">
        <f>SUM(I108:J109)</f>
        <v>65.276179674244915</v>
      </c>
      <c r="J110" s="80"/>
    </row>
    <row r="111" spans="1:11" x14ac:dyDescent="0.25">
      <c r="A111" s="82"/>
      <c r="B111" s="82"/>
      <c r="C111" s="82"/>
      <c r="D111" s="82"/>
      <c r="E111" s="82"/>
      <c r="F111" s="82"/>
      <c r="G111" s="82"/>
      <c r="H111" s="82"/>
      <c r="I111" s="82"/>
      <c r="J111" s="82"/>
    </row>
    <row r="112" spans="1:11" ht="14.25" customHeight="1" x14ac:dyDescent="0.25">
      <c r="A112" s="52" t="s">
        <v>161</v>
      </c>
      <c r="B112" s="52"/>
      <c r="C112" s="52"/>
      <c r="D112" s="52"/>
      <c r="E112" s="52"/>
      <c r="F112" s="52"/>
      <c r="G112" s="52"/>
      <c r="H112" s="52"/>
      <c r="I112" s="80"/>
      <c r="J112" s="80"/>
    </row>
    <row r="113" spans="1:10" ht="15" customHeight="1" x14ac:dyDescent="0.2">
      <c r="A113" s="83" t="s">
        <v>157</v>
      </c>
      <c r="B113" s="83"/>
      <c r="C113" s="84" t="s">
        <v>176</v>
      </c>
      <c r="D113" s="84"/>
      <c r="E113" s="84"/>
      <c r="F113" s="84"/>
      <c r="G113" s="84"/>
      <c r="H113" s="40">
        <v>2</v>
      </c>
      <c r="I113" s="62"/>
      <c r="J113" s="62"/>
    </row>
    <row r="114" spans="1:10" ht="15" customHeight="1" x14ac:dyDescent="0.2">
      <c r="A114" s="83" t="s">
        <v>162</v>
      </c>
      <c r="B114" s="83"/>
      <c r="C114" s="84" t="s">
        <v>173</v>
      </c>
      <c r="D114" s="84"/>
      <c r="E114" s="84"/>
      <c r="F114" s="84"/>
      <c r="G114" s="84"/>
      <c r="H114" s="40">
        <v>2</v>
      </c>
      <c r="I114" s="80">
        <f>I110*H114</f>
        <v>130.55235934848983</v>
      </c>
      <c r="J114" s="80"/>
    </row>
    <row r="115" spans="1:10" ht="14.25" customHeight="1" x14ac:dyDescent="0.2">
      <c r="A115" s="83" t="s">
        <v>164</v>
      </c>
      <c r="B115" s="83"/>
      <c r="C115" s="87" t="s">
        <v>165</v>
      </c>
      <c r="D115" s="87"/>
      <c r="E115" s="87"/>
      <c r="F115" s="87"/>
      <c r="G115" s="87"/>
      <c r="H115" s="40">
        <v>2</v>
      </c>
      <c r="I115" s="80">
        <f>I114*H115</f>
        <v>261.10471869697966</v>
      </c>
      <c r="J115" s="80"/>
    </row>
    <row r="116" spans="1:10" ht="14.25" customHeight="1" x14ac:dyDescent="0.2">
      <c r="A116" s="83" t="s">
        <v>166</v>
      </c>
      <c r="B116" s="83"/>
      <c r="C116" s="87" t="s">
        <v>167</v>
      </c>
      <c r="D116" s="87"/>
      <c r="E116" s="87"/>
      <c r="F116" s="87"/>
      <c r="G116" s="87"/>
      <c r="H116" s="40">
        <v>12</v>
      </c>
      <c r="I116" s="80">
        <f>I115*H116</f>
        <v>3133.2566243637557</v>
      </c>
      <c r="J116" s="80"/>
    </row>
  </sheetData>
  <mergeCells count="267">
    <mergeCell ref="A116:B116"/>
    <mergeCell ref="C116:G116"/>
    <mergeCell ref="I116:J116"/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A115:B115"/>
    <mergeCell ref="C115:G115"/>
    <mergeCell ref="I115:J115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14"/>
  <sheetViews>
    <sheetView tabSelected="1" zoomScaleNormal="100" workbookViewId="0">
      <selection activeCell="I98" sqref="I98:J98"/>
    </sheetView>
  </sheetViews>
  <sheetFormatPr defaultColWidth="9.140625" defaultRowHeight="14.25" customHeight="1" x14ac:dyDescent="0.25"/>
  <cols>
    <col min="1" max="1" width="8.42578125" style="28" customWidth="1"/>
    <col min="2" max="2" width="22.85546875" style="29" customWidth="1"/>
    <col min="3" max="3" width="27.7109375" style="29" customWidth="1"/>
    <col min="4" max="4" width="11.28515625" style="29" customWidth="1"/>
    <col min="5" max="5" width="9.5703125" style="29" customWidth="1"/>
    <col min="6" max="6" width="11.140625" style="29" customWidth="1"/>
    <col min="7" max="7" width="8.7109375" style="29" customWidth="1"/>
    <col min="8" max="8" width="15.42578125" style="29" customWidth="1"/>
    <col min="9" max="9" width="8.5703125" style="29" customWidth="1"/>
    <col min="10" max="10" width="11.42578125" style="29" customWidth="1"/>
    <col min="11" max="11" width="13.5703125" style="30" customWidth="1"/>
    <col min="12" max="14" width="9.140625" style="29"/>
    <col min="15" max="15" width="22.85546875" style="29" customWidth="1"/>
    <col min="16" max="16384" width="9.140625" style="29"/>
  </cols>
  <sheetData>
    <row r="1" spans="1:10" s="30" customForma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s="30" customFormat="1" x14ac:dyDescent="0.25">
      <c r="A2" s="9" t="s">
        <v>26</v>
      </c>
      <c r="B2" s="9"/>
      <c r="C2" s="9"/>
      <c r="D2" s="9"/>
      <c r="E2" s="9"/>
      <c r="F2" s="9"/>
      <c r="G2" s="9"/>
      <c r="H2" s="9"/>
      <c r="I2" s="9"/>
      <c r="J2" s="9"/>
    </row>
    <row r="3" spans="1:10" s="30" customFormat="1" ht="15.7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s="30" customFormat="1" ht="15.75" customHeight="1" x14ac:dyDescent="0.25">
      <c r="A4" s="88" t="s">
        <v>27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s="30" customFormat="1" ht="15.75" customHeight="1" x14ac:dyDescent="0.25">
      <c r="A5" s="6" t="s">
        <v>28</v>
      </c>
      <c r="B5" s="6"/>
      <c r="C5" s="6"/>
      <c r="D5" s="6"/>
      <c r="E5" s="6"/>
      <c r="F5" s="6"/>
      <c r="G5" s="6"/>
      <c r="H5" s="6"/>
      <c r="I5" s="6"/>
      <c r="J5" s="6"/>
    </row>
    <row r="6" spans="1:10" s="30" customFormat="1" x14ac:dyDescent="0.25">
      <c r="A6" s="5" t="s">
        <v>29</v>
      </c>
      <c r="B6" s="5"/>
      <c r="C6" s="5"/>
      <c r="D6" s="5"/>
      <c r="E6" s="5"/>
      <c r="F6" s="5"/>
      <c r="G6" s="5"/>
      <c r="H6" s="5"/>
      <c r="I6" s="5"/>
      <c r="J6" s="5"/>
    </row>
    <row r="7" spans="1:10" s="30" customFormat="1" ht="14.25" customHeight="1" x14ac:dyDescent="0.25">
      <c r="A7" s="31" t="s">
        <v>30</v>
      </c>
      <c r="B7" s="4" t="s">
        <v>31</v>
      </c>
      <c r="C7" s="4"/>
      <c r="D7" s="4"/>
      <c r="E7" s="4"/>
      <c r="F7" s="4"/>
      <c r="G7" s="3">
        <f>'Sup. Manut. Predial'!G7</f>
        <v>46112</v>
      </c>
      <c r="H7" s="3"/>
      <c r="I7" s="3"/>
      <c r="J7" s="3"/>
    </row>
    <row r="8" spans="1:10" s="30" customFormat="1" ht="14.25" customHeight="1" x14ac:dyDescent="0.25">
      <c r="A8" s="31" t="s">
        <v>32</v>
      </c>
      <c r="B8" s="4" t="s">
        <v>33</v>
      </c>
      <c r="C8" s="4"/>
      <c r="D8" s="4"/>
      <c r="E8" s="4"/>
      <c r="F8" s="4"/>
      <c r="G8" s="2" t="s">
        <v>34</v>
      </c>
      <c r="H8" s="2"/>
      <c r="I8" s="2"/>
      <c r="J8" s="2"/>
    </row>
    <row r="9" spans="1:10" s="30" customFormat="1" ht="22.5" customHeight="1" x14ac:dyDescent="0.25">
      <c r="A9" s="31" t="s">
        <v>35</v>
      </c>
      <c r="B9" s="4" t="s">
        <v>36</v>
      </c>
      <c r="C9" s="4"/>
      <c r="D9" s="4"/>
      <c r="E9" s="4"/>
      <c r="F9" s="4"/>
      <c r="G9" s="3" t="s">
        <v>37</v>
      </c>
      <c r="H9" s="3"/>
      <c r="I9" s="3"/>
      <c r="J9" s="3"/>
    </row>
    <row r="10" spans="1:10" s="30" customFormat="1" ht="14.25" customHeight="1" x14ac:dyDescent="0.25">
      <c r="A10" s="31" t="s">
        <v>38</v>
      </c>
      <c r="B10" s="4" t="s">
        <v>39</v>
      </c>
      <c r="C10" s="4"/>
      <c r="D10" s="4"/>
      <c r="E10" s="4"/>
      <c r="F10" s="4"/>
      <c r="G10" s="2">
        <v>12</v>
      </c>
      <c r="H10" s="2"/>
      <c r="I10" s="2"/>
      <c r="J10" s="2"/>
    </row>
    <row r="11" spans="1:10" s="30" customFormat="1" x14ac:dyDescent="0.25">
      <c r="A11" s="5" t="s">
        <v>40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s="30" customFormat="1" ht="25.5" customHeight="1" x14ac:dyDescent="0.25">
      <c r="A12" s="1" t="s">
        <v>41</v>
      </c>
      <c r="B12" s="1"/>
      <c r="C12" s="1"/>
      <c r="D12" s="1" t="s">
        <v>42</v>
      </c>
      <c r="E12" s="1"/>
      <c r="F12" s="1"/>
      <c r="G12" s="1" t="s">
        <v>178</v>
      </c>
      <c r="H12" s="1"/>
      <c r="I12" s="1"/>
      <c r="J12" s="1"/>
    </row>
    <row r="13" spans="1:10" s="30" customFormat="1" ht="37.5" customHeight="1" x14ac:dyDescent="0.25">
      <c r="A13" s="4" t="s">
        <v>179</v>
      </c>
      <c r="B13" s="4"/>
      <c r="C13" s="4"/>
      <c r="D13" s="2" t="s">
        <v>180</v>
      </c>
      <c r="E13" s="2"/>
      <c r="F13" s="2"/>
      <c r="G13" s="45">
        <v>11</v>
      </c>
      <c r="H13" s="45"/>
      <c r="I13" s="45"/>
      <c r="J13" s="45"/>
    </row>
    <row r="14" spans="1:10" s="30" customFormat="1" x14ac:dyDescent="0.25">
      <c r="A14" s="5" t="s">
        <v>46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s="30" customFormat="1" x14ac:dyDescent="0.25">
      <c r="A15" s="46" t="s">
        <v>47</v>
      </c>
      <c r="B15" s="46"/>
      <c r="C15" s="46"/>
      <c r="D15" s="46"/>
      <c r="E15" s="46"/>
      <c r="F15" s="46"/>
      <c r="G15" s="46"/>
      <c r="H15" s="46"/>
      <c r="I15" s="46"/>
      <c r="J15" s="46"/>
    </row>
    <row r="16" spans="1:10" s="30" customFormat="1" ht="14.25" customHeight="1" x14ac:dyDescent="0.25">
      <c r="A16" s="47" t="s">
        <v>48</v>
      </c>
      <c r="B16" s="47"/>
      <c r="C16" s="47"/>
      <c r="D16" s="47"/>
      <c r="E16" s="47"/>
      <c r="F16" s="47"/>
      <c r="G16" s="47"/>
      <c r="H16" s="47"/>
      <c r="I16" s="47"/>
      <c r="J16" s="47"/>
    </row>
    <row r="17" spans="1:13" ht="26.25" customHeight="1" x14ac:dyDescent="0.25">
      <c r="A17" s="31">
        <v>1</v>
      </c>
      <c r="B17" s="4" t="s">
        <v>49</v>
      </c>
      <c r="C17" s="4"/>
      <c r="D17" s="4"/>
      <c r="E17" s="4"/>
      <c r="F17" s="4"/>
      <c r="G17" s="4"/>
      <c r="H17" s="4"/>
      <c r="I17" s="48" t="s">
        <v>181</v>
      </c>
      <c r="J17" s="48"/>
    </row>
    <row r="18" spans="1:13" ht="23.25" customHeight="1" x14ac:dyDescent="0.25">
      <c r="A18" s="31">
        <v>2</v>
      </c>
      <c r="B18" s="4" t="s">
        <v>182</v>
      </c>
      <c r="C18" s="4"/>
      <c r="D18" s="4"/>
      <c r="E18" s="4"/>
      <c r="F18" s="4"/>
      <c r="G18" s="4"/>
      <c r="H18" s="4"/>
      <c r="I18" s="49">
        <v>500</v>
      </c>
      <c r="J18" s="49"/>
      <c r="L18" s="44"/>
      <c r="M18" s="44"/>
    </row>
    <row r="19" spans="1:13" x14ac:dyDescent="0.25">
      <c r="A19" s="31">
        <v>3</v>
      </c>
      <c r="B19" s="4"/>
      <c r="C19" s="4"/>
      <c r="D19" s="4"/>
      <c r="E19" s="4"/>
      <c r="F19" s="4"/>
      <c r="G19" s="4"/>
      <c r="H19" s="4"/>
      <c r="I19" s="2"/>
      <c r="J19" s="2"/>
    </row>
    <row r="20" spans="1:13" x14ac:dyDescent="0.25">
      <c r="A20" s="31">
        <v>4</v>
      </c>
      <c r="B20" s="4"/>
      <c r="C20" s="4"/>
      <c r="D20" s="4"/>
      <c r="E20" s="4"/>
      <c r="F20" s="4"/>
      <c r="G20" s="4"/>
      <c r="H20" s="4"/>
      <c r="I20" s="3"/>
      <c r="J20" s="3"/>
    </row>
    <row r="21" spans="1:13" x14ac:dyDescent="0.25">
      <c r="A21" s="50" t="s">
        <v>54</v>
      </c>
      <c r="B21" s="50"/>
      <c r="C21" s="50"/>
      <c r="D21" s="50"/>
      <c r="E21" s="50"/>
      <c r="F21" s="50"/>
      <c r="G21" s="50"/>
      <c r="H21" s="50"/>
      <c r="I21" s="50"/>
      <c r="J21" s="50"/>
    </row>
    <row r="22" spans="1:13" ht="14.25" customHeight="1" x14ac:dyDescent="0.25">
      <c r="A22" s="32">
        <v>1</v>
      </c>
      <c r="B22" s="47" t="s">
        <v>55</v>
      </c>
      <c r="C22" s="47"/>
      <c r="D22" s="47"/>
      <c r="E22" s="47"/>
      <c r="F22" s="47"/>
      <c r="G22" s="47"/>
      <c r="H22" s="47"/>
      <c r="I22" s="48" t="s">
        <v>56</v>
      </c>
      <c r="J22" s="48"/>
    </row>
    <row r="23" spans="1:13" ht="14.25" customHeight="1" x14ac:dyDescent="0.25">
      <c r="A23" s="31" t="s">
        <v>57</v>
      </c>
      <c r="B23" s="4" t="s">
        <v>183</v>
      </c>
      <c r="C23" s="4"/>
      <c r="D23" s="4"/>
      <c r="E23" s="4"/>
      <c r="F23" s="4"/>
      <c r="G23" s="4"/>
      <c r="H23" s="4"/>
      <c r="I23" s="51">
        <f>I18</f>
        <v>500</v>
      </c>
      <c r="J23" s="51"/>
    </row>
    <row r="24" spans="1:13" x14ac:dyDescent="0.25">
      <c r="A24" s="31" t="s">
        <v>32</v>
      </c>
      <c r="B24" s="4"/>
      <c r="C24" s="4"/>
      <c r="D24" s="4"/>
      <c r="E24" s="4"/>
      <c r="F24" s="4"/>
      <c r="G24" s="4"/>
      <c r="H24" s="4"/>
      <c r="I24" s="51"/>
      <c r="J24" s="51"/>
    </row>
    <row r="25" spans="1:13" x14ac:dyDescent="0.25">
      <c r="A25" s="31" t="s">
        <v>35</v>
      </c>
      <c r="B25" s="4"/>
      <c r="C25" s="4"/>
      <c r="D25" s="4"/>
      <c r="E25" s="4"/>
      <c r="F25" s="4"/>
      <c r="G25" s="4"/>
      <c r="H25" s="4"/>
      <c r="I25" s="51"/>
      <c r="J25" s="51"/>
    </row>
    <row r="26" spans="1:13" x14ac:dyDescent="0.25">
      <c r="A26" s="31" t="s">
        <v>38</v>
      </c>
      <c r="B26" s="4"/>
      <c r="C26" s="4"/>
      <c r="D26" s="4"/>
      <c r="E26" s="4"/>
      <c r="F26" s="4"/>
      <c r="G26" s="4"/>
      <c r="H26" s="4"/>
      <c r="I26" s="51"/>
      <c r="J26" s="51"/>
    </row>
    <row r="27" spans="1:13" x14ac:dyDescent="0.25">
      <c r="A27" s="31" t="s">
        <v>62</v>
      </c>
      <c r="B27" s="4"/>
      <c r="C27" s="4"/>
      <c r="D27" s="4"/>
      <c r="E27" s="4"/>
      <c r="F27" s="4"/>
      <c r="G27" s="4"/>
      <c r="H27" s="4"/>
      <c r="I27" s="51"/>
      <c r="J27" s="51"/>
    </row>
    <row r="28" spans="1:13" x14ac:dyDescent="0.25">
      <c r="A28" s="31" t="s">
        <v>64</v>
      </c>
      <c r="B28" s="4"/>
      <c r="C28" s="4"/>
      <c r="D28" s="4"/>
      <c r="E28" s="4"/>
      <c r="F28" s="4"/>
      <c r="G28" s="4"/>
      <c r="H28" s="4"/>
      <c r="I28" s="51"/>
      <c r="J28" s="51"/>
    </row>
    <row r="29" spans="1:13" x14ac:dyDescent="0.25">
      <c r="A29" s="31" t="s">
        <v>66</v>
      </c>
      <c r="B29" s="4"/>
      <c r="C29" s="4"/>
      <c r="D29" s="4"/>
      <c r="E29" s="4"/>
      <c r="F29" s="4"/>
      <c r="G29" s="4"/>
      <c r="H29" s="4"/>
      <c r="I29" s="51"/>
      <c r="J29" s="51"/>
    </row>
    <row r="30" spans="1:13" ht="15" customHeight="1" x14ac:dyDescent="0.25">
      <c r="A30" s="52" t="s">
        <v>68</v>
      </c>
      <c r="B30" s="52"/>
      <c r="C30" s="52"/>
      <c r="D30" s="52"/>
      <c r="E30" s="52"/>
      <c r="F30" s="52"/>
      <c r="G30" s="52"/>
      <c r="H30" s="52"/>
      <c r="I30" s="53">
        <f>SUM(I23:J29)</f>
        <v>500</v>
      </c>
      <c r="J30" s="53"/>
    </row>
    <row r="31" spans="1:13" x14ac:dyDescent="0.25">
      <c r="A31" s="50" t="s">
        <v>69</v>
      </c>
      <c r="B31" s="50"/>
      <c r="C31" s="50"/>
      <c r="D31" s="50"/>
      <c r="E31" s="50"/>
      <c r="F31" s="50"/>
      <c r="G31" s="50"/>
      <c r="H31" s="50"/>
      <c r="I31" s="50"/>
      <c r="J31" s="50"/>
    </row>
    <row r="32" spans="1:13" ht="14.25" customHeight="1" x14ac:dyDescent="0.25">
      <c r="A32" s="32">
        <v>2</v>
      </c>
      <c r="B32" s="47" t="s">
        <v>70</v>
      </c>
      <c r="C32" s="47"/>
      <c r="D32" s="47"/>
      <c r="E32" s="47"/>
      <c r="F32" s="47"/>
      <c r="G32" s="47"/>
      <c r="H32" s="47"/>
      <c r="I32" s="48" t="s">
        <v>56</v>
      </c>
      <c r="J32" s="48"/>
    </row>
    <row r="33" spans="1:15" ht="14.25" customHeight="1" x14ac:dyDescent="0.25">
      <c r="A33" s="31" t="s">
        <v>57</v>
      </c>
      <c r="B33" s="4" t="s">
        <v>71</v>
      </c>
      <c r="C33" s="4"/>
      <c r="D33" s="4"/>
      <c r="E33" s="4"/>
      <c r="F33" s="4"/>
      <c r="G33" s="4"/>
      <c r="H33" s="4"/>
      <c r="I33" s="56">
        <v>0</v>
      </c>
      <c r="J33" s="56"/>
      <c r="K33" s="89"/>
      <c r="L33" s="89"/>
      <c r="M33" s="89"/>
      <c r="N33" s="89"/>
      <c r="O33" s="89"/>
    </row>
    <row r="34" spans="1:15" ht="15" customHeight="1" x14ac:dyDescent="0.25">
      <c r="A34" s="31" t="s">
        <v>32</v>
      </c>
      <c r="B34" s="4" t="s">
        <v>72</v>
      </c>
      <c r="C34" s="4"/>
      <c r="D34" s="4"/>
      <c r="E34" s="4"/>
      <c r="F34" s="4"/>
      <c r="G34" s="4"/>
      <c r="H34" s="4"/>
      <c r="I34" s="56">
        <v>0</v>
      </c>
      <c r="J34" s="56"/>
      <c r="K34" s="57"/>
      <c r="L34" s="57"/>
      <c r="M34" s="57"/>
      <c r="N34" s="57"/>
      <c r="O34" s="57"/>
    </row>
    <row r="35" spans="1:15" ht="14.25" customHeight="1" x14ac:dyDescent="0.25">
      <c r="A35" s="31" t="s">
        <v>35</v>
      </c>
      <c r="B35" s="4" t="s">
        <v>74</v>
      </c>
      <c r="C35" s="4"/>
      <c r="D35" s="4"/>
      <c r="E35" s="4"/>
      <c r="F35" s="4"/>
      <c r="G35" s="4"/>
      <c r="H35" s="4"/>
      <c r="I35" s="56">
        <v>0</v>
      </c>
      <c r="J35" s="56"/>
    </row>
    <row r="36" spans="1:15" ht="15.75" customHeight="1" x14ac:dyDescent="0.25">
      <c r="A36" s="31" t="s">
        <v>38</v>
      </c>
      <c r="B36" s="4" t="s">
        <v>75</v>
      </c>
      <c r="C36" s="4"/>
      <c r="D36" s="4"/>
      <c r="E36" s="4"/>
      <c r="F36" s="4"/>
      <c r="G36" s="4"/>
      <c r="H36" s="4"/>
      <c r="I36" s="56">
        <v>0</v>
      </c>
      <c r="J36" s="56"/>
      <c r="K36" s="57"/>
      <c r="L36" s="57"/>
      <c r="M36" s="57"/>
      <c r="N36" s="57"/>
      <c r="O36" s="57"/>
    </row>
    <row r="37" spans="1:15" ht="15.75" customHeight="1" x14ac:dyDescent="0.25">
      <c r="A37" s="31" t="s">
        <v>62</v>
      </c>
      <c r="B37" s="4" t="s">
        <v>76</v>
      </c>
      <c r="C37" s="4"/>
      <c r="D37" s="4"/>
      <c r="E37" s="4"/>
      <c r="F37" s="4"/>
      <c r="G37" s="4"/>
      <c r="H37" s="4"/>
      <c r="I37" s="56">
        <v>0</v>
      </c>
      <c r="J37" s="56"/>
    </row>
    <row r="38" spans="1:15" ht="15.75" customHeight="1" x14ac:dyDescent="0.25">
      <c r="A38" s="31" t="s">
        <v>64</v>
      </c>
      <c r="B38" s="4" t="s">
        <v>77</v>
      </c>
      <c r="C38" s="4"/>
      <c r="D38" s="4"/>
      <c r="E38" s="4"/>
      <c r="F38" s="4"/>
      <c r="G38" s="4"/>
      <c r="H38" s="4"/>
      <c r="I38" s="56">
        <v>0</v>
      </c>
      <c r="J38" s="56"/>
      <c r="K38" s="57"/>
      <c r="L38" s="57"/>
      <c r="M38" s="57"/>
      <c r="N38" s="57"/>
      <c r="O38" s="57"/>
    </row>
    <row r="39" spans="1:15" ht="15" hidden="1" customHeight="1" x14ac:dyDescent="0.25">
      <c r="A39" s="31" t="s">
        <v>66</v>
      </c>
      <c r="B39" s="4" t="s">
        <v>78</v>
      </c>
      <c r="C39" s="4"/>
      <c r="D39" s="4"/>
      <c r="E39" s="4"/>
      <c r="F39" s="4"/>
      <c r="G39" s="4"/>
      <c r="H39" s="4"/>
      <c r="I39" s="54">
        <f>'Sup. Manut. Predial'!I39</f>
        <v>0</v>
      </c>
      <c r="J39" s="54"/>
      <c r="K39" s="57" t="str">
        <f>'Sup. Manut. Predial'!K39</f>
        <v>R$ 110,52*2 = 221,04/12 = 18,42(valor mensal)</v>
      </c>
      <c r="L39" s="57"/>
      <c r="M39" s="57"/>
      <c r="N39" s="57"/>
      <c r="O39" s="57"/>
    </row>
    <row r="40" spans="1:15" ht="15" customHeight="1" x14ac:dyDescent="0.25">
      <c r="A40" s="52" t="s">
        <v>80</v>
      </c>
      <c r="B40" s="52"/>
      <c r="C40" s="52"/>
      <c r="D40" s="52"/>
      <c r="E40" s="52"/>
      <c r="F40" s="52"/>
      <c r="G40" s="52"/>
      <c r="H40" s="52"/>
      <c r="I40" s="58">
        <f>SUM(I33:J39)</f>
        <v>0</v>
      </c>
      <c r="J40" s="58"/>
    </row>
    <row r="41" spans="1:15" x14ac:dyDescent="0.25">
      <c r="A41" s="50" t="s">
        <v>81</v>
      </c>
      <c r="B41" s="50"/>
      <c r="C41" s="50"/>
      <c r="D41" s="50"/>
      <c r="E41" s="50"/>
      <c r="F41" s="50"/>
      <c r="G41" s="50"/>
      <c r="H41" s="50"/>
      <c r="I41" s="50"/>
      <c r="J41" s="50"/>
    </row>
    <row r="42" spans="1:15" ht="14.25" customHeight="1" x14ac:dyDescent="0.25">
      <c r="A42" s="33" t="s">
        <v>82</v>
      </c>
      <c r="B42" s="59" t="s">
        <v>83</v>
      </c>
      <c r="C42" s="59"/>
      <c r="D42" s="59"/>
      <c r="E42" s="59"/>
      <c r="F42" s="59"/>
      <c r="G42" s="59"/>
      <c r="H42" s="59"/>
      <c r="I42" s="60" t="s">
        <v>56</v>
      </c>
      <c r="J42" s="60"/>
    </row>
    <row r="43" spans="1:15" ht="14.25" customHeight="1" x14ac:dyDescent="0.25">
      <c r="A43" s="34" t="s">
        <v>57</v>
      </c>
      <c r="B43" s="61" t="s">
        <v>84</v>
      </c>
      <c r="C43" s="61"/>
      <c r="D43" s="61"/>
      <c r="E43" s="61"/>
      <c r="F43" s="61"/>
      <c r="G43" s="61"/>
      <c r="H43" s="61"/>
      <c r="I43" s="56"/>
      <c r="J43" s="56"/>
    </row>
    <row r="44" spans="1:15" ht="14.25" customHeight="1" x14ac:dyDescent="0.25">
      <c r="A44" s="34" t="s">
        <v>32</v>
      </c>
      <c r="B44" s="61" t="s">
        <v>85</v>
      </c>
      <c r="C44" s="61"/>
      <c r="D44" s="61"/>
      <c r="E44" s="61"/>
      <c r="F44" s="61"/>
      <c r="G44" s="61"/>
      <c r="H44" s="61"/>
      <c r="I44" s="56"/>
      <c r="J44" s="56"/>
    </row>
    <row r="45" spans="1:15" ht="14.25" customHeight="1" x14ac:dyDescent="0.25">
      <c r="A45" s="34" t="s">
        <v>35</v>
      </c>
      <c r="B45" s="61" t="s">
        <v>86</v>
      </c>
      <c r="C45" s="61"/>
      <c r="D45" s="61"/>
      <c r="E45" s="61"/>
      <c r="F45" s="61"/>
      <c r="G45" s="61"/>
      <c r="H45" s="61"/>
      <c r="I45" s="56"/>
      <c r="J45" s="56"/>
    </row>
    <row r="46" spans="1:15" ht="15" customHeight="1" x14ac:dyDescent="0.25">
      <c r="A46" s="60" t="s">
        <v>87</v>
      </c>
      <c r="B46" s="60"/>
      <c r="C46" s="60"/>
      <c r="D46" s="60"/>
      <c r="E46" s="60"/>
      <c r="F46" s="60"/>
      <c r="G46" s="60"/>
      <c r="H46" s="60"/>
      <c r="I46" s="62"/>
      <c r="J46" s="62"/>
    </row>
    <row r="47" spans="1:15" x14ac:dyDescent="0.25">
      <c r="A47" s="50" t="s">
        <v>88</v>
      </c>
      <c r="B47" s="50"/>
      <c r="C47" s="50"/>
      <c r="D47" s="50"/>
      <c r="E47" s="50"/>
      <c r="F47" s="50"/>
      <c r="G47" s="50"/>
      <c r="H47" s="50"/>
      <c r="I47" s="50"/>
      <c r="J47" s="50"/>
    </row>
    <row r="48" spans="1:15" ht="14.25" customHeight="1" x14ac:dyDescent="0.25">
      <c r="A48" s="31" t="s">
        <v>89</v>
      </c>
      <c r="B48" s="47" t="s">
        <v>90</v>
      </c>
      <c r="C48" s="47"/>
      <c r="D48" s="47"/>
      <c r="E48" s="47"/>
      <c r="F48" s="47"/>
      <c r="G48" s="48" t="s">
        <v>91</v>
      </c>
      <c r="H48" s="48"/>
      <c r="I48" s="48" t="s">
        <v>56</v>
      </c>
      <c r="J48" s="48"/>
    </row>
    <row r="49" spans="1:10" s="30" customFormat="1" ht="14.25" customHeight="1" x14ac:dyDescent="0.25">
      <c r="A49" s="31" t="s">
        <v>57</v>
      </c>
      <c r="B49" s="4" t="s">
        <v>92</v>
      </c>
      <c r="C49" s="4"/>
      <c r="D49" s="4"/>
      <c r="E49" s="4"/>
      <c r="F49" s="4"/>
      <c r="G49" s="63"/>
      <c r="H49" s="63"/>
      <c r="I49" s="64">
        <f>(G49*I30)</f>
        <v>0</v>
      </c>
      <c r="J49" s="64"/>
    </row>
    <row r="50" spans="1:10" s="30" customFormat="1" ht="14.25" customHeight="1" x14ac:dyDescent="0.25">
      <c r="A50" s="31" t="s">
        <v>32</v>
      </c>
      <c r="B50" s="4" t="s">
        <v>93</v>
      </c>
      <c r="C50" s="4"/>
      <c r="D50" s="4"/>
      <c r="E50" s="4"/>
      <c r="F50" s="4"/>
      <c r="G50" s="63"/>
      <c r="H50" s="63"/>
      <c r="I50" s="64">
        <f>(G50*I30)</f>
        <v>0</v>
      </c>
      <c r="J50" s="64"/>
    </row>
    <row r="51" spans="1:10" s="30" customFormat="1" ht="14.25" customHeight="1" x14ac:dyDescent="0.25">
      <c r="A51" s="31" t="s">
        <v>35</v>
      </c>
      <c r="B51" s="4" t="s">
        <v>94</v>
      </c>
      <c r="C51" s="4"/>
      <c r="D51" s="4"/>
      <c r="E51" s="4"/>
      <c r="F51" s="4"/>
      <c r="G51" s="63"/>
      <c r="H51" s="63"/>
      <c r="I51" s="64">
        <f>(G51*I30)</f>
        <v>0</v>
      </c>
      <c r="J51" s="64"/>
    </row>
    <row r="52" spans="1:10" s="30" customFormat="1" ht="14.25" customHeight="1" x14ac:dyDescent="0.25">
      <c r="A52" s="31" t="s">
        <v>38</v>
      </c>
      <c r="B52" s="4" t="s">
        <v>95</v>
      </c>
      <c r="C52" s="4"/>
      <c r="D52" s="4"/>
      <c r="E52" s="4"/>
      <c r="F52" s="4"/>
      <c r="G52" s="63"/>
      <c r="H52" s="63"/>
      <c r="I52" s="64">
        <f>(G52*I30)</f>
        <v>0</v>
      </c>
      <c r="J52" s="64"/>
    </row>
    <row r="53" spans="1:10" s="30" customFormat="1" ht="14.25" customHeight="1" x14ac:dyDescent="0.25">
      <c r="A53" s="31" t="s">
        <v>62</v>
      </c>
      <c r="B53" s="4" t="s">
        <v>96</v>
      </c>
      <c r="C53" s="4"/>
      <c r="D53" s="4"/>
      <c r="E53" s="4"/>
      <c r="F53" s="4"/>
      <c r="G53" s="63"/>
      <c r="H53" s="63"/>
      <c r="I53" s="64">
        <f>(G53*I30)</f>
        <v>0</v>
      </c>
      <c r="J53" s="64"/>
    </row>
    <row r="54" spans="1:10" s="30" customFormat="1" ht="14.25" customHeight="1" x14ac:dyDescent="0.25">
      <c r="A54" s="31" t="s">
        <v>64</v>
      </c>
      <c r="B54" s="4" t="s">
        <v>97</v>
      </c>
      <c r="C54" s="4"/>
      <c r="D54" s="4"/>
      <c r="E54" s="4"/>
      <c r="F54" s="4"/>
      <c r="G54" s="63"/>
      <c r="H54" s="63"/>
      <c r="I54" s="64">
        <f>(G54*I30)</f>
        <v>0</v>
      </c>
      <c r="J54" s="64"/>
    </row>
    <row r="55" spans="1:10" s="36" customFormat="1" ht="15.75" customHeight="1" x14ac:dyDescent="0.25">
      <c r="A55" s="35" t="s">
        <v>66</v>
      </c>
      <c r="B55" s="65" t="s">
        <v>98</v>
      </c>
      <c r="C55" s="65"/>
      <c r="D55" s="65"/>
      <c r="E55" s="65"/>
      <c r="F55" s="65"/>
      <c r="G55" s="63"/>
      <c r="H55" s="63"/>
      <c r="I55" s="66">
        <f>(G55*I30)</f>
        <v>0</v>
      </c>
      <c r="J55" s="66"/>
    </row>
    <row r="56" spans="1:10" s="30" customFormat="1" ht="14.25" customHeight="1" x14ac:dyDescent="0.25">
      <c r="A56" s="31" t="s">
        <v>99</v>
      </c>
      <c r="B56" s="4" t="s">
        <v>100</v>
      </c>
      <c r="C56" s="4"/>
      <c r="D56" s="4"/>
      <c r="E56" s="4"/>
      <c r="F56" s="4"/>
      <c r="G56" s="63"/>
      <c r="H56" s="63"/>
      <c r="I56" s="64">
        <f>(G56*I30)</f>
        <v>0</v>
      </c>
      <c r="J56" s="64"/>
    </row>
    <row r="57" spans="1:10" s="30" customFormat="1" ht="14.25" customHeight="1" x14ac:dyDescent="0.25">
      <c r="A57" s="52" t="s">
        <v>101</v>
      </c>
      <c r="B57" s="52"/>
      <c r="C57" s="52"/>
      <c r="D57" s="52"/>
      <c r="E57" s="52"/>
      <c r="F57" s="52"/>
      <c r="G57" s="67">
        <f>SUM(G49:H56)</f>
        <v>0</v>
      </c>
      <c r="H57" s="67"/>
      <c r="I57" s="58">
        <f>SUM(I49:J56)</f>
        <v>0</v>
      </c>
      <c r="J57" s="58"/>
    </row>
    <row r="58" spans="1:10" s="30" customFormat="1" x14ac:dyDescent="0.25">
      <c r="A58" s="50" t="s">
        <v>102</v>
      </c>
      <c r="B58" s="50"/>
      <c r="C58" s="50"/>
      <c r="D58" s="50"/>
      <c r="E58" s="50"/>
      <c r="F58" s="50"/>
      <c r="G58" s="50"/>
      <c r="H58" s="50"/>
      <c r="I58" s="50"/>
      <c r="J58" s="50"/>
    </row>
    <row r="59" spans="1:10" s="30" customFormat="1" ht="14.25" customHeight="1" x14ac:dyDescent="0.25">
      <c r="A59" s="32" t="s">
        <v>103</v>
      </c>
      <c r="B59" s="47" t="s">
        <v>104</v>
      </c>
      <c r="C59" s="47"/>
      <c r="D59" s="47"/>
      <c r="E59" s="47"/>
      <c r="F59" s="47"/>
      <c r="G59" s="47"/>
      <c r="H59" s="47"/>
      <c r="I59" s="48" t="s">
        <v>56</v>
      </c>
      <c r="J59" s="48"/>
    </row>
    <row r="60" spans="1:10" s="30" customFormat="1" ht="14.25" customHeight="1" x14ac:dyDescent="0.25">
      <c r="A60" s="31" t="s">
        <v>57</v>
      </c>
      <c r="B60" s="4" t="s">
        <v>105</v>
      </c>
      <c r="C60" s="4"/>
      <c r="D60" s="4"/>
      <c r="E60" s="4"/>
      <c r="F60" s="4"/>
      <c r="G60" s="68"/>
      <c r="H60" s="68"/>
      <c r="I60" s="64">
        <f>(G60*I30)</f>
        <v>0</v>
      </c>
      <c r="J60" s="64"/>
    </row>
    <row r="61" spans="1:10" s="30" customFormat="1" ht="14.25" customHeight="1" x14ac:dyDescent="0.25">
      <c r="A61" s="31" t="s">
        <v>32</v>
      </c>
      <c r="B61" s="4" t="s">
        <v>106</v>
      </c>
      <c r="C61" s="4"/>
      <c r="D61" s="4"/>
      <c r="E61" s="4"/>
      <c r="F61" s="4"/>
      <c r="G61" s="68"/>
      <c r="H61" s="68"/>
      <c r="I61" s="64">
        <f>(G61*I30)</f>
        <v>0</v>
      </c>
      <c r="J61" s="64"/>
    </row>
    <row r="62" spans="1:10" s="30" customFormat="1" ht="14.25" customHeight="1" x14ac:dyDescent="0.25">
      <c r="A62" s="52" t="s">
        <v>101</v>
      </c>
      <c r="B62" s="52"/>
      <c r="C62" s="52"/>
      <c r="D62" s="52"/>
      <c r="E62" s="52"/>
      <c r="F62" s="52"/>
      <c r="G62" s="67">
        <f>SUM(G60:H61)</f>
        <v>0</v>
      </c>
      <c r="H62" s="67"/>
      <c r="I62" s="69">
        <f>SUM(I60:J61)</f>
        <v>0</v>
      </c>
      <c r="J62" s="69"/>
    </row>
    <row r="63" spans="1:10" s="30" customFormat="1" x14ac:dyDescent="0.25">
      <c r="A63" s="50" t="s">
        <v>107</v>
      </c>
      <c r="B63" s="50"/>
      <c r="C63" s="50"/>
      <c r="D63" s="50"/>
      <c r="E63" s="50"/>
      <c r="F63" s="50"/>
      <c r="G63" s="50"/>
      <c r="H63" s="50"/>
      <c r="I63" s="50"/>
      <c r="J63" s="50"/>
    </row>
    <row r="64" spans="1:10" s="30" customFormat="1" ht="14.25" customHeight="1" x14ac:dyDescent="0.25">
      <c r="A64" s="32" t="s">
        <v>108</v>
      </c>
      <c r="B64" s="47" t="s">
        <v>109</v>
      </c>
      <c r="C64" s="47"/>
      <c r="D64" s="47"/>
      <c r="E64" s="47"/>
      <c r="F64" s="47"/>
      <c r="G64" s="47"/>
      <c r="H64" s="47"/>
      <c r="I64" s="48" t="s">
        <v>56</v>
      </c>
      <c r="J64" s="48"/>
    </row>
    <row r="65" spans="1:10" s="30" customFormat="1" ht="14.25" customHeight="1" x14ac:dyDescent="0.25">
      <c r="A65" s="31" t="s">
        <v>57</v>
      </c>
      <c r="B65" s="4" t="s">
        <v>110</v>
      </c>
      <c r="C65" s="4"/>
      <c r="D65" s="4"/>
      <c r="E65" s="4"/>
      <c r="F65" s="4"/>
      <c r="G65" s="63"/>
      <c r="H65" s="63"/>
      <c r="I65" s="64">
        <f>(G65*I30)</f>
        <v>0</v>
      </c>
      <c r="J65" s="64"/>
    </row>
    <row r="66" spans="1:10" s="30" customFormat="1" ht="14.25" customHeight="1" x14ac:dyDescent="0.25">
      <c r="A66" s="31" t="s">
        <v>32</v>
      </c>
      <c r="B66" s="4" t="s">
        <v>111</v>
      </c>
      <c r="C66" s="4"/>
      <c r="D66" s="4"/>
      <c r="E66" s="4"/>
      <c r="F66" s="4"/>
      <c r="G66" s="63"/>
      <c r="H66" s="63"/>
      <c r="I66" s="64">
        <f>(G66*I30)</f>
        <v>0</v>
      </c>
      <c r="J66" s="64"/>
    </row>
    <row r="67" spans="1:10" s="30" customFormat="1" ht="14.25" customHeight="1" x14ac:dyDescent="0.25">
      <c r="A67" s="31" t="s">
        <v>35</v>
      </c>
      <c r="B67" s="4" t="s">
        <v>112</v>
      </c>
      <c r="C67" s="4"/>
      <c r="D67" s="4"/>
      <c r="E67" s="4"/>
      <c r="F67" s="4"/>
      <c r="G67" s="63"/>
      <c r="H67" s="63"/>
      <c r="I67" s="64">
        <f>(G67*I30)</f>
        <v>0</v>
      </c>
      <c r="J67" s="64"/>
    </row>
    <row r="68" spans="1:10" s="30" customFormat="1" ht="14.25" customHeight="1" x14ac:dyDescent="0.25">
      <c r="A68" s="31" t="s">
        <v>38</v>
      </c>
      <c r="B68" s="70" t="s">
        <v>113</v>
      </c>
      <c r="C68" s="70"/>
      <c r="D68" s="70"/>
      <c r="E68" s="70"/>
      <c r="F68" s="70"/>
      <c r="G68" s="63"/>
      <c r="H68" s="63"/>
      <c r="I68" s="64">
        <f>(G68*I30)</f>
        <v>0</v>
      </c>
      <c r="J68" s="64"/>
    </row>
    <row r="69" spans="1:10" s="30" customFormat="1" ht="14.25" customHeight="1" x14ac:dyDescent="0.25">
      <c r="A69" s="31" t="s">
        <v>62</v>
      </c>
      <c r="B69" s="4" t="s">
        <v>114</v>
      </c>
      <c r="C69" s="4"/>
      <c r="D69" s="4"/>
      <c r="E69" s="4"/>
      <c r="F69" s="4"/>
      <c r="G69" s="63"/>
      <c r="H69" s="63"/>
      <c r="I69" s="64">
        <f>(G69*I30)</f>
        <v>0</v>
      </c>
      <c r="J69" s="64"/>
    </row>
    <row r="70" spans="1:10" s="30" customFormat="1" ht="14.25" customHeight="1" x14ac:dyDescent="0.25">
      <c r="A70" s="31" t="s">
        <v>64</v>
      </c>
      <c r="B70" s="4" t="s">
        <v>115</v>
      </c>
      <c r="C70" s="4"/>
      <c r="D70" s="4"/>
      <c r="E70" s="4"/>
      <c r="F70" s="4"/>
      <c r="G70" s="63"/>
      <c r="H70" s="63"/>
      <c r="I70" s="64">
        <f>(G70*I30)</f>
        <v>0</v>
      </c>
      <c r="J70" s="64"/>
    </row>
    <row r="71" spans="1:10" s="30" customFormat="1" ht="14.25" customHeight="1" x14ac:dyDescent="0.25">
      <c r="A71" s="52" t="s">
        <v>101</v>
      </c>
      <c r="B71" s="52"/>
      <c r="C71" s="52"/>
      <c r="D71" s="52"/>
      <c r="E71" s="52"/>
      <c r="F71" s="52"/>
      <c r="G71" s="67">
        <f>SUM(G65:H70)</f>
        <v>0</v>
      </c>
      <c r="H71" s="67"/>
      <c r="I71" s="69">
        <f>SUM(I65:J70)</f>
        <v>0</v>
      </c>
      <c r="J71" s="69"/>
    </row>
    <row r="72" spans="1:10" s="30" customFormat="1" x14ac:dyDescent="0.25">
      <c r="A72" s="50" t="s">
        <v>116</v>
      </c>
      <c r="B72" s="50"/>
      <c r="C72" s="50"/>
      <c r="D72" s="50"/>
      <c r="E72" s="50"/>
      <c r="F72" s="50"/>
      <c r="G72" s="50"/>
      <c r="H72" s="50"/>
      <c r="I72" s="50"/>
      <c r="J72" s="50"/>
    </row>
    <row r="73" spans="1:10" s="30" customFormat="1" ht="14.25" customHeight="1" x14ac:dyDescent="0.25">
      <c r="A73" s="32" t="s">
        <v>117</v>
      </c>
      <c r="B73" s="47" t="s">
        <v>118</v>
      </c>
      <c r="C73" s="47"/>
      <c r="D73" s="47"/>
      <c r="E73" s="47"/>
      <c r="F73" s="47"/>
      <c r="G73" s="47"/>
      <c r="H73" s="47"/>
      <c r="I73" s="48" t="s">
        <v>56</v>
      </c>
      <c r="J73" s="48"/>
    </row>
    <row r="74" spans="1:10" s="30" customFormat="1" ht="14.25" customHeight="1" x14ac:dyDescent="0.25">
      <c r="A74" s="31" t="s">
        <v>57</v>
      </c>
      <c r="B74" s="4" t="s">
        <v>119</v>
      </c>
      <c r="C74" s="4"/>
      <c r="D74" s="4"/>
      <c r="E74" s="4"/>
      <c r="F74" s="4"/>
      <c r="G74" s="68"/>
      <c r="H74" s="68"/>
      <c r="I74" s="71">
        <f>(G74*I30)</f>
        <v>0</v>
      </c>
      <c r="J74" s="71"/>
    </row>
    <row r="75" spans="1:10" s="30" customFormat="1" ht="14.25" customHeight="1" x14ac:dyDescent="0.25">
      <c r="A75" s="31" t="s">
        <v>32</v>
      </c>
      <c r="B75" s="4" t="s">
        <v>120</v>
      </c>
      <c r="C75" s="4"/>
      <c r="D75" s="4"/>
      <c r="E75" s="4"/>
      <c r="F75" s="4"/>
      <c r="G75" s="68"/>
      <c r="H75" s="68"/>
      <c r="I75" s="71">
        <f>(G75*I30)</f>
        <v>0</v>
      </c>
      <c r="J75" s="71"/>
    </row>
    <row r="76" spans="1:10" s="30" customFormat="1" ht="14.25" customHeight="1" x14ac:dyDescent="0.25">
      <c r="A76" s="31" t="s">
        <v>35</v>
      </c>
      <c r="B76" s="4" t="s">
        <v>121</v>
      </c>
      <c r="C76" s="4"/>
      <c r="D76" s="4"/>
      <c r="E76" s="4"/>
      <c r="F76" s="4"/>
      <c r="G76" s="68"/>
      <c r="H76" s="68"/>
      <c r="I76" s="71">
        <f>(G76*I30)</f>
        <v>0</v>
      </c>
      <c r="J76" s="71"/>
    </row>
    <row r="77" spans="1:10" s="30" customFormat="1" ht="14.25" customHeight="1" x14ac:dyDescent="0.25">
      <c r="A77" s="31" t="s">
        <v>38</v>
      </c>
      <c r="B77" s="4" t="s">
        <v>122</v>
      </c>
      <c r="C77" s="4"/>
      <c r="D77" s="4"/>
      <c r="E77" s="4"/>
      <c r="F77" s="4"/>
      <c r="G77" s="68"/>
      <c r="H77" s="68"/>
      <c r="I77" s="71">
        <f>(G77*I30)</f>
        <v>0</v>
      </c>
      <c r="J77" s="71"/>
    </row>
    <row r="78" spans="1:10" s="30" customFormat="1" ht="14.25" customHeight="1" x14ac:dyDescent="0.25">
      <c r="A78" s="31" t="s">
        <v>62</v>
      </c>
      <c r="B78" s="4" t="s">
        <v>123</v>
      </c>
      <c r="C78" s="4"/>
      <c r="D78" s="4"/>
      <c r="E78" s="4"/>
      <c r="F78" s="4"/>
      <c r="G78" s="68"/>
      <c r="H78" s="68"/>
      <c r="I78" s="71">
        <f>(G78*I30)</f>
        <v>0</v>
      </c>
      <c r="J78" s="71"/>
    </row>
    <row r="79" spans="1:10" s="30" customFormat="1" ht="14.25" customHeight="1" x14ac:dyDescent="0.25">
      <c r="A79" s="31" t="s">
        <v>64</v>
      </c>
      <c r="B79" s="4" t="s">
        <v>124</v>
      </c>
      <c r="C79" s="4"/>
      <c r="D79" s="4"/>
      <c r="E79" s="4"/>
      <c r="F79" s="4"/>
      <c r="G79" s="68"/>
      <c r="H79" s="68"/>
      <c r="I79" s="71">
        <f>(G79*I30)</f>
        <v>0</v>
      </c>
      <c r="J79" s="71"/>
    </row>
    <row r="80" spans="1:10" s="30" customFormat="1" ht="14.25" customHeight="1" x14ac:dyDescent="0.25">
      <c r="A80" s="48" t="s">
        <v>125</v>
      </c>
      <c r="B80" s="48"/>
      <c r="C80" s="48"/>
      <c r="D80" s="48"/>
      <c r="E80" s="48"/>
      <c r="F80" s="48"/>
      <c r="G80" s="72">
        <f>SUM(G74:G79)</f>
        <v>0</v>
      </c>
      <c r="H80" s="72"/>
      <c r="I80" s="73">
        <f>SUM(I74:J79)</f>
        <v>0</v>
      </c>
      <c r="J80" s="73"/>
    </row>
    <row r="81" spans="1:11" ht="14.25" customHeight="1" x14ac:dyDescent="0.25">
      <c r="A81" s="31" t="s">
        <v>66</v>
      </c>
      <c r="B81" s="4" t="s">
        <v>126</v>
      </c>
      <c r="C81" s="4"/>
      <c r="D81" s="4"/>
      <c r="E81" s="4"/>
      <c r="F81" s="4"/>
      <c r="G81" s="68"/>
      <c r="H81" s="68"/>
      <c r="I81" s="71">
        <f>(G81*I30)</f>
        <v>0</v>
      </c>
      <c r="J81" s="71"/>
    </row>
    <row r="82" spans="1:11" ht="14.25" customHeight="1" x14ac:dyDescent="0.25">
      <c r="A82" s="48" t="s">
        <v>127</v>
      </c>
      <c r="B82" s="48"/>
      <c r="C82" s="48"/>
      <c r="D82" s="48"/>
      <c r="E82" s="48"/>
      <c r="F82" s="48"/>
      <c r="G82" s="72">
        <f>G80+G81</f>
        <v>0</v>
      </c>
      <c r="H82" s="72"/>
      <c r="I82" s="73">
        <f>SUM(I80:J81)</f>
        <v>0</v>
      </c>
      <c r="J82" s="73"/>
    </row>
    <row r="83" spans="1:11" ht="14.25" customHeight="1" x14ac:dyDescent="0.25">
      <c r="A83" s="31" t="s">
        <v>99</v>
      </c>
      <c r="B83" s="4" t="s">
        <v>128</v>
      </c>
      <c r="C83" s="4"/>
      <c r="D83" s="4"/>
      <c r="E83" s="4"/>
      <c r="F83" s="4"/>
      <c r="G83" s="68"/>
      <c r="H83" s="68"/>
      <c r="I83" s="64">
        <f>(G83*I30)</f>
        <v>0</v>
      </c>
      <c r="J83" s="64"/>
    </row>
    <row r="84" spans="1:11" ht="14.25" customHeight="1" x14ac:dyDescent="0.25">
      <c r="A84" s="52" t="s">
        <v>101</v>
      </c>
      <c r="B84" s="52"/>
      <c r="C84" s="52"/>
      <c r="D84" s="52"/>
      <c r="E84" s="52"/>
      <c r="F84" s="52"/>
      <c r="G84" s="67">
        <f>G82+G83</f>
        <v>0</v>
      </c>
      <c r="H84" s="67"/>
      <c r="I84" s="69">
        <f>I82+I83</f>
        <v>0</v>
      </c>
      <c r="J84" s="69"/>
    </row>
    <row r="85" spans="1:11" x14ac:dyDescent="0.25">
      <c r="A85" s="50" t="s">
        <v>129</v>
      </c>
      <c r="B85" s="50"/>
      <c r="C85" s="50"/>
      <c r="D85" s="50"/>
      <c r="E85" s="50"/>
      <c r="F85" s="50"/>
      <c r="G85" s="50"/>
      <c r="H85" s="50"/>
      <c r="I85" s="50"/>
      <c r="J85" s="50"/>
    </row>
    <row r="86" spans="1:11" ht="14.25" customHeight="1" x14ac:dyDescent="0.25">
      <c r="A86" s="31">
        <v>4</v>
      </c>
      <c r="B86" s="47" t="s">
        <v>130</v>
      </c>
      <c r="C86" s="47"/>
      <c r="D86" s="47"/>
      <c r="E86" s="47"/>
      <c r="F86" s="47"/>
      <c r="G86" s="47"/>
      <c r="H86" s="47"/>
      <c r="I86" s="48" t="s">
        <v>56</v>
      </c>
      <c r="J86" s="48"/>
    </row>
    <row r="87" spans="1:11" ht="14.25" customHeight="1" x14ac:dyDescent="0.25">
      <c r="A87" s="31" t="s">
        <v>131</v>
      </c>
      <c r="B87" s="4" t="s">
        <v>90</v>
      </c>
      <c r="C87" s="4"/>
      <c r="D87" s="4"/>
      <c r="E87" s="4"/>
      <c r="F87" s="4"/>
      <c r="G87" s="68">
        <f>G57</f>
        <v>0</v>
      </c>
      <c r="H87" s="68"/>
      <c r="I87" s="74">
        <f>I57</f>
        <v>0</v>
      </c>
      <c r="J87" s="74"/>
    </row>
    <row r="88" spans="1:11" ht="14.25" customHeight="1" x14ac:dyDescent="0.25">
      <c r="A88" s="31" t="s">
        <v>132</v>
      </c>
      <c r="B88" s="4" t="s">
        <v>133</v>
      </c>
      <c r="C88" s="4"/>
      <c r="D88" s="4"/>
      <c r="E88" s="4"/>
      <c r="F88" s="4"/>
      <c r="G88" s="68">
        <f>G62</f>
        <v>0</v>
      </c>
      <c r="H88" s="68"/>
      <c r="I88" s="64">
        <f>(I62)</f>
        <v>0</v>
      </c>
      <c r="J88" s="64"/>
    </row>
    <row r="89" spans="1:11" ht="14.25" customHeight="1" x14ac:dyDescent="0.25">
      <c r="A89" s="31" t="s">
        <v>134</v>
      </c>
      <c r="B89" s="4" t="s">
        <v>135</v>
      </c>
      <c r="C89" s="4"/>
      <c r="D89" s="4"/>
      <c r="E89" s="4"/>
      <c r="F89" s="4"/>
      <c r="G89" s="68">
        <f>G71</f>
        <v>0</v>
      </c>
      <c r="H89" s="68"/>
      <c r="I89" s="64">
        <f>I71</f>
        <v>0</v>
      </c>
      <c r="J89" s="64"/>
    </row>
    <row r="90" spans="1:11" ht="14.25" customHeight="1" x14ac:dyDescent="0.25">
      <c r="A90" s="31" t="s">
        <v>136</v>
      </c>
      <c r="B90" s="4" t="s">
        <v>137</v>
      </c>
      <c r="C90" s="4"/>
      <c r="D90" s="4"/>
      <c r="E90" s="4"/>
      <c r="F90" s="4"/>
      <c r="G90" s="68">
        <f>G84</f>
        <v>0</v>
      </c>
      <c r="H90" s="68"/>
      <c r="I90" s="64">
        <f>I84</f>
        <v>0</v>
      </c>
      <c r="J90" s="64"/>
    </row>
    <row r="91" spans="1:11" ht="14.25" customHeight="1" x14ac:dyDescent="0.25">
      <c r="A91" s="52" t="s">
        <v>101</v>
      </c>
      <c r="B91" s="52"/>
      <c r="C91" s="52"/>
      <c r="D91" s="52"/>
      <c r="E91" s="52"/>
      <c r="F91" s="52"/>
      <c r="G91" s="67">
        <f>SUM(G87:H90)</f>
        <v>0</v>
      </c>
      <c r="H91" s="67"/>
      <c r="I91" s="58">
        <f>SUM(I87:J90)</f>
        <v>0</v>
      </c>
      <c r="J91" s="58"/>
      <c r="K91" s="37"/>
    </row>
    <row r="92" spans="1:11" x14ac:dyDescent="0.25">
      <c r="A92" s="50" t="s">
        <v>138</v>
      </c>
      <c r="B92" s="50"/>
      <c r="C92" s="50"/>
      <c r="D92" s="50"/>
      <c r="E92" s="50"/>
      <c r="F92" s="50"/>
      <c r="G92" s="50"/>
      <c r="H92" s="50"/>
      <c r="I92" s="50"/>
      <c r="J92" s="50"/>
    </row>
    <row r="93" spans="1:11" ht="14.25" customHeight="1" x14ac:dyDescent="0.25">
      <c r="A93" s="32">
        <v>5</v>
      </c>
      <c r="B93" s="47" t="s">
        <v>139</v>
      </c>
      <c r="C93" s="47"/>
      <c r="D93" s="47"/>
      <c r="E93" s="47"/>
      <c r="F93" s="47"/>
      <c r="G93" s="48" t="s">
        <v>91</v>
      </c>
      <c r="H93" s="48"/>
      <c r="I93" s="48" t="s">
        <v>56</v>
      </c>
      <c r="J93" s="48"/>
    </row>
    <row r="94" spans="1:11" ht="14.25" customHeight="1" x14ac:dyDescent="0.25">
      <c r="A94" s="31" t="s">
        <v>57</v>
      </c>
      <c r="B94" s="4" t="s">
        <v>140</v>
      </c>
      <c r="C94" s="4"/>
      <c r="D94" s="4"/>
      <c r="E94" s="4"/>
      <c r="F94" s="4"/>
      <c r="G94" s="68">
        <v>0.05</v>
      </c>
      <c r="H94" s="68"/>
      <c r="I94" s="75">
        <f>(I108*G94)</f>
        <v>25</v>
      </c>
      <c r="J94" s="75"/>
    </row>
    <row r="95" spans="1:11" ht="14.25" customHeight="1" x14ac:dyDescent="0.25">
      <c r="A95" s="31" t="s">
        <v>32</v>
      </c>
      <c r="B95" s="4" t="s">
        <v>141</v>
      </c>
      <c r="C95" s="4"/>
      <c r="D95" s="4"/>
      <c r="E95" s="4"/>
      <c r="F95" s="4"/>
      <c r="G95" s="76"/>
      <c r="H95" s="76"/>
      <c r="I95" s="77"/>
      <c r="J95" s="77"/>
    </row>
    <row r="96" spans="1:11" ht="14.25" customHeight="1" x14ac:dyDescent="0.25">
      <c r="A96" s="31"/>
      <c r="B96" s="4" t="s">
        <v>170</v>
      </c>
      <c r="C96" s="4"/>
      <c r="D96" s="4"/>
      <c r="E96" s="4"/>
      <c r="F96" s="4"/>
      <c r="G96" s="68">
        <v>1.6500000000000001E-2</v>
      </c>
      <c r="H96" s="68"/>
      <c r="I96" s="75">
        <f>K97*G96</f>
        <v>11.112244897959185</v>
      </c>
      <c r="J96" s="75"/>
      <c r="K96" s="38">
        <f>(100%-SUM(G96:H98))/100</f>
        <v>8.5749999999999993E-3</v>
      </c>
    </row>
    <row r="97" spans="1:11" ht="14.25" customHeight="1" x14ac:dyDescent="0.25">
      <c r="A97" s="31"/>
      <c r="B97" s="4" t="s">
        <v>143</v>
      </c>
      <c r="C97" s="4"/>
      <c r="D97" s="4"/>
      <c r="E97" s="4"/>
      <c r="F97" s="4"/>
      <c r="G97" s="68">
        <v>7.5999999999999998E-2</v>
      </c>
      <c r="H97" s="68"/>
      <c r="I97" s="75">
        <f>K97*G97</f>
        <v>51.183673469387756</v>
      </c>
      <c r="J97" s="75"/>
      <c r="K97" s="39">
        <f>(I108+I94+I100)/(100%-SUM(G96:H98))/100*100</f>
        <v>673.46938775510205</v>
      </c>
    </row>
    <row r="98" spans="1:11" ht="14.25" customHeight="1" x14ac:dyDescent="0.25">
      <c r="A98" s="31"/>
      <c r="B98" s="4" t="s">
        <v>144</v>
      </c>
      <c r="C98" s="4"/>
      <c r="D98" s="4"/>
      <c r="E98" s="4"/>
      <c r="F98" s="4"/>
      <c r="G98" s="68">
        <v>0.05</v>
      </c>
      <c r="H98" s="68"/>
      <c r="I98" s="75">
        <f>K97*G98</f>
        <v>33.673469387755105</v>
      </c>
      <c r="J98" s="75"/>
      <c r="K98" s="37"/>
    </row>
    <row r="99" spans="1:11" ht="14.25" customHeight="1" x14ac:dyDescent="0.25">
      <c r="A99" s="31"/>
      <c r="B99" s="4" t="s">
        <v>145</v>
      </c>
      <c r="C99" s="4"/>
      <c r="D99" s="4"/>
      <c r="E99" s="4"/>
      <c r="F99" s="4"/>
      <c r="G99" s="78"/>
      <c r="H99" s="78"/>
      <c r="I99" s="79"/>
      <c r="J99" s="79"/>
    </row>
    <row r="100" spans="1:11" ht="14.25" customHeight="1" x14ac:dyDescent="0.25">
      <c r="A100" s="31" t="s">
        <v>35</v>
      </c>
      <c r="B100" s="4" t="s">
        <v>146</v>
      </c>
      <c r="C100" s="4"/>
      <c r="D100" s="4"/>
      <c r="E100" s="4"/>
      <c r="F100" s="4"/>
      <c r="G100" s="68">
        <v>0.1</v>
      </c>
      <c r="H100" s="68"/>
      <c r="I100" s="75">
        <f>SUM(I108+I94)*G100</f>
        <v>52.5</v>
      </c>
      <c r="J100" s="75"/>
    </row>
    <row r="101" spans="1:11" ht="14.25" customHeight="1" x14ac:dyDescent="0.25">
      <c r="A101" s="52" t="s">
        <v>101</v>
      </c>
      <c r="B101" s="52"/>
      <c r="C101" s="52"/>
      <c r="D101" s="52"/>
      <c r="E101" s="52"/>
      <c r="F101" s="52"/>
      <c r="G101" s="67">
        <f>SUM(G94:H100)</f>
        <v>0.29249999999999998</v>
      </c>
      <c r="H101" s="67"/>
      <c r="I101" s="80">
        <f>SUM(I100+I99+I98+I97+I96+I94)</f>
        <v>173.46938775510205</v>
      </c>
      <c r="J101" s="80"/>
    </row>
    <row r="102" spans="1:11" x14ac:dyDescent="0.25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</row>
    <row r="103" spans="1:11" ht="14.25" customHeight="1" x14ac:dyDescent="0.25">
      <c r="A103" s="31"/>
      <c r="B103" s="47" t="s">
        <v>148</v>
      </c>
      <c r="C103" s="47"/>
      <c r="D103" s="47"/>
      <c r="E103" s="47"/>
      <c r="F103" s="47"/>
      <c r="G103" s="47"/>
      <c r="H103" s="47"/>
      <c r="I103" s="48" t="s">
        <v>56</v>
      </c>
      <c r="J103" s="48"/>
    </row>
    <row r="104" spans="1:11" ht="14.25" customHeight="1" x14ac:dyDescent="0.25">
      <c r="A104" s="31" t="s">
        <v>57</v>
      </c>
      <c r="B104" s="4" t="s">
        <v>149</v>
      </c>
      <c r="C104" s="4"/>
      <c r="D104" s="4"/>
      <c r="E104" s="4"/>
      <c r="F104" s="4"/>
      <c r="G104" s="4"/>
      <c r="H104" s="4"/>
      <c r="I104" s="54">
        <f>I30</f>
        <v>500</v>
      </c>
      <c r="J104" s="54"/>
    </row>
    <row r="105" spans="1:11" ht="14.25" customHeight="1" x14ac:dyDescent="0.25">
      <c r="A105" s="31" t="s">
        <v>32</v>
      </c>
      <c r="B105" s="4" t="s">
        <v>150</v>
      </c>
      <c r="C105" s="4"/>
      <c r="D105" s="4"/>
      <c r="E105" s="4"/>
      <c r="F105" s="4"/>
      <c r="G105" s="4"/>
      <c r="H105" s="4"/>
      <c r="I105" s="74">
        <f>I40</f>
        <v>0</v>
      </c>
      <c r="J105" s="74"/>
    </row>
    <row r="106" spans="1:11" ht="14.25" customHeight="1" x14ac:dyDescent="0.25">
      <c r="A106" s="34" t="s">
        <v>35</v>
      </c>
      <c r="B106" s="61" t="s">
        <v>151</v>
      </c>
      <c r="C106" s="61"/>
      <c r="D106" s="61"/>
      <c r="E106" s="61"/>
      <c r="F106" s="61"/>
      <c r="G106" s="61"/>
      <c r="H106" s="61"/>
      <c r="I106" s="81">
        <f>I46</f>
        <v>0</v>
      </c>
      <c r="J106" s="81"/>
    </row>
    <row r="107" spans="1:11" ht="14.25" customHeight="1" x14ac:dyDescent="0.25">
      <c r="A107" s="31" t="s">
        <v>38</v>
      </c>
      <c r="B107" s="4" t="s">
        <v>152</v>
      </c>
      <c r="C107" s="4"/>
      <c r="D107" s="4"/>
      <c r="E107" s="4"/>
      <c r="F107" s="4"/>
      <c r="G107" s="4"/>
      <c r="H107" s="4"/>
      <c r="I107" s="54">
        <f>I91</f>
        <v>0</v>
      </c>
      <c r="J107" s="54"/>
    </row>
    <row r="108" spans="1:11" ht="14.25" customHeight="1" x14ac:dyDescent="0.25">
      <c r="A108" s="52" t="s">
        <v>153</v>
      </c>
      <c r="B108" s="52"/>
      <c r="C108" s="52"/>
      <c r="D108" s="52"/>
      <c r="E108" s="52"/>
      <c r="F108" s="52"/>
      <c r="G108" s="52"/>
      <c r="H108" s="52"/>
      <c r="I108" s="80">
        <f>SUM(I104:J107)</f>
        <v>500</v>
      </c>
      <c r="J108" s="80"/>
    </row>
    <row r="109" spans="1:11" ht="14.25" customHeight="1" x14ac:dyDescent="0.25">
      <c r="A109" s="34" t="s">
        <v>62</v>
      </c>
      <c r="B109" s="61" t="s">
        <v>154</v>
      </c>
      <c r="C109" s="61"/>
      <c r="D109" s="61"/>
      <c r="E109" s="61"/>
      <c r="F109" s="61"/>
      <c r="G109" s="61"/>
      <c r="H109" s="61"/>
      <c r="I109" s="56">
        <f>I101</f>
        <v>173.46938775510205</v>
      </c>
      <c r="J109" s="56"/>
    </row>
    <row r="110" spans="1:11" ht="14.25" customHeight="1" x14ac:dyDescent="0.25">
      <c r="A110" s="52" t="s">
        <v>184</v>
      </c>
      <c r="B110" s="52"/>
      <c r="C110" s="52"/>
      <c r="D110" s="52"/>
      <c r="E110" s="52"/>
      <c r="F110" s="52"/>
      <c r="G110" s="52"/>
      <c r="H110" s="52"/>
      <c r="I110" s="80">
        <f>SUM(I108:J109)</f>
        <v>673.46938775510205</v>
      </c>
      <c r="J110" s="80"/>
    </row>
    <row r="111" spans="1:11" x14ac:dyDescent="0.25">
      <c r="A111" s="82"/>
      <c r="B111" s="82"/>
      <c r="C111" s="82"/>
      <c r="D111" s="82"/>
      <c r="E111" s="82"/>
      <c r="F111" s="82"/>
      <c r="G111" s="82"/>
      <c r="H111" s="82"/>
      <c r="I111" s="82"/>
      <c r="J111" s="82"/>
    </row>
    <row r="112" spans="1:11" ht="14.25" customHeight="1" x14ac:dyDescent="0.25">
      <c r="A112" s="52" t="s">
        <v>185</v>
      </c>
      <c r="B112" s="52"/>
      <c r="C112" s="52"/>
      <c r="D112" s="52"/>
      <c r="E112" s="52"/>
      <c r="F112" s="52"/>
      <c r="G112" s="52"/>
      <c r="H112" s="52"/>
      <c r="I112" s="80"/>
      <c r="J112" s="80"/>
    </row>
    <row r="113" spans="1:10" s="30" customFormat="1" ht="15" customHeight="1" x14ac:dyDescent="0.2">
      <c r="A113" s="83" t="s">
        <v>178</v>
      </c>
      <c r="B113" s="83"/>
      <c r="C113" s="84"/>
      <c r="D113" s="84"/>
      <c r="E113" s="84"/>
      <c r="F113" s="84"/>
      <c r="G113" s="84"/>
      <c r="H113" s="40">
        <v>11</v>
      </c>
      <c r="I113" s="85">
        <f>I110*H113</f>
        <v>7408.1632653061224</v>
      </c>
      <c r="J113" s="85"/>
    </row>
    <row r="114" spans="1:10" s="30" customFormat="1" ht="14.25" customHeight="1" x14ac:dyDescent="0.2">
      <c r="A114" s="83" t="s">
        <v>186</v>
      </c>
      <c r="B114" s="83"/>
      <c r="C114" s="86"/>
      <c r="D114" s="86"/>
      <c r="E114" s="86"/>
      <c r="F114" s="86"/>
      <c r="G114" s="86"/>
      <c r="H114" s="40">
        <f>H113*12</f>
        <v>132</v>
      </c>
      <c r="I114" s="80">
        <f>I110*H114</f>
        <v>88897.959183673476</v>
      </c>
      <c r="J114" s="80"/>
    </row>
  </sheetData>
  <mergeCells count="261"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docMetadata/LabelInfo.xml><?xml version="1.0" encoding="utf-8"?>
<clbl:labelList xmlns:clbl="http://schemas.microsoft.com/office/2020/mipLabelMetadata">
  <clbl:label id="{8c52b21c-da19-4cf0-80f4-cf212d171833}" enabled="1" method="Privileged" siteId="{97298271-1bd7-4ac5-935b-88addef636c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</vt:lpstr>
      <vt:lpstr>Sup. Manut. Predial</vt:lpstr>
      <vt:lpstr>Horas Extras Sup. Manut</vt:lpstr>
      <vt:lpstr>Aux. Op. Manut. Predial</vt:lpstr>
      <vt:lpstr>Horas Extras Aux. Op. Manut.</vt:lpstr>
      <vt:lpstr>Eletricista</vt:lpstr>
      <vt:lpstr>Horas Extras Eletricista</vt:lpstr>
      <vt:lpstr>Reembolso Deslocamento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FLAVIANA Santos MAGALHÃES</dc:creator>
  <dc:description/>
  <cp:lastModifiedBy>FLAVIANA Santos MAGALHÃES</cp:lastModifiedBy>
  <cp:revision>0</cp:revision>
  <dcterms:created xsi:type="dcterms:W3CDTF">2026-10-02T12:23:52Z</dcterms:created>
  <dcterms:modified xsi:type="dcterms:W3CDTF">2026-10-02T12:25:49Z</dcterms:modified>
  <dc:language>en-US</dc:language>
</cp:coreProperties>
</file>