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braepr-my.sharepoint.com/personal/flaviana_magalhaes_ce_sebrae_com_br1/Documents/Contratos/Novas contratações/Realizando/Limpeza/pregão/3ª análise/"/>
    </mc:Choice>
  </mc:AlternateContent>
  <xr:revisionPtr revIDLastSave="6" documentId="13_ncr:1_{84755FCE-C881-4C5B-BC65-A18FB87C996E}" xr6:coauthVersionLast="47" xr6:coauthVersionMax="47" xr10:uidLastSave="{C7C3B151-C90B-49A0-8BBE-022B2CF16085}"/>
  <bookViews>
    <workbookView xWindow="-110" yWindow="-110" windowWidth="19420" windowHeight="10300" xr2:uid="{37A6C5DF-CF6F-4D18-848C-8563D274AD43}"/>
  </bookViews>
  <sheets>
    <sheet name="Resumo" sheetId="5" r:id="rId1"/>
    <sheet name="Supervisor Limpeza" sheetId="1" r:id="rId2"/>
    <sheet name="Aux. Serv. G - Sede Fortaleza" sheetId="3" r:id="rId3"/>
    <sheet name="Aux. Serv. G - Regional Fortal" sheetId="17" r:id="rId4"/>
    <sheet name="Aux. Serv. G  Limoeiro" sheetId="11" r:id="rId5"/>
    <sheet name="Aux. Serv. G Itapipoca" sheetId="9" r:id="rId6"/>
    <sheet name="Aux. Serv. G Iguatu" sheetId="16" r:id="rId7"/>
    <sheet name="Aux. Serv. G  Tauá" sheetId="14" r:id="rId8"/>
    <sheet name="Aux. Serv. G  Juazeiro" sheetId="10" r:id="rId9"/>
    <sheet name="Aux. Serv. G  Aracati" sheetId="6" r:id="rId10"/>
    <sheet name="Aux. Serv. G  Baturité" sheetId="7" r:id="rId11"/>
    <sheet name="Aux. Serv. G  Sobral" sheetId="13" r:id="rId12"/>
    <sheet name="Aux. Serv. G Quixeramobim" sheetId="12" r:id="rId13"/>
    <sheet name="Aux. Serv. G Tianguá" sheetId="15" r:id="rId14"/>
    <sheet name="Aux. Serv. G Crateús" sheetId="8" r:id="rId15"/>
    <sheet name="Insumos" sheetId="18" r:id="rId16"/>
  </sheets>
  <externalReferences>
    <externalReference r:id="rId17"/>
    <externalReference r:id="rId18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5" l="1"/>
  <c r="I98" i="8"/>
  <c r="I94" i="8"/>
  <c r="K95" i="8"/>
  <c r="I96" i="8" s="1"/>
  <c r="K94" i="8"/>
  <c r="I98" i="15"/>
  <c r="I96" i="15"/>
  <c r="I95" i="15"/>
  <c r="I94" i="15"/>
  <c r="K95" i="15"/>
  <c r="K94" i="15"/>
  <c r="I98" i="12"/>
  <c r="I96" i="12"/>
  <c r="I95" i="12"/>
  <c r="I94" i="12"/>
  <c r="K95" i="12"/>
  <c r="K94" i="12"/>
  <c r="I98" i="13"/>
  <c r="K95" i="13"/>
  <c r="I96" i="13" s="1"/>
  <c r="K94" i="13"/>
  <c r="I98" i="7"/>
  <c r="I94" i="7"/>
  <c r="K95" i="7"/>
  <c r="I96" i="7" s="1"/>
  <c r="K94" i="7"/>
  <c r="I98" i="6"/>
  <c r="K95" i="6"/>
  <c r="I96" i="6" s="1"/>
  <c r="K94" i="6"/>
  <c r="I98" i="10"/>
  <c r="I94" i="10"/>
  <c r="K95" i="10"/>
  <c r="I96" i="10" s="1"/>
  <c r="K94" i="10"/>
  <c r="I98" i="14"/>
  <c r="K95" i="14"/>
  <c r="I96" i="14" s="1"/>
  <c r="K94" i="14"/>
  <c r="I98" i="16"/>
  <c r="K95" i="16" s="1"/>
  <c r="K94" i="16"/>
  <c r="I98" i="9"/>
  <c r="K95" i="9"/>
  <c r="I96" i="9" s="1"/>
  <c r="K94" i="9"/>
  <c r="I98" i="11"/>
  <c r="K95" i="11"/>
  <c r="I96" i="11" s="1"/>
  <c r="K94" i="11"/>
  <c r="I98" i="17"/>
  <c r="I96" i="17"/>
  <c r="K95" i="17"/>
  <c r="I95" i="17" s="1"/>
  <c r="K94" i="17"/>
  <c r="I98" i="3"/>
  <c r="K95" i="3" s="1"/>
  <c r="K94" i="3"/>
  <c r="I96" i="1"/>
  <c r="I95" i="1"/>
  <c r="I94" i="1"/>
  <c r="K95" i="1"/>
  <c r="K94" i="1"/>
  <c r="I98" i="1"/>
  <c r="L7" i="18"/>
  <c r="K7" i="18"/>
  <c r="J7" i="18"/>
  <c r="I95" i="8" l="1"/>
  <c r="I95" i="13"/>
  <c r="I94" i="13"/>
  <c r="I95" i="7"/>
  <c r="I94" i="6"/>
  <c r="I95" i="6"/>
  <c r="I95" i="10"/>
  <c r="I94" i="14"/>
  <c r="I95" i="14"/>
  <c r="I96" i="16"/>
  <c r="I95" i="16"/>
  <c r="I94" i="16"/>
  <c r="I94" i="9"/>
  <c r="I95" i="9"/>
  <c r="I94" i="11"/>
  <c r="I95" i="11"/>
  <c r="I94" i="17"/>
  <c r="I96" i="3"/>
  <c r="I95" i="3"/>
  <c r="I94" i="3"/>
  <c r="I43" i="15"/>
  <c r="G5" i="18"/>
  <c r="F5" i="18"/>
  <c r="F6" i="18"/>
  <c r="L6" i="18"/>
  <c r="I42" i="1" s="1"/>
  <c r="I43" i="1"/>
  <c r="I43" i="11" l="1"/>
  <c r="I43" i="10"/>
  <c r="I43" i="12"/>
  <c r="I43" i="3"/>
  <c r="I43" i="17"/>
  <c r="I43" i="14"/>
  <c r="I43" i="13"/>
  <c r="I43" i="16"/>
  <c r="I43" i="7"/>
  <c r="I43" i="8"/>
  <c r="I43" i="9"/>
  <c r="I43" i="6"/>
  <c r="E5" i="18"/>
  <c r="L5" i="18" s="1"/>
  <c r="I41" i="1" s="1"/>
  <c r="D6" i="18"/>
  <c r="K6" i="18" s="1"/>
  <c r="D5" i="18"/>
  <c r="K5" i="18" s="1"/>
  <c r="I41" i="13" l="1"/>
  <c r="I41" i="14"/>
  <c r="I41" i="17"/>
  <c r="I41" i="3"/>
  <c r="I41" i="12"/>
  <c r="I41" i="10"/>
  <c r="I41" i="11"/>
  <c r="I41" i="15"/>
  <c r="I41" i="6"/>
  <c r="I41" i="9"/>
  <c r="I41" i="8"/>
  <c r="I41" i="7"/>
  <c r="I41" i="16"/>
  <c r="I42" i="12"/>
  <c r="I42" i="10"/>
  <c r="I42" i="11"/>
  <c r="I42" i="15"/>
  <c r="I42" i="6"/>
  <c r="I42" i="9"/>
  <c r="I42" i="8"/>
  <c r="I42" i="7"/>
  <c r="I42" i="16"/>
  <c r="I42" i="13"/>
  <c r="I42" i="14"/>
  <c r="I42" i="17"/>
  <c r="I42" i="3"/>
  <c r="I36" i="15"/>
  <c r="B35" i="15"/>
  <c r="I34" i="15"/>
  <c r="K33" i="15"/>
  <c r="I33" i="15"/>
  <c r="I36" i="14"/>
  <c r="B35" i="14"/>
  <c r="I34" i="14"/>
  <c r="K33" i="14"/>
  <c r="I33" i="14"/>
  <c r="I36" i="13"/>
  <c r="B35" i="13"/>
  <c r="I34" i="13"/>
  <c r="K33" i="13"/>
  <c r="I33" i="13"/>
  <c r="I36" i="12"/>
  <c r="B35" i="12"/>
  <c r="I34" i="12"/>
  <c r="K33" i="12"/>
  <c r="I33" i="12"/>
  <c r="I36" i="11"/>
  <c r="B35" i="11"/>
  <c r="I34" i="11"/>
  <c r="K33" i="11"/>
  <c r="I33" i="11"/>
  <c r="I36" i="10"/>
  <c r="B35" i="10"/>
  <c r="I34" i="10"/>
  <c r="K33" i="10"/>
  <c r="I33" i="10"/>
  <c r="I36" i="9"/>
  <c r="B35" i="9"/>
  <c r="I34" i="9"/>
  <c r="K33" i="9"/>
  <c r="I33" i="9"/>
  <c r="I36" i="16"/>
  <c r="B35" i="16"/>
  <c r="I34" i="16"/>
  <c r="K33" i="16"/>
  <c r="I33" i="16"/>
  <c r="I36" i="8"/>
  <c r="B35" i="8"/>
  <c r="I34" i="8"/>
  <c r="K33" i="8"/>
  <c r="I33" i="8"/>
  <c r="I36" i="7"/>
  <c r="B35" i="7"/>
  <c r="I34" i="7"/>
  <c r="K33" i="7"/>
  <c r="I33" i="7"/>
  <c r="I36" i="6"/>
  <c r="I34" i="6"/>
  <c r="K33" i="6"/>
  <c r="I33" i="6"/>
  <c r="B35" i="6"/>
  <c r="I17" i="6"/>
  <c r="I17" i="7" s="1"/>
  <c r="I17" i="8" s="1"/>
  <c r="I17" i="16" s="1"/>
  <c r="I17" i="9" s="1"/>
  <c r="I17" i="10" s="1"/>
  <c r="I17" i="11" s="1"/>
  <c r="I17" i="12" s="1"/>
  <c r="I17" i="13" s="1"/>
  <c r="I17" i="14" s="1"/>
  <c r="I17" i="15" s="1"/>
  <c r="B35" i="17"/>
  <c r="I36" i="17"/>
  <c r="I34" i="17"/>
  <c r="I33" i="17"/>
  <c r="K33" i="17"/>
  <c r="I17" i="17"/>
  <c r="G6" i="17"/>
  <c r="I36" i="3"/>
  <c r="K33" i="3"/>
  <c r="I34" i="3"/>
  <c r="I33" i="3"/>
  <c r="I19" i="3"/>
  <c r="I19" i="17" s="1"/>
  <c r="G6" i="3"/>
  <c r="G6" i="6" s="1"/>
  <c r="G6" i="7" s="1"/>
  <c r="G6" i="8" s="1"/>
  <c r="G6" i="16" s="1"/>
  <c r="G6" i="9" s="1"/>
  <c r="G6" i="10" s="1"/>
  <c r="G6" i="11" s="1"/>
  <c r="G6" i="12" s="1"/>
  <c r="G6" i="13" s="1"/>
  <c r="G6" i="14" s="1"/>
  <c r="G6" i="15" s="1"/>
  <c r="I37" i="1"/>
  <c r="I37" i="8" s="1"/>
  <c r="I33" i="1"/>
  <c r="I37" i="17" l="1"/>
  <c r="I19" i="6"/>
  <c r="I19" i="7" s="1"/>
  <c r="I19" i="8" s="1"/>
  <c r="I19" i="16" s="1"/>
  <c r="I19" i="9" s="1"/>
  <c r="I19" i="10" s="1"/>
  <c r="I19" i="11" s="1"/>
  <c r="I19" i="12" s="1"/>
  <c r="I19" i="13" s="1"/>
  <c r="I19" i="14" s="1"/>
  <c r="I19" i="15" s="1"/>
  <c r="I37" i="3"/>
  <c r="I37" i="6"/>
  <c r="I37" i="7"/>
  <c r="I37" i="15"/>
  <c r="I37" i="16"/>
  <c r="I37" i="9"/>
  <c r="I37" i="10"/>
  <c r="I37" i="11"/>
  <c r="I37" i="12"/>
  <c r="I37" i="13"/>
  <c r="I37" i="14"/>
  <c r="D8" i="5"/>
  <c r="G99" i="17"/>
  <c r="G75" i="17"/>
  <c r="G78" i="17" s="1"/>
  <c r="G80" i="17" s="1"/>
  <c r="G82" i="17" s="1"/>
  <c r="G88" i="17" s="1"/>
  <c r="G67" i="17"/>
  <c r="G66" i="17"/>
  <c r="G60" i="17"/>
  <c r="G86" i="17" s="1"/>
  <c r="G55" i="17"/>
  <c r="G85" i="17" s="1"/>
  <c r="I44" i="17"/>
  <c r="I104" i="17" s="1"/>
  <c r="I22" i="17"/>
  <c r="I29" i="17" s="1"/>
  <c r="I18" i="17"/>
  <c r="D11" i="5"/>
  <c r="G99" i="16"/>
  <c r="G75" i="16"/>
  <c r="G78" i="16" s="1"/>
  <c r="G80" i="16" s="1"/>
  <c r="G82" i="16" s="1"/>
  <c r="G88" i="16" s="1"/>
  <c r="G67" i="16"/>
  <c r="G66" i="16"/>
  <c r="G60" i="16"/>
  <c r="G86" i="16" s="1"/>
  <c r="G55" i="16"/>
  <c r="G85" i="16" s="1"/>
  <c r="I44" i="16"/>
  <c r="I104" i="16" s="1"/>
  <c r="I22" i="16"/>
  <c r="I29" i="16" s="1"/>
  <c r="I18" i="16"/>
  <c r="D18" i="5"/>
  <c r="G99" i="15"/>
  <c r="G75" i="15"/>
  <c r="G78" i="15" s="1"/>
  <c r="G80" i="15" s="1"/>
  <c r="G82" i="15" s="1"/>
  <c r="G88" i="15" s="1"/>
  <c r="G67" i="15"/>
  <c r="G66" i="15"/>
  <c r="G60" i="15"/>
  <c r="G86" i="15" s="1"/>
  <c r="G55" i="15"/>
  <c r="G85" i="15" s="1"/>
  <c r="I44" i="15"/>
  <c r="I104" i="15" s="1"/>
  <c r="I22" i="15"/>
  <c r="I29" i="15" s="1"/>
  <c r="I18" i="15"/>
  <c r="D12" i="5"/>
  <c r="G99" i="14"/>
  <c r="G75" i="14"/>
  <c r="G78" i="14" s="1"/>
  <c r="G80" i="14" s="1"/>
  <c r="G82" i="14" s="1"/>
  <c r="G88" i="14" s="1"/>
  <c r="G67" i="14"/>
  <c r="G66" i="14"/>
  <c r="G60" i="14"/>
  <c r="G86" i="14" s="1"/>
  <c r="G55" i="14"/>
  <c r="G85" i="14" s="1"/>
  <c r="I44" i="14"/>
  <c r="I104" i="14" s="1"/>
  <c r="I22" i="14"/>
  <c r="I29" i="14" s="1"/>
  <c r="I18" i="14"/>
  <c r="D16" i="5"/>
  <c r="G99" i="13"/>
  <c r="G75" i="13"/>
  <c r="G78" i="13" s="1"/>
  <c r="G80" i="13" s="1"/>
  <c r="G82" i="13" s="1"/>
  <c r="G88" i="13" s="1"/>
  <c r="G67" i="13"/>
  <c r="G66" i="13"/>
  <c r="G60" i="13"/>
  <c r="G86" i="13" s="1"/>
  <c r="G55" i="13"/>
  <c r="G85" i="13" s="1"/>
  <c r="I44" i="13"/>
  <c r="I104" i="13" s="1"/>
  <c r="I22" i="13"/>
  <c r="I29" i="13" s="1"/>
  <c r="I18" i="13"/>
  <c r="D17" i="5"/>
  <c r="G99" i="12"/>
  <c r="G75" i="12"/>
  <c r="G78" i="12" s="1"/>
  <c r="G80" i="12" s="1"/>
  <c r="G82" i="12" s="1"/>
  <c r="G88" i="12" s="1"/>
  <c r="G67" i="12"/>
  <c r="G66" i="12"/>
  <c r="G60" i="12"/>
  <c r="G86" i="12" s="1"/>
  <c r="G55" i="12"/>
  <c r="G85" i="12" s="1"/>
  <c r="I44" i="12"/>
  <c r="I104" i="12" s="1"/>
  <c r="I22" i="12"/>
  <c r="I29" i="12" s="1"/>
  <c r="I18" i="12"/>
  <c r="D9" i="5"/>
  <c r="G99" i="11"/>
  <c r="G75" i="11"/>
  <c r="G78" i="11" s="1"/>
  <c r="G80" i="11" s="1"/>
  <c r="G82" i="11" s="1"/>
  <c r="G88" i="11" s="1"/>
  <c r="G67" i="11"/>
  <c r="G66" i="11"/>
  <c r="G60" i="11"/>
  <c r="G86" i="11" s="1"/>
  <c r="G55" i="11"/>
  <c r="G85" i="11" s="1"/>
  <c r="I44" i="11"/>
  <c r="I104" i="11" s="1"/>
  <c r="I22" i="11"/>
  <c r="I29" i="11" s="1"/>
  <c r="I18" i="11"/>
  <c r="D13" i="5"/>
  <c r="G99" i="10"/>
  <c r="G75" i="10"/>
  <c r="G78" i="10" s="1"/>
  <c r="G80" i="10" s="1"/>
  <c r="G82" i="10" s="1"/>
  <c r="G88" i="10" s="1"/>
  <c r="G67" i="10"/>
  <c r="G66" i="10"/>
  <c r="G60" i="10"/>
  <c r="G86" i="10" s="1"/>
  <c r="G55" i="10"/>
  <c r="G85" i="10" s="1"/>
  <c r="I44" i="10"/>
  <c r="I104" i="10" s="1"/>
  <c r="I22" i="10"/>
  <c r="I29" i="10" s="1"/>
  <c r="I18" i="10"/>
  <c r="D10" i="5"/>
  <c r="G99" i="9"/>
  <c r="G75" i="9"/>
  <c r="G78" i="9" s="1"/>
  <c r="G80" i="9" s="1"/>
  <c r="G82" i="9" s="1"/>
  <c r="G88" i="9" s="1"/>
  <c r="G67" i="9"/>
  <c r="G66" i="9"/>
  <c r="G60" i="9"/>
  <c r="G86" i="9" s="1"/>
  <c r="G55" i="9"/>
  <c r="G85" i="9" s="1"/>
  <c r="I44" i="9"/>
  <c r="I104" i="9" s="1"/>
  <c r="I22" i="9"/>
  <c r="I29" i="9" s="1"/>
  <c r="I18" i="9"/>
  <c r="D19" i="5"/>
  <c r="G99" i="8"/>
  <c r="G75" i="8"/>
  <c r="G78" i="8" s="1"/>
  <c r="G80" i="8" s="1"/>
  <c r="G82" i="8" s="1"/>
  <c r="G88" i="8" s="1"/>
  <c r="G67" i="8"/>
  <c r="G66" i="8"/>
  <c r="G60" i="8"/>
  <c r="G86" i="8" s="1"/>
  <c r="G55" i="8"/>
  <c r="G85" i="8" s="1"/>
  <c r="I44" i="8"/>
  <c r="I104" i="8" s="1"/>
  <c r="I22" i="8"/>
  <c r="I29" i="8" s="1"/>
  <c r="I18" i="8"/>
  <c r="D15" i="5"/>
  <c r="G99" i="7"/>
  <c r="G75" i="7"/>
  <c r="G78" i="7" s="1"/>
  <c r="G80" i="7" s="1"/>
  <c r="G82" i="7" s="1"/>
  <c r="G88" i="7" s="1"/>
  <c r="G67" i="7"/>
  <c r="G66" i="7"/>
  <c r="G60" i="7"/>
  <c r="G86" i="7" s="1"/>
  <c r="G55" i="7"/>
  <c r="G85" i="7" s="1"/>
  <c r="I44" i="7"/>
  <c r="I104" i="7" s="1"/>
  <c r="I22" i="7"/>
  <c r="I29" i="7" s="1"/>
  <c r="I18" i="7"/>
  <c r="D14" i="5"/>
  <c r="G99" i="6"/>
  <c r="G75" i="6"/>
  <c r="G78" i="6" s="1"/>
  <c r="G80" i="6" s="1"/>
  <c r="G82" i="6" s="1"/>
  <c r="G88" i="6" s="1"/>
  <c r="G67" i="6"/>
  <c r="G66" i="6"/>
  <c r="G60" i="6"/>
  <c r="G86" i="6" s="1"/>
  <c r="G55" i="6"/>
  <c r="G85" i="6" s="1"/>
  <c r="I44" i="6"/>
  <c r="I104" i="6" s="1"/>
  <c r="I22" i="6"/>
  <c r="I29" i="6" s="1"/>
  <c r="I18" i="6"/>
  <c r="I18" i="3"/>
  <c r="D6" i="5"/>
  <c r="D7" i="5"/>
  <c r="G99" i="1"/>
  <c r="G99" i="3"/>
  <c r="G75" i="3"/>
  <c r="G78" i="3" s="1"/>
  <c r="G80" i="3" s="1"/>
  <c r="G82" i="3" s="1"/>
  <c r="G88" i="3" s="1"/>
  <c r="G67" i="3"/>
  <c r="G66" i="3"/>
  <c r="G60" i="3"/>
  <c r="G86" i="3" s="1"/>
  <c r="G55" i="3"/>
  <c r="G85" i="3" s="1"/>
  <c r="I44" i="3"/>
  <c r="I104" i="3" s="1"/>
  <c r="B35" i="3"/>
  <c r="I22" i="3"/>
  <c r="I29" i="3" s="1"/>
  <c r="G60" i="1"/>
  <c r="G75" i="1"/>
  <c r="G67" i="1"/>
  <c r="G66" i="1"/>
  <c r="G55" i="1"/>
  <c r="G85" i="1" s="1"/>
  <c r="I44" i="1"/>
  <c r="I104" i="1" s="1"/>
  <c r="B35" i="1"/>
  <c r="I22" i="1"/>
  <c r="I29" i="1" s="1"/>
  <c r="I35" i="6" l="1"/>
  <c r="K32" i="6"/>
  <c r="I32" i="6"/>
  <c r="I32" i="10"/>
  <c r="I35" i="10"/>
  <c r="K32" i="10"/>
  <c r="I35" i="12"/>
  <c r="K32" i="12"/>
  <c r="I32" i="12"/>
  <c r="I32" i="14"/>
  <c r="I35" i="14"/>
  <c r="K32" i="14"/>
  <c r="I35" i="16"/>
  <c r="K32" i="16"/>
  <c r="I32" i="16"/>
  <c r="I35" i="3"/>
  <c r="I38" i="3" s="1"/>
  <c r="I103" i="3" s="1"/>
  <c r="I32" i="3"/>
  <c r="K32" i="7"/>
  <c r="I32" i="7"/>
  <c r="I35" i="7"/>
  <c r="K32" i="9"/>
  <c r="I32" i="9"/>
  <c r="I35" i="9"/>
  <c r="I35" i="11"/>
  <c r="K32" i="11"/>
  <c r="I32" i="11"/>
  <c r="K32" i="13"/>
  <c r="I32" i="13"/>
  <c r="I35" i="13"/>
  <c r="I35" i="15"/>
  <c r="K32" i="15"/>
  <c r="I32" i="15"/>
  <c r="I32" i="17"/>
  <c r="I35" i="17"/>
  <c r="K32" i="17"/>
  <c r="I74" i="1"/>
  <c r="I32" i="1"/>
  <c r="G69" i="16"/>
  <c r="G87" i="16" s="1"/>
  <c r="K32" i="8"/>
  <c r="I35" i="8"/>
  <c r="I32" i="8"/>
  <c r="I64" i="8"/>
  <c r="I102" i="8"/>
  <c r="I72" i="8"/>
  <c r="I81" i="8"/>
  <c r="I51" i="8"/>
  <c r="I65" i="8"/>
  <c r="I47" i="8"/>
  <c r="I67" i="8"/>
  <c r="I64" i="7"/>
  <c r="I81" i="7"/>
  <c r="I51" i="7"/>
  <c r="I65" i="7"/>
  <c r="I47" i="7"/>
  <c r="I102" i="7"/>
  <c r="I72" i="7"/>
  <c r="I67" i="7"/>
  <c r="G69" i="15"/>
  <c r="G87" i="15" s="1"/>
  <c r="G89" i="16"/>
  <c r="G69" i="17"/>
  <c r="G87" i="17" s="1"/>
  <c r="G89" i="17" s="1"/>
  <c r="I35" i="1"/>
  <c r="K32" i="1"/>
  <c r="I64" i="17"/>
  <c r="I59" i="17"/>
  <c r="I54" i="17"/>
  <c r="I50" i="17"/>
  <c r="I77" i="17"/>
  <c r="I74" i="17"/>
  <c r="I63" i="17"/>
  <c r="I53" i="17"/>
  <c r="I49" i="17"/>
  <c r="I52" i="17"/>
  <c r="I102" i="17"/>
  <c r="I75" i="17"/>
  <c r="I72" i="17"/>
  <c r="I67" i="17"/>
  <c r="I51" i="17"/>
  <c r="I47" i="17"/>
  <c r="I58" i="17"/>
  <c r="I79" i="17"/>
  <c r="I76" i="17"/>
  <c r="I73" i="17"/>
  <c r="I68" i="17"/>
  <c r="I48" i="17"/>
  <c r="I81" i="17"/>
  <c r="I65" i="17"/>
  <c r="I38" i="17"/>
  <c r="I103" i="17" s="1"/>
  <c r="I66" i="17"/>
  <c r="G69" i="8"/>
  <c r="G87" i="8" s="1"/>
  <c r="G89" i="8" s="1"/>
  <c r="G69" i="13"/>
  <c r="G87" i="13" s="1"/>
  <c r="G89" i="13" s="1"/>
  <c r="I64" i="16"/>
  <c r="I59" i="16"/>
  <c r="I54" i="16"/>
  <c r="I50" i="16"/>
  <c r="I77" i="16"/>
  <c r="I74" i="16"/>
  <c r="I63" i="16"/>
  <c r="I58" i="16"/>
  <c r="I53" i="16"/>
  <c r="I49" i="16"/>
  <c r="I79" i="16"/>
  <c r="I76" i="16"/>
  <c r="I73" i="16"/>
  <c r="I68" i="16"/>
  <c r="I52" i="16"/>
  <c r="I48" i="16"/>
  <c r="I102" i="16"/>
  <c r="I81" i="16"/>
  <c r="I75" i="16"/>
  <c r="I72" i="16"/>
  <c r="I67" i="16"/>
  <c r="I65" i="16"/>
  <c r="I51" i="16"/>
  <c r="I47" i="16"/>
  <c r="I66" i="16"/>
  <c r="G89" i="15"/>
  <c r="G69" i="7"/>
  <c r="G87" i="7" s="1"/>
  <c r="G89" i="7" s="1"/>
  <c r="G69" i="3"/>
  <c r="G87" i="3" s="1"/>
  <c r="G89" i="3" s="1"/>
  <c r="G69" i="6"/>
  <c r="G87" i="6" s="1"/>
  <c r="G89" i="6" s="1"/>
  <c r="G69" i="10"/>
  <c r="G87" i="10" s="1"/>
  <c r="G89" i="10" s="1"/>
  <c r="G69" i="14"/>
  <c r="G87" i="14" s="1"/>
  <c r="G89" i="14" s="1"/>
  <c r="G69" i="11"/>
  <c r="G87" i="11" s="1"/>
  <c r="G89" i="11" s="1"/>
  <c r="G69" i="12"/>
  <c r="G87" i="12" s="1"/>
  <c r="G89" i="12" s="1"/>
  <c r="G69" i="9"/>
  <c r="G87" i="9" s="1"/>
  <c r="G89" i="9" s="1"/>
  <c r="I75" i="7"/>
  <c r="I75" i="8"/>
  <c r="I64" i="15"/>
  <c r="I59" i="15"/>
  <c r="I54" i="15"/>
  <c r="I50" i="15"/>
  <c r="I102" i="15"/>
  <c r="I72" i="15"/>
  <c r="I65" i="15"/>
  <c r="I77" i="15"/>
  <c r="I74" i="15"/>
  <c r="I66" i="15"/>
  <c r="I63" i="15"/>
  <c r="I58" i="15"/>
  <c r="I53" i="15"/>
  <c r="I49" i="15"/>
  <c r="I79" i="15"/>
  <c r="I76" i="15"/>
  <c r="I73" i="15"/>
  <c r="I68" i="15"/>
  <c r="I52" i="15"/>
  <c r="I48" i="15"/>
  <c r="I81" i="15"/>
  <c r="I75" i="15"/>
  <c r="I67" i="15"/>
  <c r="I51" i="15"/>
  <c r="I47" i="15"/>
  <c r="I64" i="14"/>
  <c r="I59" i="14"/>
  <c r="I54" i="14"/>
  <c r="I50" i="14"/>
  <c r="I102" i="14"/>
  <c r="I72" i="14"/>
  <c r="I65" i="14"/>
  <c r="I77" i="14"/>
  <c r="I74" i="14"/>
  <c r="I66" i="14"/>
  <c r="I63" i="14"/>
  <c r="I58" i="14"/>
  <c r="I53" i="14"/>
  <c r="I49" i="14"/>
  <c r="I79" i="14"/>
  <c r="I76" i="14"/>
  <c r="I73" i="14"/>
  <c r="I68" i="14"/>
  <c r="I52" i="14"/>
  <c r="I48" i="14"/>
  <c r="I81" i="14"/>
  <c r="I75" i="14"/>
  <c r="I67" i="14"/>
  <c r="I51" i="14"/>
  <c r="I47" i="14"/>
  <c r="I64" i="13"/>
  <c r="I59" i="13"/>
  <c r="I54" i="13"/>
  <c r="I50" i="13"/>
  <c r="I102" i="13"/>
  <c r="I81" i="13"/>
  <c r="I75" i="13"/>
  <c r="I67" i="13"/>
  <c r="I51" i="13"/>
  <c r="I47" i="13"/>
  <c r="I77" i="13"/>
  <c r="I74" i="13"/>
  <c r="I66" i="13"/>
  <c r="I63" i="13"/>
  <c r="I58" i="13"/>
  <c r="I53" i="13"/>
  <c r="I49" i="13"/>
  <c r="I79" i="13"/>
  <c r="I76" i="13"/>
  <c r="I73" i="13"/>
  <c r="I68" i="13"/>
  <c r="I52" i="13"/>
  <c r="I48" i="13"/>
  <c r="I72" i="13"/>
  <c r="I65" i="13"/>
  <c r="I64" i="12"/>
  <c r="I59" i="12"/>
  <c r="I54" i="12"/>
  <c r="I50" i="12"/>
  <c r="I102" i="12"/>
  <c r="I81" i="12"/>
  <c r="I75" i="12"/>
  <c r="I72" i="12"/>
  <c r="I65" i="12"/>
  <c r="I47" i="12"/>
  <c r="I77" i="12"/>
  <c r="I74" i="12"/>
  <c r="I66" i="12"/>
  <c r="I63" i="12"/>
  <c r="I58" i="12"/>
  <c r="I53" i="12"/>
  <c r="I49" i="12"/>
  <c r="I79" i="12"/>
  <c r="I76" i="12"/>
  <c r="I73" i="12"/>
  <c r="I68" i="12"/>
  <c r="I52" i="12"/>
  <c r="I48" i="12"/>
  <c r="I67" i="12"/>
  <c r="I51" i="12"/>
  <c r="I64" i="11"/>
  <c r="I59" i="11"/>
  <c r="I54" i="11"/>
  <c r="I50" i="11"/>
  <c r="I102" i="11"/>
  <c r="I81" i="11"/>
  <c r="I75" i="11"/>
  <c r="I67" i="11"/>
  <c r="I51" i="11"/>
  <c r="I47" i="11"/>
  <c r="I77" i="11"/>
  <c r="I74" i="11"/>
  <c r="I66" i="11"/>
  <c r="I63" i="11"/>
  <c r="I58" i="11"/>
  <c r="I53" i="11"/>
  <c r="I49" i="11"/>
  <c r="I79" i="11"/>
  <c r="I76" i="11"/>
  <c r="I73" i="11"/>
  <c r="I68" i="11"/>
  <c r="I52" i="11"/>
  <c r="I48" i="11"/>
  <c r="I72" i="11"/>
  <c r="I65" i="11"/>
  <c r="I64" i="10"/>
  <c r="I59" i="10"/>
  <c r="I54" i="10"/>
  <c r="I50" i="10"/>
  <c r="I102" i="10"/>
  <c r="I72" i="10"/>
  <c r="I65" i="10"/>
  <c r="I47" i="10"/>
  <c r="I77" i="10"/>
  <c r="I74" i="10"/>
  <c r="I66" i="10"/>
  <c r="I63" i="10"/>
  <c r="I58" i="10"/>
  <c r="I53" i="10"/>
  <c r="I49" i="10"/>
  <c r="I79" i="10"/>
  <c r="I76" i="10"/>
  <c r="I73" i="10"/>
  <c r="I68" i="10"/>
  <c r="I52" i="10"/>
  <c r="I48" i="10"/>
  <c r="I81" i="10"/>
  <c r="I75" i="10"/>
  <c r="I67" i="10"/>
  <c r="I51" i="10"/>
  <c r="I64" i="9"/>
  <c r="I59" i="9"/>
  <c r="I54" i="9"/>
  <c r="I50" i="9"/>
  <c r="I102" i="9"/>
  <c r="I72" i="9"/>
  <c r="I65" i="9"/>
  <c r="I77" i="9"/>
  <c r="I74" i="9"/>
  <c r="I66" i="9"/>
  <c r="I63" i="9"/>
  <c r="I58" i="9"/>
  <c r="I53" i="9"/>
  <c r="I49" i="9"/>
  <c r="I79" i="9"/>
  <c r="I76" i="9"/>
  <c r="I73" i="9"/>
  <c r="I68" i="9"/>
  <c r="I52" i="9"/>
  <c r="I48" i="9"/>
  <c r="I81" i="9"/>
  <c r="I75" i="9"/>
  <c r="I67" i="9"/>
  <c r="I51" i="9"/>
  <c r="I47" i="9"/>
  <c r="I48" i="8"/>
  <c r="I52" i="8"/>
  <c r="I68" i="8"/>
  <c r="I73" i="8"/>
  <c r="I76" i="8"/>
  <c r="I79" i="8"/>
  <c r="I49" i="8"/>
  <c r="I53" i="8"/>
  <c r="I58" i="8"/>
  <c r="I63" i="8"/>
  <c r="I66" i="8"/>
  <c r="I74" i="8"/>
  <c r="I77" i="8"/>
  <c r="I50" i="8"/>
  <c r="I54" i="8"/>
  <c r="I59" i="8"/>
  <c r="I48" i="7"/>
  <c r="I52" i="7"/>
  <c r="I68" i="7"/>
  <c r="I73" i="7"/>
  <c r="I76" i="7"/>
  <c r="I79" i="7"/>
  <c r="I49" i="7"/>
  <c r="I53" i="7"/>
  <c r="I58" i="7"/>
  <c r="I63" i="7"/>
  <c r="I66" i="7"/>
  <c r="I74" i="7"/>
  <c r="I77" i="7"/>
  <c r="I50" i="7"/>
  <c r="I54" i="7"/>
  <c r="I59" i="7"/>
  <c r="I64" i="6"/>
  <c r="I59" i="6"/>
  <c r="I54" i="6"/>
  <c r="I50" i="6"/>
  <c r="I81" i="6"/>
  <c r="I75" i="6"/>
  <c r="I67" i="6"/>
  <c r="I51" i="6"/>
  <c r="I77" i="6"/>
  <c r="I74" i="6"/>
  <c r="I63" i="6"/>
  <c r="I58" i="6"/>
  <c r="I53" i="6"/>
  <c r="I49" i="6"/>
  <c r="I102" i="6"/>
  <c r="I72" i="6"/>
  <c r="I65" i="6"/>
  <c r="I47" i="6"/>
  <c r="I79" i="6"/>
  <c r="I76" i="6"/>
  <c r="I73" i="6"/>
  <c r="I68" i="6"/>
  <c r="I52" i="6"/>
  <c r="I48" i="6"/>
  <c r="I66" i="6"/>
  <c r="I79" i="3"/>
  <c r="I76" i="3"/>
  <c r="I73" i="3"/>
  <c r="I68" i="3"/>
  <c r="I52" i="3"/>
  <c r="I48" i="3"/>
  <c r="I74" i="3"/>
  <c r="I66" i="3"/>
  <c r="I63" i="3"/>
  <c r="I58" i="3"/>
  <c r="I53" i="3"/>
  <c r="I81" i="3"/>
  <c r="I75" i="3"/>
  <c r="I72" i="3"/>
  <c r="I67" i="3"/>
  <c r="I65" i="3"/>
  <c r="I51" i="3"/>
  <c r="I47" i="3"/>
  <c r="K32" i="3"/>
  <c r="I102" i="3"/>
  <c r="I77" i="3"/>
  <c r="I49" i="3"/>
  <c r="I64" i="3"/>
  <c r="I59" i="3"/>
  <c r="I54" i="3"/>
  <c r="I50" i="3"/>
  <c r="I79" i="1"/>
  <c r="I68" i="1"/>
  <c r="G69" i="1"/>
  <c r="G87" i="1" s="1"/>
  <c r="G78" i="1"/>
  <c r="G80" i="1" s="1"/>
  <c r="G82" i="1" s="1"/>
  <c r="G88" i="1" s="1"/>
  <c r="I65" i="1"/>
  <c r="I58" i="1"/>
  <c r="I53" i="1"/>
  <c r="I49" i="1"/>
  <c r="I77" i="1"/>
  <c r="I52" i="1"/>
  <c r="I48" i="1"/>
  <c r="I72" i="1"/>
  <c r="I63" i="1"/>
  <c r="I59" i="1"/>
  <c r="I50" i="1"/>
  <c r="I102" i="1"/>
  <c r="I81" i="1"/>
  <c r="I73" i="1"/>
  <c r="I51" i="1"/>
  <c r="I47" i="1"/>
  <c r="I54" i="1"/>
  <c r="I66" i="1"/>
  <c r="I76" i="1"/>
  <c r="G86" i="1"/>
  <c r="I67" i="1"/>
  <c r="I64" i="1"/>
  <c r="I75" i="1"/>
  <c r="I38" i="8" l="1"/>
  <c r="I103" i="8" s="1"/>
  <c r="I38" i="1"/>
  <c r="I103" i="1" s="1"/>
  <c r="I38" i="15"/>
  <c r="I103" i="15" s="1"/>
  <c r="I60" i="17"/>
  <c r="I86" i="17" s="1"/>
  <c r="I60" i="10"/>
  <c r="I86" i="10" s="1"/>
  <c r="I60" i="14"/>
  <c r="I86" i="14" s="1"/>
  <c r="I38" i="14"/>
  <c r="I103" i="14" s="1"/>
  <c r="I38" i="9"/>
  <c r="I103" i="9" s="1"/>
  <c r="I60" i="16"/>
  <c r="I86" i="16" s="1"/>
  <c r="I38" i="16"/>
  <c r="I103" i="16" s="1"/>
  <c r="I60" i="15"/>
  <c r="I86" i="15" s="1"/>
  <c r="I60" i="13"/>
  <c r="I86" i="13" s="1"/>
  <c r="I60" i="12"/>
  <c r="I86" i="12" s="1"/>
  <c r="I60" i="11"/>
  <c r="I86" i="11" s="1"/>
  <c r="I60" i="9"/>
  <c r="I86" i="9" s="1"/>
  <c r="I55" i="8"/>
  <c r="I85" i="8" s="1"/>
  <c r="I55" i="7"/>
  <c r="I85" i="7" s="1"/>
  <c r="I38" i="7"/>
  <c r="I103" i="7" s="1"/>
  <c r="I38" i="6"/>
  <c r="I103" i="6" s="1"/>
  <c r="I60" i="6"/>
  <c r="I86" i="6" s="1"/>
  <c r="I78" i="8"/>
  <c r="I80" i="8" s="1"/>
  <c r="I82" i="8" s="1"/>
  <c r="I88" i="8" s="1"/>
  <c r="I69" i="17"/>
  <c r="I87" i="17" s="1"/>
  <c r="I78" i="6"/>
  <c r="I80" i="6" s="1"/>
  <c r="I82" i="6" s="1"/>
  <c r="I88" i="6" s="1"/>
  <c r="I78" i="17"/>
  <c r="I80" i="17" s="1"/>
  <c r="I82" i="17" s="1"/>
  <c r="I88" i="17" s="1"/>
  <c r="I55" i="17"/>
  <c r="I85" i="17" s="1"/>
  <c r="I78" i="7"/>
  <c r="I80" i="7" s="1"/>
  <c r="I82" i="7" s="1"/>
  <c r="I88" i="7" s="1"/>
  <c r="I69" i="16"/>
  <c r="I87" i="16" s="1"/>
  <c r="I55" i="16"/>
  <c r="I85" i="16" s="1"/>
  <c r="I78" i="16"/>
  <c r="I80" i="16" s="1"/>
  <c r="I82" i="16" s="1"/>
  <c r="I88" i="16" s="1"/>
  <c r="I69" i="14"/>
  <c r="I87" i="14" s="1"/>
  <c r="I69" i="9"/>
  <c r="I87" i="9" s="1"/>
  <c r="I69" i="15"/>
  <c r="I87" i="15" s="1"/>
  <c r="I69" i="12"/>
  <c r="I87" i="12" s="1"/>
  <c r="I55" i="15"/>
  <c r="I85" i="15" s="1"/>
  <c r="I78" i="15"/>
  <c r="I80" i="15" s="1"/>
  <c r="I82" i="15" s="1"/>
  <c r="I88" i="15" s="1"/>
  <c r="I55" i="14"/>
  <c r="I85" i="14" s="1"/>
  <c r="I78" i="14"/>
  <c r="I80" i="14" s="1"/>
  <c r="I82" i="14" s="1"/>
  <c r="I88" i="14" s="1"/>
  <c r="I38" i="13"/>
  <c r="I103" i="13" s="1"/>
  <c r="I78" i="13"/>
  <c r="I80" i="13" s="1"/>
  <c r="I82" i="13" s="1"/>
  <c r="I88" i="13" s="1"/>
  <c r="I55" i="13"/>
  <c r="I85" i="13" s="1"/>
  <c r="I69" i="13"/>
  <c r="I87" i="13" s="1"/>
  <c r="I38" i="12"/>
  <c r="I103" i="12" s="1"/>
  <c r="I55" i="12"/>
  <c r="I85" i="12" s="1"/>
  <c r="I78" i="12"/>
  <c r="I80" i="12" s="1"/>
  <c r="I82" i="12" s="1"/>
  <c r="I88" i="12" s="1"/>
  <c r="I38" i="11"/>
  <c r="I103" i="11" s="1"/>
  <c r="I78" i="11"/>
  <c r="I80" i="11" s="1"/>
  <c r="I82" i="11" s="1"/>
  <c r="I88" i="11" s="1"/>
  <c r="I55" i="11"/>
  <c r="I85" i="11" s="1"/>
  <c r="I69" i="11"/>
  <c r="I87" i="11" s="1"/>
  <c r="I55" i="10"/>
  <c r="I85" i="10" s="1"/>
  <c r="I78" i="10"/>
  <c r="I80" i="10" s="1"/>
  <c r="I82" i="10" s="1"/>
  <c r="I88" i="10" s="1"/>
  <c r="I69" i="10"/>
  <c r="I87" i="10" s="1"/>
  <c r="I38" i="10"/>
  <c r="I103" i="10" s="1"/>
  <c r="I55" i="9"/>
  <c r="I85" i="9" s="1"/>
  <c r="I78" i="9"/>
  <c r="I80" i="9" s="1"/>
  <c r="I82" i="9" s="1"/>
  <c r="I88" i="9" s="1"/>
  <c r="I69" i="8"/>
  <c r="I87" i="8" s="1"/>
  <c r="I60" i="8"/>
  <c r="I86" i="8" s="1"/>
  <c r="I69" i="7"/>
  <c r="I87" i="7" s="1"/>
  <c r="I60" i="7"/>
  <c r="I86" i="7" s="1"/>
  <c r="I69" i="6"/>
  <c r="I87" i="6" s="1"/>
  <c r="I55" i="6"/>
  <c r="I85" i="6" s="1"/>
  <c r="I78" i="3"/>
  <c r="I80" i="3" s="1"/>
  <c r="I82" i="3" s="1"/>
  <c r="I88" i="3" s="1"/>
  <c r="I55" i="3"/>
  <c r="I85" i="3" s="1"/>
  <c r="I60" i="3"/>
  <c r="I86" i="3" s="1"/>
  <c r="I69" i="3"/>
  <c r="I87" i="3" s="1"/>
  <c r="I60" i="1"/>
  <c r="I86" i="1" s="1"/>
  <c r="G89" i="1"/>
  <c r="I69" i="1"/>
  <c r="I87" i="1" s="1"/>
  <c r="I55" i="1"/>
  <c r="I85" i="1" s="1"/>
  <c r="I78" i="1"/>
  <c r="I80" i="1" s="1"/>
  <c r="I82" i="1" s="1"/>
  <c r="I88" i="1" s="1"/>
  <c r="I89" i="17" l="1"/>
  <c r="I105" i="17" s="1"/>
  <c r="I106" i="17" s="1"/>
  <c r="I89" i="7"/>
  <c r="I105" i="7" s="1"/>
  <c r="I106" i="7" s="1"/>
  <c r="I89" i="16"/>
  <c r="I105" i="16" s="1"/>
  <c r="I106" i="16" s="1"/>
  <c r="I89" i="11"/>
  <c r="I105" i="11" s="1"/>
  <c r="I106" i="11" s="1"/>
  <c r="I89" i="6"/>
  <c r="I105" i="6" s="1"/>
  <c r="I106" i="6" s="1"/>
  <c r="I89" i="8"/>
  <c r="I105" i="8" s="1"/>
  <c r="I106" i="8" s="1"/>
  <c r="I89" i="15"/>
  <c r="I105" i="15" s="1"/>
  <c r="I106" i="15" s="1"/>
  <c r="I89" i="14"/>
  <c r="I105" i="14" s="1"/>
  <c r="I106" i="14" s="1"/>
  <c r="I89" i="13"/>
  <c r="I105" i="13" s="1"/>
  <c r="I106" i="13" s="1"/>
  <c r="I89" i="12"/>
  <c r="I105" i="12" s="1"/>
  <c r="I106" i="12" s="1"/>
  <c r="I89" i="10"/>
  <c r="I105" i="10" s="1"/>
  <c r="I106" i="10" s="1"/>
  <c r="I89" i="9"/>
  <c r="I105" i="9" s="1"/>
  <c r="I106" i="9" s="1"/>
  <c r="I89" i="3"/>
  <c r="I105" i="3" s="1"/>
  <c r="I106" i="3" s="1"/>
  <c r="I89" i="1"/>
  <c r="I105" i="1" s="1"/>
  <c r="I106" i="1" s="1"/>
  <c r="I92" i="17" l="1"/>
  <c r="I92" i="8"/>
  <c r="I92" i="7"/>
  <c r="I92" i="16"/>
  <c r="I92" i="6"/>
  <c r="I92" i="11"/>
  <c r="I92" i="15"/>
  <c r="I92" i="14"/>
  <c r="I92" i="13"/>
  <c r="I92" i="12"/>
  <c r="I92" i="10"/>
  <c r="I92" i="9"/>
  <c r="I92" i="3"/>
  <c r="I92" i="1"/>
  <c r="I99" i="17" l="1"/>
  <c r="I107" i="17" s="1"/>
  <c r="I108" i="17" s="1"/>
  <c r="I112" i="17" s="1"/>
  <c r="I99" i="11"/>
  <c r="I107" i="11" s="1"/>
  <c r="I108" i="11" s="1"/>
  <c r="I112" i="11" s="1"/>
  <c r="I99" i="8"/>
  <c r="I107" i="8" s="1"/>
  <c r="I108" i="8" s="1"/>
  <c r="I112" i="8" s="1"/>
  <c r="I99" i="7"/>
  <c r="I107" i="7" s="1"/>
  <c r="I108" i="7" s="1"/>
  <c r="F15" i="5" s="1"/>
  <c r="G15" i="5" s="1"/>
  <c r="H15" i="5" s="1"/>
  <c r="I99" i="16"/>
  <c r="I107" i="16" s="1"/>
  <c r="I108" i="16" s="1"/>
  <c r="F11" i="5" s="1"/>
  <c r="G11" i="5" s="1"/>
  <c r="H11" i="5" s="1"/>
  <c r="I99" i="6"/>
  <c r="I107" i="6" s="1"/>
  <c r="I108" i="6" s="1"/>
  <c r="F14" i="5" s="1"/>
  <c r="I99" i="15"/>
  <c r="I107" i="15" s="1"/>
  <c r="I108" i="15" s="1"/>
  <c r="I99" i="14"/>
  <c r="I107" i="14" s="1"/>
  <c r="I108" i="14" s="1"/>
  <c r="I99" i="13"/>
  <c r="I107" i="13" s="1"/>
  <c r="I108" i="13" s="1"/>
  <c r="I99" i="12"/>
  <c r="I107" i="12" s="1"/>
  <c r="I108" i="12" s="1"/>
  <c r="I99" i="10"/>
  <c r="I107" i="10" s="1"/>
  <c r="I108" i="10" s="1"/>
  <c r="I99" i="9"/>
  <c r="I107" i="9" s="1"/>
  <c r="I108" i="9" s="1"/>
  <c r="F10" i="5" s="1"/>
  <c r="I99" i="3"/>
  <c r="I107" i="3" s="1"/>
  <c r="I108" i="3" s="1"/>
  <c r="I99" i="1"/>
  <c r="I107" i="1" s="1"/>
  <c r="I108" i="1" s="1"/>
  <c r="F6" i="5" s="1"/>
  <c r="G6" i="5" s="1"/>
  <c r="H6" i="5" s="1"/>
  <c r="F8" i="5" l="1"/>
  <c r="G8" i="5" s="1"/>
  <c r="H8" i="5" s="1"/>
  <c r="F9" i="5"/>
  <c r="G9" i="5" s="1"/>
  <c r="H9" i="5" s="1"/>
  <c r="F19" i="5"/>
  <c r="G19" i="5" s="1"/>
  <c r="H19" i="5" s="1"/>
  <c r="I112" i="7"/>
  <c r="I112" i="6"/>
  <c r="I112" i="16"/>
  <c r="I112" i="9"/>
  <c r="G10" i="5"/>
  <c r="H10" i="5" s="1"/>
  <c r="I112" i="10"/>
  <c r="F13" i="5"/>
  <c r="G13" i="5" s="1"/>
  <c r="H13" i="5" s="1"/>
  <c r="I112" i="15"/>
  <c r="F18" i="5"/>
  <c r="G18" i="5" s="1"/>
  <c r="H18" i="5" s="1"/>
  <c r="I112" i="14"/>
  <c r="F12" i="5"/>
  <c r="G12" i="5" s="1"/>
  <c r="H12" i="5" s="1"/>
  <c r="I112" i="12"/>
  <c r="F17" i="5"/>
  <c r="G17" i="5" s="1"/>
  <c r="H17" i="5" s="1"/>
  <c r="I112" i="13"/>
  <c r="F16" i="5"/>
  <c r="G16" i="5" s="1"/>
  <c r="H16" i="5" s="1"/>
  <c r="I112" i="3"/>
  <c r="F7" i="5"/>
  <c r="I112" i="1"/>
  <c r="H7" i="5" l="1"/>
  <c r="G14" i="5" l="1"/>
  <c r="G20" i="5" l="1"/>
  <c r="H14" i="5"/>
  <c r="H20" i="5" s="1"/>
</calcChain>
</file>

<file path=xl/sharedStrings.xml><?xml version="1.0" encoding="utf-8"?>
<sst xmlns="http://schemas.openxmlformats.org/spreadsheetml/2006/main" count="2764" uniqueCount="205">
  <si>
    <t>AO</t>
  </si>
  <si>
    <t>SERVIÇO DE APOIO AS MICRO E PEQUENAS EMPRESAS DO ESTADO DO CEARÁ - SEBRAE/CE</t>
  </si>
  <si>
    <t>PLANILHA RESUMO DE FORMAÇÃO DE CUSTO</t>
  </si>
  <si>
    <t xml:space="preserve">CATEGORIA </t>
  </si>
  <si>
    <t xml:space="preserve">VALOR POSTO </t>
  </si>
  <si>
    <t>VALOR MENSAL</t>
  </si>
  <si>
    <t>FORTALEZA</t>
  </si>
  <si>
    <t>ARACATI</t>
  </si>
  <si>
    <t>BATURITÉ</t>
  </si>
  <si>
    <t>CRATEÚS</t>
  </si>
  <si>
    <t>IGUATU</t>
  </si>
  <si>
    <t>ITAPIPOCA</t>
  </si>
  <si>
    <t>JUAZEIRO DO NORTE</t>
  </si>
  <si>
    <t>LIMOEIRO DO NORTE</t>
  </si>
  <si>
    <t>QUIXERAMOBIM</t>
  </si>
  <si>
    <t>SOBRAL</t>
  </si>
  <si>
    <t>TAUÁ</t>
  </si>
  <si>
    <t>TIANGUÁ</t>
  </si>
  <si>
    <t xml:space="preserve">TOTAL </t>
  </si>
  <si>
    <t>PLANILHA DE CUSTOS E FORMAÇÃO DE PREÇOS POR EMPREGADO</t>
  </si>
  <si>
    <t>Discriminação dos Serviços (dados referentes à contratação)</t>
  </si>
  <si>
    <t> A</t>
  </si>
  <si>
    <t xml:space="preserve">Data de apresentação da proposta (dia/mês/ano) </t>
  </si>
  <si>
    <t>B</t>
  </si>
  <si>
    <t xml:space="preserve">Município/UF </t>
  </si>
  <si>
    <t>Fortaleza</t>
  </si>
  <si>
    <t>C</t>
  </si>
  <si>
    <t>Ano Acordo, Convenção ou Sentença Normativa em Dissídio Coletivo</t>
  </si>
  <si>
    <t>SEACEC</t>
  </si>
  <si>
    <t>D</t>
  </si>
  <si>
    <r>
      <t>N</t>
    </r>
    <r>
      <rPr>
        <strike/>
        <sz val="10"/>
        <color indexed="8"/>
        <rFont val="Arial"/>
        <family val="2"/>
      </rPr>
      <t>º</t>
    </r>
    <r>
      <rPr>
        <sz val="10"/>
        <color indexed="8"/>
        <rFont val="Arial"/>
        <family val="2"/>
      </rPr>
      <t xml:space="preserve"> de meses de execução contratual</t>
    </r>
  </si>
  <si>
    <t>Identificação do Serviço</t>
  </si>
  <si>
    <t> Tipo de Serviço</t>
  </si>
  <si>
    <t>Unidade de Medida</t>
  </si>
  <si>
    <t> Quantidade total a contratar (em função da unidade de medida)</t>
  </si>
  <si>
    <t>Contratação de empresa especializada de mão de obra, para o cargo de Supervisor de Limpeza.</t>
  </si>
  <si>
    <t>POSTO</t>
  </si>
  <si>
    <t>Anexo III-A – Mão-de-obra</t>
  </si>
  <si>
    <t>Mão-de-obra vinculada à execução contratual</t>
  </si>
  <si>
    <t>Dados complementares para composição dos custos referente à mão-de-obra</t>
  </si>
  <si>
    <t>Tipo de serviço (mesmo serviço com características distintas)</t>
  </si>
  <si>
    <t>SUP. LIMPEZA</t>
  </si>
  <si>
    <t xml:space="preserve">Salário Normativo da Categoria Profissional </t>
  </si>
  <si>
    <t>Categoria profissional (vinculada à execução contratual)</t>
  </si>
  <si>
    <t>Data base da categoria (dia/mês/ano)</t>
  </si>
  <si>
    <t>MÓDULO 1 :   COMPOSIÇÃO DA REMUNERAÇÃO</t>
  </si>
  <si>
    <t>Composição da Remuneração</t>
  </si>
  <si>
    <t>Valor (R$)</t>
  </si>
  <si>
    <t>A</t>
  </si>
  <si>
    <t>Salário Base</t>
  </si>
  <si>
    <t>Adicional  de periculosidade</t>
  </si>
  <si>
    <t xml:space="preserve">Adicional  de insalubridade </t>
  </si>
  <si>
    <t>Adicional noturno</t>
  </si>
  <si>
    <t>E</t>
  </si>
  <si>
    <t>Hora noturna adicional</t>
  </si>
  <si>
    <t>F</t>
  </si>
  <si>
    <t>Adicional de Hora Extra</t>
  </si>
  <si>
    <t>G</t>
  </si>
  <si>
    <t>Intervalo Intrajornada</t>
  </si>
  <si>
    <t>Total da Remuneração</t>
  </si>
  <si>
    <t>MÓDULO 2:   BENEFÍCIOS MENSAIS E DIÁRIOS</t>
  </si>
  <si>
    <t> Benefícios Mensais e Diários</t>
  </si>
  <si>
    <t>Plano de Saúde (Cláusula Décima Setima da CCT)</t>
  </si>
  <si>
    <t>Cesta Básica (Cláusula Décima Quarta da CCT)</t>
  </si>
  <si>
    <t>Auxilio Creche (Cláusula Décima Nona da CCT)</t>
  </si>
  <si>
    <t>Total de Benefícios mensais e diários</t>
  </si>
  <si>
    <t>MÓDULO 3:   INSUMOS DIVERSOS</t>
  </si>
  <si>
    <t> 3</t>
  </si>
  <si>
    <t>Insumos Diversos</t>
  </si>
  <si>
    <t>Uniformes</t>
  </si>
  <si>
    <t>EPI</t>
  </si>
  <si>
    <t>Equipamento registro de ponto</t>
  </si>
  <si>
    <t>Total de Insumos diversos</t>
  </si>
  <si>
    <t>MÓDULO 4:   ENCARGOS SOCIAIS E TRABALHISTAS</t>
  </si>
  <si>
    <r>
      <t> </t>
    </r>
    <r>
      <rPr>
        <b/>
        <sz val="10"/>
        <color indexed="8"/>
        <rFont val="Arial"/>
        <family val="2"/>
      </rPr>
      <t>4.1</t>
    </r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</si>
  <si>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</si>
  <si>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</si>
  <si>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</si>
  <si>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</si>
  <si>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</si>
  <si>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</si>
  <si>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</si>
  <si>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</si>
  <si>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 xml:space="preserve">Riscos Ambientais do Trabalho – RAT x FAP </t>
  </si>
  <si>
    <t>H</t>
  </si>
  <si>
    <t>SEBRAE</t>
  </si>
  <si>
    <t>TOTAL</t>
  </si>
  <si>
    <t> Submódulo 4.2 – 13º Salário e Adicional de Férias</t>
  </si>
  <si>
    <t> 4.2</t>
  </si>
  <si>
    <t>13º Salário e Adicional de Férias</t>
  </si>
  <si>
    <t xml:space="preserve">13 º Salário </t>
  </si>
  <si>
    <t>Adicional de Férias</t>
  </si>
  <si>
    <t>Submódulo 4.3 -  Provisão para Rescisão</t>
  </si>
  <si>
    <t> 4.3</t>
  </si>
  <si>
    <t>Provisão para Rescisão</t>
  </si>
  <si>
    <t>Aviso prévio indenizado</t>
  </si>
  <si>
    <t>Incidência do FGTS sobre aviso prévio indenizado</t>
  </si>
  <si>
    <t>Multa do FGTS do aviso prévio indenizado</t>
  </si>
  <si>
    <t xml:space="preserve">Aviso prévio trabalhado  </t>
  </si>
  <si>
    <t>Incidência do submódulo 4.1 sobre aviso prévio trabalhado</t>
  </si>
  <si>
    <t>Multa do FGTS do aviso prévio trabalhado</t>
  </si>
  <si>
    <t>Submódulo  4.4  – Custo de Reposição do Profissional Ausente</t>
  </si>
  <si>
    <t> 4.4</t>
  </si>
  <si>
    <t>Composição do Custo de Reposição do Profissional Ausente</t>
  </si>
  <si>
    <t>Férias</t>
  </si>
  <si>
    <t>Ausência por doença</t>
  </si>
  <si>
    <t>Licença maternidade</t>
  </si>
  <si>
    <t>Licença paternidade</t>
  </si>
  <si>
    <t>Ausências legais</t>
  </si>
  <si>
    <t>Ausência por Acidente de trabalho</t>
  </si>
  <si>
    <t>Subtotal antes da incidência de proprocional de férias, 1/3 e 13º s/custo de reposição</t>
  </si>
  <si>
    <t>Proporcional de Férias, 1/3 e 13º sobre custo de reposição (exceto licença maternidade)</t>
  </si>
  <si>
    <t>Subtotal antes da incidência do modulo 4.1</t>
  </si>
  <si>
    <t xml:space="preserve">Incidência do submódulo 4.1 sobre o Custo de reposição </t>
  </si>
  <si>
    <t>QUADRO - RESUMO - MÓDULO 4 - ENCARGOS SOCIAIS E TRABALHISTAS</t>
  </si>
  <si>
    <t>Módulo 4 - Encargos sociais e trabalhistas</t>
  </si>
  <si>
    <t>4.1</t>
  </si>
  <si>
    <t>4.2</t>
  </si>
  <si>
    <t>13 º salário + Adicional de férias</t>
  </si>
  <si>
    <t>4.3</t>
  </si>
  <si>
    <t>Custo de rescisão</t>
  </si>
  <si>
    <t>4.4</t>
  </si>
  <si>
    <t>Custo de reposição do profissional ausente</t>
  </si>
  <si>
    <t>MÓDULO 5 - CUSTOS INDIRETOS, TRIBUTOS E LUCRO</t>
  </si>
  <si>
    <t>Custos Indiretos, Tributos e Lucro</t>
  </si>
  <si>
    <t>Custos Indiretos</t>
  </si>
  <si>
    <t>Tributos</t>
  </si>
  <si>
    <t xml:space="preserve">B.1  Tributos Federais (PIS) </t>
  </si>
  <si>
    <t>B.2  Tributos Federais (COFINS)</t>
  </si>
  <si>
    <t>B.3   Tributos Municipais (ISS)</t>
  </si>
  <si>
    <t>B.4   Outros tributos (especificar)</t>
  </si>
  <si>
    <t>Lucro</t>
  </si>
  <si>
    <t>Anexo III – B - Quadro-resumo do Custo por Empregado</t>
  </si>
  <si>
    <t>Mão-de-obra vinculada à execução contratual (valor por empregado)</t>
  </si>
  <si>
    <t>Módulo 1 – Composição da Remuneração</t>
  </si>
  <si>
    <t>Módulo 2 – Benefícios Mensais e Diários</t>
  </si>
  <si>
    <t>Módulo 3 – Insumos Diversos (uniformes, materiais, equipamentos e outros)</t>
  </si>
  <si>
    <t>Módulo 4 – Encargos Sociais e Trabalhistas</t>
  </si>
  <si>
    <t>Subtotal (A + B +C+ D)</t>
  </si>
  <si>
    <t>Módulo 5 – Custos indiretos, tributos e lucro</t>
  </si>
  <si>
    <t>Valor total por empregado</t>
  </si>
  <si>
    <t>QUADRO RESUMO DO VALOR MENSAL DOS SERVIÇOS</t>
  </si>
  <si>
    <t xml:space="preserve">Quantidade de Postos </t>
  </si>
  <si>
    <t xml:space="preserve">Valor Mensal Total dos Postos </t>
  </si>
  <si>
    <t>C.2</t>
  </si>
  <si>
    <t>Contratação de empresa especializada de mão de obra, para o cargo de Auxiliar de Serviços Gerais (Limpeza)</t>
  </si>
  <si>
    <t>POSTO SEDE FORTALEZA</t>
  </si>
  <si>
    <t>AUX. DE SERVIÇOS GERAIS (LIMPEZA)</t>
  </si>
  <si>
    <t>Equipamento de registro de ponto</t>
  </si>
  <si>
    <t>B.1  Tributos Federais (PIS)</t>
  </si>
  <si>
    <t>POSTO REGIONAL FORTALEZA</t>
  </si>
  <si>
    <t>Aracati</t>
  </si>
  <si>
    <t>Baturité</t>
  </si>
  <si>
    <t>Crateús</t>
  </si>
  <si>
    <t>Itapipoca</t>
  </si>
  <si>
    <t>Juazeiro</t>
  </si>
  <si>
    <t>Limoeiro</t>
  </si>
  <si>
    <t>Quixeramobim</t>
  </si>
  <si>
    <t>Sobral</t>
  </si>
  <si>
    <t>Tauá</t>
  </si>
  <si>
    <t>Tianguá</t>
  </si>
  <si>
    <t>Salário Normativo da Categoria Profissional (14 FAIXA CCT 2026)</t>
  </si>
  <si>
    <t>Transporte (5,40*2*52 dias trabalhados) - 6% de desconto sobre o salário base (Cláusula Décima Sexta)</t>
  </si>
  <si>
    <t>Auxílio-Refeição/Alimentação (R$ 28,80*22 dias) - 1% de desconto (Cláusula Décima Quinta CCT)</t>
  </si>
  <si>
    <t>R$ 633,60*1% = 6,33</t>
  </si>
  <si>
    <t>R$ 3.145,25*3 = 9.435,75/12 = 786,31 (valor mensal)</t>
  </si>
  <si>
    <t>R$ 269,81*6 = 1.618,86/12 = 134,91 (valor mensal)</t>
  </si>
  <si>
    <t>R$ 1.640,75*3 = 4.922,25/12 = 410,19 (valor mensal)</t>
  </si>
  <si>
    <t>VALOR PARA 24 MESES</t>
  </si>
  <si>
    <t>Auxiliar de Serviços Gerais</t>
  </si>
  <si>
    <t>Supervisor de limpeza e apoio à gestão</t>
  </si>
  <si>
    <t>Iguatu</t>
  </si>
  <si>
    <t>]</t>
  </si>
  <si>
    <t>LOCAL DA PRESTAÇÃO DO SERVIÇO</t>
  </si>
  <si>
    <t>SEDE ADMINISTRATIVA</t>
  </si>
  <si>
    <t xml:space="preserve">AUX DE SERV. GERAIS </t>
  </si>
  <si>
    <t>AUX DE SERV. GERAIS</t>
  </si>
  <si>
    <t>NORTE</t>
  </si>
  <si>
    <t>MACIÇO DO BATURITÉ</t>
  </si>
  <si>
    <t>SERTÃO CENTRAL</t>
  </si>
  <si>
    <t>IBIAPABA</t>
  </si>
  <si>
    <t>SERTÃO DE CRATEÚS</t>
  </si>
  <si>
    <t>SUPERVISOR DE LIMPEZA E APOIO À GESTÃO</t>
  </si>
  <si>
    <t>LITORAL LESTE</t>
  </si>
  <si>
    <t>CARIRI</t>
  </si>
  <si>
    <t>INHAMUNS</t>
  </si>
  <si>
    <t>CENTRO SUL</t>
  </si>
  <si>
    <t>OESTE</t>
  </si>
  <si>
    <t>JAGUARIBE</t>
  </si>
  <si>
    <t>METROPOLITANO/FORTALEZA</t>
  </si>
  <si>
    <t xml:space="preserve">QTD DE POSTOS </t>
  </si>
  <si>
    <t>UNIDADE/REGIONAL DE LOTAÇÃO</t>
  </si>
  <si>
    <t>EPIs</t>
  </si>
  <si>
    <t>SEBRAE/CE Contrato 009-2026</t>
  </si>
  <si>
    <t>IBAMA/CE</t>
  </si>
  <si>
    <t>VALOR UNITÁRIO</t>
  </si>
  <si>
    <t>ASG</t>
  </si>
  <si>
    <t>SUPERVISOR</t>
  </si>
  <si>
    <t>Proposta SERVAL 2026</t>
  </si>
  <si>
    <t>VALOR UNITÁRIO MÉDIO</t>
  </si>
  <si>
    <t xml:space="preserve"> SUPERVISOR</t>
  </si>
  <si>
    <t xml:space="preserve">VALOR ESTIMADO PARA INSUMOS </t>
  </si>
  <si>
    <t>TJ/CE</t>
  </si>
  <si>
    <t>EDITAL UFC 90022/2025</t>
  </si>
  <si>
    <t>PROFISSIONAL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</si>
</sst>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R$&quot;\ * #,##0.00_);_(&quot;R$&quot;\ * \(#,##0.00\);_(&quot;R$&quot;\ * &quot;-&quot;??_);_(@_)"/>
    <numFmt numFmtId="165" formatCode="_(* #,##0.00_);_(* \(#,##0.00\);_(* &quot;-&quot;??_);_(@_)"/>
    <numFmt numFmtId="166" formatCode="[$R$-416]\ #,##0.00;[Red][$R$-416]\ #,##0.00"/>
    <numFmt numFmtId="167" formatCode="&quot;R$&quot;\ #,##0.00"/>
    <numFmt numFmtId="168" formatCode="0.0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trike/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mediumGray">
        <fgColor indexed="55"/>
        <bgColor theme="4" tint="0.79998168889431442"/>
      </patternFill>
    </fill>
    <fill>
      <patternFill patternType="mediumGray">
        <fgColor indexed="55"/>
        <bgColor theme="4" tint="0.59999389629810485"/>
      </patternFill>
    </fill>
    <fill>
      <patternFill patternType="mediumGray">
        <fgColor indexed="22"/>
        <bgColor theme="4" tint="0.59999389629810485"/>
      </patternFill>
    </fill>
    <fill>
      <patternFill patternType="mediumGray">
        <fgColor indexed="2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16" fillId="0" borderId="0" applyBorder="0" applyProtection="0"/>
  </cellStyleXfs>
  <cellXfs count="23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165" fontId="4" fillId="0" borderId="0" xfId="2" applyFont="1" applyAlignment="1">
      <alignment vertical="center"/>
    </xf>
    <xf numFmtId="0" fontId="15" fillId="0" borderId="7" xfId="3" applyNumberFormat="1" applyFont="1" applyBorder="1" applyAlignment="1" applyProtection="1">
      <alignment horizontal="center"/>
    </xf>
    <xf numFmtId="0" fontId="16" fillId="0" borderId="7" xfId="3" applyNumberFormat="1" applyBorder="1" applyProtection="1"/>
    <xf numFmtId="0" fontId="5" fillId="0" borderId="0" xfId="0" applyFont="1" applyAlignment="1">
      <alignment horizontal="center" vertical="center"/>
    </xf>
    <xf numFmtId="0" fontId="18" fillId="0" borderId="0" xfId="0" applyFont="1"/>
    <xf numFmtId="0" fontId="0" fillId="0" borderId="1" xfId="0" applyBorder="1" applyAlignment="1">
      <alignment horizontal="center"/>
    </xf>
    <xf numFmtId="164" fontId="0" fillId="0" borderId="9" xfId="1" applyNumberFormat="1" applyFont="1" applyBorder="1"/>
    <xf numFmtId="0" fontId="9" fillId="3" borderId="1" xfId="0" applyFont="1" applyFill="1" applyBorder="1" applyAlignment="1">
      <alignment horizontal="center" vertical="center" wrapText="1"/>
    </xf>
    <xf numFmtId="164" fontId="0" fillId="0" borderId="9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0" fontId="17" fillId="0" borderId="0" xfId="0" applyFont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7" fontId="0" fillId="0" borderId="9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0" fontId="0" fillId="0" borderId="1" xfId="0" applyBorder="1"/>
    <xf numFmtId="0" fontId="0" fillId="0" borderId="9" xfId="0" applyBorder="1"/>
    <xf numFmtId="167" fontId="0" fillId="0" borderId="9" xfId="0" applyNumberFormat="1" applyBorder="1"/>
    <xf numFmtId="164" fontId="0" fillId="0" borderId="9" xfId="0" applyNumberFormat="1" applyBorder="1"/>
    <xf numFmtId="0" fontId="0" fillId="3" borderId="1" xfId="0" applyFill="1" applyBorder="1"/>
    <xf numFmtId="0" fontId="0" fillId="3" borderId="9" xfId="0" applyFill="1" applyBorder="1"/>
    <xf numFmtId="0" fontId="0" fillId="3" borderId="1" xfId="0" applyFill="1" applyBorder="1" applyAlignment="1">
      <alignment horizontal="center"/>
    </xf>
    <xf numFmtId="167" fontId="0" fillId="3" borderId="9" xfId="0" applyNumberFormat="1" applyFill="1" applyBorder="1"/>
    <xf numFmtId="164" fontId="0" fillId="3" borderId="9" xfId="0" applyNumberFormat="1" applyFill="1" applyBorder="1"/>
    <xf numFmtId="0" fontId="2" fillId="2" borderId="1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3" borderId="24" xfId="0" applyFill="1" applyBorder="1"/>
    <xf numFmtId="0" fontId="0" fillId="3" borderId="25" xfId="0" applyFill="1" applyBorder="1"/>
    <xf numFmtId="0" fontId="0" fillId="3" borderId="24" xfId="0" applyFill="1" applyBorder="1" applyAlignment="1">
      <alignment horizontal="center"/>
    </xf>
    <xf numFmtId="167" fontId="0" fillId="3" borderId="25" xfId="0" applyNumberFormat="1" applyFill="1" applyBorder="1"/>
    <xf numFmtId="164" fontId="0" fillId="3" borderId="25" xfId="0" applyNumberFormat="1" applyFill="1" applyBorder="1"/>
    <xf numFmtId="164" fontId="0" fillId="0" borderId="25" xfId="1" applyNumberFormat="1" applyFont="1" applyBorder="1"/>
    <xf numFmtId="167" fontId="2" fillId="2" borderId="23" xfId="0" applyNumberFormat="1" applyFont="1" applyFill="1" applyBorder="1"/>
    <xf numFmtId="0" fontId="0" fillId="8" borderId="1" xfId="0" applyFill="1" applyBorder="1" applyAlignment="1">
      <alignment horizontal="center" wrapText="1"/>
    </xf>
    <xf numFmtId="0" fontId="0" fillId="8" borderId="1" xfId="0" applyFill="1" applyBorder="1"/>
    <xf numFmtId="0" fontId="0" fillId="2" borderId="1" xfId="0" applyFill="1" applyBorder="1" applyAlignment="1">
      <alignment horizontal="center" vertical="center" wrapText="1"/>
    </xf>
    <xf numFmtId="168" fontId="5" fillId="0" borderId="0" xfId="0" applyNumberFormat="1" applyFont="1" applyAlignment="1">
      <alignment vertical="center"/>
    </xf>
    <xf numFmtId="165" fontId="5" fillId="0" borderId="0" xfId="2" applyFont="1" applyAlignment="1">
      <alignment vertical="center"/>
    </xf>
    <xf numFmtId="0" fontId="0" fillId="0" borderId="8" xfId="0" applyBorder="1"/>
    <xf numFmtId="0" fontId="0" fillId="0" borderId="0" xfId="0"/>
    <xf numFmtId="166" fontId="0" fillId="0" borderId="8" xfId="0" applyNumberFormat="1" applyBorder="1" applyAlignment="1">
      <alignment horizontal="left"/>
    </xf>
    <xf numFmtId="166" fontId="0" fillId="0" borderId="0" xfId="0" applyNumberFormat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0" fontId="8" fillId="0" borderId="2" xfId="0" applyNumberFormat="1" applyFont="1" applyBorder="1" applyAlignment="1">
      <alignment horizontal="center" vertical="center"/>
    </xf>
    <xf numFmtId="10" fontId="8" fillId="0" borderId="4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right" vertical="center" wrapText="1"/>
    </xf>
    <xf numFmtId="2" fontId="8" fillId="0" borderId="4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10" fontId="9" fillId="0" borderId="2" xfId="0" applyNumberFormat="1" applyFont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vertical="center" wrapText="1"/>
    </xf>
    <xf numFmtId="2" fontId="9" fillId="0" borderId="4" xfId="0" applyNumberFormat="1" applyFont="1" applyBorder="1" applyAlignment="1">
      <alignment vertical="center" wrapText="1"/>
    </xf>
    <xf numFmtId="2" fontId="9" fillId="0" borderId="2" xfId="0" applyNumberFormat="1" applyFont="1" applyBorder="1" applyAlignment="1">
      <alignment horizontal="right" vertical="center" wrapText="1"/>
    </xf>
    <xf numFmtId="2" fontId="9" fillId="0" borderId="4" xfId="0" applyNumberFormat="1" applyFont="1" applyBorder="1" applyAlignment="1">
      <alignment horizontal="right" vertical="center" wrapText="1"/>
    </xf>
    <xf numFmtId="4" fontId="9" fillId="0" borderId="2" xfId="0" applyNumberFormat="1" applyFont="1" applyBorder="1" applyAlignment="1">
      <alignment horizontal="right" vertical="center" wrapText="1"/>
    </xf>
    <xf numFmtId="4" fontId="9" fillId="0" borderId="4" xfId="0" applyNumberFormat="1" applyFont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165" fontId="9" fillId="0" borderId="2" xfId="1" applyFont="1" applyBorder="1" applyAlignment="1">
      <alignment horizontal="right" vertical="center" wrapText="1"/>
    </xf>
    <xf numFmtId="165" fontId="9" fillId="0" borderId="4" xfId="1" applyFont="1" applyBorder="1" applyAlignment="1">
      <alignment horizontal="right" vertical="center" wrapText="1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8" fillId="0" borderId="17" xfId="2" applyFont="1" applyBorder="1" applyAlignment="1">
      <alignment horizontal="center" vertical="center" wrapText="1"/>
    </xf>
    <xf numFmtId="165" fontId="8" fillId="0" borderId="4" xfId="2" applyFont="1" applyBorder="1" applyAlignment="1">
      <alignment horizontal="center" vertical="center" wrapText="1"/>
    </xf>
    <xf numFmtId="0" fontId="0" fillId="0" borderId="1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" fontId="8" fillId="2" borderId="17" xfId="0" applyNumberFormat="1" applyFont="1" applyFill="1" applyBorder="1" applyAlignment="1">
      <alignment horizontal="right" vertical="center" wrapText="1"/>
    </xf>
    <xf numFmtId="0" fontId="9" fillId="3" borderId="2" xfId="0" applyFont="1" applyFill="1" applyBorder="1" applyAlignment="1">
      <alignment horizontal="justify" vertical="center" wrapText="1"/>
    </xf>
    <xf numFmtId="0" fontId="9" fillId="3" borderId="3" xfId="0" applyFont="1" applyFill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4" fontId="9" fillId="3" borderId="2" xfId="0" applyNumberFormat="1" applyFont="1" applyFill="1" applyBorder="1" applyAlignment="1">
      <alignment horizontal="right" vertical="center" wrapText="1"/>
    </xf>
    <xf numFmtId="4" fontId="9" fillId="3" borderId="4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justify" vertical="center"/>
    </xf>
    <xf numFmtId="4" fontId="9" fillId="0" borderId="4" xfId="0" applyNumberFormat="1" applyFont="1" applyBorder="1" applyAlignment="1">
      <alignment horizontal="justify" vertical="center"/>
    </xf>
    <xf numFmtId="10" fontId="8" fillId="2" borderId="2" xfId="0" applyNumberFormat="1" applyFont="1" applyFill="1" applyBorder="1" applyAlignment="1">
      <alignment horizontal="center" vertical="center" wrapText="1"/>
    </xf>
    <xf numFmtId="10" fontId="8" fillId="2" borderId="4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/>
    </xf>
    <xf numFmtId="165" fontId="8" fillId="2" borderId="2" xfId="1" applyFont="1" applyFill="1" applyBorder="1" applyAlignment="1">
      <alignment horizontal="right" vertical="center" wrapText="1"/>
    </xf>
    <xf numFmtId="165" fontId="8" fillId="2" borderId="4" xfId="1" applyFont="1" applyFill="1" applyBorder="1" applyAlignment="1">
      <alignment horizontal="right" vertical="center" wrapText="1"/>
    </xf>
    <xf numFmtId="2" fontId="8" fillId="2" borderId="2" xfId="0" applyNumberFormat="1" applyFont="1" applyFill="1" applyBorder="1" applyAlignment="1">
      <alignment horizontal="right" vertical="center" wrapText="1"/>
    </xf>
    <xf numFmtId="2" fontId="8" fillId="2" borderId="4" xfId="0" applyNumberFormat="1" applyFont="1" applyFill="1" applyBorder="1" applyAlignment="1">
      <alignment horizontal="right" vertical="center" wrapText="1"/>
    </xf>
    <xf numFmtId="10" fontId="9" fillId="3" borderId="2" xfId="0" applyNumberFormat="1" applyFont="1" applyFill="1" applyBorder="1" applyAlignment="1">
      <alignment horizontal="center" vertical="center"/>
    </xf>
    <xf numFmtId="10" fontId="9" fillId="3" borderId="4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justify" vertical="center" wrapText="1"/>
    </xf>
    <xf numFmtId="0" fontId="13" fillId="0" borderId="3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2" fontId="13" fillId="0" borderId="2" xfId="0" applyNumberFormat="1" applyFont="1" applyBorder="1" applyAlignment="1">
      <alignment horizontal="right" vertical="center" wrapText="1"/>
    </xf>
    <xf numFmtId="2" fontId="13" fillId="0" borderId="4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right" vertical="center" wrapText="1"/>
    </xf>
    <xf numFmtId="4" fontId="9" fillId="3" borderId="13" xfId="0" applyNumberFormat="1" applyFont="1" applyFill="1" applyBorder="1" applyAlignment="1">
      <alignment horizontal="right" vertical="center" wrapText="1"/>
    </xf>
    <xf numFmtId="0" fontId="9" fillId="3" borderId="2" xfId="0" quotePrefix="1" applyFont="1" applyFill="1" applyBorder="1" applyAlignment="1">
      <alignment horizontal="justify" vertical="center" wrapText="1"/>
    </xf>
    <xf numFmtId="0" fontId="9" fillId="3" borderId="3" xfId="0" quotePrefix="1" applyFont="1" applyFill="1" applyBorder="1" applyAlignment="1">
      <alignment horizontal="justify" vertical="center" wrapText="1"/>
    </xf>
    <xf numFmtId="0" fontId="9" fillId="3" borderId="4" xfId="0" quotePrefix="1" applyFont="1" applyFill="1" applyBorder="1" applyAlignment="1">
      <alignment horizontal="justify"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vertical="center" wrapText="1"/>
    </xf>
    <xf numFmtId="4" fontId="11" fillId="0" borderId="2" xfId="0" applyNumberFormat="1" applyFont="1" applyBorder="1" applyAlignment="1">
      <alignment vertical="center" wrapText="1"/>
    </xf>
    <xf numFmtId="4" fontId="11" fillId="0" borderId="4" xfId="0" applyNumberFormat="1" applyFont="1" applyBorder="1" applyAlignment="1">
      <alignment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/>
    </xf>
    <xf numFmtId="0" fontId="8" fillId="0" borderId="3" xfId="0" applyFont="1" applyBorder="1" applyAlignment="1">
      <alignment horizontal="justify" vertical="center"/>
    </xf>
    <xf numFmtId="0" fontId="8" fillId="0" borderId="4" xfId="0" applyFont="1" applyBorder="1" applyAlignment="1">
      <alignment horizontal="justify" vertical="center"/>
    </xf>
    <xf numFmtId="0" fontId="8" fillId="7" borderId="2" xfId="0" applyFont="1" applyFill="1" applyBorder="1" applyAlignment="1">
      <alignment horizontal="justify" vertical="center"/>
    </xf>
    <xf numFmtId="0" fontId="8" fillId="7" borderId="3" xfId="0" applyFont="1" applyFill="1" applyBorder="1" applyAlignment="1">
      <alignment horizontal="justify" vertical="center"/>
    </xf>
    <xf numFmtId="0" fontId="8" fillId="7" borderId="4" xfId="0" applyFont="1" applyFill="1" applyBorder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17" fillId="0" borderId="0" xfId="0" applyFont="1" applyAlignment="1">
      <alignment horizontal="left" vertical="center"/>
    </xf>
    <xf numFmtId="0" fontId="0" fillId="0" borderId="7" xfId="0" applyBorder="1" applyAlignment="1">
      <alignment horizontal="left" vertical="center"/>
    </xf>
    <xf numFmtId="4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/>
    </xf>
    <xf numFmtId="165" fontId="8" fillId="0" borderId="2" xfId="2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4" fontId="9" fillId="3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justify" vertical="center" wrapText="1"/>
    </xf>
    <xf numFmtId="165" fontId="9" fillId="0" borderId="1" xfId="1" applyFont="1" applyBorder="1" applyAlignment="1">
      <alignment horizontal="right" vertical="center" wrapText="1"/>
    </xf>
    <xf numFmtId="2" fontId="9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/>
    </xf>
    <xf numFmtId="4" fontId="9" fillId="0" borderId="1" xfId="0" applyNumberFormat="1" applyFont="1" applyBorder="1" applyAlignment="1">
      <alignment horizontal="right" vertical="center"/>
    </xf>
    <xf numFmtId="1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8" fillId="2" borderId="1" xfId="1" applyFont="1" applyFill="1" applyBorder="1" applyAlignment="1">
      <alignment horizontal="right" vertical="center" wrapText="1"/>
    </xf>
    <xf numFmtId="2" fontId="8" fillId="2" borderId="1" xfId="0" applyNumberFormat="1" applyFont="1" applyFill="1" applyBorder="1" applyAlignment="1">
      <alignment horizontal="right" vertical="center" wrapText="1"/>
    </xf>
    <xf numFmtId="2" fontId="9" fillId="0" borderId="1" xfId="0" applyNumberFormat="1" applyFont="1" applyBorder="1" applyAlignment="1">
      <alignment vertical="center" wrapText="1"/>
    </xf>
    <xf numFmtId="10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0" fontId="9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left" vertical="center" wrapText="1"/>
    </xf>
    <xf numFmtId="2" fontId="13" fillId="0" borderId="1" xfId="0" applyNumberFormat="1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9" fillId="0" borderId="2" xfId="0" quotePrefix="1" applyFont="1" applyBorder="1" applyAlignment="1">
      <alignment horizontal="justify" vertical="center" wrapText="1"/>
    </xf>
    <xf numFmtId="0" fontId="9" fillId="0" borderId="3" xfId="0" quotePrefix="1" applyFont="1" applyBorder="1" applyAlignment="1">
      <alignment horizontal="justify" vertical="center" wrapText="1"/>
    </xf>
    <xf numFmtId="0" fontId="9" fillId="0" borderId="4" xfId="0" quotePrefix="1" applyFont="1" applyBorder="1" applyAlignment="1">
      <alignment horizontal="justify" vertical="center" wrapText="1"/>
    </xf>
    <xf numFmtId="4" fontId="11" fillId="0" borderId="1" xfId="0" applyNumberFormat="1" applyFont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4" fontId="8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justify" vertical="center"/>
    </xf>
    <xf numFmtId="165" fontId="9" fillId="0" borderId="1" xfId="1" applyFont="1" applyFill="1" applyBorder="1" applyAlignment="1">
      <alignment horizontal="right" vertical="center" wrapText="1"/>
    </xf>
    <xf numFmtId="2" fontId="9" fillId="3" borderId="1" xfId="0" applyNumberFormat="1" applyFont="1" applyFill="1" applyBorder="1" applyAlignment="1">
      <alignment horizontal="righ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</cellXfs>
  <cellStyles count="4">
    <cellStyle name="Excel Built-in Percent" xfId="3" xr:uid="{60F0308A-A121-48BB-A579-25909A6C650E}"/>
    <cellStyle name="Normal" xfId="0" builtinId="0"/>
    <cellStyle name="Vírgula" xfId="1" builtinId="3"/>
    <cellStyle name="Vírgula 2" xfId="2" xr:uid="{FB9F4315-BF5D-49F5-9475-0FF4ED753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Secret&#225;rias%20executivas/100725%20SEBRAE%20LIMPEZA%20E%20MANUTEN&#199;&#195;O%202025%20-%20padroniza&#231;&#227;o%20material%20banheiros%20(version%201).xls" TargetMode="External"/><Relationship Id="rId2" Type="http://schemas.microsoft.com/office/2019/04/relationships/externalLinkLongPath" Target="/personal/flaviana_magalhaes_ce_sebrae_com_br1/Documents/Contratos/Novas%20contrata&#231;&#245;es/Realizando/Secret&#225;rias%20executivas/100725%20SEBRAE%20LIMPEZA%20E%20MANUTEN&#199;&#195;O%202025%20-%20padroniza&#231;&#227;o%20material%20banheiros%20(version%201).xls?E2DDC059" TargetMode="External"/><Relationship Id="rId1" Type="http://schemas.openxmlformats.org/officeDocument/2006/relationships/externalLinkPath" Target="file:///\\E2DDC059\100725%20SEBRAE%20LIMPEZA%20E%20MANUTEN&#199;&#195;O%202025%20-%20padroniza&#231;&#227;o%20material%20banheiros%20(version%201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2&#170;%20an&#225;lise/anexo%20I%20-%20Planilha%20de%20custos%20modelo%20(1).xlsx" TargetMode="External"/><Relationship Id="rId1" Type="http://schemas.openxmlformats.org/officeDocument/2006/relationships/externalLinkPath" Target="/personal/flaviana_magalhaes_ce_sebrae_com_br1/Documents/Contratos/Novas%20contrata&#231;&#245;es/Realizando/Limpeza/preg&#227;o/2&#170;%20an&#225;lise/anexo%20I%20-%20Planilha%20de%20custos%20modelo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Planilha2"/>
      <sheetName val="Planilha1"/>
      <sheetName val="proposta"/>
      <sheetName val="MEMORIA DE CALCULO"/>
      <sheetName val="RESUMO"/>
      <sheetName val="Planilha3"/>
      <sheetName val="Planilha5"/>
      <sheetName val="RESUMO (2)"/>
      <sheetName val="Vinculada"/>
      <sheetName val="Servente Fortaleza"/>
      <sheetName val="Encarregado"/>
      <sheetName val="M² Fort"/>
      <sheetName val="Servente Crateus"/>
      <sheetName val="M² Crateus"/>
      <sheetName val="Servente Caucaia"/>
      <sheetName val="M² Cauc"/>
      <sheetName val="Servente Limoeiro"/>
      <sheetName val="M² Limoe"/>
      <sheetName val="Servente Itapipoca"/>
      <sheetName val="M² Itapi"/>
      <sheetName val="Servente Iguatu"/>
      <sheetName val="M² Iguatu"/>
      <sheetName val="Servente Crato"/>
      <sheetName val="M² Crato"/>
      <sheetName val="Servente Quixada"/>
      <sheetName val="M² Quix"/>
      <sheetName val="Servente Aracati"/>
      <sheetName val="M² Arac"/>
      <sheetName val="Servente Tiangua"/>
      <sheetName val="M² Tiang"/>
      <sheetName val="Servente Sobral"/>
      <sheetName val="M² Sobr"/>
      <sheetName val="Servente Juazeiro"/>
      <sheetName val="M² Juaze"/>
      <sheetName val="Servente Baturité"/>
      <sheetName val="M² Baturité"/>
      <sheetName val="Servente Quixeramobim"/>
      <sheetName val="M² Quixeramobim"/>
      <sheetName val="Chefe Manut"/>
      <sheetName val="Planilha6"/>
      <sheetName val="Chefe Manut (3)"/>
      <sheetName val="Eletricista"/>
      <sheetName val="Ax Opera Manut"/>
      <sheetName val="Farda"/>
      <sheetName val="MATERIAL"/>
      <sheetName val="Material - Equip Sede"/>
      <sheetName val="Material-Equip Interior"/>
      <sheetName val="Uniformes"/>
      <sheetName val="Planilha4"/>
      <sheetName val="Chefe Manut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8">
          <cell r="B38" t="str">
            <v>Seguro de vida, invalidez e funeral (Cláusula Décima Oitava da CCT)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O"/>
      <sheetName val="TELEFONISTA FOR"/>
      <sheetName val="TELEFONISTA JUA"/>
      <sheetName val="OP. AUDIO E VIDEO"/>
      <sheetName val=" AT REFEITORIO"/>
      <sheetName val="Sup. Manut. Predial"/>
      <sheetName val="Aux. Op. Manut. Predial"/>
      <sheetName val="Eletricista"/>
      <sheetName val="REVISOR DE TEXTO"/>
      <sheetName val="JORNALISTA"/>
      <sheetName val="JORNALISTA 30 H"/>
      <sheetName val="Planilha3"/>
      <sheetName val="JORNALISTA 40 H"/>
      <sheetName val="JORNALISTA 30H"/>
      <sheetName val="conta vinculada"/>
      <sheetName val="RECEPCIONISTA"/>
      <sheetName val="Far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7">
          <cell r="G77">
            <v>1.9400000000000001E-2</v>
          </cell>
        </row>
        <row r="78">
          <cell r="G78">
            <v>7.1741200000000017E-3</v>
          </cell>
        </row>
        <row r="85">
          <cell r="G85">
            <v>2.0000000000000001E-4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EC6E2-4603-43A7-8BE0-08E261188352}">
  <dimension ref="B1:N20"/>
  <sheetViews>
    <sheetView tabSelected="1" zoomScale="80" zoomScaleNormal="80" workbookViewId="0">
      <selection activeCell="O10" sqref="O10"/>
    </sheetView>
  </sheetViews>
  <sheetFormatPr defaultRowHeight="14.5" x14ac:dyDescent="0.35"/>
  <cols>
    <col min="2" max="2" width="22.453125" bestFit="1" customWidth="1"/>
    <col min="3" max="3" width="29.1796875" bestFit="1" customWidth="1"/>
    <col min="4" max="4" width="9.54296875" customWidth="1"/>
    <col min="5" max="5" width="21" bestFit="1" customWidth="1"/>
    <col min="6" max="6" width="12.7265625" bestFit="1" customWidth="1"/>
    <col min="7" max="7" width="14.26953125" bestFit="1" customWidth="1"/>
    <col min="8" max="8" width="17" bestFit="1" customWidth="1"/>
  </cols>
  <sheetData>
    <row r="1" spans="2:14" ht="15.5" x14ac:dyDescent="0.35">
      <c r="B1" s="176" t="s">
        <v>0</v>
      </c>
      <c r="C1" s="176"/>
      <c r="D1" s="176"/>
      <c r="E1" s="176"/>
      <c r="F1" s="176"/>
      <c r="G1" s="176"/>
      <c r="H1" s="176"/>
      <c r="I1" s="18"/>
      <c r="J1" s="18"/>
      <c r="K1" s="18"/>
      <c r="L1" s="18"/>
      <c r="M1" s="18"/>
      <c r="N1" s="18"/>
    </row>
    <row r="2" spans="2:14" ht="15.5" x14ac:dyDescent="0.35">
      <c r="B2" s="176" t="s">
        <v>1</v>
      </c>
      <c r="C2" s="176"/>
      <c r="D2" s="176"/>
      <c r="E2" s="176"/>
      <c r="F2" s="176"/>
      <c r="G2" s="176"/>
      <c r="H2" s="176"/>
      <c r="I2" s="18"/>
      <c r="J2" s="18"/>
      <c r="K2" s="18"/>
      <c r="L2" s="18"/>
      <c r="M2" s="18"/>
      <c r="N2" s="18"/>
    </row>
    <row r="3" spans="2:14" ht="15" thickBot="1" x14ac:dyDescent="0.4"/>
    <row r="4" spans="2:14" ht="15" thickBot="1" x14ac:dyDescent="0.4">
      <c r="B4" s="171" t="s">
        <v>2</v>
      </c>
      <c r="C4" s="172"/>
      <c r="D4" s="172"/>
      <c r="E4" s="172"/>
      <c r="F4" s="172"/>
      <c r="G4" s="172"/>
      <c r="H4" s="173"/>
    </row>
    <row r="5" spans="2:14" ht="47.5" customHeight="1" thickBot="1" x14ac:dyDescent="0.4">
      <c r="B5" s="33" t="s">
        <v>3</v>
      </c>
      <c r="C5" s="34" t="s">
        <v>191</v>
      </c>
      <c r="D5" s="33" t="s">
        <v>190</v>
      </c>
      <c r="E5" s="35" t="s">
        <v>173</v>
      </c>
      <c r="F5" s="33" t="s">
        <v>4</v>
      </c>
      <c r="G5" s="33" t="s">
        <v>5</v>
      </c>
      <c r="H5" s="36" t="s">
        <v>168</v>
      </c>
      <c r="I5" s="11"/>
    </row>
    <row r="6" spans="2:14" ht="36.65" customHeight="1" x14ac:dyDescent="0.35">
      <c r="B6" s="19" t="s">
        <v>182</v>
      </c>
      <c r="C6" s="20" t="s">
        <v>174</v>
      </c>
      <c r="D6" s="21">
        <f>'Supervisor Limpeza'!H111</f>
        <v>1</v>
      </c>
      <c r="E6" s="20" t="s">
        <v>6</v>
      </c>
      <c r="F6" s="22">
        <f>'Supervisor Limpeza'!I108</f>
        <v>10887.956373103461</v>
      </c>
      <c r="G6" s="23">
        <f>F6*D6</f>
        <v>10887.956373103461</v>
      </c>
      <c r="H6" s="15">
        <f>G6*24</f>
        <v>261310.95295448307</v>
      </c>
    </row>
    <row r="7" spans="2:14" x14ac:dyDescent="0.35">
      <c r="B7" s="24" t="s">
        <v>176</v>
      </c>
      <c r="C7" s="25" t="s">
        <v>174</v>
      </c>
      <c r="D7" s="12">
        <f>'Aux. Serv. G - Sede Fortaleza'!H111</f>
        <v>14</v>
      </c>
      <c r="E7" s="25" t="s">
        <v>6</v>
      </c>
      <c r="F7" s="26">
        <f>'Aux. Serv. G - Sede Fortaleza'!I108</f>
        <v>7000.1726344577473</v>
      </c>
      <c r="G7" s="27">
        <f>F7*D7</f>
        <v>98002.416882408463</v>
      </c>
      <c r="H7" s="13">
        <f t="shared" ref="H7:H19" si="0">G7*24</f>
        <v>2352058.0051778033</v>
      </c>
    </row>
    <row r="8" spans="2:14" x14ac:dyDescent="0.35">
      <c r="B8" s="24" t="s">
        <v>175</v>
      </c>
      <c r="C8" s="25" t="s">
        <v>189</v>
      </c>
      <c r="D8" s="12">
        <f>'Aux. Serv. G - Regional Fortal'!H111</f>
        <v>2</v>
      </c>
      <c r="E8" s="25" t="s">
        <v>6</v>
      </c>
      <c r="F8" s="26">
        <f>'Aux. Serv. G - Regional Fortal'!I108</f>
        <v>7000.1726344577473</v>
      </c>
      <c r="G8" s="27">
        <f t="shared" ref="G8:G19" si="1">F8*D8</f>
        <v>14000.345268915495</v>
      </c>
      <c r="H8" s="13">
        <f t="shared" si="0"/>
        <v>336008.28645397187</v>
      </c>
    </row>
    <row r="9" spans="2:14" x14ac:dyDescent="0.35">
      <c r="B9" s="24" t="s">
        <v>176</v>
      </c>
      <c r="C9" s="25" t="s">
        <v>188</v>
      </c>
      <c r="D9" s="12">
        <f>'Aux. Serv. G  Limoeiro'!H111</f>
        <v>1</v>
      </c>
      <c r="E9" s="25" t="s">
        <v>13</v>
      </c>
      <c r="F9" s="26">
        <f>'Aux. Serv. G  Limoeiro'!I108</f>
        <v>7000.1726344577473</v>
      </c>
      <c r="G9" s="27">
        <f t="shared" si="1"/>
        <v>7000.1726344577473</v>
      </c>
      <c r="H9" s="13">
        <f t="shared" si="0"/>
        <v>168004.14322698594</v>
      </c>
    </row>
    <row r="10" spans="2:14" x14ac:dyDescent="0.35">
      <c r="B10" s="24" t="s">
        <v>176</v>
      </c>
      <c r="C10" s="25" t="s">
        <v>187</v>
      </c>
      <c r="D10" s="12">
        <f>'Aux. Serv. G Itapipoca'!H111</f>
        <v>1</v>
      </c>
      <c r="E10" s="25" t="s">
        <v>11</v>
      </c>
      <c r="F10" s="26">
        <f>'Aux. Serv. G Itapipoca'!I108</f>
        <v>7000.1726344577473</v>
      </c>
      <c r="G10" s="27">
        <f t="shared" si="1"/>
        <v>7000.1726344577473</v>
      </c>
      <c r="H10" s="13">
        <f t="shared" si="0"/>
        <v>168004.14322698594</v>
      </c>
    </row>
    <row r="11" spans="2:14" x14ac:dyDescent="0.35">
      <c r="B11" s="24" t="s">
        <v>176</v>
      </c>
      <c r="C11" s="25" t="s">
        <v>186</v>
      </c>
      <c r="D11" s="12">
        <f>'Aux. Serv. G Iguatu'!H111</f>
        <v>1</v>
      </c>
      <c r="E11" s="25" t="s">
        <v>10</v>
      </c>
      <c r="F11" s="26">
        <f>'Aux. Serv. G Iguatu'!I108</f>
        <v>7000.1726344577473</v>
      </c>
      <c r="G11" s="27">
        <f t="shared" si="1"/>
        <v>7000.1726344577473</v>
      </c>
      <c r="H11" s="13">
        <f t="shared" si="0"/>
        <v>168004.14322698594</v>
      </c>
    </row>
    <row r="12" spans="2:14" x14ac:dyDescent="0.35">
      <c r="B12" s="24" t="s">
        <v>175</v>
      </c>
      <c r="C12" s="25" t="s">
        <v>185</v>
      </c>
      <c r="D12" s="12">
        <f>'Aux. Serv. G  Tauá'!H111</f>
        <v>1</v>
      </c>
      <c r="E12" s="25" t="s">
        <v>16</v>
      </c>
      <c r="F12" s="26">
        <f>'Aux. Serv. G  Tauá'!I108</f>
        <v>7000.1726344577473</v>
      </c>
      <c r="G12" s="27">
        <f t="shared" si="1"/>
        <v>7000.1726344577473</v>
      </c>
      <c r="H12" s="13">
        <f t="shared" si="0"/>
        <v>168004.14322698594</v>
      </c>
    </row>
    <row r="13" spans="2:14" x14ac:dyDescent="0.35">
      <c r="B13" s="24" t="s">
        <v>176</v>
      </c>
      <c r="C13" s="25" t="s">
        <v>184</v>
      </c>
      <c r="D13" s="12">
        <f>'Aux. Serv. G  Juazeiro'!H111</f>
        <v>2</v>
      </c>
      <c r="E13" s="25" t="s">
        <v>12</v>
      </c>
      <c r="F13" s="26">
        <f>'Aux. Serv. G  Juazeiro'!I108</f>
        <v>6763.5470806169224</v>
      </c>
      <c r="G13" s="27">
        <f t="shared" si="1"/>
        <v>13527.094161233845</v>
      </c>
      <c r="H13" s="13">
        <f t="shared" si="0"/>
        <v>324650.25986961229</v>
      </c>
    </row>
    <row r="14" spans="2:14" x14ac:dyDescent="0.35">
      <c r="B14" s="28" t="s">
        <v>176</v>
      </c>
      <c r="C14" s="29" t="s">
        <v>183</v>
      </c>
      <c r="D14" s="30">
        <f>'Aux. Serv. G  Aracati'!H111</f>
        <v>1</v>
      </c>
      <c r="E14" s="29" t="s">
        <v>7</v>
      </c>
      <c r="F14" s="31">
        <f>'Aux. Serv. G  Aracati'!I108</f>
        <v>7000.1726344577473</v>
      </c>
      <c r="G14" s="32">
        <f t="shared" si="1"/>
        <v>7000.1726344577473</v>
      </c>
      <c r="H14" s="13">
        <f t="shared" si="0"/>
        <v>168004.14322698594</v>
      </c>
    </row>
    <row r="15" spans="2:14" x14ac:dyDescent="0.35">
      <c r="B15" s="28" t="s">
        <v>176</v>
      </c>
      <c r="C15" s="29" t="s">
        <v>178</v>
      </c>
      <c r="D15" s="30">
        <f>'Aux. Serv. G  Baturité'!H111</f>
        <v>1</v>
      </c>
      <c r="E15" s="29" t="s">
        <v>8</v>
      </c>
      <c r="F15" s="31">
        <f>'Aux. Serv. G  Baturité'!I108</f>
        <v>7000.1726344577473</v>
      </c>
      <c r="G15" s="32">
        <f t="shared" si="1"/>
        <v>7000.1726344577473</v>
      </c>
      <c r="H15" s="13">
        <f t="shared" si="0"/>
        <v>168004.14322698594</v>
      </c>
    </row>
    <row r="16" spans="2:14" x14ac:dyDescent="0.35">
      <c r="B16" s="28" t="s">
        <v>176</v>
      </c>
      <c r="C16" s="29" t="s">
        <v>177</v>
      </c>
      <c r="D16" s="30">
        <f>'Aux. Serv. G  Sobral'!H111</f>
        <v>1</v>
      </c>
      <c r="E16" s="29" t="s">
        <v>15</v>
      </c>
      <c r="F16" s="31">
        <f>'Aux. Serv. G  Sobral'!I108</f>
        <v>6763.5470806169224</v>
      </c>
      <c r="G16" s="32">
        <f t="shared" si="1"/>
        <v>6763.5470806169224</v>
      </c>
      <c r="H16" s="13">
        <f t="shared" si="0"/>
        <v>162325.12993480614</v>
      </c>
    </row>
    <row r="17" spans="2:8" x14ac:dyDescent="0.35">
      <c r="B17" s="24" t="s">
        <v>176</v>
      </c>
      <c r="C17" s="25" t="s">
        <v>179</v>
      </c>
      <c r="D17" s="12">
        <f>'Aux. Serv. G Quixeramobim'!H111</f>
        <v>1</v>
      </c>
      <c r="E17" s="25" t="s">
        <v>14</v>
      </c>
      <c r="F17" s="26">
        <f>'Aux. Serv. G Quixeramobim'!I108</f>
        <v>7000.1726344577473</v>
      </c>
      <c r="G17" s="27">
        <f t="shared" si="1"/>
        <v>7000.1726344577473</v>
      </c>
      <c r="H17" s="13">
        <f t="shared" si="0"/>
        <v>168004.14322698594</v>
      </c>
    </row>
    <row r="18" spans="2:8" x14ac:dyDescent="0.35">
      <c r="B18" s="28" t="s">
        <v>176</v>
      </c>
      <c r="C18" s="29" t="s">
        <v>180</v>
      </c>
      <c r="D18" s="30">
        <f>'Aux. Serv. G Tianguá'!H111</f>
        <v>1</v>
      </c>
      <c r="E18" s="29" t="s">
        <v>17</v>
      </c>
      <c r="F18" s="31">
        <f>'Aux. Serv. G Tianguá'!I108</f>
        <v>6840.6245402250925</v>
      </c>
      <c r="G18" s="32">
        <f t="shared" si="1"/>
        <v>6840.6245402250925</v>
      </c>
      <c r="H18" s="13">
        <f t="shared" si="0"/>
        <v>164174.98896540221</v>
      </c>
    </row>
    <row r="19" spans="2:8" ht="15" thickBot="1" x14ac:dyDescent="0.4">
      <c r="B19" s="37" t="s">
        <v>176</v>
      </c>
      <c r="C19" s="38" t="s">
        <v>181</v>
      </c>
      <c r="D19" s="39">
        <f>'Aux. Serv. G Crateús'!H111</f>
        <v>1</v>
      </c>
      <c r="E19" s="38" t="s">
        <v>9</v>
      </c>
      <c r="F19" s="40">
        <f>'Aux. Serv. G Crateús'!I108</f>
        <v>6840.6245402250925</v>
      </c>
      <c r="G19" s="41">
        <f t="shared" si="1"/>
        <v>6840.6245402250925</v>
      </c>
      <c r="H19" s="42">
        <f t="shared" si="0"/>
        <v>164174.98896540221</v>
      </c>
    </row>
    <row r="20" spans="2:8" ht="15" thickBot="1" x14ac:dyDescent="0.4">
      <c r="B20" s="174" t="s">
        <v>18</v>
      </c>
      <c r="C20" s="175"/>
      <c r="D20" s="175"/>
      <c r="E20" s="175"/>
      <c r="F20" s="175"/>
      <c r="G20" s="43">
        <f>SUM(G6:G19)</f>
        <v>205863.81728793262</v>
      </c>
      <c r="H20" s="43">
        <f>SUM(H6:H19)</f>
        <v>4940731.6149103828</v>
      </c>
    </row>
  </sheetData>
  <mergeCells count="4">
    <mergeCell ref="B4:H4"/>
    <mergeCell ref="B20:F20"/>
    <mergeCell ref="B1:H1"/>
    <mergeCell ref="B2:H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8512-F49C-4C5A-8363-9986BB12EB50}">
  <dimension ref="A1:O112"/>
  <sheetViews>
    <sheetView topLeftCell="A33" zoomScale="80" zoomScaleNormal="80" workbookViewId="0">
      <selection activeCell="I43" sqref="I43:J43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54296875" style="1" bestFit="1" customWidth="1"/>
    <col min="12" max="14" width="9.1796875" style="2"/>
    <col min="15" max="15" width="11.453125" style="2" customWidth="1"/>
    <col min="16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75" customHeight="1" x14ac:dyDescent="0.35">
      <c r="A4" s="161" t="s">
        <v>19</v>
      </c>
      <c r="B4" s="162"/>
      <c r="C4" s="162"/>
      <c r="D4" s="162"/>
      <c r="E4" s="162"/>
      <c r="F4" s="162"/>
      <c r="G4" s="162"/>
      <c r="H4" s="162"/>
      <c r="I4" s="162"/>
      <c r="J4" s="163"/>
    </row>
    <row r="5" spans="1:10" ht="14.25" customHeight="1" x14ac:dyDescent="0.35">
      <c r="A5" s="153" t="s">
        <v>20</v>
      </c>
      <c r="B5" s="154"/>
      <c r="C5" s="154"/>
      <c r="D5" s="154"/>
      <c r="E5" s="154"/>
      <c r="F5" s="154"/>
      <c r="G5" s="154"/>
      <c r="H5" s="154"/>
      <c r="I5" s="154"/>
      <c r="J5" s="155"/>
    </row>
    <row r="6" spans="1:10" ht="14.25" customHeight="1" x14ac:dyDescent="0.35">
      <c r="A6" s="3" t="s">
        <v>21</v>
      </c>
      <c r="B6" s="60" t="s">
        <v>22</v>
      </c>
      <c r="C6" s="61"/>
      <c r="D6" s="61"/>
      <c r="E6" s="61"/>
      <c r="F6" s="62"/>
      <c r="G6" s="143">
        <v>46090</v>
      </c>
      <c r="H6" s="167"/>
      <c r="I6" s="167"/>
      <c r="J6" s="144"/>
    </row>
    <row r="7" spans="1:10" x14ac:dyDescent="0.35">
      <c r="A7" s="3" t="s">
        <v>23</v>
      </c>
      <c r="B7" s="60" t="s">
        <v>24</v>
      </c>
      <c r="C7" s="61"/>
      <c r="D7" s="61"/>
      <c r="E7" s="61"/>
      <c r="F7" s="62"/>
      <c r="G7" s="168" t="s">
        <v>25</v>
      </c>
      <c r="H7" s="169"/>
      <c r="I7" s="169"/>
      <c r="J7" s="170"/>
    </row>
    <row r="8" spans="1:10" ht="22.5" customHeight="1" x14ac:dyDescent="0.35">
      <c r="A8" s="3" t="s">
        <v>26</v>
      </c>
      <c r="B8" s="60" t="s">
        <v>27</v>
      </c>
      <c r="C8" s="61"/>
      <c r="D8" s="61"/>
      <c r="E8" s="61"/>
      <c r="F8" s="62"/>
      <c r="G8" s="143" t="s">
        <v>28</v>
      </c>
      <c r="H8" s="167"/>
      <c r="I8" s="167"/>
      <c r="J8" s="144"/>
    </row>
    <row r="9" spans="1:10" ht="14.25" customHeight="1" x14ac:dyDescent="0.35">
      <c r="A9" s="3" t="s">
        <v>29</v>
      </c>
      <c r="B9" s="60" t="s">
        <v>30</v>
      </c>
      <c r="C9" s="61"/>
      <c r="D9" s="61"/>
      <c r="E9" s="61"/>
      <c r="F9" s="62"/>
      <c r="G9" s="147">
        <v>24</v>
      </c>
      <c r="H9" s="149"/>
      <c r="I9" s="149"/>
      <c r="J9" s="148"/>
    </row>
    <row r="10" spans="1:10" ht="14.25" customHeight="1" x14ac:dyDescent="0.35">
      <c r="A10" s="153" t="s">
        <v>31</v>
      </c>
      <c r="B10" s="154"/>
      <c r="C10" s="154"/>
      <c r="D10" s="154"/>
      <c r="E10" s="154"/>
      <c r="F10" s="154"/>
      <c r="G10" s="154"/>
      <c r="H10" s="154"/>
      <c r="I10" s="154"/>
      <c r="J10" s="155"/>
    </row>
    <row r="11" spans="1:10" ht="25.5" customHeight="1" x14ac:dyDescent="0.35">
      <c r="A11" s="164" t="s">
        <v>32</v>
      </c>
      <c r="B11" s="165"/>
      <c r="C11" s="166"/>
      <c r="D11" s="164" t="s">
        <v>33</v>
      </c>
      <c r="E11" s="165"/>
      <c r="F11" s="166"/>
      <c r="G11" s="164" t="s">
        <v>34</v>
      </c>
      <c r="H11" s="165"/>
      <c r="I11" s="165"/>
      <c r="J11" s="166"/>
    </row>
    <row r="12" spans="1:10" ht="37.5" customHeight="1" x14ac:dyDescent="0.35">
      <c r="A12" s="60" t="s">
        <v>35</v>
      </c>
      <c r="B12" s="61"/>
      <c r="C12" s="62"/>
      <c r="D12" s="147" t="s">
        <v>36</v>
      </c>
      <c r="E12" s="149"/>
      <c r="F12" s="148"/>
      <c r="G12" s="150">
        <v>1</v>
      </c>
      <c r="H12" s="151"/>
      <c r="I12" s="151"/>
      <c r="J12" s="152"/>
    </row>
    <row r="13" spans="1:10" ht="14.25" customHeight="1" x14ac:dyDescent="0.35">
      <c r="A13" s="153" t="s">
        <v>37</v>
      </c>
      <c r="B13" s="154"/>
      <c r="C13" s="154"/>
      <c r="D13" s="154"/>
      <c r="E13" s="154"/>
      <c r="F13" s="154"/>
      <c r="G13" s="154"/>
      <c r="H13" s="154"/>
      <c r="I13" s="154"/>
      <c r="J13" s="155"/>
    </row>
    <row r="14" spans="1:10" ht="14.25" customHeight="1" x14ac:dyDescent="0.35">
      <c r="A14" s="156" t="s">
        <v>38</v>
      </c>
      <c r="B14" s="157"/>
      <c r="C14" s="157"/>
      <c r="D14" s="157"/>
      <c r="E14" s="157"/>
      <c r="F14" s="157"/>
      <c r="G14" s="157"/>
      <c r="H14" s="157"/>
      <c r="I14" s="157"/>
      <c r="J14" s="158"/>
    </row>
    <row r="15" spans="1:10" ht="14.25" customHeight="1" x14ac:dyDescent="0.35">
      <c r="A15" s="76" t="s">
        <v>39</v>
      </c>
      <c r="B15" s="77"/>
      <c r="C15" s="77"/>
      <c r="D15" s="77"/>
      <c r="E15" s="77"/>
      <c r="F15" s="77"/>
      <c r="G15" s="77"/>
      <c r="H15" s="77"/>
      <c r="I15" s="77"/>
      <c r="J15" s="78"/>
    </row>
    <row r="16" spans="1:10" ht="26.25" customHeight="1" x14ac:dyDescent="0.35">
      <c r="A16" s="3">
        <v>1</v>
      </c>
      <c r="B16" s="60" t="s">
        <v>40</v>
      </c>
      <c r="C16" s="61"/>
      <c r="D16" s="61"/>
      <c r="E16" s="61"/>
      <c r="F16" s="61"/>
      <c r="G16" s="61"/>
      <c r="H16" s="62"/>
      <c r="I16" s="53" t="s">
        <v>41</v>
      </c>
      <c r="J16" s="55"/>
    </row>
    <row r="17" spans="1:15" ht="14.25" customHeight="1" x14ac:dyDescent="0.35">
      <c r="A17" s="3">
        <v>2</v>
      </c>
      <c r="B17" s="60" t="s">
        <v>161</v>
      </c>
      <c r="C17" s="61"/>
      <c r="D17" s="61"/>
      <c r="E17" s="61"/>
      <c r="F17" s="61"/>
      <c r="G17" s="61"/>
      <c r="H17" s="62"/>
      <c r="I17" s="145">
        <v>3145.25</v>
      </c>
      <c r="J17" s="146"/>
    </row>
    <row r="18" spans="1:15" ht="14.25" customHeight="1" x14ac:dyDescent="0.35">
      <c r="A18" s="3">
        <v>3</v>
      </c>
      <c r="B18" s="60" t="s">
        <v>43</v>
      </c>
      <c r="C18" s="61"/>
      <c r="D18" s="61"/>
      <c r="E18" s="61"/>
      <c r="F18" s="61"/>
      <c r="G18" s="61"/>
      <c r="H18" s="62"/>
      <c r="I18" s="147"/>
      <c r="J18" s="148"/>
    </row>
    <row r="19" spans="1:15" ht="14.25" customHeight="1" x14ac:dyDescent="0.35">
      <c r="A19" s="3">
        <v>4</v>
      </c>
      <c r="B19" s="60" t="s">
        <v>44</v>
      </c>
      <c r="C19" s="61"/>
      <c r="D19" s="61"/>
      <c r="E19" s="61"/>
      <c r="F19" s="61"/>
      <c r="G19" s="61"/>
      <c r="H19" s="62"/>
      <c r="I19" s="143">
        <v>46023</v>
      </c>
      <c r="J19" s="144"/>
    </row>
    <row r="20" spans="1:15" x14ac:dyDescent="0.35">
      <c r="A20" s="103" t="s">
        <v>45</v>
      </c>
      <c r="B20" s="104"/>
      <c r="C20" s="104"/>
      <c r="D20" s="104"/>
      <c r="E20" s="104"/>
      <c r="F20" s="104"/>
      <c r="G20" s="104"/>
      <c r="H20" s="104"/>
      <c r="I20" s="104"/>
      <c r="J20" s="105"/>
    </row>
    <row r="21" spans="1:15" ht="14.25" customHeight="1" x14ac:dyDescent="0.35">
      <c r="A21" s="4">
        <v>1</v>
      </c>
      <c r="B21" s="76" t="s">
        <v>46</v>
      </c>
      <c r="C21" s="77"/>
      <c r="D21" s="77"/>
      <c r="E21" s="77"/>
      <c r="F21" s="77"/>
      <c r="G21" s="77"/>
      <c r="H21" s="78"/>
      <c r="I21" s="53" t="s">
        <v>47</v>
      </c>
      <c r="J21" s="55"/>
    </row>
    <row r="22" spans="1:15" x14ac:dyDescent="0.35">
      <c r="A22" s="3" t="s">
        <v>48</v>
      </c>
      <c r="B22" s="60" t="s">
        <v>49</v>
      </c>
      <c r="C22" s="61"/>
      <c r="D22" s="61"/>
      <c r="E22" s="61"/>
      <c r="F22" s="61"/>
      <c r="G22" s="61"/>
      <c r="H22" s="62"/>
      <c r="I22" s="141">
        <f>I17</f>
        <v>3145.25</v>
      </c>
      <c r="J22" s="142"/>
    </row>
    <row r="23" spans="1:15" ht="14.25" customHeight="1" x14ac:dyDescent="0.35">
      <c r="A23" s="3" t="s">
        <v>23</v>
      </c>
      <c r="B23" s="60" t="s">
        <v>50</v>
      </c>
      <c r="C23" s="61"/>
      <c r="D23" s="61"/>
      <c r="E23" s="61"/>
      <c r="F23" s="61"/>
      <c r="G23" s="61"/>
      <c r="H23" s="62"/>
      <c r="I23" s="141"/>
      <c r="J23" s="142"/>
    </row>
    <row r="24" spans="1:15" ht="14.25" customHeight="1" x14ac:dyDescent="0.35">
      <c r="A24" s="3" t="s">
        <v>26</v>
      </c>
      <c r="B24" s="60" t="s">
        <v>51</v>
      </c>
      <c r="C24" s="61"/>
      <c r="D24" s="61"/>
      <c r="E24" s="61"/>
      <c r="F24" s="61"/>
      <c r="G24" s="61"/>
      <c r="H24" s="62"/>
      <c r="I24" s="141"/>
      <c r="J24" s="142"/>
    </row>
    <row r="25" spans="1:15" x14ac:dyDescent="0.35">
      <c r="A25" s="3" t="s">
        <v>29</v>
      </c>
      <c r="B25" s="60" t="s">
        <v>52</v>
      </c>
      <c r="C25" s="61"/>
      <c r="D25" s="61"/>
      <c r="E25" s="61"/>
      <c r="F25" s="61"/>
      <c r="G25" s="61"/>
      <c r="H25" s="62"/>
      <c r="I25" s="141"/>
      <c r="J25" s="142"/>
    </row>
    <row r="26" spans="1:15" x14ac:dyDescent="0.35">
      <c r="A26" s="3" t="s">
        <v>53</v>
      </c>
      <c r="B26" s="60" t="s">
        <v>54</v>
      </c>
      <c r="C26" s="61"/>
      <c r="D26" s="61"/>
      <c r="E26" s="61"/>
      <c r="F26" s="61"/>
      <c r="G26" s="61"/>
      <c r="H26" s="62"/>
      <c r="I26" s="141"/>
      <c r="J26" s="142"/>
    </row>
    <row r="27" spans="1:15" x14ac:dyDescent="0.35">
      <c r="A27" s="3" t="s">
        <v>55</v>
      </c>
      <c r="B27" s="60" t="s">
        <v>56</v>
      </c>
      <c r="C27" s="61"/>
      <c r="D27" s="61"/>
      <c r="E27" s="61"/>
      <c r="F27" s="61"/>
      <c r="G27" s="61"/>
      <c r="H27" s="62"/>
      <c r="I27" s="141"/>
      <c r="J27" s="142"/>
    </row>
    <row r="28" spans="1:15" x14ac:dyDescent="0.35">
      <c r="A28" s="3" t="s">
        <v>57</v>
      </c>
      <c r="B28" s="60" t="s">
        <v>58</v>
      </c>
      <c r="C28" s="61"/>
      <c r="D28" s="61"/>
      <c r="E28" s="61"/>
      <c r="F28" s="61"/>
      <c r="G28" s="61"/>
      <c r="H28" s="62"/>
      <c r="I28" s="141"/>
      <c r="J28" s="14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139">
        <f>SUM(I22:J28)</f>
        <v>3145.25</v>
      </c>
      <c r="J29" s="140"/>
    </row>
    <row r="30" spans="1:15" x14ac:dyDescent="0.35">
      <c r="A30" s="122" t="s">
        <v>60</v>
      </c>
      <c r="B30" s="123"/>
      <c r="C30" s="123"/>
      <c r="D30" s="123"/>
      <c r="E30" s="123"/>
      <c r="F30" s="123"/>
      <c r="G30" s="123"/>
      <c r="H30" s="123"/>
      <c r="I30" s="123"/>
      <c r="J30" s="124"/>
    </row>
    <row r="31" spans="1:15" ht="14.25" customHeight="1" x14ac:dyDescent="0.35">
      <c r="A31" s="4">
        <v>2</v>
      </c>
      <c r="B31" s="76" t="s">
        <v>61</v>
      </c>
      <c r="C31" s="77"/>
      <c r="D31" s="77"/>
      <c r="E31" s="77"/>
      <c r="F31" s="77"/>
      <c r="G31" s="77"/>
      <c r="H31" s="78"/>
      <c r="I31" s="53" t="s">
        <v>47</v>
      </c>
      <c r="J31" s="55"/>
    </row>
    <row r="32" spans="1:15" ht="14.25" customHeight="1" x14ac:dyDescent="0.35">
      <c r="A32" s="3" t="s">
        <v>48</v>
      </c>
      <c r="B32" s="92" t="s">
        <v>162</v>
      </c>
      <c r="C32" s="93"/>
      <c r="D32" s="93"/>
      <c r="E32" s="93"/>
      <c r="F32" s="93"/>
      <c r="G32" s="93"/>
      <c r="H32" s="94"/>
      <c r="I32" s="95">
        <f>ROUND((5.4*52)-(I29*6%),2)</f>
        <v>92.09</v>
      </c>
      <c r="J32" s="135"/>
      <c r="K32" s="51">
        <f>I29*6%</f>
        <v>188.715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92" t="s">
        <v>163</v>
      </c>
      <c r="C33" s="93"/>
      <c r="D33" s="93"/>
      <c r="E33" s="93"/>
      <c r="F33" s="93"/>
      <c r="G33" s="93"/>
      <c r="H33" s="94"/>
      <c r="I33" s="95">
        <f>ROUND((28.8*22)-(28.8*22)*1%,2)</f>
        <v>627.26</v>
      </c>
      <c r="J33" s="135"/>
      <c r="K33" s="49" t="s">
        <v>164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92" t="s">
        <v>62</v>
      </c>
      <c r="C34" s="93"/>
      <c r="D34" s="93"/>
      <c r="E34" s="93"/>
      <c r="F34" s="93"/>
      <c r="G34" s="93"/>
      <c r="H34" s="94"/>
      <c r="I34" s="95">
        <v>73.78</v>
      </c>
      <c r="J34" s="96"/>
    </row>
    <row r="35" spans="1:15" ht="15.75" customHeight="1" x14ac:dyDescent="0.35">
      <c r="A35" s="3" t="s">
        <v>29</v>
      </c>
      <c r="B35" s="136" t="str">
        <f>[1]Encarregado!$B$38</f>
        <v>Seguro de vida, invalidez e funeral (Cláusula Décima Oitava da CCT)</v>
      </c>
      <c r="C35" s="137"/>
      <c r="D35" s="137"/>
      <c r="E35" s="137"/>
      <c r="F35" s="137"/>
      <c r="G35" s="137"/>
      <c r="H35" s="138"/>
      <c r="I35" s="95">
        <f>(I29*3)/12</f>
        <v>786.3125</v>
      </c>
      <c r="J35" s="135"/>
      <c r="K35" s="49" t="s">
        <v>165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92" t="s">
        <v>63</v>
      </c>
      <c r="C36" s="93"/>
      <c r="D36" s="93"/>
      <c r="E36" s="93"/>
      <c r="F36" s="93"/>
      <c r="G36" s="93"/>
      <c r="H36" s="94"/>
      <c r="I36" s="95">
        <v>110.52</v>
      </c>
      <c r="J36" s="96"/>
    </row>
    <row r="37" spans="1:15" ht="15.75" customHeight="1" x14ac:dyDescent="0.35">
      <c r="A37" s="3" t="s">
        <v>55</v>
      </c>
      <c r="B37" s="92" t="s">
        <v>64</v>
      </c>
      <c r="C37" s="93"/>
      <c r="D37" s="93"/>
      <c r="E37" s="93"/>
      <c r="F37" s="93"/>
      <c r="G37" s="93"/>
      <c r="H37" s="94"/>
      <c r="I37" s="95">
        <f>(269.81*6)/12</f>
        <v>134.905</v>
      </c>
      <c r="J37" s="135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16">
        <f>SUM(I32:J37)</f>
        <v>1824.8675000000001</v>
      </c>
      <c r="J38" s="117"/>
    </row>
    <row r="39" spans="1:15" x14ac:dyDescent="0.35">
      <c r="A39" s="122" t="s">
        <v>66</v>
      </c>
      <c r="B39" s="123"/>
      <c r="C39" s="123"/>
      <c r="D39" s="123"/>
      <c r="E39" s="123"/>
      <c r="F39" s="123"/>
      <c r="G39" s="123"/>
      <c r="H39" s="123"/>
      <c r="I39" s="123"/>
      <c r="J39" s="124"/>
    </row>
    <row r="40" spans="1:15" ht="14.25" customHeight="1" x14ac:dyDescent="0.35">
      <c r="A40" s="4" t="s">
        <v>67</v>
      </c>
      <c r="B40" s="76" t="s">
        <v>68</v>
      </c>
      <c r="C40" s="77"/>
      <c r="D40" s="77"/>
      <c r="E40" s="77"/>
      <c r="F40" s="77"/>
      <c r="G40" s="77"/>
      <c r="H40" s="78"/>
      <c r="I40" s="53" t="s">
        <v>47</v>
      </c>
      <c r="J40" s="55"/>
    </row>
    <row r="41" spans="1:15" x14ac:dyDescent="0.35">
      <c r="A41" s="3" t="s">
        <v>48</v>
      </c>
      <c r="B41" s="60" t="s">
        <v>69</v>
      </c>
      <c r="C41" s="61"/>
      <c r="D41" s="61"/>
      <c r="E41" s="61"/>
      <c r="F41" s="61"/>
      <c r="G41" s="61"/>
      <c r="H41" s="62"/>
      <c r="I41" s="69">
        <f>Insumos!L5</f>
        <v>116.11333333333334</v>
      </c>
      <c r="J41" s="70"/>
    </row>
    <row r="42" spans="1:15" x14ac:dyDescent="0.35">
      <c r="A42" s="3" t="s">
        <v>23</v>
      </c>
      <c r="B42" s="60" t="s">
        <v>70</v>
      </c>
      <c r="C42" s="61"/>
      <c r="D42" s="61"/>
      <c r="E42" s="61"/>
      <c r="F42" s="61"/>
      <c r="G42" s="61"/>
      <c r="H42" s="62"/>
      <c r="I42" s="69">
        <f>Insumos!L6</f>
        <v>50</v>
      </c>
      <c r="J42" s="70"/>
    </row>
    <row r="43" spans="1:15" x14ac:dyDescent="0.35">
      <c r="A43" s="3" t="s">
        <v>26</v>
      </c>
      <c r="B43" s="60" t="s">
        <v>71</v>
      </c>
      <c r="C43" s="61"/>
      <c r="D43" s="61"/>
      <c r="E43" s="61"/>
      <c r="F43" s="61"/>
      <c r="G43" s="61"/>
      <c r="H43" s="62"/>
      <c r="I43" s="69">
        <f>Insumos!L7</f>
        <v>701.62482758620683</v>
      </c>
      <c r="J43" s="70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133">
        <f>SUM(I41:J43)</f>
        <v>867.73816091954018</v>
      </c>
      <c r="J44" s="134"/>
    </row>
    <row r="45" spans="1:15" x14ac:dyDescent="0.35">
      <c r="A45" s="122" t="s">
        <v>73</v>
      </c>
      <c r="B45" s="123"/>
      <c r="C45" s="123"/>
      <c r="D45" s="123"/>
      <c r="E45" s="123"/>
      <c r="F45" s="123"/>
      <c r="G45" s="123"/>
      <c r="H45" s="123"/>
      <c r="I45" s="123"/>
      <c r="J45" s="124"/>
    </row>
    <row r="46" spans="1:15" ht="14.25" customHeight="1" x14ac:dyDescent="0.35">
      <c r="A46" s="3" t="s">
        <v>74</v>
      </c>
      <c r="B46" s="76" t="s">
        <v>75</v>
      </c>
      <c r="C46" s="77"/>
      <c r="D46" s="77"/>
      <c r="E46" s="77"/>
      <c r="F46" s="78"/>
      <c r="G46" s="53" t="s">
        <v>76</v>
      </c>
      <c r="H46" s="55"/>
      <c r="I46" s="53" t="s">
        <v>47</v>
      </c>
      <c r="J46" s="55"/>
    </row>
    <row r="47" spans="1:15" x14ac:dyDescent="0.35">
      <c r="A47" s="3" t="s">
        <v>48</v>
      </c>
      <c r="B47" s="60" t="s">
        <v>77</v>
      </c>
      <c r="C47" s="61"/>
      <c r="D47" s="61"/>
      <c r="E47" s="61"/>
      <c r="F47" s="62"/>
      <c r="G47" s="120">
        <v>0.2</v>
      </c>
      <c r="H47" s="121"/>
      <c r="I47" s="67">
        <f>(G47*I29)</f>
        <v>629.05000000000007</v>
      </c>
      <c r="J47" s="68"/>
    </row>
    <row r="48" spans="1:15" ht="14.25" customHeight="1" x14ac:dyDescent="0.35">
      <c r="A48" s="3" t="s">
        <v>23</v>
      </c>
      <c r="B48" s="60" t="s">
        <v>78</v>
      </c>
      <c r="C48" s="61"/>
      <c r="D48" s="61"/>
      <c r="E48" s="61"/>
      <c r="F48" s="62"/>
      <c r="G48" s="120">
        <v>1.4999999999999999E-2</v>
      </c>
      <c r="H48" s="121"/>
      <c r="I48" s="67">
        <f>(G48*I29)</f>
        <v>47.178750000000001</v>
      </c>
      <c r="J48" s="68"/>
    </row>
    <row r="49" spans="1:10" ht="14.25" customHeight="1" x14ac:dyDescent="0.35">
      <c r="A49" s="3" t="s">
        <v>26</v>
      </c>
      <c r="B49" s="60" t="s">
        <v>79</v>
      </c>
      <c r="C49" s="61"/>
      <c r="D49" s="61"/>
      <c r="E49" s="61"/>
      <c r="F49" s="62"/>
      <c r="G49" s="120">
        <v>0.01</v>
      </c>
      <c r="H49" s="121"/>
      <c r="I49" s="67">
        <f>(G49*I29)</f>
        <v>31.452500000000001</v>
      </c>
      <c r="J49" s="68"/>
    </row>
    <row r="50" spans="1:10" x14ac:dyDescent="0.35">
      <c r="A50" s="3" t="s">
        <v>29</v>
      </c>
      <c r="B50" s="60" t="s">
        <v>80</v>
      </c>
      <c r="C50" s="61"/>
      <c r="D50" s="61"/>
      <c r="E50" s="61"/>
      <c r="F50" s="62"/>
      <c r="G50" s="120">
        <v>2E-3</v>
      </c>
      <c r="H50" s="121"/>
      <c r="I50" s="67">
        <f>(G50*I29)</f>
        <v>6.2904999999999998</v>
      </c>
      <c r="J50" s="68"/>
    </row>
    <row r="51" spans="1:10" x14ac:dyDescent="0.35">
      <c r="A51" s="3" t="s">
        <v>53</v>
      </c>
      <c r="B51" s="60" t="s">
        <v>81</v>
      </c>
      <c r="C51" s="61"/>
      <c r="D51" s="61"/>
      <c r="E51" s="61"/>
      <c r="F51" s="62"/>
      <c r="G51" s="120">
        <v>2.5000000000000001E-2</v>
      </c>
      <c r="H51" s="121"/>
      <c r="I51" s="67">
        <f>(G51*I29)</f>
        <v>78.631250000000009</v>
      </c>
      <c r="J51" s="68"/>
    </row>
    <row r="52" spans="1:10" x14ac:dyDescent="0.35">
      <c r="A52" s="3" t="s">
        <v>55</v>
      </c>
      <c r="B52" s="60" t="s">
        <v>82</v>
      </c>
      <c r="C52" s="61"/>
      <c r="D52" s="61"/>
      <c r="E52" s="61"/>
      <c r="F52" s="62"/>
      <c r="G52" s="120">
        <v>0.08</v>
      </c>
      <c r="H52" s="121"/>
      <c r="I52" s="67">
        <f>(G52*I29)</f>
        <v>251.62</v>
      </c>
      <c r="J52" s="68"/>
    </row>
    <row r="53" spans="1:10" s="6" customFormat="1" ht="15.75" customHeight="1" x14ac:dyDescent="0.35">
      <c r="A53" s="5" t="s">
        <v>57</v>
      </c>
      <c r="B53" s="128" t="s">
        <v>83</v>
      </c>
      <c r="C53" s="129"/>
      <c r="D53" s="129"/>
      <c r="E53" s="129"/>
      <c r="F53" s="130"/>
      <c r="G53" s="120">
        <v>0.03</v>
      </c>
      <c r="H53" s="121"/>
      <c r="I53" s="131">
        <f>(G53*I29)</f>
        <v>94.357500000000002</v>
      </c>
      <c r="J53" s="132"/>
    </row>
    <row r="54" spans="1:10" x14ac:dyDescent="0.35">
      <c r="A54" s="3" t="s">
        <v>84</v>
      </c>
      <c r="B54" s="60" t="s">
        <v>85</v>
      </c>
      <c r="C54" s="61"/>
      <c r="D54" s="61"/>
      <c r="E54" s="61"/>
      <c r="F54" s="62"/>
      <c r="G54" s="120">
        <v>6.0000000000000001E-3</v>
      </c>
      <c r="H54" s="121"/>
      <c r="I54" s="67">
        <f>(G54*I29)</f>
        <v>18.871500000000001</v>
      </c>
      <c r="J54" s="68"/>
    </row>
    <row r="55" spans="1:10" x14ac:dyDescent="0.35">
      <c r="A55" s="71" t="s">
        <v>86</v>
      </c>
      <c r="B55" s="72"/>
      <c r="C55" s="72"/>
      <c r="D55" s="72"/>
      <c r="E55" s="72"/>
      <c r="F55" s="73"/>
      <c r="G55" s="110">
        <f>SUM(G47:H54)</f>
        <v>0.3680000000000001</v>
      </c>
      <c r="H55" s="111"/>
      <c r="I55" s="116">
        <f>SUM(I47:J54)</f>
        <v>1157.452</v>
      </c>
      <c r="J55" s="117"/>
    </row>
    <row r="56" spans="1:10" x14ac:dyDescent="0.35">
      <c r="A56" s="103" t="s">
        <v>87</v>
      </c>
      <c r="B56" s="104"/>
      <c r="C56" s="104"/>
      <c r="D56" s="104"/>
      <c r="E56" s="104"/>
      <c r="F56" s="104"/>
      <c r="G56" s="104"/>
      <c r="H56" s="104"/>
      <c r="I56" s="104"/>
      <c r="J56" s="105"/>
    </row>
    <row r="57" spans="1:10" ht="14.25" customHeight="1" x14ac:dyDescent="0.35">
      <c r="A57" s="4" t="s">
        <v>88</v>
      </c>
      <c r="B57" s="76" t="s">
        <v>89</v>
      </c>
      <c r="C57" s="77"/>
      <c r="D57" s="77"/>
      <c r="E57" s="77"/>
      <c r="F57" s="77"/>
      <c r="G57" s="77"/>
      <c r="H57" s="78"/>
      <c r="I57" s="53" t="s">
        <v>47</v>
      </c>
      <c r="J57" s="55"/>
    </row>
    <row r="58" spans="1:10" x14ac:dyDescent="0.35">
      <c r="A58" s="3" t="s">
        <v>48</v>
      </c>
      <c r="B58" s="60" t="s">
        <v>90</v>
      </c>
      <c r="C58" s="61"/>
      <c r="D58" s="61"/>
      <c r="E58" s="61"/>
      <c r="F58" s="62"/>
      <c r="G58" s="63">
        <v>8.3299999999999999E-2</v>
      </c>
      <c r="H58" s="64"/>
      <c r="I58" s="67">
        <f>(G58*I29)</f>
        <v>261.999325</v>
      </c>
      <c r="J58" s="68"/>
    </row>
    <row r="59" spans="1:10" x14ac:dyDescent="0.35">
      <c r="A59" s="3" t="s">
        <v>23</v>
      </c>
      <c r="B59" s="60" t="s">
        <v>91</v>
      </c>
      <c r="C59" s="61"/>
      <c r="D59" s="61"/>
      <c r="E59" s="61"/>
      <c r="F59" s="62"/>
      <c r="G59" s="63">
        <v>2.7799999999999998E-2</v>
      </c>
      <c r="H59" s="64"/>
      <c r="I59" s="67">
        <f>(G59*I29)</f>
        <v>87.437950000000001</v>
      </c>
      <c r="J59" s="68"/>
    </row>
    <row r="60" spans="1:10" x14ac:dyDescent="0.35">
      <c r="A60" s="71" t="s">
        <v>86</v>
      </c>
      <c r="B60" s="72"/>
      <c r="C60" s="72"/>
      <c r="D60" s="72"/>
      <c r="E60" s="72"/>
      <c r="F60" s="73"/>
      <c r="G60" s="110">
        <f>SUM(G58:H59)</f>
        <v>0.1111</v>
      </c>
      <c r="H60" s="111"/>
      <c r="I60" s="118">
        <f>SUM(I58:J59)</f>
        <v>349.437275</v>
      </c>
      <c r="J60" s="119"/>
    </row>
    <row r="61" spans="1:10" x14ac:dyDescent="0.35">
      <c r="A61" s="122" t="s">
        <v>92</v>
      </c>
      <c r="B61" s="123"/>
      <c r="C61" s="123"/>
      <c r="D61" s="123"/>
      <c r="E61" s="123"/>
      <c r="F61" s="123"/>
      <c r="G61" s="123"/>
      <c r="H61" s="123"/>
      <c r="I61" s="123"/>
      <c r="J61" s="124"/>
    </row>
    <row r="62" spans="1:10" ht="14.25" customHeight="1" x14ac:dyDescent="0.35">
      <c r="A62" s="4" t="s">
        <v>93</v>
      </c>
      <c r="B62" s="76" t="s">
        <v>94</v>
      </c>
      <c r="C62" s="77"/>
      <c r="D62" s="77"/>
      <c r="E62" s="77"/>
      <c r="F62" s="77"/>
      <c r="G62" s="77"/>
      <c r="H62" s="78"/>
      <c r="I62" s="53" t="s">
        <v>47</v>
      </c>
      <c r="J62" s="55"/>
    </row>
    <row r="63" spans="1:10" x14ac:dyDescent="0.35">
      <c r="A63" s="3" t="s">
        <v>48</v>
      </c>
      <c r="B63" s="60" t="s">
        <v>95</v>
      </c>
      <c r="C63" s="61"/>
      <c r="D63" s="61"/>
      <c r="E63" s="61"/>
      <c r="F63" s="62"/>
      <c r="G63" s="120">
        <v>4.1999999999999997E-3</v>
      </c>
      <c r="H63" s="121"/>
      <c r="I63" s="67">
        <f>(G63*I29)</f>
        <v>13.210049999999999</v>
      </c>
      <c r="J63" s="68"/>
    </row>
    <row r="64" spans="1:10" ht="14.25" customHeight="1" x14ac:dyDescent="0.35">
      <c r="A64" s="3" t="s">
        <v>23</v>
      </c>
      <c r="B64" s="60" t="s">
        <v>96</v>
      </c>
      <c r="C64" s="61"/>
      <c r="D64" s="61"/>
      <c r="E64" s="61"/>
      <c r="F64" s="62"/>
      <c r="G64" s="120">
        <v>2.9999999999999997E-4</v>
      </c>
      <c r="H64" s="121"/>
      <c r="I64" s="67">
        <f>(G64*I29)</f>
        <v>0.94357499999999994</v>
      </c>
      <c r="J64" s="68"/>
    </row>
    <row r="65" spans="1:10" ht="14.25" customHeight="1" x14ac:dyDescent="0.35">
      <c r="A65" s="3" t="s">
        <v>26</v>
      </c>
      <c r="B65" s="60" t="s">
        <v>97</v>
      </c>
      <c r="C65" s="61"/>
      <c r="D65" s="61"/>
      <c r="E65" s="61"/>
      <c r="F65" s="62"/>
      <c r="G65" s="120">
        <v>3.44E-2</v>
      </c>
      <c r="H65" s="121"/>
      <c r="I65" s="67">
        <f>(G65*I29)</f>
        <v>108.1966</v>
      </c>
      <c r="J65" s="68"/>
    </row>
    <row r="66" spans="1:10" x14ac:dyDescent="0.35">
      <c r="A66" s="3" t="s">
        <v>29</v>
      </c>
      <c r="B66" s="125" t="s">
        <v>98</v>
      </c>
      <c r="C66" s="126"/>
      <c r="D66" s="126"/>
      <c r="E66" s="126"/>
      <c r="F66" s="127"/>
      <c r="G66" s="120">
        <f>'[2]REVISOR DE TEXTO'!G77</f>
        <v>1.9400000000000001E-2</v>
      </c>
      <c r="H66" s="121"/>
      <c r="I66" s="67">
        <f>(G66*I29)</f>
        <v>61.017850000000003</v>
      </c>
      <c r="J66" s="68"/>
    </row>
    <row r="67" spans="1:10" ht="14.25" customHeight="1" x14ac:dyDescent="0.35">
      <c r="A67" s="3" t="s">
        <v>53</v>
      </c>
      <c r="B67" s="60" t="s">
        <v>99</v>
      </c>
      <c r="C67" s="61"/>
      <c r="D67" s="61"/>
      <c r="E67" s="61"/>
      <c r="F67" s="62"/>
      <c r="G67" s="120">
        <f>'[2]REVISOR DE TEXTO'!G78</f>
        <v>7.1741200000000017E-3</v>
      </c>
      <c r="H67" s="121"/>
      <c r="I67" s="67">
        <f>(G67*I29)</f>
        <v>22.564400930000005</v>
      </c>
      <c r="J67" s="68"/>
    </row>
    <row r="68" spans="1:10" ht="14.25" customHeight="1" x14ac:dyDescent="0.35">
      <c r="A68" s="3" t="s">
        <v>55</v>
      </c>
      <c r="B68" s="60" t="s">
        <v>100</v>
      </c>
      <c r="C68" s="61"/>
      <c r="D68" s="61"/>
      <c r="E68" s="61"/>
      <c r="F68" s="62"/>
      <c r="G68" s="120">
        <v>5.9999999999999995E-4</v>
      </c>
      <c r="H68" s="121"/>
      <c r="I68" s="67">
        <f>(G68*I29)</f>
        <v>1.8871499999999999</v>
      </c>
      <c r="J68" s="68"/>
    </row>
    <row r="69" spans="1:10" x14ac:dyDescent="0.35">
      <c r="A69" s="71" t="s">
        <v>86</v>
      </c>
      <c r="B69" s="72"/>
      <c r="C69" s="72"/>
      <c r="D69" s="72"/>
      <c r="E69" s="72"/>
      <c r="F69" s="73"/>
      <c r="G69" s="110">
        <f>SUM(G63:H68)</f>
        <v>6.607412E-2</v>
      </c>
      <c r="H69" s="111"/>
      <c r="I69" s="118">
        <f>SUM(I63:J68)</f>
        <v>207.81962593</v>
      </c>
      <c r="J69" s="119"/>
    </row>
    <row r="70" spans="1:10" x14ac:dyDescent="0.35">
      <c r="A70" s="103" t="s">
        <v>101</v>
      </c>
      <c r="B70" s="104"/>
      <c r="C70" s="104"/>
      <c r="D70" s="104"/>
      <c r="E70" s="104"/>
      <c r="F70" s="104"/>
      <c r="G70" s="104"/>
      <c r="H70" s="104"/>
      <c r="I70" s="104"/>
      <c r="J70" s="105"/>
    </row>
    <row r="71" spans="1:10" ht="14.25" customHeight="1" x14ac:dyDescent="0.35">
      <c r="A71" s="4" t="s">
        <v>102</v>
      </c>
      <c r="B71" s="76" t="s">
        <v>103</v>
      </c>
      <c r="C71" s="77"/>
      <c r="D71" s="77"/>
      <c r="E71" s="77"/>
      <c r="F71" s="77"/>
      <c r="G71" s="77"/>
      <c r="H71" s="78"/>
      <c r="I71" s="53" t="s">
        <v>47</v>
      </c>
      <c r="J71" s="55"/>
    </row>
    <row r="72" spans="1:10" x14ac:dyDescent="0.35">
      <c r="A72" s="3" t="s">
        <v>48</v>
      </c>
      <c r="B72" s="60" t="s">
        <v>104</v>
      </c>
      <c r="C72" s="61"/>
      <c r="D72" s="61"/>
      <c r="E72" s="61"/>
      <c r="F72" s="62"/>
      <c r="G72" s="63">
        <v>8.3299999999999999E-2</v>
      </c>
      <c r="H72" s="64"/>
      <c r="I72" s="65">
        <f>(G72*I29)</f>
        <v>261.999325</v>
      </c>
      <c r="J72" s="66"/>
    </row>
    <row r="73" spans="1:10" x14ac:dyDescent="0.35">
      <c r="A73" s="3" t="s">
        <v>23</v>
      </c>
      <c r="B73" s="60" t="s">
        <v>105</v>
      </c>
      <c r="C73" s="61"/>
      <c r="D73" s="61"/>
      <c r="E73" s="61"/>
      <c r="F73" s="62"/>
      <c r="G73" s="63">
        <v>1.3899999999999999E-2</v>
      </c>
      <c r="H73" s="64"/>
      <c r="I73" s="65">
        <f>(G73*I29)</f>
        <v>43.718975</v>
      </c>
      <c r="J73" s="66"/>
    </row>
    <row r="74" spans="1:10" x14ac:dyDescent="0.35">
      <c r="A74" s="3" t="s">
        <v>26</v>
      </c>
      <c r="B74" s="60" t="s">
        <v>106</v>
      </c>
      <c r="C74" s="61"/>
      <c r="D74" s="61"/>
      <c r="E74" s="61"/>
      <c r="F74" s="62"/>
      <c r="G74" s="63">
        <v>2.8999999999999998E-3</v>
      </c>
      <c r="H74" s="64"/>
      <c r="I74" s="65">
        <f>(G74*I29)</f>
        <v>9.121224999999999</v>
      </c>
      <c r="J74" s="66"/>
    </row>
    <row r="75" spans="1:10" x14ac:dyDescent="0.35">
      <c r="A75" s="3" t="s">
        <v>29</v>
      </c>
      <c r="B75" s="60" t="s">
        <v>107</v>
      </c>
      <c r="C75" s="61"/>
      <c r="D75" s="61"/>
      <c r="E75" s="61"/>
      <c r="F75" s="62"/>
      <c r="G75" s="63">
        <f>'[2]REVISOR DE TEXTO'!G85</f>
        <v>2.0000000000000001E-4</v>
      </c>
      <c r="H75" s="64"/>
      <c r="I75" s="65">
        <f>(G75*I29)</f>
        <v>0.62905</v>
      </c>
      <c r="J75" s="66"/>
    </row>
    <row r="76" spans="1:10" x14ac:dyDescent="0.35">
      <c r="A76" s="3" t="s">
        <v>53</v>
      </c>
      <c r="B76" s="60" t="s">
        <v>108</v>
      </c>
      <c r="C76" s="61"/>
      <c r="D76" s="61"/>
      <c r="E76" s="61"/>
      <c r="F76" s="62"/>
      <c r="G76" s="63">
        <v>2.8E-3</v>
      </c>
      <c r="H76" s="64"/>
      <c r="I76" s="65">
        <f>(G76*I29)</f>
        <v>8.8066999999999993</v>
      </c>
      <c r="J76" s="66"/>
    </row>
    <row r="77" spans="1:10" ht="14.25" customHeight="1" x14ac:dyDescent="0.35">
      <c r="A77" s="3" t="s">
        <v>55</v>
      </c>
      <c r="B77" s="60" t="s">
        <v>109</v>
      </c>
      <c r="C77" s="61"/>
      <c r="D77" s="61"/>
      <c r="E77" s="61"/>
      <c r="F77" s="62"/>
      <c r="G77" s="63">
        <v>6.9999999999999999E-4</v>
      </c>
      <c r="H77" s="64"/>
      <c r="I77" s="65">
        <f>(G77*I29)</f>
        <v>2.2016749999999998</v>
      </c>
      <c r="J77" s="66"/>
    </row>
    <row r="78" spans="1:10" ht="14.25" customHeight="1" x14ac:dyDescent="0.35">
      <c r="A78" s="53" t="s">
        <v>110</v>
      </c>
      <c r="B78" s="54"/>
      <c r="C78" s="54"/>
      <c r="D78" s="54"/>
      <c r="E78" s="54"/>
      <c r="F78" s="55"/>
      <c r="G78" s="56">
        <f>SUM(G72:G77)</f>
        <v>0.1038</v>
      </c>
      <c r="H78" s="57"/>
      <c r="I78" s="58">
        <f>SUM(I72:J77)</f>
        <v>326.47694999999999</v>
      </c>
      <c r="J78" s="59"/>
    </row>
    <row r="79" spans="1:10" ht="14.25" customHeight="1" x14ac:dyDescent="0.35">
      <c r="A79" s="3" t="s">
        <v>57</v>
      </c>
      <c r="B79" s="60" t="s">
        <v>111</v>
      </c>
      <c r="C79" s="61"/>
      <c r="D79" s="61"/>
      <c r="E79" s="61"/>
      <c r="F79" s="62"/>
      <c r="G79" s="63">
        <v>1.9599999999999999E-2</v>
      </c>
      <c r="H79" s="64"/>
      <c r="I79" s="65">
        <f>(G79*I29)</f>
        <v>61.646899999999995</v>
      </c>
      <c r="J79" s="66"/>
    </row>
    <row r="80" spans="1:10" ht="14.25" customHeight="1" x14ac:dyDescent="0.35">
      <c r="A80" s="53" t="s">
        <v>112</v>
      </c>
      <c r="B80" s="54"/>
      <c r="C80" s="54"/>
      <c r="D80" s="54"/>
      <c r="E80" s="54"/>
      <c r="F80" s="55"/>
      <c r="G80" s="56">
        <f>G78+G79</f>
        <v>0.12340000000000001</v>
      </c>
      <c r="H80" s="57"/>
      <c r="I80" s="58">
        <f>SUM(I78:J79)</f>
        <v>388.12385</v>
      </c>
      <c r="J80" s="59"/>
    </row>
    <row r="81" spans="1:11" ht="14.25" customHeight="1" x14ac:dyDescent="0.35">
      <c r="A81" s="3" t="s">
        <v>84</v>
      </c>
      <c r="B81" s="60" t="s">
        <v>113</v>
      </c>
      <c r="C81" s="61"/>
      <c r="D81" s="61"/>
      <c r="E81" s="61"/>
      <c r="F81" s="62"/>
      <c r="G81" s="63">
        <v>4.5400000000000003E-2</v>
      </c>
      <c r="H81" s="64"/>
      <c r="I81" s="67">
        <f>(G81*I29)</f>
        <v>142.79435000000001</v>
      </c>
      <c r="J81" s="68"/>
    </row>
    <row r="82" spans="1:11" x14ac:dyDescent="0.35">
      <c r="A82" s="71" t="s">
        <v>86</v>
      </c>
      <c r="B82" s="72"/>
      <c r="C82" s="72"/>
      <c r="D82" s="72"/>
      <c r="E82" s="72"/>
      <c r="F82" s="73"/>
      <c r="G82" s="110">
        <f>G80+G81</f>
        <v>0.16880000000000001</v>
      </c>
      <c r="H82" s="111"/>
      <c r="I82" s="118">
        <f>I80+I81</f>
        <v>530.91820000000007</v>
      </c>
      <c r="J82" s="119"/>
    </row>
    <row r="83" spans="1:11" x14ac:dyDescent="0.35">
      <c r="A83" s="103" t="s">
        <v>114</v>
      </c>
      <c r="B83" s="104"/>
      <c r="C83" s="104"/>
      <c r="D83" s="104"/>
      <c r="E83" s="104"/>
      <c r="F83" s="104"/>
      <c r="G83" s="104"/>
      <c r="H83" s="104"/>
      <c r="I83" s="104"/>
      <c r="J83" s="105"/>
    </row>
    <row r="84" spans="1:11" ht="14.25" customHeight="1" x14ac:dyDescent="0.35">
      <c r="A84" s="3">
        <v>4</v>
      </c>
      <c r="B84" s="76" t="s">
        <v>115</v>
      </c>
      <c r="C84" s="77"/>
      <c r="D84" s="77"/>
      <c r="E84" s="77"/>
      <c r="F84" s="77"/>
      <c r="G84" s="77"/>
      <c r="H84" s="78"/>
      <c r="I84" s="53" t="s">
        <v>47</v>
      </c>
      <c r="J84" s="55"/>
    </row>
    <row r="85" spans="1:11" ht="14.25" customHeight="1" x14ac:dyDescent="0.35">
      <c r="A85" s="3" t="s">
        <v>116</v>
      </c>
      <c r="B85" s="60" t="s">
        <v>75</v>
      </c>
      <c r="C85" s="61"/>
      <c r="D85" s="61"/>
      <c r="E85" s="61"/>
      <c r="F85" s="62"/>
      <c r="G85" s="63">
        <f>G55</f>
        <v>0.3680000000000001</v>
      </c>
      <c r="H85" s="64"/>
      <c r="I85" s="79">
        <f>I55</f>
        <v>1157.452</v>
      </c>
      <c r="J85" s="80"/>
    </row>
    <row r="86" spans="1:11" ht="14.25" customHeight="1" x14ac:dyDescent="0.35">
      <c r="A86" s="3" t="s">
        <v>117</v>
      </c>
      <c r="B86" s="60" t="s">
        <v>118</v>
      </c>
      <c r="C86" s="61"/>
      <c r="D86" s="61"/>
      <c r="E86" s="61"/>
      <c r="F86" s="62"/>
      <c r="G86" s="63">
        <f>G60</f>
        <v>0.1111</v>
      </c>
      <c r="H86" s="64"/>
      <c r="I86" s="67">
        <f>(I60)</f>
        <v>349.437275</v>
      </c>
      <c r="J86" s="68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63">
        <f>G69</f>
        <v>6.607412E-2</v>
      </c>
      <c r="H87" s="64"/>
      <c r="I87" s="67">
        <f>I69</f>
        <v>207.81962593</v>
      </c>
      <c r="J87" s="68"/>
    </row>
    <row r="88" spans="1:11" ht="14.25" customHeight="1" x14ac:dyDescent="0.35">
      <c r="A88" s="3" t="s">
        <v>121</v>
      </c>
      <c r="B88" s="60" t="s">
        <v>122</v>
      </c>
      <c r="C88" s="61"/>
      <c r="D88" s="61"/>
      <c r="E88" s="61"/>
      <c r="F88" s="62"/>
      <c r="G88" s="63">
        <f>G82</f>
        <v>0.16880000000000001</v>
      </c>
      <c r="H88" s="64"/>
      <c r="I88" s="67">
        <f>I82</f>
        <v>530.91820000000007</v>
      </c>
      <c r="J88" s="68"/>
    </row>
    <row r="89" spans="1:11" x14ac:dyDescent="0.35">
      <c r="A89" s="71" t="s">
        <v>86</v>
      </c>
      <c r="B89" s="72"/>
      <c r="C89" s="72"/>
      <c r="D89" s="72"/>
      <c r="E89" s="72"/>
      <c r="F89" s="73"/>
      <c r="G89" s="110">
        <f>SUM(G85:H88)</f>
        <v>0.71397412000000005</v>
      </c>
      <c r="H89" s="111"/>
      <c r="I89" s="116">
        <f>SUM(I85:J88)</f>
        <v>2245.6271009299999</v>
      </c>
      <c r="J89" s="117"/>
      <c r="K89" s="7"/>
    </row>
    <row r="90" spans="1:11" x14ac:dyDescent="0.35">
      <c r="A90" s="103" t="s">
        <v>123</v>
      </c>
      <c r="B90" s="104"/>
      <c r="C90" s="104"/>
      <c r="D90" s="104"/>
      <c r="E90" s="104"/>
      <c r="F90" s="104"/>
      <c r="G90" s="104"/>
      <c r="H90" s="104"/>
      <c r="I90" s="104"/>
      <c r="J90" s="105"/>
    </row>
    <row r="91" spans="1:11" ht="14.25" customHeight="1" x14ac:dyDescent="0.35">
      <c r="A91" s="4">
        <v>5</v>
      </c>
      <c r="B91" s="76" t="s">
        <v>124</v>
      </c>
      <c r="C91" s="77"/>
      <c r="D91" s="77"/>
      <c r="E91" s="77"/>
      <c r="F91" s="78"/>
      <c r="G91" s="53" t="s">
        <v>76</v>
      </c>
      <c r="H91" s="55"/>
      <c r="I91" s="53" t="s">
        <v>47</v>
      </c>
      <c r="J91" s="55"/>
    </row>
    <row r="92" spans="1:11" x14ac:dyDescent="0.35">
      <c r="A92" s="3" t="s">
        <v>48</v>
      </c>
      <c r="B92" s="60" t="s">
        <v>125</v>
      </c>
      <c r="C92" s="61"/>
      <c r="D92" s="61"/>
      <c r="E92" s="61"/>
      <c r="F92" s="62"/>
      <c r="G92" s="63">
        <v>0.05</v>
      </c>
      <c r="H92" s="64"/>
      <c r="I92" s="101">
        <f>(I106*G92)</f>
        <v>404.17413809247705</v>
      </c>
      <c r="J92" s="102"/>
    </row>
    <row r="93" spans="1:11" x14ac:dyDescent="0.35">
      <c r="A93" s="3" t="s">
        <v>23</v>
      </c>
      <c r="B93" s="60" t="s">
        <v>126</v>
      </c>
      <c r="C93" s="61"/>
      <c r="D93" s="61"/>
      <c r="E93" s="61"/>
      <c r="F93" s="62"/>
      <c r="G93" s="112"/>
      <c r="H93" s="113"/>
      <c r="I93" s="114"/>
      <c r="J93" s="115"/>
    </row>
    <row r="94" spans="1:11" ht="14.25" customHeight="1" x14ac:dyDescent="0.35">
      <c r="A94" s="3"/>
      <c r="B94" s="60" t="s">
        <v>127</v>
      </c>
      <c r="C94" s="61"/>
      <c r="D94" s="61"/>
      <c r="E94" s="61"/>
      <c r="F94" s="62"/>
      <c r="G94" s="63">
        <v>1.6500000000000001E-2</v>
      </c>
      <c r="H94" s="64"/>
      <c r="I94" s="101">
        <f>K95*G94</f>
        <v>179.65128015620715</v>
      </c>
      <c r="J94" s="102"/>
      <c r="K94" s="47">
        <f>(100%-SUM(G94:H96))/100</f>
        <v>8.5749999999999993E-3</v>
      </c>
    </row>
    <row r="95" spans="1:11" ht="14.25" customHeight="1" x14ac:dyDescent="0.35">
      <c r="A95" s="3"/>
      <c r="B95" s="60" t="s">
        <v>128</v>
      </c>
      <c r="C95" s="61"/>
      <c r="D95" s="61"/>
      <c r="E95" s="61"/>
      <c r="F95" s="62"/>
      <c r="G95" s="63">
        <v>7.5999999999999998E-2</v>
      </c>
      <c r="H95" s="64"/>
      <c r="I95" s="101">
        <f>K95*G95</f>
        <v>827.48468435586324</v>
      </c>
      <c r="J95" s="102"/>
      <c r="K95" s="48">
        <f>(I106+I92+I98)/(100%-SUM(G94:H96))/100*100</f>
        <v>10887.956373103463</v>
      </c>
    </row>
    <row r="96" spans="1:11" ht="14.25" customHeight="1" x14ac:dyDescent="0.35">
      <c r="A96" s="3"/>
      <c r="B96" s="60" t="s">
        <v>129</v>
      </c>
      <c r="C96" s="61"/>
      <c r="D96" s="61"/>
      <c r="E96" s="61"/>
      <c r="F96" s="62"/>
      <c r="G96" s="63">
        <v>0.05</v>
      </c>
      <c r="H96" s="64"/>
      <c r="I96" s="101">
        <f>K95*G96</f>
        <v>544.39781865517318</v>
      </c>
      <c r="J96" s="102"/>
      <c r="K96" s="7"/>
    </row>
    <row r="97" spans="1:10" ht="14.25" customHeight="1" x14ac:dyDescent="0.35">
      <c r="A97" s="3"/>
      <c r="B97" s="60" t="s">
        <v>130</v>
      </c>
      <c r="C97" s="61"/>
      <c r="D97" s="61"/>
      <c r="E97" s="61"/>
      <c r="F97" s="62"/>
      <c r="G97" s="106"/>
      <c r="H97" s="107"/>
      <c r="I97" s="108"/>
      <c r="J97" s="109"/>
    </row>
    <row r="98" spans="1:10" x14ac:dyDescent="0.35">
      <c r="A98" s="3" t="s">
        <v>26</v>
      </c>
      <c r="B98" s="60" t="s">
        <v>131</v>
      </c>
      <c r="C98" s="61"/>
      <c r="D98" s="61"/>
      <c r="E98" s="61"/>
      <c r="F98" s="62"/>
      <c r="G98" s="63">
        <v>0.1</v>
      </c>
      <c r="H98" s="64"/>
      <c r="I98" s="101">
        <f>SUM(I106+I92)*G98</f>
        <v>848.76568999420181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10">
        <f>SUM(G92:H98)</f>
        <v>0.29249999999999998</v>
      </c>
      <c r="H99" s="111"/>
      <c r="I99" s="74">
        <f>SUM(I98+I97+I96+I95+I94+I92)</f>
        <v>2804.4736112539222</v>
      </c>
      <c r="J99" s="75"/>
    </row>
    <row r="100" spans="1:10" x14ac:dyDescent="0.35">
      <c r="A100" s="103" t="s">
        <v>132</v>
      </c>
      <c r="B100" s="104"/>
      <c r="C100" s="104"/>
      <c r="D100" s="104"/>
      <c r="E100" s="104"/>
      <c r="F100" s="104"/>
      <c r="G100" s="104"/>
      <c r="H100" s="104"/>
      <c r="I100" s="104"/>
      <c r="J100" s="105"/>
    </row>
    <row r="101" spans="1:10" ht="14.25" customHeight="1" x14ac:dyDescent="0.35">
      <c r="A101" s="3"/>
      <c r="B101" s="76" t="s">
        <v>133</v>
      </c>
      <c r="C101" s="77"/>
      <c r="D101" s="77"/>
      <c r="E101" s="77"/>
      <c r="F101" s="77"/>
      <c r="G101" s="77"/>
      <c r="H101" s="78"/>
      <c r="I101" s="53" t="s">
        <v>47</v>
      </c>
      <c r="J101" s="55"/>
    </row>
    <row r="102" spans="1:10" ht="14.25" customHeight="1" x14ac:dyDescent="0.35">
      <c r="A102" s="3" t="s">
        <v>48</v>
      </c>
      <c r="B102" s="60" t="s">
        <v>134</v>
      </c>
      <c r="C102" s="61"/>
      <c r="D102" s="61"/>
      <c r="E102" s="61"/>
      <c r="F102" s="61"/>
      <c r="G102" s="61"/>
      <c r="H102" s="62"/>
      <c r="I102" s="69">
        <f>I29</f>
        <v>3145.25</v>
      </c>
      <c r="J102" s="70"/>
    </row>
    <row r="103" spans="1:10" ht="14.25" customHeight="1" x14ac:dyDescent="0.35">
      <c r="A103" s="3" t="s">
        <v>23</v>
      </c>
      <c r="B103" s="60" t="s">
        <v>135</v>
      </c>
      <c r="C103" s="61"/>
      <c r="D103" s="61"/>
      <c r="E103" s="61"/>
      <c r="F103" s="61"/>
      <c r="G103" s="61"/>
      <c r="H103" s="62"/>
      <c r="I103" s="79">
        <f>I38</f>
        <v>1824.8675000000001</v>
      </c>
      <c r="J103" s="80"/>
    </row>
    <row r="104" spans="1:10" ht="14.25" customHeight="1" x14ac:dyDescent="0.35">
      <c r="A104" s="3" t="s">
        <v>26</v>
      </c>
      <c r="B104" s="60" t="s">
        <v>136</v>
      </c>
      <c r="C104" s="61"/>
      <c r="D104" s="61"/>
      <c r="E104" s="61"/>
      <c r="F104" s="61"/>
      <c r="G104" s="61"/>
      <c r="H104" s="62"/>
      <c r="I104" s="67">
        <f>I44</f>
        <v>867.73816091954018</v>
      </c>
      <c r="J104" s="68"/>
    </row>
    <row r="105" spans="1:10" ht="14.25" customHeight="1" x14ac:dyDescent="0.35">
      <c r="A105" s="3" t="s">
        <v>29</v>
      </c>
      <c r="B105" s="60" t="s">
        <v>137</v>
      </c>
      <c r="C105" s="61"/>
      <c r="D105" s="61"/>
      <c r="E105" s="61"/>
      <c r="F105" s="61"/>
      <c r="G105" s="61"/>
      <c r="H105" s="62"/>
      <c r="I105" s="69">
        <f>I89</f>
        <v>2245.6271009299999</v>
      </c>
      <c r="J105" s="70"/>
    </row>
    <row r="106" spans="1:10" ht="14.25" customHeight="1" x14ac:dyDescent="0.35">
      <c r="A106" s="71" t="s">
        <v>138</v>
      </c>
      <c r="B106" s="72"/>
      <c r="C106" s="72"/>
      <c r="D106" s="72"/>
      <c r="E106" s="72"/>
      <c r="F106" s="72"/>
      <c r="G106" s="72"/>
      <c r="H106" s="73"/>
      <c r="I106" s="74">
        <f>SUM(I102:J105)</f>
        <v>8083.4827618495401</v>
      </c>
      <c r="J106" s="75"/>
    </row>
    <row r="107" spans="1:10" ht="14.25" customHeight="1" x14ac:dyDescent="0.35">
      <c r="A107" s="14" t="s">
        <v>53</v>
      </c>
      <c r="B107" s="92" t="s">
        <v>139</v>
      </c>
      <c r="C107" s="93"/>
      <c r="D107" s="93"/>
      <c r="E107" s="93"/>
      <c r="F107" s="93"/>
      <c r="G107" s="93"/>
      <c r="H107" s="94"/>
      <c r="I107" s="95">
        <f>I99</f>
        <v>2804.4736112539222</v>
      </c>
      <c r="J107" s="96"/>
    </row>
    <row r="108" spans="1:10" ht="14.25" customHeight="1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74">
        <f>SUM(I106:J107)</f>
        <v>10887.956373103461</v>
      </c>
      <c r="J108" s="75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ht="14.25" customHeight="1" x14ac:dyDescent="0.35">
      <c r="A110" s="98" t="s">
        <v>141</v>
      </c>
      <c r="B110" s="99"/>
      <c r="C110" s="99"/>
      <c r="D110" s="99"/>
      <c r="E110" s="99"/>
      <c r="F110" s="99"/>
      <c r="G110" s="99"/>
      <c r="H110" s="100"/>
      <c r="I110" s="74"/>
      <c r="J110" s="75"/>
    </row>
    <row r="111" spans="1:10" ht="14.5" x14ac:dyDescent="0.3">
      <c r="A111" s="81" t="s">
        <v>142</v>
      </c>
      <c r="B111" s="82"/>
      <c r="C111" s="83" t="s">
        <v>170</v>
      </c>
      <c r="D111" s="84"/>
      <c r="E111" s="84"/>
      <c r="F111" s="84"/>
      <c r="G111" s="85"/>
      <c r="H111" s="8">
        <v>1</v>
      </c>
      <c r="I111" s="86"/>
      <c r="J111" s="87"/>
    </row>
    <row r="112" spans="1:10" ht="14.25" customHeight="1" x14ac:dyDescent="0.3">
      <c r="A112" s="81" t="s">
        <v>143</v>
      </c>
      <c r="B112" s="82" t="s">
        <v>144</v>
      </c>
      <c r="C112" s="88"/>
      <c r="D112" s="89"/>
      <c r="E112" s="89"/>
      <c r="F112" s="89"/>
      <c r="G112" s="90"/>
      <c r="H112" s="9"/>
      <c r="I112" s="91">
        <f>I108*H111</f>
        <v>10887.956373103461</v>
      </c>
      <c r="J112" s="75"/>
    </row>
  </sheetData>
  <mergeCells count="257"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B36:H36"/>
    <mergeCell ref="I36:J36"/>
    <mergeCell ref="A38:H38"/>
    <mergeCell ref="I38:J38"/>
    <mergeCell ref="B37:H37"/>
    <mergeCell ref="I37:J37"/>
    <mergeCell ref="B33:H33"/>
    <mergeCell ref="I33:J33"/>
    <mergeCell ref="B34:H34"/>
    <mergeCell ref="I34:J34"/>
    <mergeCell ref="B35:H35"/>
    <mergeCell ref="I35:J35"/>
    <mergeCell ref="B43:H43"/>
    <mergeCell ref="I43:J43"/>
    <mergeCell ref="A44:H44"/>
    <mergeCell ref="I44:J44"/>
    <mergeCell ref="A45:J45"/>
    <mergeCell ref="B46:F46"/>
    <mergeCell ref="G46:H46"/>
    <mergeCell ref="I46:J46"/>
    <mergeCell ref="A39:J39"/>
    <mergeCell ref="B40:H40"/>
    <mergeCell ref="I40:J40"/>
    <mergeCell ref="B41:H41"/>
    <mergeCell ref="I41:J41"/>
    <mergeCell ref="B42:H42"/>
    <mergeCell ref="I42:J42"/>
    <mergeCell ref="B49:F49"/>
    <mergeCell ref="G49:H49"/>
    <mergeCell ref="I49:J49"/>
    <mergeCell ref="B50:F50"/>
    <mergeCell ref="G50:H50"/>
    <mergeCell ref="I50:J50"/>
    <mergeCell ref="B47:F47"/>
    <mergeCell ref="G47:H47"/>
    <mergeCell ref="I47:J47"/>
    <mergeCell ref="B48:F48"/>
    <mergeCell ref="G48:H48"/>
    <mergeCell ref="I48:J48"/>
    <mergeCell ref="B53:F53"/>
    <mergeCell ref="G53:H53"/>
    <mergeCell ref="I53:J53"/>
    <mergeCell ref="B54:F54"/>
    <mergeCell ref="G54:H54"/>
    <mergeCell ref="I54:J54"/>
    <mergeCell ref="B51:F51"/>
    <mergeCell ref="G51:H51"/>
    <mergeCell ref="I51:J51"/>
    <mergeCell ref="B52:F52"/>
    <mergeCell ref="G52:H52"/>
    <mergeCell ref="I52:J52"/>
    <mergeCell ref="B58:F58"/>
    <mergeCell ref="G58:H58"/>
    <mergeCell ref="I58:J58"/>
    <mergeCell ref="B59:F59"/>
    <mergeCell ref="G59:H59"/>
    <mergeCell ref="I59:J59"/>
    <mergeCell ref="A55:F55"/>
    <mergeCell ref="G55:H55"/>
    <mergeCell ref="I55:J55"/>
    <mergeCell ref="A56:J56"/>
    <mergeCell ref="B57:H57"/>
    <mergeCell ref="I57:J57"/>
    <mergeCell ref="B67:F67"/>
    <mergeCell ref="G67:H67"/>
    <mergeCell ref="I67:J67"/>
    <mergeCell ref="B68:F68"/>
    <mergeCell ref="G68:H68"/>
    <mergeCell ref="A61:J61"/>
    <mergeCell ref="B62:H62"/>
    <mergeCell ref="I62:J62"/>
    <mergeCell ref="A60:F60"/>
    <mergeCell ref="G60:H60"/>
    <mergeCell ref="I60:J60"/>
    <mergeCell ref="B65:F65"/>
    <mergeCell ref="G65:H65"/>
    <mergeCell ref="I65:J65"/>
    <mergeCell ref="B66:F66"/>
    <mergeCell ref="G66:H66"/>
    <mergeCell ref="I66:J66"/>
    <mergeCell ref="B63:F63"/>
    <mergeCell ref="G63:H63"/>
    <mergeCell ref="I63:J63"/>
    <mergeCell ref="B64:F64"/>
    <mergeCell ref="G64:H64"/>
    <mergeCell ref="I64:J64"/>
    <mergeCell ref="I68:J68"/>
    <mergeCell ref="G73:H73"/>
    <mergeCell ref="A69:F69"/>
    <mergeCell ref="G69:H69"/>
    <mergeCell ref="I69:J69"/>
    <mergeCell ref="A70:J70"/>
    <mergeCell ref="B71:H71"/>
    <mergeCell ref="I71:J71"/>
    <mergeCell ref="B86:F86"/>
    <mergeCell ref="G86:H86"/>
    <mergeCell ref="I86:J86"/>
    <mergeCell ref="B81:F81"/>
    <mergeCell ref="G81:H81"/>
    <mergeCell ref="I81:J81"/>
    <mergeCell ref="A82:F82"/>
    <mergeCell ref="G82:H82"/>
    <mergeCell ref="I82:J82"/>
    <mergeCell ref="B77:F77"/>
    <mergeCell ref="G77:H77"/>
    <mergeCell ref="I77:J77"/>
    <mergeCell ref="A78:F78"/>
    <mergeCell ref="G78:H78"/>
    <mergeCell ref="I78:J78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A89:F89"/>
    <mergeCell ref="G89:H89"/>
    <mergeCell ref="I89:J89"/>
    <mergeCell ref="A90:J90"/>
    <mergeCell ref="B91:F91"/>
    <mergeCell ref="G91:H91"/>
    <mergeCell ref="I91:J91"/>
    <mergeCell ref="B88:F88"/>
    <mergeCell ref="G88:H88"/>
    <mergeCell ref="I88:J88"/>
    <mergeCell ref="B94:F94"/>
    <mergeCell ref="G94:H94"/>
    <mergeCell ref="I94:J94"/>
    <mergeCell ref="B95:F95"/>
    <mergeCell ref="G95:H95"/>
    <mergeCell ref="I95:J95"/>
    <mergeCell ref="B92:F92"/>
    <mergeCell ref="G92:H92"/>
    <mergeCell ref="I92:J92"/>
    <mergeCell ref="B93:F93"/>
    <mergeCell ref="G93:H93"/>
    <mergeCell ref="I93:J93"/>
    <mergeCell ref="B98:F98"/>
    <mergeCell ref="G98:H98"/>
    <mergeCell ref="I98:J98"/>
    <mergeCell ref="I99:J99"/>
    <mergeCell ref="A100:J100"/>
    <mergeCell ref="B96:F96"/>
    <mergeCell ref="G96:H96"/>
    <mergeCell ref="I96:J96"/>
    <mergeCell ref="B97:F97"/>
    <mergeCell ref="G97:H97"/>
    <mergeCell ref="I97:J97"/>
    <mergeCell ref="A99:F99"/>
    <mergeCell ref="G99:H99"/>
    <mergeCell ref="A111:B111"/>
    <mergeCell ref="C111:G111"/>
    <mergeCell ref="I111:J111"/>
    <mergeCell ref="A112:B112"/>
    <mergeCell ref="C112:G112"/>
    <mergeCell ref="I112:J112"/>
    <mergeCell ref="B107:H107"/>
    <mergeCell ref="I107:J107"/>
    <mergeCell ref="A108:H108"/>
    <mergeCell ref="I108:J108"/>
    <mergeCell ref="A109:J109"/>
    <mergeCell ref="A110:H110"/>
    <mergeCell ref="I110:J110"/>
    <mergeCell ref="B104:H104"/>
    <mergeCell ref="I104:J104"/>
    <mergeCell ref="B105:H105"/>
    <mergeCell ref="I105:J105"/>
    <mergeCell ref="A106:H106"/>
    <mergeCell ref="I106:J106"/>
    <mergeCell ref="B101:H101"/>
    <mergeCell ref="I101:J101"/>
    <mergeCell ref="B102:H102"/>
    <mergeCell ref="I102:J102"/>
    <mergeCell ref="B103:H103"/>
    <mergeCell ref="I103:J103"/>
    <mergeCell ref="K37:O37"/>
    <mergeCell ref="K32:O32"/>
    <mergeCell ref="A80:F80"/>
    <mergeCell ref="G80:H80"/>
    <mergeCell ref="I80:J80"/>
    <mergeCell ref="K33:O33"/>
    <mergeCell ref="K35:O35"/>
    <mergeCell ref="B74:F74"/>
    <mergeCell ref="G74:H74"/>
    <mergeCell ref="I74:J74"/>
    <mergeCell ref="B79:F79"/>
    <mergeCell ref="G79:H79"/>
    <mergeCell ref="I79:J79"/>
    <mergeCell ref="B75:F75"/>
    <mergeCell ref="G75:H75"/>
    <mergeCell ref="I75:J75"/>
    <mergeCell ref="B76:F76"/>
    <mergeCell ref="G76:H76"/>
    <mergeCell ref="I76:J76"/>
    <mergeCell ref="B72:F72"/>
    <mergeCell ref="G72:H72"/>
    <mergeCell ref="I72:J72"/>
    <mergeCell ref="B73:F73"/>
    <mergeCell ref="I73:J73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AA111-897E-46EC-BCE6-E76CBFFB4CA3}">
  <dimension ref="A1:O112"/>
  <sheetViews>
    <sheetView topLeftCell="A34" zoomScale="80" zoomScaleNormal="80" workbookViewId="0">
      <selection activeCell="I43" sqref="I43:J43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'Supervisor Limpeza'!G6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25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146</v>
      </c>
      <c r="E12" s="217"/>
      <c r="F12" s="217"/>
      <c r="G12" s="222">
        <v>14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'Supervisor Limpeza'!I19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4.5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14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98002.416882408463</v>
      </c>
      <c r="J112" s="179"/>
    </row>
  </sheetData>
  <mergeCells count="257">
    <mergeCell ref="A1:J1"/>
    <mergeCell ref="A2:J2"/>
    <mergeCell ref="A3:J3"/>
    <mergeCell ref="A4:J4"/>
    <mergeCell ref="A5:J5"/>
    <mergeCell ref="B9:F9"/>
    <mergeCell ref="G9:J9"/>
    <mergeCell ref="A10:J10"/>
    <mergeCell ref="B19:H19"/>
    <mergeCell ref="I19:J19"/>
    <mergeCell ref="B8:F8"/>
    <mergeCell ref="G8:J8"/>
    <mergeCell ref="B16:H16"/>
    <mergeCell ref="I16:J16"/>
    <mergeCell ref="B17:H17"/>
    <mergeCell ref="I17:J17"/>
    <mergeCell ref="A12:C12"/>
    <mergeCell ref="D12:F12"/>
    <mergeCell ref="G12:J12"/>
    <mergeCell ref="A13:J13"/>
    <mergeCell ref="A14:J14"/>
    <mergeCell ref="A15:J15"/>
    <mergeCell ref="B18:H18"/>
    <mergeCell ref="I18:J18"/>
    <mergeCell ref="A11:C11"/>
    <mergeCell ref="D11:F11"/>
    <mergeCell ref="G11:J11"/>
    <mergeCell ref="B6:F6"/>
    <mergeCell ref="G6:J6"/>
    <mergeCell ref="B7:F7"/>
    <mergeCell ref="G7:J7"/>
    <mergeCell ref="B23:H23"/>
    <mergeCell ref="I23:J23"/>
    <mergeCell ref="A20:J20"/>
    <mergeCell ref="B21:H21"/>
    <mergeCell ref="I21:J21"/>
    <mergeCell ref="B22:H22"/>
    <mergeCell ref="K32:O32"/>
    <mergeCell ref="B33:H33"/>
    <mergeCell ref="I33:J33"/>
    <mergeCell ref="K33:O33"/>
    <mergeCell ref="B26:H26"/>
    <mergeCell ref="I26:J26"/>
    <mergeCell ref="B27:H27"/>
    <mergeCell ref="I27:J27"/>
    <mergeCell ref="B28:H28"/>
    <mergeCell ref="I28:J28"/>
    <mergeCell ref="B24:H24"/>
    <mergeCell ref="I24:J24"/>
    <mergeCell ref="B25:H25"/>
    <mergeCell ref="I25:J25"/>
    <mergeCell ref="I22:J22"/>
    <mergeCell ref="B34:H34"/>
    <mergeCell ref="I34:J34"/>
    <mergeCell ref="A29:H29"/>
    <mergeCell ref="I29:J29"/>
    <mergeCell ref="A30:J30"/>
    <mergeCell ref="B31:H31"/>
    <mergeCell ref="I31:J31"/>
    <mergeCell ref="B32:H32"/>
    <mergeCell ref="I32:J32"/>
    <mergeCell ref="K37:O37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5:O35"/>
    <mergeCell ref="B36:H36"/>
    <mergeCell ref="I36:J36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I99:J99"/>
    <mergeCell ref="A100:J100"/>
    <mergeCell ref="B101:H101"/>
    <mergeCell ref="I101:J101"/>
    <mergeCell ref="B102:H102"/>
    <mergeCell ref="I102:J102"/>
    <mergeCell ref="B97:F97"/>
    <mergeCell ref="G97:H97"/>
    <mergeCell ref="I97:J97"/>
    <mergeCell ref="B98:F98"/>
    <mergeCell ref="G98:H98"/>
    <mergeCell ref="I98:J98"/>
    <mergeCell ref="A99:F99"/>
    <mergeCell ref="G99:H99"/>
    <mergeCell ref="A106:H106"/>
    <mergeCell ref="I106:J106"/>
    <mergeCell ref="B107:H107"/>
    <mergeCell ref="I107:J107"/>
    <mergeCell ref="A108:H108"/>
    <mergeCell ref="I108:J108"/>
    <mergeCell ref="B103:H103"/>
    <mergeCell ref="I103:J103"/>
    <mergeCell ref="B104:H104"/>
    <mergeCell ref="I104:J104"/>
    <mergeCell ref="B105:H105"/>
    <mergeCell ref="I105:J105"/>
    <mergeCell ref="A112:B112"/>
    <mergeCell ref="C112:G112"/>
    <mergeCell ref="I112:J112"/>
    <mergeCell ref="A109:J109"/>
    <mergeCell ref="A110:H110"/>
    <mergeCell ref="I110:J110"/>
    <mergeCell ref="A111:B111"/>
    <mergeCell ref="C111:G111"/>
    <mergeCell ref="I111:J11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E631-F4FD-42D8-9D11-C94D5FC99BAC}">
  <dimension ref="A1:O112"/>
  <sheetViews>
    <sheetView topLeftCell="A34" zoomScale="80" zoomScaleNormal="80" workbookViewId="0">
      <selection activeCell="I43" sqref="I43:J43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0.4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'Supervisor Limpeza'!G6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25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150</v>
      </c>
      <c r="E12" s="217"/>
      <c r="F12" s="217"/>
      <c r="G12" s="222">
        <v>2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- Sede Fortaleza'!I17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- Sede Fortaleza'!I19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224">
        <f>I38</f>
        <v>1539.0125</v>
      </c>
      <c r="J103" s="224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2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14000.345268915495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8:H18"/>
    <mergeCell ref="I18:J18"/>
    <mergeCell ref="A12:C12"/>
    <mergeCell ref="D12:F12"/>
    <mergeCell ref="G12:J12"/>
    <mergeCell ref="A13:J13"/>
    <mergeCell ref="A14:J14"/>
    <mergeCell ref="A15:J15"/>
    <mergeCell ref="B23:H23"/>
    <mergeCell ref="I23:J23"/>
    <mergeCell ref="A1:J1"/>
    <mergeCell ref="A2:J2"/>
    <mergeCell ref="A3:J3"/>
    <mergeCell ref="A4:J4"/>
    <mergeCell ref="A5:J5"/>
    <mergeCell ref="B37:H37"/>
    <mergeCell ref="I37:J37"/>
    <mergeCell ref="K37:O37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  <mergeCell ref="B16:H16"/>
    <mergeCell ref="I16:J16"/>
    <mergeCell ref="B17:H17"/>
    <mergeCell ref="I17:J17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0BC7F-C965-4828-B208-A941FCA23549}">
  <dimension ref="A1:O112"/>
  <sheetViews>
    <sheetView topLeftCell="A26" zoomScale="80" zoomScaleNormal="80" workbookViewId="0">
      <selection activeCell="I43" sqref="I43:J43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0.4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 Juazeiro'!G6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156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 Juazeiro'!I17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 Juazeiro'!I19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5812F-1591-46B0-9248-FA3DD7D0812B}">
  <dimension ref="A1:O112"/>
  <sheetViews>
    <sheetView topLeftCell="A94"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Iguatu'!G6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154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Iguatu'!I17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Iguatu'!I19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0798-9324-4F62-9609-0E165C58840A}">
  <dimension ref="A1:O112"/>
  <sheetViews>
    <sheetView topLeftCell="A34" zoomScale="80" zoomScaleNormal="80" workbookViewId="0">
      <selection activeCell="I43" sqref="I43:J43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Crateús'!G6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171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Crateús'!I17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Crateús'!I19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:J1"/>
    <mergeCell ref="A2:J2"/>
    <mergeCell ref="A3:J3"/>
    <mergeCell ref="A4:J4"/>
    <mergeCell ref="A5:J5"/>
    <mergeCell ref="A12:C12"/>
    <mergeCell ref="D12:F12"/>
    <mergeCell ref="G12:J12"/>
    <mergeCell ref="B9:F9"/>
    <mergeCell ref="G9:J9"/>
    <mergeCell ref="A10:J10"/>
    <mergeCell ref="B6:F6"/>
    <mergeCell ref="G6:J6"/>
    <mergeCell ref="B7:F7"/>
    <mergeCell ref="G7:J7"/>
    <mergeCell ref="B8:F8"/>
    <mergeCell ref="G8:J8"/>
    <mergeCell ref="A13:J13"/>
    <mergeCell ref="A14:J14"/>
    <mergeCell ref="A15:J15"/>
    <mergeCell ref="A11:C11"/>
    <mergeCell ref="D11:F11"/>
    <mergeCell ref="G11:J11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B26:H26"/>
    <mergeCell ref="I26:J26"/>
    <mergeCell ref="B27:H27"/>
    <mergeCell ref="I27:J27"/>
    <mergeCell ref="B28:H28"/>
    <mergeCell ref="I28:J28"/>
    <mergeCell ref="B23:H23"/>
    <mergeCell ref="I23:J23"/>
    <mergeCell ref="B24:H24"/>
    <mergeCell ref="I24:J24"/>
    <mergeCell ref="B25:H25"/>
    <mergeCell ref="I25:J25"/>
    <mergeCell ref="K32:O32"/>
    <mergeCell ref="B33:H33"/>
    <mergeCell ref="I33:J33"/>
    <mergeCell ref="K33:O33"/>
    <mergeCell ref="B34:H34"/>
    <mergeCell ref="I34:J34"/>
    <mergeCell ref="A29:H29"/>
    <mergeCell ref="I29:J29"/>
    <mergeCell ref="A30:J30"/>
    <mergeCell ref="B31:H31"/>
    <mergeCell ref="I31:J31"/>
    <mergeCell ref="B32:H32"/>
    <mergeCell ref="I32:J32"/>
    <mergeCell ref="K37:O37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5:O35"/>
    <mergeCell ref="B36:H36"/>
    <mergeCell ref="I36:J36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EE2C6-3B39-45BC-B6DC-02ACC9708094}">
  <sheetPr>
    <pageSetUpPr fitToPage="1"/>
  </sheetPr>
  <dimension ref="A1:O112"/>
  <sheetViews>
    <sheetView view="pageBreakPreview" topLeftCell="A96" zoomScale="80" zoomScaleNormal="100" zoomScaleSheetLayoutView="80" workbookViewId="0">
      <selection activeCell="I92" sqref="I92:J92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 Sobral'!G6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159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 Sobral'!I17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 Sobral'!I19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60" t="s">
        <v>148</v>
      </c>
      <c r="C43" s="61"/>
      <c r="D43" s="61"/>
      <c r="E43" s="61"/>
      <c r="F43" s="61"/>
      <c r="G43" s="61"/>
      <c r="H43" s="62"/>
      <c r="I43" s="188">
        <f>Insumos!K7</f>
        <v>701.62482758620683</v>
      </c>
      <c r="J43" s="188"/>
    </row>
    <row r="44" spans="1:15" ht="15" customHeight="1" x14ac:dyDescent="0.35">
      <c r="A44" s="71" t="s">
        <v>72</v>
      </c>
      <c r="B44" s="72"/>
      <c r="C44" s="72"/>
      <c r="D44" s="72"/>
      <c r="E44" s="72"/>
      <c r="F44" s="72"/>
      <c r="G44" s="72"/>
      <c r="H44" s="73"/>
      <c r="I44" s="198">
        <f>SUM(I41:J43)</f>
        <v>845.88232758620688</v>
      </c>
      <c r="J44" s="19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172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FB585-7221-4BE9-9E99-09754BBE6959}">
  <dimension ref="A1:O112"/>
  <sheetViews>
    <sheetView topLeftCell="A102"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Itapipoca'!G6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155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2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Itapipoca'!I17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Itapipoca'!I19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71" t="s">
        <v>72</v>
      </c>
      <c r="B44" s="72"/>
      <c r="C44" s="72"/>
      <c r="D44" s="72"/>
      <c r="E44" s="72"/>
      <c r="F44" s="72"/>
      <c r="G44" s="72"/>
      <c r="H44" s="73"/>
      <c r="I44" s="198">
        <f>SUM(I41:J43)</f>
        <v>845.88232758620688</v>
      </c>
      <c r="J44" s="19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111.59852683017922</v>
      </c>
      <c r="J94" s="102"/>
      <c r="K94" s="47">
        <f>(100%-SUM(G94:H96))/100</f>
        <v>8.8749999999999992E-3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514.02957812688612</v>
      </c>
      <c r="J95" s="102"/>
      <c r="K95" s="48">
        <f>(I106+I92+I98)/(100%-SUM(G94:H96))/100*100</f>
        <v>6763.5470806169224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0.02</v>
      </c>
      <c r="H96" s="64"/>
      <c r="I96" s="101">
        <f>K95*G96</f>
        <v>135.27094161233845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0.26250000000000001</v>
      </c>
      <c r="H99" s="182"/>
      <c r="I99" s="178">
        <f>SUM(I98+I97+I96+I95+I94+I92)</f>
        <v>1566.4492156407159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1566.4492156407159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6763.5470806169224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2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13527.094161233845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I44:J44"/>
    <mergeCell ref="A44:H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845C6-AAA0-4EF7-8F8F-FBEAACB7DA5D}">
  <dimension ref="A1:O112"/>
  <sheetViews>
    <sheetView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- Sede Fortaleza'!G6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151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- Sede Fortaleza'!I17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- Sede Fortaleza'!I19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14" t="s">
        <v>26</v>
      </c>
      <c r="B104" s="183" t="s">
        <v>136</v>
      </c>
      <c r="C104" s="183"/>
      <c r="D104" s="183"/>
      <c r="E104" s="183"/>
      <c r="F104" s="183"/>
      <c r="G104" s="183"/>
      <c r="H104" s="183"/>
      <c r="I104" s="225">
        <f>I44</f>
        <v>845.88232758620688</v>
      </c>
      <c r="J104" s="225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622D-6699-4667-976B-0405C7795DFC}">
  <dimension ref="A1:O112"/>
  <sheetViews>
    <sheetView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 Aracati'!G6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152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 Aracati'!I17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 Aracati'!I19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71" t="s">
        <v>72</v>
      </c>
      <c r="B44" s="72"/>
      <c r="C44" s="72"/>
      <c r="D44" s="72"/>
      <c r="E44" s="72"/>
      <c r="F44" s="72"/>
      <c r="G44" s="72"/>
      <c r="H44" s="73"/>
      <c r="I44" s="198">
        <f>SUM(I41:J43)</f>
        <v>845.88232758620688</v>
      </c>
      <c r="J44" s="19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6E77-AD0F-4D07-A483-ED4EB3B41F45}">
  <dimension ref="A1:O112"/>
  <sheetViews>
    <sheetView topLeftCell="A105"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Quixeramobim'!G6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158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Quixeramobim'!I17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Quixeramobim'!I19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71" t="s">
        <v>72</v>
      </c>
      <c r="B44" s="72"/>
      <c r="C44" s="72"/>
      <c r="D44" s="72"/>
      <c r="E44" s="72"/>
      <c r="F44" s="72"/>
      <c r="G44" s="72"/>
      <c r="H44" s="73"/>
      <c r="I44" s="198">
        <f>SUM(I41:J43)</f>
        <v>845.88232758620688</v>
      </c>
      <c r="J44" s="19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111.59852683017922</v>
      </c>
      <c r="J94" s="102"/>
      <c r="K94" s="47">
        <f>(100%-SUM(G94:H96))/100</f>
        <v>8.8749999999999992E-3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514.02957812688612</v>
      </c>
      <c r="J95" s="102"/>
      <c r="K95" s="48">
        <f>(I106+I92+I98)/(100%-SUM(G94:H96))/100*100</f>
        <v>6763.5470806169224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0.02</v>
      </c>
      <c r="H96" s="64"/>
      <c r="I96" s="101">
        <f>K95*G96</f>
        <v>135.27094161233845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0.26250000000000001</v>
      </c>
      <c r="H99" s="182"/>
      <c r="I99" s="178">
        <f>SUM(I98+I97+I96+I95+I94+I92)</f>
        <v>1566.4492156407159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1566.4492156407159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6763.5470806169224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6763.5470806169224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D5CEE-E827-4505-831E-81C51E203864}">
  <dimension ref="A1:O112"/>
  <sheetViews>
    <sheetView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 Limoeiro'!G6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157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 Limoeiro'!I17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 Limoeiro'!I19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71" t="s">
        <v>72</v>
      </c>
      <c r="B44" s="72"/>
      <c r="C44" s="72"/>
      <c r="D44" s="72"/>
      <c r="E44" s="72"/>
      <c r="F44" s="72"/>
      <c r="G44" s="72"/>
      <c r="H44" s="73"/>
      <c r="I44" s="198">
        <f>SUM(I41:J43)</f>
        <v>845.88232758620688</v>
      </c>
      <c r="J44" s="19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115.50284846855284</v>
      </c>
      <c r="J94" s="102"/>
      <c r="K94" s="47">
        <f>(100%-SUM(G94:H96))/100</f>
        <v>8.5749999999999993E-3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532.0131202187888</v>
      </c>
      <c r="J95" s="102"/>
      <c r="K95" s="48">
        <f>(I106+I92+I98)/(100%-SUM(G94:H96))/100*100</f>
        <v>7000.1726344577473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0.05</v>
      </c>
      <c r="H96" s="64"/>
      <c r="I96" s="101">
        <f>K95*G96</f>
        <v>350.0086317228874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0.29249999999999998</v>
      </c>
      <c r="H99" s="182"/>
      <c r="I99" s="178">
        <f>SUM(I98+I97+I96+I95+I94+I92)</f>
        <v>1803.0747694815411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1803.0747694815411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7000.1726344577473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7000.1726344577473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5E34E-C532-41AA-B2C0-B9CE6EAD1081}">
  <dimension ref="A1:O112"/>
  <sheetViews>
    <sheetView zoomScale="80" zoomScaleNormal="80" workbookViewId="0">
      <selection activeCell="I98" sqref="I98:J98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 Tauá'!G6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160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 Tauá'!I17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 Tauá'!I19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ht="14.25" customHeight="1" x14ac:dyDescent="0.35">
      <c r="A40" s="4" t="s">
        <v>67</v>
      </c>
      <c r="B40" s="76" t="s">
        <v>68</v>
      </c>
      <c r="C40" s="77"/>
      <c r="D40" s="77"/>
      <c r="E40" s="77"/>
      <c r="F40" s="77"/>
      <c r="G40" s="77"/>
      <c r="H40" s="78"/>
      <c r="I40" s="53" t="s">
        <v>47</v>
      </c>
      <c r="J40" s="55"/>
    </row>
    <row r="41" spans="1:15" x14ac:dyDescent="0.35">
      <c r="A41" s="3" t="s">
        <v>48</v>
      </c>
      <c r="B41" s="60" t="s">
        <v>69</v>
      </c>
      <c r="C41" s="61"/>
      <c r="D41" s="61"/>
      <c r="E41" s="61"/>
      <c r="F41" s="61"/>
      <c r="G41" s="61"/>
      <c r="H41" s="62"/>
      <c r="I41" s="69">
        <f>Insumos!K5</f>
        <v>76.222499999999997</v>
      </c>
      <c r="J41" s="70"/>
    </row>
    <row r="42" spans="1:15" x14ac:dyDescent="0.35">
      <c r="A42" s="3" t="s">
        <v>23</v>
      </c>
      <c r="B42" s="60" t="s">
        <v>70</v>
      </c>
      <c r="C42" s="61"/>
      <c r="D42" s="61"/>
      <c r="E42" s="61"/>
      <c r="F42" s="61"/>
      <c r="G42" s="61"/>
      <c r="H42" s="62"/>
      <c r="I42" s="69">
        <f>Insumos!K6</f>
        <v>68.034999999999997</v>
      </c>
      <c r="J42" s="70"/>
    </row>
    <row r="43" spans="1:15" ht="14.25" customHeight="1" x14ac:dyDescent="0.35">
      <c r="A43" s="3" t="s">
        <v>26</v>
      </c>
      <c r="B43" s="60" t="s">
        <v>148</v>
      </c>
      <c r="C43" s="61"/>
      <c r="D43" s="61"/>
      <c r="E43" s="61"/>
      <c r="F43" s="61"/>
      <c r="G43" s="61"/>
      <c r="H43" s="62"/>
      <c r="I43" s="69">
        <f>Insumos!K7</f>
        <v>701.62482758620683</v>
      </c>
      <c r="J43" s="70"/>
    </row>
    <row r="44" spans="1:15" ht="15" customHeight="1" x14ac:dyDescent="0.35">
      <c r="A44" s="71" t="s">
        <v>72</v>
      </c>
      <c r="B44" s="72"/>
      <c r="C44" s="72"/>
      <c r="D44" s="72"/>
      <c r="E44" s="72"/>
      <c r="F44" s="72"/>
      <c r="G44" s="72"/>
      <c r="H44" s="73"/>
      <c r="I44" s="198">
        <f>SUM(I41:J43)</f>
        <v>845.88232758620688</v>
      </c>
      <c r="J44" s="19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112.87030491371405</v>
      </c>
      <c r="J94" s="102"/>
      <c r="K94" s="47">
        <f>(100%-SUM(G94:H96))/100</f>
        <v>8.7749999999999998E-3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519.88746505710708</v>
      </c>
      <c r="J95" s="102"/>
      <c r="K95" s="48">
        <f>(I106+I92+I98)/(100%-SUM(G94:H96))/100*100</f>
        <v>6840.6245402250934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0.03</v>
      </c>
      <c r="H96" s="64"/>
      <c r="I96" s="101">
        <f>K95*G96</f>
        <v>205.21873620675279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0.27250000000000002</v>
      </c>
      <c r="H99" s="182"/>
      <c r="I99" s="178">
        <f>SUM(I98+I97+I96+I95+I94+I92)</f>
        <v>1643.526675248886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1643.526675248886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6840.6245402250925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6840.6245402250925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677D3-308E-4747-B77E-A0E0300E9C22}">
  <dimension ref="A1:O112"/>
  <sheetViews>
    <sheetView topLeftCell="A25" zoomScale="80" zoomScaleNormal="80" workbookViewId="0">
      <selection activeCell="I43" sqref="I43:J43"/>
    </sheetView>
  </sheetViews>
  <sheetFormatPr defaultColWidth="9.1796875" defaultRowHeight="14" x14ac:dyDescent="0.35"/>
  <cols>
    <col min="1" max="1" width="8.453125" style="10" customWidth="1"/>
    <col min="2" max="2" width="22.81640625" style="2" customWidth="1"/>
    <col min="3" max="3" width="27.7265625" style="2" customWidth="1"/>
    <col min="4" max="4" width="11.26953125" style="2" customWidth="1"/>
    <col min="5" max="5" width="9.54296875" style="2" customWidth="1"/>
    <col min="6" max="6" width="11.1796875" style="2" customWidth="1"/>
    <col min="7" max="7" width="8.7265625" style="2" customWidth="1"/>
    <col min="8" max="8" width="15.453125" style="2" customWidth="1"/>
    <col min="9" max="9" width="8.54296875" style="2" customWidth="1"/>
    <col min="10" max="10" width="11.453125" style="2" customWidth="1"/>
    <col min="11" max="11" width="11.26953125" style="1" bestFit="1" customWidth="1"/>
    <col min="12" max="16384" width="9.1796875" style="2"/>
  </cols>
  <sheetData>
    <row r="1" spans="1:10" x14ac:dyDescent="0.3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15.5" x14ac:dyDescent="0.35">
      <c r="A3" s="160"/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5.5" x14ac:dyDescent="0.35">
      <c r="A4" s="219" t="s">
        <v>19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x14ac:dyDescent="0.35">
      <c r="A5" s="220" t="s">
        <v>20</v>
      </c>
      <c r="B5" s="220"/>
      <c r="C5" s="220"/>
      <c r="D5" s="220"/>
      <c r="E5" s="220"/>
      <c r="F5" s="220"/>
      <c r="G5" s="220"/>
      <c r="H5" s="220"/>
      <c r="I5" s="220"/>
      <c r="J5" s="220"/>
    </row>
    <row r="6" spans="1:10" x14ac:dyDescent="0.35">
      <c r="A6" s="3" t="s">
        <v>21</v>
      </c>
      <c r="B6" s="185" t="s">
        <v>22</v>
      </c>
      <c r="C6" s="185"/>
      <c r="D6" s="185"/>
      <c r="E6" s="185"/>
      <c r="F6" s="185"/>
      <c r="G6" s="216">
        <f>'Aux. Serv. G  Baturité'!G6</f>
        <v>46090</v>
      </c>
      <c r="H6" s="217"/>
      <c r="I6" s="217"/>
      <c r="J6" s="217"/>
    </row>
    <row r="7" spans="1:10" x14ac:dyDescent="0.35">
      <c r="A7" s="3" t="s">
        <v>23</v>
      </c>
      <c r="B7" s="185" t="s">
        <v>24</v>
      </c>
      <c r="C7" s="185"/>
      <c r="D7" s="185"/>
      <c r="E7" s="185"/>
      <c r="F7" s="185"/>
      <c r="G7" s="218" t="s">
        <v>153</v>
      </c>
      <c r="H7" s="218"/>
      <c r="I7" s="218"/>
      <c r="J7" s="218"/>
    </row>
    <row r="8" spans="1:10" ht="22.5" customHeight="1" x14ac:dyDescent="0.35">
      <c r="A8" s="3" t="s">
        <v>26</v>
      </c>
      <c r="B8" s="185" t="s">
        <v>27</v>
      </c>
      <c r="C8" s="185"/>
      <c r="D8" s="185"/>
      <c r="E8" s="185"/>
      <c r="F8" s="185"/>
      <c r="G8" s="216" t="s">
        <v>28</v>
      </c>
      <c r="H8" s="217"/>
      <c r="I8" s="217"/>
      <c r="J8" s="217"/>
    </row>
    <row r="9" spans="1:10" x14ac:dyDescent="0.35">
      <c r="A9" s="3" t="s">
        <v>29</v>
      </c>
      <c r="B9" s="185" t="s">
        <v>30</v>
      </c>
      <c r="C9" s="185"/>
      <c r="D9" s="185"/>
      <c r="E9" s="185"/>
      <c r="F9" s="185"/>
      <c r="G9" s="217">
        <v>24</v>
      </c>
      <c r="H9" s="217"/>
      <c r="I9" s="217"/>
      <c r="J9" s="217"/>
    </row>
    <row r="10" spans="1:10" x14ac:dyDescent="0.35">
      <c r="A10" s="220" t="s">
        <v>31</v>
      </c>
      <c r="B10" s="220"/>
      <c r="C10" s="220"/>
      <c r="D10" s="220"/>
      <c r="E10" s="220"/>
      <c r="F10" s="220"/>
      <c r="G10" s="220"/>
      <c r="H10" s="220"/>
      <c r="I10" s="220"/>
      <c r="J10" s="220"/>
    </row>
    <row r="11" spans="1:10" ht="25.5" customHeight="1" x14ac:dyDescent="0.35">
      <c r="A11" s="215" t="s">
        <v>32</v>
      </c>
      <c r="B11" s="215"/>
      <c r="C11" s="215"/>
      <c r="D11" s="215" t="s">
        <v>33</v>
      </c>
      <c r="E11" s="215"/>
      <c r="F11" s="215"/>
      <c r="G11" s="215" t="s">
        <v>34</v>
      </c>
      <c r="H11" s="215"/>
      <c r="I11" s="215"/>
      <c r="J11" s="215"/>
    </row>
    <row r="12" spans="1:10" ht="37.5" customHeight="1" x14ac:dyDescent="0.35">
      <c r="A12" s="185" t="s">
        <v>145</v>
      </c>
      <c r="B12" s="185"/>
      <c r="C12" s="185"/>
      <c r="D12" s="217" t="s">
        <v>36</v>
      </c>
      <c r="E12" s="217"/>
      <c r="F12" s="217"/>
      <c r="G12" s="222">
        <v>1</v>
      </c>
      <c r="H12" s="222"/>
      <c r="I12" s="222"/>
      <c r="J12" s="222"/>
    </row>
    <row r="13" spans="1:10" x14ac:dyDescent="0.35">
      <c r="A13" s="220" t="s">
        <v>37</v>
      </c>
      <c r="B13" s="220"/>
      <c r="C13" s="220"/>
      <c r="D13" s="220"/>
      <c r="E13" s="220"/>
      <c r="F13" s="220"/>
      <c r="G13" s="220"/>
      <c r="H13" s="220"/>
      <c r="I13" s="220"/>
      <c r="J13" s="220"/>
    </row>
    <row r="14" spans="1:10" x14ac:dyDescent="0.35">
      <c r="A14" s="223" t="s">
        <v>38</v>
      </c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x14ac:dyDescent="0.35">
      <c r="A15" s="190" t="s">
        <v>39</v>
      </c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 ht="26.25" customHeight="1" x14ac:dyDescent="0.35">
      <c r="A16" s="3">
        <v>1</v>
      </c>
      <c r="B16" s="185" t="s">
        <v>40</v>
      </c>
      <c r="C16" s="185"/>
      <c r="D16" s="185"/>
      <c r="E16" s="185"/>
      <c r="F16" s="185"/>
      <c r="G16" s="185"/>
      <c r="H16" s="185"/>
      <c r="I16" s="191" t="s">
        <v>147</v>
      </c>
      <c r="J16" s="191"/>
    </row>
    <row r="17" spans="1:15" x14ac:dyDescent="0.35">
      <c r="A17" s="3">
        <v>2</v>
      </c>
      <c r="B17" s="185" t="s">
        <v>42</v>
      </c>
      <c r="C17" s="185"/>
      <c r="D17" s="185"/>
      <c r="E17" s="185"/>
      <c r="F17" s="185"/>
      <c r="G17" s="185"/>
      <c r="H17" s="185"/>
      <c r="I17" s="221">
        <f>'Aux. Serv. G  Baturité'!I17</f>
        <v>1640.75</v>
      </c>
      <c r="J17" s="221"/>
    </row>
    <row r="18" spans="1:15" ht="31.5" customHeight="1" x14ac:dyDescent="0.35">
      <c r="A18" s="3">
        <v>3</v>
      </c>
      <c r="B18" s="185" t="s">
        <v>43</v>
      </c>
      <c r="C18" s="185"/>
      <c r="D18" s="185"/>
      <c r="E18" s="185"/>
      <c r="F18" s="185"/>
      <c r="G18" s="185"/>
      <c r="H18" s="185"/>
      <c r="I18" s="217" t="str">
        <f>I16</f>
        <v>AUX. DE SERVIÇOS GERAIS (LIMPEZA)</v>
      </c>
      <c r="J18" s="217"/>
    </row>
    <row r="19" spans="1:15" x14ac:dyDescent="0.35">
      <c r="A19" s="3">
        <v>4</v>
      </c>
      <c r="B19" s="185" t="s">
        <v>44</v>
      </c>
      <c r="C19" s="185"/>
      <c r="D19" s="185"/>
      <c r="E19" s="185"/>
      <c r="F19" s="185"/>
      <c r="G19" s="185"/>
      <c r="H19" s="185"/>
      <c r="I19" s="216">
        <f>'Aux. Serv. G  Baturité'!I19</f>
        <v>46023</v>
      </c>
      <c r="J19" s="217"/>
    </row>
    <row r="20" spans="1:15" x14ac:dyDescent="0.35">
      <c r="A20" s="189" t="s">
        <v>45</v>
      </c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5" x14ac:dyDescent="0.35">
      <c r="A21" s="4">
        <v>1</v>
      </c>
      <c r="B21" s="190" t="s">
        <v>46</v>
      </c>
      <c r="C21" s="190"/>
      <c r="D21" s="190"/>
      <c r="E21" s="190"/>
      <c r="F21" s="190"/>
      <c r="G21" s="190"/>
      <c r="H21" s="190"/>
      <c r="I21" s="191" t="s">
        <v>47</v>
      </c>
      <c r="J21" s="191"/>
    </row>
    <row r="22" spans="1:15" x14ac:dyDescent="0.35">
      <c r="A22" s="3" t="s">
        <v>48</v>
      </c>
      <c r="B22" s="185" t="s">
        <v>49</v>
      </c>
      <c r="C22" s="185"/>
      <c r="D22" s="185"/>
      <c r="E22" s="185"/>
      <c r="F22" s="185"/>
      <c r="G22" s="185"/>
      <c r="H22" s="185"/>
      <c r="I22" s="212">
        <f>I17</f>
        <v>1640.75</v>
      </c>
      <c r="J22" s="212"/>
    </row>
    <row r="23" spans="1:15" x14ac:dyDescent="0.35">
      <c r="A23" s="3" t="s">
        <v>23</v>
      </c>
      <c r="B23" s="185" t="s">
        <v>50</v>
      </c>
      <c r="C23" s="185"/>
      <c r="D23" s="185"/>
      <c r="E23" s="185"/>
      <c r="F23" s="185"/>
      <c r="G23" s="185"/>
      <c r="H23" s="185"/>
      <c r="I23" s="212"/>
      <c r="J23" s="212"/>
    </row>
    <row r="24" spans="1:15" x14ac:dyDescent="0.35">
      <c r="A24" s="3" t="s">
        <v>26</v>
      </c>
      <c r="B24" s="185" t="s">
        <v>51</v>
      </c>
      <c r="C24" s="185"/>
      <c r="D24" s="185"/>
      <c r="E24" s="185"/>
      <c r="F24" s="185"/>
      <c r="G24" s="185"/>
      <c r="H24" s="185"/>
      <c r="I24" s="212"/>
      <c r="J24" s="212"/>
    </row>
    <row r="25" spans="1:15" x14ac:dyDescent="0.35">
      <c r="A25" s="3" t="s">
        <v>29</v>
      </c>
      <c r="B25" s="185" t="s">
        <v>52</v>
      </c>
      <c r="C25" s="185"/>
      <c r="D25" s="185"/>
      <c r="E25" s="185"/>
      <c r="F25" s="185"/>
      <c r="G25" s="185"/>
      <c r="H25" s="185"/>
      <c r="I25" s="212"/>
      <c r="J25" s="212"/>
    </row>
    <row r="26" spans="1:15" x14ac:dyDescent="0.35">
      <c r="A26" s="3" t="s">
        <v>53</v>
      </c>
      <c r="B26" s="185" t="s">
        <v>54</v>
      </c>
      <c r="C26" s="185"/>
      <c r="D26" s="185"/>
      <c r="E26" s="185"/>
      <c r="F26" s="185"/>
      <c r="G26" s="185"/>
      <c r="H26" s="185"/>
      <c r="I26" s="212"/>
      <c r="J26" s="212"/>
    </row>
    <row r="27" spans="1:15" x14ac:dyDescent="0.35">
      <c r="A27" s="3" t="s">
        <v>55</v>
      </c>
      <c r="B27" s="185" t="s">
        <v>56</v>
      </c>
      <c r="C27" s="185"/>
      <c r="D27" s="185"/>
      <c r="E27" s="185"/>
      <c r="F27" s="185"/>
      <c r="G27" s="185"/>
      <c r="H27" s="185"/>
      <c r="I27" s="212"/>
      <c r="J27" s="212"/>
    </row>
    <row r="28" spans="1:15" x14ac:dyDescent="0.35">
      <c r="A28" s="3" t="s">
        <v>57</v>
      </c>
      <c r="B28" s="185" t="s">
        <v>58</v>
      </c>
      <c r="C28" s="185"/>
      <c r="D28" s="185"/>
      <c r="E28" s="185"/>
      <c r="F28" s="185"/>
      <c r="G28" s="185"/>
      <c r="H28" s="185"/>
      <c r="I28" s="212"/>
      <c r="J28" s="212"/>
    </row>
    <row r="29" spans="1:15" ht="15" customHeight="1" x14ac:dyDescent="0.35">
      <c r="A29" s="71" t="s">
        <v>59</v>
      </c>
      <c r="B29" s="72"/>
      <c r="C29" s="72"/>
      <c r="D29" s="72"/>
      <c r="E29" s="72"/>
      <c r="F29" s="72"/>
      <c r="G29" s="72"/>
      <c r="H29" s="73"/>
      <c r="I29" s="213">
        <f>SUM(I22:J28)</f>
        <v>1640.75</v>
      </c>
      <c r="J29" s="214"/>
    </row>
    <row r="30" spans="1:15" x14ac:dyDescent="0.35">
      <c r="A30" s="189" t="s">
        <v>60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5" x14ac:dyDescent="0.35">
      <c r="A31" s="4">
        <v>2</v>
      </c>
      <c r="B31" s="190" t="s">
        <v>61</v>
      </c>
      <c r="C31" s="190"/>
      <c r="D31" s="190"/>
      <c r="E31" s="190"/>
      <c r="F31" s="190"/>
      <c r="G31" s="190"/>
      <c r="H31" s="190"/>
      <c r="I31" s="191" t="s">
        <v>47</v>
      </c>
      <c r="J31" s="191"/>
    </row>
    <row r="32" spans="1:15" ht="14.25" customHeight="1" x14ac:dyDescent="0.35">
      <c r="A32" s="3" t="s">
        <v>48</v>
      </c>
      <c r="B32" s="185" t="s">
        <v>162</v>
      </c>
      <c r="C32" s="185"/>
      <c r="D32" s="185"/>
      <c r="E32" s="185"/>
      <c r="F32" s="185"/>
      <c r="G32" s="185"/>
      <c r="H32" s="185"/>
      <c r="I32" s="184">
        <f>ROUND((5.4*52)-(I29*6%),2)</f>
        <v>182.36</v>
      </c>
      <c r="J32" s="184"/>
      <c r="K32" s="51">
        <f>I29*6%</f>
        <v>98.444999999999993</v>
      </c>
      <c r="L32" s="52"/>
      <c r="M32" s="52"/>
      <c r="N32" s="52"/>
      <c r="O32" s="52"/>
    </row>
    <row r="33" spans="1:15" ht="15" customHeight="1" x14ac:dyDescent="0.35">
      <c r="A33" s="3" t="s">
        <v>23</v>
      </c>
      <c r="B33" s="185" t="s">
        <v>163</v>
      </c>
      <c r="C33" s="185"/>
      <c r="D33" s="185"/>
      <c r="E33" s="185"/>
      <c r="F33" s="185"/>
      <c r="G33" s="185"/>
      <c r="H33" s="185"/>
      <c r="I33" s="184">
        <f>ROUND((28.8*22)-(28.8*22)*1%,2)</f>
        <v>627.26</v>
      </c>
      <c r="J33" s="184"/>
      <c r="K33" s="49" t="str">
        <f>'Supervisor Limpeza'!K33</f>
        <v>R$ 633,60*1% = 6,33</v>
      </c>
      <c r="L33" s="50"/>
      <c r="M33" s="50"/>
      <c r="N33" s="50"/>
      <c r="O33" s="50"/>
    </row>
    <row r="34" spans="1:15" ht="14.25" customHeight="1" x14ac:dyDescent="0.35">
      <c r="A34" s="3" t="s">
        <v>26</v>
      </c>
      <c r="B34" s="185" t="s">
        <v>62</v>
      </c>
      <c r="C34" s="185"/>
      <c r="D34" s="185"/>
      <c r="E34" s="185"/>
      <c r="F34" s="185"/>
      <c r="G34" s="185"/>
      <c r="H34" s="185"/>
      <c r="I34" s="184">
        <f>'Supervisor Limpeza'!I34</f>
        <v>73.78</v>
      </c>
      <c r="J34" s="184"/>
    </row>
    <row r="35" spans="1:15" ht="15.75" customHeight="1" x14ac:dyDescent="0.35">
      <c r="A35" s="3" t="s">
        <v>29</v>
      </c>
      <c r="B35" s="209" t="str">
        <f>[1]Encarregado!$B$38</f>
        <v>Seguro de vida, invalidez e funeral (Cláusula Décima Oitava da CCT)</v>
      </c>
      <c r="C35" s="210"/>
      <c r="D35" s="210"/>
      <c r="E35" s="210"/>
      <c r="F35" s="210"/>
      <c r="G35" s="210"/>
      <c r="H35" s="211"/>
      <c r="I35" s="184">
        <f>(I29*3)/12</f>
        <v>410.1875</v>
      </c>
      <c r="J35" s="184"/>
      <c r="K35" s="49" t="s">
        <v>167</v>
      </c>
      <c r="L35" s="50"/>
      <c r="M35" s="50"/>
      <c r="N35" s="50"/>
      <c r="O35" s="50"/>
    </row>
    <row r="36" spans="1:15" ht="15.75" customHeight="1" x14ac:dyDescent="0.35">
      <c r="A36" s="3" t="s">
        <v>53</v>
      </c>
      <c r="B36" s="185" t="s">
        <v>63</v>
      </c>
      <c r="C36" s="185"/>
      <c r="D36" s="185"/>
      <c r="E36" s="185"/>
      <c r="F36" s="185"/>
      <c r="G36" s="185"/>
      <c r="H36" s="185"/>
      <c r="I36" s="184">
        <f>'Supervisor Limpeza'!I36</f>
        <v>110.52</v>
      </c>
      <c r="J36" s="184"/>
    </row>
    <row r="37" spans="1:15" ht="15.75" customHeight="1" x14ac:dyDescent="0.35">
      <c r="A37" s="3" t="s">
        <v>55</v>
      </c>
      <c r="B37" s="185" t="s">
        <v>64</v>
      </c>
      <c r="C37" s="185"/>
      <c r="D37" s="185"/>
      <c r="E37" s="185"/>
      <c r="F37" s="185"/>
      <c r="G37" s="185"/>
      <c r="H37" s="185"/>
      <c r="I37" s="184">
        <f>'Supervisor Limpeza'!I37</f>
        <v>134.905</v>
      </c>
      <c r="J37" s="184"/>
      <c r="K37" s="49" t="s">
        <v>166</v>
      </c>
      <c r="L37" s="50"/>
      <c r="M37" s="50"/>
      <c r="N37" s="50"/>
      <c r="O37" s="50"/>
    </row>
    <row r="38" spans="1:15" ht="15" customHeight="1" x14ac:dyDescent="0.35">
      <c r="A38" s="71" t="s">
        <v>65</v>
      </c>
      <c r="B38" s="72"/>
      <c r="C38" s="72"/>
      <c r="D38" s="72"/>
      <c r="E38" s="72"/>
      <c r="F38" s="72"/>
      <c r="G38" s="72"/>
      <c r="H38" s="73"/>
      <c r="I38" s="198">
        <f>SUM(I32:J37)</f>
        <v>1539.0125</v>
      </c>
      <c r="J38" s="198"/>
    </row>
    <row r="39" spans="1:15" x14ac:dyDescent="0.35">
      <c r="A39" s="189" t="s">
        <v>66</v>
      </c>
      <c r="B39" s="189"/>
      <c r="C39" s="189"/>
      <c r="D39" s="189"/>
      <c r="E39" s="189"/>
      <c r="F39" s="189"/>
      <c r="G39" s="189"/>
      <c r="H39" s="189"/>
      <c r="I39" s="189"/>
      <c r="J39" s="189"/>
    </row>
    <row r="40" spans="1:15" x14ac:dyDescent="0.35">
      <c r="A40" s="4" t="s">
        <v>67</v>
      </c>
      <c r="B40" s="190" t="s">
        <v>68</v>
      </c>
      <c r="C40" s="190"/>
      <c r="D40" s="190"/>
      <c r="E40" s="190"/>
      <c r="F40" s="190"/>
      <c r="G40" s="190"/>
      <c r="H40" s="190"/>
      <c r="I40" s="191" t="s">
        <v>47</v>
      </c>
      <c r="J40" s="191"/>
    </row>
    <row r="41" spans="1:15" x14ac:dyDescent="0.35">
      <c r="A41" s="3" t="s">
        <v>48</v>
      </c>
      <c r="B41" s="185" t="s">
        <v>69</v>
      </c>
      <c r="C41" s="185"/>
      <c r="D41" s="185"/>
      <c r="E41" s="185"/>
      <c r="F41" s="185"/>
      <c r="G41" s="185"/>
      <c r="H41" s="185"/>
      <c r="I41" s="188">
        <f>Insumos!K5</f>
        <v>76.222499999999997</v>
      </c>
      <c r="J41" s="188"/>
    </row>
    <row r="42" spans="1:15" x14ac:dyDescent="0.35">
      <c r="A42" s="3" t="s">
        <v>23</v>
      </c>
      <c r="B42" s="185" t="s">
        <v>70</v>
      </c>
      <c r="C42" s="185"/>
      <c r="D42" s="185"/>
      <c r="E42" s="185"/>
      <c r="F42" s="185"/>
      <c r="G42" s="185"/>
      <c r="H42" s="185"/>
      <c r="I42" s="188">
        <f>Insumos!K6</f>
        <v>68.034999999999997</v>
      </c>
      <c r="J42" s="188"/>
    </row>
    <row r="43" spans="1:15" x14ac:dyDescent="0.35">
      <c r="A43" s="3" t="s">
        <v>26</v>
      </c>
      <c r="B43" s="185" t="s">
        <v>148</v>
      </c>
      <c r="C43" s="185"/>
      <c r="D43" s="185"/>
      <c r="E43" s="185"/>
      <c r="F43" s="185"/>
      <c r="G43" s="185"/>
      <c r="H43" s="185"/>
      <c r="I43" s="188">
        <f>Insumos!K7</f>
        <v>701.62482758620683</v>
      </c>
      <c r="J43" s="188"/>
    </row>
    <row r="44" spans="1:15" ht="15" customHeight="1" x14ac:dyDescent="0.35">
      <c r="A44" s="53" t="s">
        <v>72</v>
      </c>
      <c r="B44" s="54"/>
      <c r="C44" s="54"/>
      <c r="D44" s="54"/>
      <c r="E44" s="54"/>
      <c r="F44" s="54"/>
      <c r="G44" s="54"/>
      <c r="H44" s="55"/>
      <c r="I44" s="208">
        <f>SUM(I41:J43)</f>
        <v>845.88232758620688</v>
      </c>
      <c r="J44" s="208"/>
    </row>
    <row r="45" spans="1:15" x14ac:dyDescent="0.35">
      <c r="A45" s="189" t="s">
        <v>73</v>
      </c>
      <c r="B45" s="189"/>
      <c r="C45" s="189"/>
      <c r="D45" s="189"/>
      <c r="E45" s="189"/>
      <c r="F45" s="189"/>
      <c r="G45" s="189"/>
      <c r="H45" s="189"/>
      <c r="I45" s="189"/>
      <c r="J45" s="189"/>
    </row>
    <row r="46" spans="1:15" x14ac:dyDescent="0.35">
      <c r="A46" s="3" t="s">
        <v>74</v>
      </c>
      <c r="B46" s="190" t="s">
        <v>75</v>
      </c>
      <c r="C46" s="190"/>
      <c r="D46" s="190"/>
      <c r="E46" s="190"/>
      <c r="F46" s="190"/>
      <c r="G46" s="191" t="s">
        <v>76</v>
      </c>
      <c r="H46" s="191"/>
      <c r="I46" s="191" t="s">
        <v>47</v>
      </c>
      <c r="J46" s="191"/>
    </row>
    <row r="47" spans="1:15" x14ac:dyDescent="0.35">
      <c r="A47" s="3" t="s">
        <v>48</v>
      </c>
      <c r="B47" s="185" t="s">
        <v>77</v>
      </c>
      <c r="C47" s="185"/>
      <c r="D47" s="185"/>
      <c r="E47" s="185"/>
      <c r="F47" s="185"/>
      <c r="G47" s="204">
        <v>0.2</v>
      </c>
      <c r="H47" s="204"/>
      <c r="I47" s="187">
        <f>(G47*I29)</f>
        <v>328.15000000000003</v>
      </c>
      <c r="J47" s="187"/>
    </row>
    <row r="48" spans="1:15" ht="14.25" customHeight="1" x14ac:dyDescent="0.35">
      <c r="A48" s="3" t="s">
        <v>23</v>
      </c>
      <c r="B48" s="185" t="s">
        <v>78</v>
      </c>
      <c r="C48" s="185"/>
      <c r="D48" s="185"/>
      <c r="E48" s="185"/>
      <c r="F48" s="185"/>
      <c r="G48" s="204">
        <v>1.4999999999999999E-2</v>
      </c>
      <c r="H48" s="204"/>
      <c r="I48" s="187">
        <f>(G48*I29)</f>
        <v>24.611249999999998</v>
      </c>
      <c r="J48" s="187"/>
    </row>
    <row r="49" spans="1:10" ht="14.25" customHeight="1" x14ac:dyDescent="0.35">
      <c r="A49" s="3" t="s">
        <v>26</v>
      </c>
      <c r="B49" s="185" t="s">
        <v>79</v>
      </c>
      <c r="C49" s="185"/>
      <c r="D49" s="185"/>
      <c r="E49" s="185"/>
      <c r="F49" s="185"/>
      <c r="G49" s="204">
        <v>0.01</v>
      </c>
      <c r="H49" s="204"/>
      <c r="I49" s="187">
        <f>(G49*I29)</f>
        <v>16.407499999999999</v>
      </c>
      <c r="J49" s="187"/>
    </row>
    <row r="50" spans="1:10" x14ac:dyDescent="0.35">
      <c r="A50" s="3" t="s">
        <v>29</v>
      </c>
      <c r="B50" s="185" t="s">
        <v>80</v>
      </c>
      <c r="C50" s="185"/>
      <c r="D50" s="185"/>
      <c r="E50" s="185"/>
      <c r="F50" s="185"/>
      <c r="G50" s="204">
        <v>2E-3</v>
      </c>
      <c r="H50" s="204"/>
      <c r="I50" s="187">
        <f>(G50*I29)</f>
        <v>3.2814999999999999</v>
      </c>
      <c r="J50" s="187"/>
    </row>
    <row r="51" spans="1:10" x14ac:dyDescent="0.35">
      <c r="A51" s="3" t="s">
        <v>53</v>
      </c>
      <c r="B51" s="185" t="s">
        <v>81</v>
      </c>
      <c r="C51" s="185"/>
      <c r="D51" s="185"/>
      <c r="E51" s="185"/>
      <c r="F51" s="185"/>
      <c r="G51" s="204">
        <v>2.5000000000000001E-2</v>
      </c>
      <c r="H51" s="204"/>
      <c r="I51" s="187">
        <f>(G51*I29)</f>
        <v>41.018750000000004</v>
      </c>
      <c r="J51" s="187"/>
    </row>
    <row r="52" spans="1:10" x14ac:dyDescent="0.35">
      <c r="A52" s="3" t="s">
        <v>55</v>
      </c>
      <c r="B52" s="185" t="s">
        <v>82</v>
      </c>
      <c r="C52" s="185"/>
      <c r="D52" s="185"/>
      <c r="E52" s="185"/>
      <c r="F52" s="185"/>
      <c r="G52" s="204">
        <v>0.08</v>
      </c>
      <c r="H52" s="204"/>
      <c r="I52" s="187">
        <f>(G52*I29)</f>
        <v>131.26</v>
      </c>
      <c r="J52" s="187"/>
    </row>
    <row r="53" spans="1:10" s="6" customFormat="1" ht="15.75" customHeight="1" x14ac:dyDescent="0.35">
      <c r="A53" s="5" t="s">
        <v>57</v>
      </c>
      <c r="B53" s="206" t="s">
        <v>83</v>
      </c>
      <c r="C53" s="206"/>
      <c r="D53" s="206"/>
      <c r="E53" s="206"/>
      <c r="F53" s="206"/>
      <c r="G53" s="204">
        <v>0.03</v>
      </c>
      <c r="H53" s="204"/>
      <c r="I53" s="207">
        <f>(G53*I29)</f>
        <v>49.222499999999997</v>
      </c>
      <c r="J53" s="207"/>
    </row>
    <row r="54" spans="1:10" x14ac:dyDescent="0.35">
      <c r="A54" s="3" t="s">
        <v>84</v>
      </c>
      <c r="B54" s="185" t="s">
        <v>85</v>
      </c>
      <c r="C54" s="185"/>
      <c r="D54" s="185"/>
      <c r="E54" s="185"/>
      <c r="F54" s="185"/>
      <c r="G54" s="204">
        <v>6.0000000000000001E-3</v>
      </c>
      <c r="H54" s="204"/>
      <c r="I54" s="187">
        <f>(G54*I29)</f>
        <v>9.8445</v>
      </c>
      <c r="J54" s="187"/>
    </row>
    <row r="55" spans="1:10" x14ac:dyDescent="0.35">
      <c r="A55" s="71" t="s">
        <v>86</v>
      </c>
      <c r="B55" s="72"/>
      <c r="C55" s="72"/>
      <c r="D55" s="72"/>
      <c r="E55" s="72"/>
      <c r="F55" s="73"/>
      <c r="G55" s="193">
        <f>SUM(G47:H54)</f>
        <v>0.3680000000000001</v>
      </c>
      <c r="H55" s="182"/>
      <c r="I55" s="198">
        <f>SUM(I47:J54)</f>
        <v>603.79600000000005</v>
      </c>
      <c r="J55" s="198"/>
    </row>
    <row r="56" spans="1:10" x14ac:dyDescent="0.35">
      <c r="A56" s="189" t="s">
        <v>87</v>
      </c>
      <c r="B56" s="189"/>
      <c r="C56" s="189"/>
      <c r="D56" s="189"/>
      <c r="E56" s="189"/>
      <c r="F56" s="189"/>
      <c r="G56" s="189"/>
      <c r="H56" s="189"/>
      <c r="I56" s="189"/>
      <c r="J56" s="189"/>
    </row>
    <row r="57" spans="1:10" x14ac:dyDescent="0.35">
      <c r="A57" s="4" t="s">
        <v>88</v>
      </c>
      <c r="B57" s="190" t="s">
        <v>89</v>
      </c>
      <c r="C57" s="190"/>
      <c r="D57" s="190"/>
      <c r="E57" s="190"/>
      <c r="F57" s="190"/>
      <c r="G57" s="190"/>
      <c r="H57" s="190"/>
      <c r="I57" s="191" t="s">
        <v>47</v>
      </c>
      <c r="J57" s="191"/>
    </row>
    <row r="58" spans="1:10" x14ac:dyDescent="0.35">
      <c r="A58" s="3" t="s">
        <v>48</v>
      </c>
      <c r="B58" s="185" t="s">
        <v>90</v>
      </c>
      <c r="C58" s="185"/>
      <c r="D58" s="185"/>
      <c r="E58" s="185"/>
      <c r="F58" s="185"/>
      <c r="G58" s="196">
        <v>8.3299999999999999E-2</v>
      </c>
      <c r="H58" s="196"/>
      <c r="I58" s="187">
        <f>(G58*I29)</f>
        <v>136.674475</v>
      </c>
      <c r="J58" s="187"/>
    </row>
    <row r="59" spans="1:10" x14ac:dyDescent="0.35">
      <c r="A59" s="3" t="s">
        <v>23</v>
      </c>
      <c r="B59" s="185" t="s">
        <v>91</v>
      </c>
      <c r="C59" s="185"/>
      <c r="D59" s="185"/>
      <c r="E59" s="185"/>
      <c r="F59" s="185"/>
      <c r="G59" s="196">
        <v>2.7799999999999998E-2</v>
      </c>
      <c r="H59" s="196"/>
      <c r="I59" s="187">
        <f>(G59*I29)</f>
        <v>45.612849999999995</v>
      </c>
      <c r="J59" s="187"/>
    </row>
    <row r="60" spans="1:10" x14ac:dyDescent="0.35">
      <c r="A60" s="71" t="s">
        <v>86</v>
      </c>
      <c r="B60" s="72"/>
      <c r="C60" s="72"/>
      <c r="D60" s="72"/>
      <c r="E60" s="72"/>
      <c r="F60" s="73"/>
      <c r="G60" s="193">
        <f>SUM(G58:H59)</f>
        <v>0.1111</v>
      </c>
      <c r="H60" s="182"/>
      <c r="I60" s="199">
        <f>SUM(I58:J59)</f>
        <v>182.28732500000001</v>
      </c>
      <c r="J60" s="179"/>
    </row>
    <row r="61" spans="1:10" x14ac:dyDescent="0.35">
      <c r="A61" s="189" t="s">
        <v>92</v>
      </c>
      <c r="B61" s="189"/>
      <c r="C61" s="189"/>
      <c r="D61" s="189"/>
      <c r="E61" s="189"/>
      <c r="F61" s="189"/>
      <c r="G61" s="189"/>
      <c r="H61" s="189"/>
      <c r="I61" s="189"/>
      <c r="J61" s="189"/>
    </row>
    <row r="62" spans="1:10" x14ac:dyDescent="0.35">
      <c r="A62" s="4" t="s">
        <v>93</v>
      </c>
      <c r="B62" s="190" t="s">
        <v>94</v>
      </c>
      <c r="C62" s="190"/>
      <c r="D62" s="190"/>
      <c r="E62" s="190"/>
      <c r="F62" s="190"/>
      <c r="G62" s="190"/>
      <c r="H62" s="190"/>
      <c r="I62" s="191" t="s">
        <v>47</v>
      </c>
      <c r="J62" s="191"/>
    </row>
    <row r="63" spans="1:10" x14ac:dyDescent="0.35">
      <c r="A63" s="3" t="s">
        <v>48</v>
      </c>
      <c r="B63" s="185" t="s">
        <v>95</v>
      </c>
      <c r="C63" s="185"/>
      <c r="D63" s="185"/>
      <c r="E63" s="185"/>
      <c r="F63" s="185"/>
      <c r="G63" s="204">
        <v>4.1999999999999997E-3</v>
      </c>
      <c r="H63" s="204"/>
      <c r="I63" s="187">
        <f>(G63*I29)</f>
        <v>6.8911499999999997</v>
      </c>
      <c r="J63" s="187"/>
    </row>
    <row r="64" spans="1:10" x14ac:dyDescent="0.35">
      <c r="A64" s="3" t="s">
        <v>23</v>
      </c>
      <c r="B64" s="185" t="s">
        <v>96</v>
      </c>
      <c r="C64" s="185"/>
      <c r="D64" s="185"/>
      <c r="E64" s="185"/>
      <c r="F64" s="185"/>
      <c r="G64" s="204">
        <v>2.9999999999999997E-4</v>
      </c>
      <c r="H64" s="204"/>
      <c r="I64" s="187">
        <f>(G64*I29)</f>
        <v>0.49222499999999997</v>
      </c>
      <c r="J64" s="187"/>
    </row>
    <row r="65" spans="1:10" x14ac:dyDescent="0.35">
      <c r="A65" s="3" t="s">
        <v>26</v>
      </c>
      <c r="B65" s="185" t="s">
        <v>97</v>
      </c>
      <c r="C65" s="185"/>
      <c r="D65" s="185"/>
      <c r="E65" s="185"/>
      <c r="F65" s="185"/>
      <c r="G65" s="204">
        <v>3.44E-2</v>
      </c>
      <c r="H65" s="204"/>
      <c r="I65" s="187">
        <f>(G65*I29)</f>
        <v>56.441800000000001</v>
      </c>
      <c r="J65" s="187"/>
    </row>
    <row r="66" spans="1:10" x14ac:dyDescent="0.35">
      <c r="A66" s="3" t="s">
        <v>29</v>
      </c>
      <c r="B66" s="205" t="s">
        <v>98</v>
      </c>
      <c r="C66" s="205"/>
      <c r="D66" s="205"/>
      <c r="E66" s="205"/>
      <c r="F66" s="205"/>
      <c r="G66" s="204">
        <f>'[2]REVISOR DE TEXTO'!G77</f>
        <v>1.9400000000000001E-2</v>
      </c>
      <c r="H66" s="204"/>
      <c r="I66" s="187">
        <f>(G66*I29)</f>
        <v>31.830550000000002</v>
      </c>
      <c r="J66" s="187"/>
    </row>
    <row r="67" spans="1:10" x14ac:dyDescent="0.35">
      <c r="A67" s="3" t="s">
        <v>53</v>
      </c>
      <c r="B67" s="185" t="s">
        <v>99</v>
      </c>
      <c r="C67" s="185"/>
      <c r="D67" s="185"/>
      <c r="E67" s="185"/>
      <c r="F67" s="185"/>
      <c r="G67" s="204">
        <f>'[2]REVISOR DE TEXTO'!G78</f>
        <v>7.1741200000000017E-3</v>
      </c>
      <c r="H67" s="204"/>
      <c r="I67" s="187">
        <f>(G67*I29)</f>
        <v>11.770937390000002</v>
      </c>
      <c r="J67" s="187"/>
    </row>
    <row r="68" spans="1:10" x14ac:dyDescent="0.35">
      <c r="A68" s="3" t="s">
        <v>55</v>
      </c>
      <c r="B68" s="185" t="s">
        <v>100</v>
      </c>
      <c r="C68" s="185"/>
      <c r="D68" s="185"/>
      <c r="E68" s="185"/>
      <c r="F68" s="185"/>
      <c r="G68" s="204">
        <v>5.9999999999999995E-4</v>
      </c>
      <c r="H68" s="204"/>
      <c r="I68" s="187">
        <f>(G68*I29)</f>
        <v>0.98444999999999994</v>
      </c>
      <c r="J68" s="187"/>
    </row>
    <row r="69" spans="1:10" x14ac:dyDescent="0.35">
      <c r="A69" s="71" t="s">
        <v>86</v>
      </c>
      <c r="B69" s="72"/>
      <c r="C69" s="72"/>
      <c r="D69" s="72"/>
      <c r="E69" s="72"/>
      <c r="F69" s="73"/>
      <c r="G69" s="193">
        <f>SUM(G63:H68)</f>
        <v>6.607412E-2</v>
      </c>
      <c r="H69" s="182"/>
      <c r="I69" s="199">
        <f>SUM(I63:J68)</f>
        <v>108.41111239</v>
      </c>
      <c r="J69" s="179"/>
    </row>
    <row r="70" spans="1:10" x14ac:dyDescent="0.35">
      <c r="A70" s="189" t="s">
        <v>101</v>
      </c>
      <c r="B70" s="189"/>
      <c r="C70" s="189"/>
      <c r="D70" s="189"/>
      <c r="E70" s="189"/>
      <c r="F70" s="189"/>
      <c r="G70" s="189"/>
      <c r="H70" s="189"/>
      <c r="I70" s="189"/>
      <c r="J70" s="189"/>
    </row>
    <row r="71" spans="1:10" x14ac:dyDescent="0.35">
      <c r="A71" s="4" t="s">
        <v>102</v>
      </c>
      <c r="B71" s="190" t="s">
        <v>103</v>
      </c>
      <c r="C71" s="190"/>
      <c r="D71" s="190"/>
      <c r="E71" s="190"/>
      <c r="F71" s="190"/>
      <c r="G71" s="190"/>
      <c r="H71" s="190"/>
      <c r="I71" s="191" t="s">
        <v>47</v>
      </c>
      <c r="J71" s="191"/>
    </row>
    <row r="72" spans="1:10" x14ac:dyDescent="0.35">
      <c r="A72" s="3" t="s">
        <v>48</v>
      </c>
      <c r="B72" s="185" t="s">
        <v>104</v>
      </c>
      <c r="C72" s="185"/>
      <c r="D72" s="185"/>
      <c r="E72" s="185"/>
      <c r="F72" s="185"/>
      <c r="G72" s="196">
        <v>8.3299999999999999E-2</v>
      </c>
      <c r="H72" s="196"/>
      <c r="I72" s="200">
        <f>(G72*I29)</f>
        <v>136.674475</v>
      </c>
      <c r="J72" s="200"/>
    </row>
    <row r="73" spans="1:10" x14ac:dyDescent="0.35">
      <c r="A73" s="3" t="s">
        <v>23</v>
      </c>
      <c r="B73" s="185" t="s">
        <v>105</v>
      </c>
      <c r="C73" s="185"/>
      <c r="D73" s="185"/>
      <c r="E73" s="185"/>
      <c r="F73" s="185"/>
      <c r="G73" s="196">
        <v>1.3899999999999999E-2</v>
      </c>
      <c r="H73" s="196"/>
      <c r="I73" s="200">
        <f>(G73*I29)</f>
        <v>22.806424999999997</v>
      </c>
      <c r="J73" s="200"/>
    </row>
    <row r="74" spans="1:10" x14ac:dyDescent="0.35">
      <c r="A74" s="3" t="s">
        <v>26</v>
      </c>
      <c r="B74" s="185" t="s">
        <v>106</v>
      </c>
      <c r="C74" s="185"/>
      <c r="D74" s="185"/>
      <c r="E74" s="185"/>
      <c r="F74" s="185"/>
      <c r="G74" s="196">
        <v>2.8999999999999998E-3</v>
      </c>
      <c r="H74" s="196"/>
      <c r="I74" s="200">
        <f>(G74*I29)</f>
        <v>4.7581749999999996</v>
      </c>
      <c r="J74" s="200"/>
    </row>
    <row r="75" spans="1:10" x14ac:dyDescent="0.35">
      <c r="A75" s="3" t="s">
        <v>29</v>
      </c>
      <c r="B75" s="185" t="s">
        <v>107</v>
      </c>
      <c r="C75" s="185"/>
      <c r="D75" s="185"/>
      <c r="E75" s="185"/>
      <c r="F75" s="185"/>
      <c r="G75" s="196">
        <f>'[2]REVISOR DE TEXTO'!G85</f>
        <v>2.0000000000000001E-4</v>
      </c>
      <c r="H75" s="196"/>
      <c r="I75" s="200">
        <f>(G75*I29)</f>
        <v>0.32815</v>
      </c>
      <c r="J75" s="200"/>
    </row>
    <row r="76" spans="1:10" x14ac:dyDescent="0.35">
      <c r="A76" s="3" t="s">
        <v>53</v>
      </c>
      <c r="B76" s="185" t="s">
        <v>108</v>
      </c>
      <c r="C76" s="185"/>
      <c r="D76" s="185"/>
      <c r="E76" s="185"/>
      <c r="F76" s="185"/>
      <c r="G76" s="196">
        <v>2.8E-3</v>
      </c>
      <c r="H76" s="196"/>
      <c r="I76" s="200">
        <f>(G76*I29)</f>
        <v>4.5941000000000001</v>
      </c>
      <c r="J76" s="200"/>
    </row>
    <row r="77" spans="1:10" x14ac:dyDescent="0.35">
      <c r="A77" s="3" t="s">
        <v>55</v>
      </c>
      <c r="B77" s="185" t="s">
        <v>109</v>
      </c>
      <c r="C77" s="185"/>
      <c r="D77" s="185"/>
      <c r="E77" s="185"/>
      <c r="F77" s="185"/>
      <c r="G77" s="196">
        <v>6.9999999999999999E-4</v>
      </c>
      <c r="H77" s="196"/>
      <c r="I77" s="200">
        <f>(G77*I29)</f>
        <v>1.148525</v>
      </c>
      <c r="J77" s="200"/>
    </row>
    <row r="78" spans="1:10" x14ac:dyDescent="0.35">
      <c r="A78" s="53" t="s">
        <v>110</v>
      </c>
      <c r="B78" s="54"/>
      <c r="C78" s="54"/>
      <c r="D78" s="54"/>
      <c r="E78" s="54"/>
      <c r="F78" s="55"/>
      <c r="G78" s="201">
        <f>SUM(G72:G77)</f>
        <v>0.1038</v>
      </c>
      <c r="H78" s="201"/>
      <c r="I78" s="202">
        <f>SUM(I72:J77)</f>
        <v>170.30984999999998</v>
      </c>
      <c r="J78" s="203"/>
    </row>
    <row r="79" spans="1:10" x14ac:dyDescent="0.35">
      <c r="A79" s="3" t="s">
        <v>57</v>
      </c>
      <c r="B79" s="185" t="s">
        <v>111</v>
      </c>
      <c r="C79" s="185"/>
      <c r="D79" s="185"/>
      <c r="E79" s="185"/>
      <c r="F79" s="185"/>
      <c r="G79" s="196">
        <v>1.9599999999999999E-2</v>
      </c>
      <c r="H79" s="196"/>
      <c r="I79" s="200">
        <f>(G79*I29)</f>
        <v>32.158699999999996</v>
      </c>
      <c r="J79" s="200"/>
    </row>
    <row r="80" spans="1:10" x14ac:dyDescent="0.35">
      <c r="A80" s="53" t="s">
        <v>112</v>
      </c>
      <c r="B80" s="54"/>
      <c r="C80" s="54"/>
      <c r="D80" s="54"/>
      <c r="E80" s="54"/>
      <c r="F80" s="55"/>
      <c r="G80" s="201">
        <f>G78+G79</f>
        <v>0.12340000000000001</v>
      </c>
      <c r="H80" s="201"/>
      <c r="I80" s="202">
        <f>SUM(I78:J79)</f>
        <v>202.46854999999999</v>
      </c>
      <c r="J80" s="203"/>
    </row>
    <row r="81" spans="1:11" x14ac:dyDescent="0.35">
      <c r="A81" s="3" t="s">
        <v>84</v>
      </c>
      <c r="B81" s="185" t="s">
        <v>113</v>
      </c>
      <c r="C81" s="185"/>
      <c r="D81" s="185"/>
      <c r="E81" s="185"/>
      <c r="F81" s="185"/>
      <c r="G81" s="196">
        <v>4.5400000000000003E-2</v>
      </c>
      <c r="H81" s="196"/>
      <c r="I81" s="187">
        <f>(G81*I29)</f>
        <v>74.490050000000011</v>
      </c>
      <c r="J81" s="187"/>
    </row>
    <row r="82" spans="1:11" x14ac:dyDescent="0.35">
      <c r="A82" s="71" t="s">
        <v>86</v>
      </c>
      <c r="B82" s="72"/>
      <c r="C82" s="72"/>
      <c r="D82" s="72"/>
      <c r="E82" s="72"/>
      <c r="F82" s="73"/>
      <c r="G82" s="193">
        <f>G80+G81</f>
        <v>0.16880000000000001</v>
      </c>
      <c r="H82" s="193"/>
      <c r="I82" s="199">
        <f>I80+I81</f>
        <v>276.95859999999999</v>
      </c>
      <c r="J82" s="199"/>
    </row>
    <row r="83" spans="1:11" x14ac:dyDescent="0.35">
      <c r="A83" s="189" t="s">
        <v>114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1" x14ac:dyDescent="0.35">
      <c r="A84" s="3">
        <v>4</v>
      </c>
      <c r="B84" s="190" t="s">
        <v>115</v>
      </c>
      <c r="C84" s="190"/>
      <c r="D84" s="190"/>
      <c r="E84" s="190"/>
      <c r="F84" s="190"/>
      <c r="G84" s="190"/>
      <c r="H84" s="190"/>
      <c r="I84" s="191" t="s">
        <v>47</v>
      </c>
      <c r="J84" s="191"/>
    </row>
    <row r="85" spans="1:11" x14ac:dyDescent="0.35">
      <c r="A85" s="3" t="s">
        <v>116</v>
      </c>
      <c r="B85" s="185" t="s">
        <v>75</v>
      </c>
      <c r="C85" s="185"/>
      <c r="D85" s="185"/>
      <c r="E85" s="185"/>
      <c r="F85" s="185"/>
      <c r="G85" s="196">
        <f>G55</f>
        <v>0.3680000000000001</v>
      </c>
      <c r="H85" s="197"/>
      <c r="I85" s="186">
        <f>I55</f>
        <v>603.79600000000005</v>
      </c>
      <c r="J85" s="186"/>
    </row>
    <row r="86" spans="1:11" x14ac:dyDescent="0.35">
      <c r="A86" s="3" t="s">
        <v>117</v>
      </c>
      <c r="B86" s="185" t="s">
        <v>118</v>
      </c>
      <c r="C86" s="185"/>
      <c r="D86" s="185"/>
      <c r="E86" s="185"/>
      <c r="F86" s="185"/>
      <c r="G86" s="196">
        <f>G60</f>
        <v>0.1111</v>
      </c>
      <c r="H86" s="197"/>
      <c r="I86" s="187">
        <f>(I60)</f>
        <v>182.28732500000001</v>
      </c>
      <c r="J86" s="192"/>
    </row>
    <row r="87" spans="1:11" x14ac:dyDescent="0.35">
      <c r="A87" s="3" t="s">
        <v>119</v>
      </c>
      <c r="B87" s="60" t="s">
        <v>120</v>
      </c>
      <c r="C87" s="61"/>
      <c r="D87" s="61"/>
      <c r="E87" s="61"/>
      <c r="F87" s="62"/>
      <c r="G87" s="196">
        <f>G69</f>
        <v>6.607412E-2</v>
      </c>
      <c r="H87" s="197"/>
      <c r="I87" s="187">
        <f>I69</f>
        <v>108.41111239</v>
      </c>
      <c r="J87" s="192"/>
    </row>
    <row r="88" spans="1:11" x14ac:dyDescent="0.35">
      <c r="A88" s="3" t="s">
        <v>121</v>
      </c>
      <c r="B88" s="185" t="s">
        <v>122</v>
      </c>
      <c r="C88" s="185"/>
      <c r="D88" s="185"/>
      <c r="E88" s="185"/>
      <c r="F88" s="185"/>
      <c r="G88" s="196">
        <f>G82</f>
        <v>0.16880000000000001</v>
      </c>
      <c r="H88" s="197"/>
      <c r="I88" s="187">
        <f>I82</f>
        <v>276.95859999999999</v>
      </c>
      <c r="J88" s="192"/>
    </row>
    <row r="89" spans="1:11" x14ac:dyDescent="0.35">
      <c r="A89" s="71" t="s">
        <v>86</v>
      </c>
      <c r="B89" s="72"/>
      <c r="C89" s="72"/>
      <c r="D89" s="72"/>
      <c r="E89" s="72"/>
      <c r="F89" s="73"/>
      <c r="G89" s="193">
        <f>SUM(G85:H88)</f>
        <v>0.71397412000000005</v>
      </c>
      <c r="H89" s="182"/>
      <c r="I89" s="198">
        <f>SUM(I85:J88)</f>
        <v>1171.45303739</v>
      </c>
      <c r="J89" s="198"/>
      <c r="K89" s="7"/>
    </row>
    <row r="90" spans="1:11" x14ac:dyDescent="0.35">
      <c r="A90" s="189" t="s">
        <v>123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1" x14ac:dyDescent="0.35">
      <c r="A91" s="4">
        <v>5</v>
      </c>
      <c r="B91" s="190" t="s">
        <v>124</v>
      </c>
      <c r="C91" s="190"/>
      <c r="D91" s="190"/>
      <c r="E91" s="190"/>
      <c r="F91" s="190"/>
      <c r="G91" s="191" t="s">
        <v>76</v>
      </c>
      <c r="H91" s="191"/>
      <c r="I91" s="191" t="s">
        <v>47</v>
      </c>
      <c r="J91" s="191"/>
    </row>
    <row r="92" spans="1:11" x14ac:dyDescent="0.35">
      <c r="A92" s="3" t="s">
        <v>48</v>
      </c>
      <c r="B92" s="185" t="s">
        <v>125</v>
      </c>
      <c r="C92" s="185"/>
      <c r="D92" s="185"/>
      <c r="E92" s="185"/>
      <c r="F92" s="185"/>
      <c r="G92" s="63">
        <v>0.05</v>
      </c>
      <c r="H92" s="64"/>
      <c r="I92" s="195">
        <f>(I106*G92)</f>
        <v>259.85489324881036</v>
      </c>
      <c r="J92" s="195"/>
    </row>
    <row r="93" spans="1:11" x14ac:dyDescent="0.35">
      <c r="A93" s="3" t="s">
        <v>23</v>
      </c>
      <c r="B93" s="185" t="s">
        <v>126</v>
      </c>
      <c r="C93" s="185"/>
      <c r="D93" s="185"/>
      <c r="E93" s="185"/>
      <c r="F93" s="185"/>
      <c r="G93" s="112"/>
      <c r="H93" s="113"/>
      <c r="I93" s="194"/>
      <c r="J93" s="194"/>
    </row>
    <row r="94" spans="1:11" x14ac:dyDescent="0.35">
      <c r="A94" s="3"/>
      <c r="B94" s="185" t="s">
        <v>149</v>
      </c>
      <c r="C94" s="185"/>
      <c r="D94" s="185"/>
      <c r="E94" s="185"/>
      <c r="F94" s="185"/>
      <c r="G94" s="63">
        <v>1.6500000000000001E-2</v>
      </c>
      <c r="H94" s="64"/>
      <c r="I94" s="101">
        <f>K95*G94</f>
        <v>112.87030491371405</v>
      </c>
      <c r="J94" s="102"/>
      <c r="K94" s="47">
        <f>(100%-SUM(G94:H96))/100</f>
        <v>8.7749999999999998E-3</v>
      </c>
    </row>
    <row r="95" spans="1:11" x14ac:dyDescent="0.35">
      <c r="A95" s="3"/>
      <c r="B95" s="185" t="s">
        <v>128</v>
      </c>
      <c r="C95" s="185"/>
      <c r="D95" s="185"/>
      <c r="E95" s="185"/>
      <c r="F95" s="185"/>
      <c r="G95" s="63">
        <v>7.5999999999999998E-2</v>
      </c>
      <c r="H95" s="64"/>
      <c r="I95" s="101">
        <f>K95*G95</f>
        <v>519.88746505710708</v>
      </c>
      <c r="J95" s="102"/>
      <c r="K95" s="48">
        <f>(I106+I92+I98)/(100%-SUM(G94:H96))/100*100</f>
        <v>6840.6245402250934</v>
      </c>
    </row>
    <row r="96" spans="1:11" x14ac:dyDescent="0.35">
      <c r="A96" s="3"/>
      <c r="B96" s="185" t="s">
        <v>129</v>
      </c>
      <c r="C96" s="185"/>
      <c r="D96" s="185"/>
      <c r="E96" s="185"/>
      <c r="F96" s="185"/>
      <c r="G96" s="63">
        <v>0.03</v>
      </c>
      <c r="H96" s="64"/>
      <c r="I96" s="101">
        <f>K95*G96</f>
        <v>205.21873620675279</v>
      </c>
      <c r="J96" s="102"/>
      <c r="K96" s="7"/>
    </row>
    <row r="97" spans="1:10" x14ac:dyDescent="0.35">
      <c r="A97" s="3"/>
      <c r="B97" s="185" t="s">
        <v>130</v>
      </c>
      <c r="C97" s="185"/>
      <c r="D97" s="185"/>
      <c r="E97" s="185"/>
      <c r="F97" s="185"/>
      <c r="G97" s="106"/>
      <c r="H97" s="107"/>
      <c r="I97" s="108"/>
      <c r="J97" s="109"/>
    </row>
    <row r="98" spans="1:10" x14ac:dyDescent="0.35">
      <c r="A98" s="3" t="s">
        <v>26</v>
      </c>
      <c r="B98" s="185" t="s">
        <v>131</v>
      </c>
      <c r="C98" s="185"/>
      <c r="D98" s="185"/>
      <c r="E98" s="185"/>
      <c r="F98" s="185"/>
      <c r="G98" s="63">
        <v>0.1</v>
      </c>
      <c r="H98" s="64"/>
      <c r="I98" s="101">
        <f>SUM(I106+I92)*G98</f>
        <v>545.69527582250169</v>
      </c>
      <c r="J98" s="102"/>
    </row>
    <row r="99" spans="1:10" x14ac:dyDescent="0.35">
      <c r="A99" s="71" t="s">
        <v>86</v>
      </c>
      <c r="B99" s="72"/>
      <c r="C99" s="72"/>
      <c r="D99" s="72"/>
      <c r="E99" s="72"/>
      <c r="F99" s="73"/>
      <c r="G99" s="193">
        <f>SUM(G92:H98)</f>
        <v>0.27250000000000002</v>
      </c>
      <c r="H99" s="182"/>
      <c r="I99" s="178">
        <f>SUM(I98+I97+I96+I95+I94+I92)</f>
        <v>1643.526675248886</v>
      </c>
      <c r="J99" s="179"/>
    </row>
    <row r="100" spans="1:10" x14ac:dyDescent="0.35">
      <c r="A100" s="189" t="s">
        <v>132</v>
      </c>
      <c r="B100" s="189"/>
      <c r="C100" s="189"/>
      <c r="D100" s="189"/>
      <c r="E100" s="189"/>
      <c r="F100" s="189"/>
      <c r="G100" s="189"/>
      <c r="H100" s="189"/>
      <c r="I100" s="189"/>
      <c r="J100" s="189"/>
    </row>
    <row r="101" spans="1:10" x14ac:dyDescent="0.35">
      <c r="A101" s="3"/>
      <c r="B101" s="190" t="s">
        <v>133</v>
      </c>
      <c r="C101" s="190"/>
      <c r="D101" s="190"/>
      <c r="E101" s="190"/>
      <c r="F101" s="190"/>
      <c r="G101" s="190"/>
      <c r="H101" s="190"/>
      <c r="I101" s="191" t="s">
        <v>47</v>
      </c>
      <c r="J101" s="191"/>
    </row>
    <row r="102" spans="1:10" x14ac:dyDescent="0.35">
      <c r="A102" s="3" t="s">
        <v>48</v>
      </c>
      <c r="B102" s="185" t="s">
        <v>134</v>
      </c>
      <c r="C102" s="185"/>
      <c r="D102" s="185"/>
      <c r="E102" s="185"/>
      <c r="F102" s="185"/>
      <c r="G102" s="185"/>
      <c r="H102" s="185"/>
      <c r="I102" s="188">
        <f>I29</f>
        <v>1640.75</v>
      </c>
      <c r="J102" s="192"/>
    </row>
    <row r="103" spans="1:10" x14ac:dyDescent="0.35">
      <c r="A103" s="3" t="s">
        <v>23</v>
      </c>
      <c r="B103" s="185" t="s">
        <v>135</v>
      </c>
      <c r="C103" s="185"/>
      <c r="D103" s="185"/>
      <c r="E103" s="185"/>
      <c r="F103" s="185"/>
      <c r="G103" s="185"/>
      <c r="H103" s="185"/>
      <c r="I103" s="186">
        <f>I38</f>
        <v>1539.0125</v>
      </c>
      <c r="J103" s="186"/>
    </row>
    <row r="104" spans="1:10" x14ac:dyDescent="0.35">
      <c r="A104" s="3" t="s">
        <v>26</v>
      </c>
      <c r="B104" s="185" t="s">
        <v>136</v>
      </c>
      <c r="C104" s="185"/>
      <c r="D104" s="185"/>
      <c r="E104" s="185"/>
      <c r="F104" s="185"/>
      <c r="G104" s="185"/>
      <c r="H104" s="185"/>
      <c r="I104" s="187">
        <f>I44</f>
        <v>845.88232758620688</v>
      </c>
      <c r="J104" s="187"/>
    </row>
    <row r="105" spans="1:10" x14ac:dyDescent="0.35">
      <c r="A105" s="3" t="s">
        <v>29</v>
      </c>
      <c r="B105" s="185" t="s">
        <v>137</v>
      </c>
      <c r="C105" s="185"/>
      <c r="D105" s="185"/>
      <c r="E105" s="185"/>
      <c r="F105" s="185"/>
      <c r="G105" s="185"/>
      <c r="H105" s="185"/>
      <c r="I105" s="188">
        <f>I89</f>
        <v>1171.45303739</v>
      </c>
      <c r="J105" s="188"/>
    </row>
    <row r="106" spans="1:10" x14ac:dyDescent="0.35">
      <c r="A106" s="182" t="s">
        <v>138</v>
      </c>
      <c r="B106" s="182"/>
      <c r="C106" s="182"/>
      <c r="D106" s="182"/>
      <c r="E106" s="182"/>
      <c r="F106" s="182"/>
      <c r="G106" s="182"/>
      <c r="H106" s="182"/>
      <c r="I106" s="178">
        <f>SUM(I102:J105)</f>
        <v>5197.0978649762064</v>
      </c>
      <c r="J106" s="179"/>
    </row>
    <row r="107" spans="1:10" x14ac:dyDescent="0.35">
      <c r="A107" s="14" t="s">
        <v>53</v>
      </c>
      <c r="B107" s="183" t="s">
        <v>139</v>
      </c>
      <c r="C107" s="183"/>
      <c r="D107" s="183"/>
      <c r="E107" s="183"/>
      <c r="F107" s="183"/>
      <c r="G107" s="183"/>
      <c r="H107" s="183"/>
      <c r="I107" s="184">
        <f>I99</f>
        <v>1643.526675248886</v>
      </c>
      <c r="J107" s="184"/>
    </row>
    <row r="108" spans="1:10" x14ac:dyDescent="0.35">
      <c r="A108" s="71" t="s">
        <v>140</v>
      </c>
      <c r="B108" s="72"/>
      <c r="C108" s="72"/>
      <c r="D108" s="72"/>
      <c r="E108" s="72"/>
      <c r="F108" s="72"/>
      <c r="G108" s="72"/>
      <c r="H108" s="73"/>
      <c r="I108" s="178">
        <f>SUM(I106:J107)</f>
        <v>6840.6245402250925</v>
      </c>
      <c r="J108" s="179"/>
    </row>
    <row r="109" spans="1:10" x14ac:dyDescent="0.35">
      <c r="A109" s="97"/>
      <c r="B109" s="97"/>
      <c r="C109" s="97"/>
      <c r="D109" s="97"/>
      <c r="E109" s="97"/>
      <c r="F109" s="97"/>
      <c r="G109" s="97"/>
      <c r="H109" s="97"/>
      <c r="I109" s="97"/>
      <c r="J109" s="97"/>
    </row>
    <row r="110" spans="1:10" x14ac:dyDescent="0.35">
      <c r="A110" s="71" t="s">
        <v>141</v>
      </c>
      <c r="B110" s="72"/>
      <c r="C110" s="72"/>
      <c r="D110" s="72"/>
      <c r="E110" s="72"/>
      <c r="F110" s="72"/>
      <c r="G110" s="72"/>
      <c r="H110" s="73"/>
      <c r="I110" s="178"/>
      <c r="J110" s="179"/>
    </row>
    <row r="111" spans="1:10" ht="14.5" x14ac:dyDescent="0.3">
      <c r="A111" s="81" t="s">
        <v>142</v>
      </c>
      <c r="B111" s="82"/>
      <c r="C111" s="180" t="s">
        <v>169</v>
      </c>
      <c r="D111" s="180"/>
      <c r="E111" s="180"/>
      <c r="F111" s="180"/>
      <c r="G111" s="180"/>
      <c r="H111" s="8">
        <v>1</v>
      </c>
      <c r="I111" s="181"/>
      <c r="J111" s="87"/>
    </row>
    <row r="112" spans="1:10" ht="14.25" customHeight="1" x14ac:dyDescent="0.3">
      <c r="A112" s="81" t="s">
        <v>143</v>
      </c>
      <c r="B112" s="82" t="s">
        <v>144</v>
      </c>
      <c r="C112" s="177"/>
      <c r="D112" s="177"/>
      <c r="E112" s="177"/>
      <c r="F112" s="177"/>
      <c r="G112" s="177"/>
      <c r="H112" s="9"/>
      <c r="I112" s="178">
        <f>I108*H111</f>
        <v>6840.6245402250925</v>
      </c>
      <c r="J112" s="179"/>
    </row>
  </sheetData>
  <mergeCells count="257">
    <mergeCell ref="A112:B112"/>
    <mergeCell ref="C112:G112"/>
    <mergeCell ref="I112:J112"/>
    <mergeCell ref="A108:H108"/>
    <mergeCell ref="I108:J108"/>
    <mergeCell ref="A109:J109"/>
    <mergeCell ref="A110:H110"/>
    <mergeCell ref="I110:J110"/>
    <mergeCell ref="A111:B111"/>
    <mergeCell ref="C111:G111"/>
    <mergeCell ref="I111:J111"/>
    <mergeCell ref="B105:H105"/>
    <mergeCell ref="I105:J105"/>
    <mergeCell ref="A106:H106"/>
    <mergeCell ref="I106:J106"/>
    <mergeCell ref="B107:H107"/>
    <mergeCell ref="I107:J107"/>
    <mergeCell ref="B102:H102"/>
    <mergeCell ref="I102:J102"/>
    <mergeCell ref="B103:H103"/>
    <mergeCell ref="I103:J103"/>
    <mergeCell ref="B104:H104"/>
    <mergeCell ref="I104:J104"/>
    <mergeCell ref="A99:F99"/>
    <mergeCell ref="G99:H99"/>
    <mergeCell ref="I99:J99"/>
    <mergeCell ref="A100:J100"/>
    <mergeCell ref="B101:H101"/>
    <mergeCell ref="I101:J101"/>
    <mergeCell ref="B97:F97"/>
    <mergeCell ref="G97:H97"/>
    <mergeCell ref="I97:J97"/>
    <mergeCell ref="B98:F98"/>
    <mergeCell ref="G98:H98"/>
    <mergeCell ref="I98:J98"/>
    <mergeCell ref="B95:F95"/>
    <mergeCell ref="G95:H95"/>
    <mergeCell ref="I95:J95"/>
    <mergeCell ref="B96:F96"/>
    <mergeCell ref="G96:H96"/>
    <mergeCell ref="I96:J96"/>
    <mergeCell ref="B93:F93"/>
    <mergeCell ref="G93:H93"/>
    <mergeCell ref="I93:J93"/>
    <mergeCell ref="B94:F94"/>
    <mergeCell ref="G94:H94"/>
    <mergeCell ref="I94:J94"/>
    <mergeCell ref="A90:J90"/>
    <mergeCell ref="B91:F91"/>
    <mergeCell ref="G91:H91"/>
    <mergeCell ref="I91:J91"/>
    <mergeCell ref="B92:F92"/>
    <mergeCell ref="G92:H92"/>
    <mergeCell ref="I92:J92"/>
    <mergeCell ref="B88:F88"/>
    <mergeCell ref="G88:H88"/>
    <mergeCell ref="I88:J88"/>
    <mergeCell ref="A89:F89"/>
    <mergeCell ref="G89:H89"/>
    <mergeCell ref="I89:J89"/>
    <mergeCell ref="B86:F86"/>
    <mergeCell ref="G86:H86"/>
    <mergeCell ref="I86:J86"/>
    <mergeCell ref="B87:F87"/>
    <mergeCell ref="G87:H87"/>
    <mergeCell ref="I87:J87"/>
    <mergeCell ref="A83:J83"/>
    <mergeCell ref="B84:H84"/>
    <mergeCell ref="I84:J84"/>
    <mergeCell ref="B85:F85"/>
    <mergeCell ref="G85:H85"/>
    <mergeCell ref="I85:J85"/>
    <mergeCell ref="B81:F81"/>
    <mergeCell ref="G81:H81"/>
    <mergeCell ref="I81:J81"/>
    <mergeCell ref="A82:F82"/>
    <mergeCell ref="G82:H82"/>
    <mergeCell ref="I82:J82"/>
    <mergeCell ref="B79:F79"/>
    <mergeCell ref="G79:H79"/>
    <mergeCell ref="I79:J79"/>
    <mergeCell ref="A80:F80"/>
    <mergeCell ref="G80:H80"/>
    <mergeCell ref="I80:J80"/>
    <mergeCell ref="B77:F77"/>
    <mergeCell ref="G77:H77"/>
    <mergeCell ref="I77:J77"/>
    <mergeCell ref="A78:F78"/>
    <mergeCell ref="G78:H78"/>
    <mergeCell ref="I78:J78"/>
    <mergeCell ref="B75:F75"/>
    <mergeCell ref="G75:H75"/>
    <mergeCell ref="I75:J75"/>
    <mergeCell ref="B76:F76"/>
    <mergeCell ref="G76:H76"/>
    <mergeCell ref="I76:J76"/>
    <mergeCell ref="B73:F73"/>
    <mergeCell ref="G73:H73"/>
    <mergeCell ref="I73:J73"/>
    <mergeCell ref="B74:F74"/>
    <mergeCell ref="G74:H74"/>
    <mergeCell ref="I74:J74"/>
    <mergeCell ref="A70:J70"/>
    <mergeCell ref="B71:H71"/>
    <mergeCell ref="I71:J71"/>
    <mergeCell ref="B72:F72"/>
    <mergeCell ref="G72:H72"/>
    <mergeCell ref="I72:J72"/>
    <mergeCell ref="B68:F68"/>
    <mergeCell ref="G68:H68"/>
    <mergeCell ref="I68:J68"/>
    <mergeCell ref="A69:F69"/>
    <mergeCell ref="G69:H69"/>
    <mergeCell ref="I69:J69"/>
    <mergeCell ref="B66:F66"/>
    <mergeCell ref="G66:H66"/>
    <mergeCell ref="I66:J66"/>
    <mergeCell ref="B67:F67"/>
    <mergeCell ref="G67:H67"/>
    <mergeCell ref="I67:J67"/>
    <mergeCell ref="B64:F64"/>
    <mergeCell ref="G64:H64"/>
    <mergeCell ref="I64:J64"/>
    <mergeCell ref="B65:F65"/>
    <mergeCell ref="G65:H65"/>
    <mergeCell ref="I65:J65"/>
    <mergeCell ref="A61:J61"/>
    <mergeCell ref="B62:H62"/>
    <mergeCell ref="I62:J62"/>
    <mergeCell ref="B63:F63"/>
    <mergeCell ref="G63:H63"/>
    <mergeCell ref="I63:J63"/>
    <mergeCell ref="B59:F59"/>
    <mergeCell ref="G59:H59"/>
    <mergeCell ref="I59:J59"/>
    <mergeCell ref="A60:F60"/>
    <mergeCell ref="G60:H60"/>
    <mergeCell ref="I60:J60"/>
    <mergeCell ref="A56:J56"/>
    <mergeCell ref="B57:H57"/>
    <mergeCell ref="I57:J57"/>
    <mergeCell ref="B58:F58"/>
    <mergeCell ref="G58:H58"/>
    <mergeCell ref="I58:J58"/>
    <mergeCell ref="B54:F54"/>
    <mergeCell ref="G54:H54"/>
    <mergeCell ref="I54:J54"/>
    <mergeCell ref="A55:F55"/>
    <mergeCell ref="G55:H55"/>
    <mergeCell ref="I55:J55"/>
    <mergeCell ref="B52:F52"/>
    <mergeCell ref="G52:H52"/>
    <mergeCell ref="I52:J52"/>
    <mergeCell ref="B53:F53"/>
    <mergeCell ref="G53:H53"/>
    <mergeCell ref="I53:J53"/>
    <mergeCell ref="B50:F50"/>
    <mergeCell ref="G50:H50"/>
    <mergeCell ref="I50:J50"/>
    <mergeCell ref="B51:F51"/>
    <mergeCell ref="G51:H51"/>
    <mergeCell ref="I51:J51"/>
    <mergeCell ref="B48:F48"/>
    <mergeCell ref="G48:H48"/>
    <mergeCell ref="I48:J48"/>
    <mergeCell ref="B49:F49"/>
    <mergeCell ref="G49:H49"/>
    <mergeCell ref="I49:J49"/>
    <mergeCell ref="A45:J45"/>
    <mergeCell ref="B46:F46"/>
    <mergeCell ref="G46:H46"/>
    <mergeCell ref="I46:J46"/>
    <mergeCell ref="B47:F47"/>
    <mergeCell ref="G47:H47"/>
    <mergeCell ref="I47:J47"/>
    <mergeCell ref="B42:H42"/>
    <mergeCell ref="I42:J42"/>
    <mergeCell ref="B43:H43"/>
    <mergeCell ref="I43:J43"/>
    <mergeCell ref="A44:H44"/>
    <mergeCell ref="I44:J44"/>
    <mergeCell ref="A38:H38"/>
    <mergeCell ref="I38:J38"/>
    <mergeCell ref="A39:J39"/>
    <mergeCell ref="B40:H40"/>
    <mergeCell ref="I40:J40"/>
    <mergeCell ref="B41:H41"/>
    <mergeCell ref="I41:J41"/>
    <mergeCell ref="B35:H35"/>
    <mergeCell ref="I35:J35"/>
    <mergeCell ref="B37:H37"/>
    <mergeCell ref="I37:J37"/>
    <mergeCell ref="K37:O37"/>
    <mergeCell ref="A29:H29"/>
    <mergeCell ref="I29:J29"/>
    <mergeCell ref="A30:J30"/>
    <mergeCell ref="B31:H31"/>
    <mergeCell ref="I31:J31"/>
    <mergeCell ref="B32:H32"/>
    <mergeCell ref="I32:J32"/>
    <mergeCell ref="B26:H26"/>
    <mergeCell ref="I26:J26"/>
    <mergeCell ref="B27:H27"/>
    <mergeCell ref="I27:J27"/>
    <mergeCell ref="B28:H28"/>
    <mergeCell ref="I28:J28"/>
    <mergeCell ref="K35:O35"/>
    <mergeCell ref="B36:H36"/>
    <mergeCell ref="I36:J36"/>
    <mergeCell ref="K32:O32"/>
    <mergeCell ref="B33:H33"/>
    <mergeCell ref="I33:J33"/>
    <mergeCell ref="K33:O33"/>
    <mergeCell ref="B34:H34"/>
    <mergeCell ref="I34:J34"/>
    <mergeCell ref="B23:H23"/>
    <mergeCell ref="I23:J23"/>
    <mergeCell ref="B24:H24"/>
    <mergeCell ref="I24:J24"/>
    <mergeCell ref="B25:H25"/>
    <mergeCell ref="I25:J25"/>
    <mergeCell ref="B19:H19"/>
    <mergeCell ref="I19:J19"/>
    <mergeCell ref="A20:J20"/>
    <mergeCell ref="B21:H21"/>
    <mergeCell ref="I21:J21"/>
    <mergeCell ref="B22:H22"/>
    <mergeCell ref="I22:J22"/>
    <mergeCell ref="B16:H16"/>
    <mergeCell ref="I16:J16"/>
    <mergeCell ref="B17:H17"/>
    <mergeCell ref="I17:J17"/>
    <mergeCell ref="B18:H18"/>
    <mergeCell ref="I18:J18"/>
    <mergeCell ref="A12:C12"/>
    <mergeCell ref="D12:F12"/>
    <mergeCell ref="G12:J12"/>
    <mergeCell ref="A13:J13"/>
    <mergeCell ref="A14:J14"/>
    <mergeCell ref="A15:J15"/>
    <mergeCell ref="A1:J1"/>
    <mergeCell ref="A2:J2"/>
    <mergeCell ref="A3:J3"/>
    <mergeCell ref="A4:J4"/>
    <mergeCell ref="A5:J5"/>
    <mergeCell ref="B9:F9"/>
    <mergeCell ref="G9:J9"/>
    <mergeCell ref="A10:J10"/>
    <mergeCell ref="A11:C11"/>
    <mergeCell ref="D11:F11"/>
    <mergeCell ref="G11:J11"/>
    <mergeCell ref="B6:F6"/>
    <mergeCell ref="G6:J6"/>
    <mergeCell ref="B7:F7"/>
    <mergeCell ref="G7:J7"/>
    <mergeCell ref="B8:F8"/>
    <mergeCell ref="G8:J8"/>
  </mergeCell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C5F20-0F81-41C7-9D12-E24768D45F0B}">
  <dimension ref="A1:L7"/>
  <sheetViews>
    <sheetView zoomScale="80" zoomScaleNormal="80" workbookViewId="0">
      <selection activeCell="L12" sqref="L12"/>
    </sheetView>
  </sheetViews>
  <sheetFormatPr defaultRowHeight="14.5" x14ac:dyDescent="0.35"/>
  <cols>
    <col min="1" max="1" width="35.54296875" bestFit="1" customWidth="1"/>
    <col min="3" max="3" width="11.1796875" bestFit="1" customWidth="1"/>
    <col min="4" max="4" width="10" bestFit="1" customWidth="1"/>
    <col min="5" max="5" width="11.1796875" customWidth="1"/>
    <col min="6" max="6" width="11.54296875" bestFit="1" customWidth="1"/>
    <col min="7" max="7" width="13" customWidth="1"/>
    <col min="9" max="9" width="12.54296875" customWidth="1"/>
    <col min="10" max="10" width="16.1796875" customWidth="1"/>
    <col min="11" max="11" width="9.1796875" bestFit="1" customWidth="1"/>
    <col min="12" max="12" width="12.81640625" customWidth="1"/>
  </cols>
  <sheetData>
    <row r="1" spans="1:12" x14ac:dyDescent="0.35">
      <c r="B1" s="229" t="s">
        <v>201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1:12" x14ac:dyDescent="0.35">
      <c r="B2" s="230" t="s">
        <v>195</v>
      </c>
      <c r="C2" s="230"/>
      <c r="D2" s="230"/>
      <c r="E2" s="230"/>
      <c r="F2" s="230"/>
      <c r="G2" s="230"/>
      <c r="H2" s="230"/>
      <c r="I2" s="230"/>
      <c r="J2" s="231"/>
      <c r="K2" s="230" t="s">
        <v>199</v>
      </c>
      <c r="L2" s="230"/>
    </row>
    <row r="3" spans="1:12" ht="58" customHeight="1" x14ac:dyDescent="0.35">
      <c r="A3" s="16"/>
      <c r="B3" s="226" t="s">
        <v>193</v>
      </c>
      <c r="C3" s="227"/>
      <c r="D3" s="226" t="s">
        <v>194</v>
      </c>
      <c r="E3" s="227"/>
      <c r="F3" s="226" t="s">
        <v>202</v>
      </c>
      <c r="G3" s="227"/>
      <c r="H3" s="226" t="s">
        <v>198</v>
      </c>
      <c r="I3" s="227"/>
      <c r="J3" s="46" t="s">
        <v>203</v>
      </c>
      <c r="K3" s="228" t="s">
        <v>196</v>
      </c>
      <c r="L3" s="228" t="s">
        <v>200</v>
      </c>
    </row>
    <row r="4" spans="1:12" x14ac:dyDescent="0.35">
      <c r="B4" s="44" t="s">
        <v>196</v>
      </c>
      <c r="C4" s="44" t="s">
        <v>197</v>
      </c>
      <c r="D4" s="44" t="s">
        <v>196</v>
      </c>
      <c r="E4" s="44" t="s">
        <v>197</v>
      </c>
      <c r="F4" s="44" t="s">
        <v>196</v>
      </c>
      <c r="G4" s="44" t="s">
        <v>197</v>
      </c>
      <c r="H4" s="44" t="s">
        <v>196</v>
      </c>
      <c r="I4" s="44" t="s">
        <v>197</v>
      </c>
      <c r="J4" s="44" t="s">
        <v>204</v>
      </c>
      <c r="K4" s="228"/>
      <c r="L4" s="228"/>
    </row>
    <row r="5" spans="1:12" x14ac:dyDescent="0.35">
      <c r="A5" s="45" t="s">
        <v>69</v>
      </c>
      <c r="B5" s="17">
        <v>23.46</v>
      </c>
      <c r="C5" s="17">
        <v>56.06</v>
      </c>
      <c r="D5" s="17">
        <f>42.16+41.49+9.43</f>
        <v>93.080000000000013</v>
      </c>
      <c r="E5" s="17">
        <f>67.95+54.9+110+9.43</f>
        <v>242.28</v>
      </c>
      <c r="F5" s="17">
        <f>61.33+50.4+14.06</f>
        <v>125.78999999999999</v>
      </c>
      <c r="G5" s="17">
        <f>50.4+14.06+45.44</f>
        <v>109.89999999999999</v>
      </c>
      <c r="H5" s="12">
        <v>62.56</v>
      </c>
      <c r="I5" s="17">
        <v>50</v>
      </c>
      <c r="J5" s="12"/>
      <c r="K5" s="17">
        <f>AVERAGE(B5,D5,F5,H5)</f>
        <v>76.222499999999997</v>
      </c>
      <c r="L5" s="17">
        <f>AVERAGE(C5,E5,I5)</f>
        <v>116.11333333333334</v>
      </c>
    </row>
    <row r="6" spans="1:12" x14ac:dyDescent="0.35">
      <c r="A6" s="45" t="s">
        <v>192</v>
      </c>
      <c r="B6" s="17">
        <v>54.01</v>
      </c>
      <c r="C6" s="17"/>
      <c r="D6" s="17">
        <f>92.86+20.07</f>
        <v>112.93</v>
      </c>
      <c r="E6" s="17"/>
      <c r="F6" s="17">
        <f>53.07</f>
        <v>53.07</v>
      </c>
      <c r="G6" s="17"/>
      <c r="H6" s="12">
        <v>52.13</v>
      </c>
      <c r="I6" s="17">
        <v>50</v>
      </c>
      <c r="J6" s="12"/>
      <c r="K6" s="17">
        <f>AVERAGE(B6,D6,F6,H6)</f>
        <v>68.034999999999997</v>
      </c>
      <c r="L6" s="17">
        <f>AVERAGE(C6,E6,I6)</f>
        <v>50</v>
      </c>
    </row>
    <row r="7" spans="1:12" x14ac:dyDescent="0.35">
      <c r="A7" s="45" t="s">
        <v>148</v>
      </c>
      <c r="B7" s="17"/>
      <c r="C7" s="17"/>
      <c r="D7" s="17"/>
      <c r="E7" s="17"/>
      <c r="F7" s="17">
        <v>1448.33</v>
      </c>
      <c r="G7" s="17">
        <v>1448.33</v>
      </c>
      <c r="H7" s="12">
        <v>229.37</v>
      </c>
      <c r="I7" s="12">
        <v>329.37</v>
      </c>
      <c r="J7" s="12">
        <f>1529/29</f>
        <v>52.724137931034484</v>
      </c>
      <c r="K7" s="17">
        <f>AVERAGE(B7:J7)</f>
        <v>701.62482758620683</v>
      </c>
      <c r="L7" s="17">
        <f>K7</f>
        <v>701.62482758620683</v>
      </c>
    </row>
  </sheetData>
  <mergeCells count="9">
    <mergeCell ref="K2:L2"/>
    <mergeCell ref="K3:K4"/>
    <mergeCell ref="L3:L4"/>
    <mergeCell ref="B1:L1"/>
    <mergeCell ref="B3:C3"/>
    <mergeCell ref="D3:E3"/>
    <mergeCell ref="F3:G3"/>
    <mergeCell ref="H3:I3"/>
    <mergeCell ref="B2:I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Metadata/LabelInfo.xml><?xml version="1.0" encoding="utf-8"?>
<clbl:labelList xmlns:clbl="http://schemas.microsoft.com/office/2020/mipLabelMetadata">
  <clbl:label id="{8c52b21c-da19-4cf0-80f4-cf212d171833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Resumo</vt:lpstr>
      <vt:lpstr>Supervisor Limpeza</vt:lpstr>
      <vt:lpstr>Aux. Serv. G - Sede Fortaleza</vt:lpstr>
      <vt:lpstr>Aux. Serv. G - Regional Fortal</vt:lpstr>
      <vt:lpstr>Aux. Serv. G  Limoeiro</vt:lpstr>
      <vt:lpstr>Aux. Serv. G Itapipoca</vt:lpstr>
      <vt:lpstr>Aux. Serv. G Iguatu</vt:lpstr>
      <vt:lpstr>Aux. Serv. G  Tauá</vt:lpstr>
      <vt:lpstr>Aux. Serv. G  Juazeiro</vt:lpstr>
      <vt:lpstr>Aux. Serv. G  Aracati</vt:lpstr>
      <vt:lpstr>Aux. Serv. G  Baturité</vt:lpstr>
      <vt:lpstr>Aux. Serv. G  Sobral</vt:lpstr>
      <vt:lpstr>Aux. Serv. G Quixeramobim</vt:lpstr>
      <vt:lpstr>Aux. Serv. G Tianguá</vt:lpstr>
      <vt:lpstr>Aux. Serv. G Crateús</vt:lpstr>
      <vt:lpstr>Insumos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Ueber</dc:creator>
  <cp:keywords/>
  <dc:description/>
  <cp:lastModifiedBy>FLAVIANA Santos MAGALHÃES</cp:lastModifiedBy>
  <cp:revision/>
  <cp:lastPrinted>2026-04-11T13:16:26Z</cp:lastPrinted>
  <dcterms:created xsi:type="dcterms:W3CDTF">2025-11-18T17:52:37Z</dcterms:created>
  <dcterms:modified xsi:type="dcterms:W3CDTF">2026-04-11T13:20:25Z</dcterms:modified>
  <cp:category/>
  <cp:contentStatus/>
</cp:coreProperties>
</file>