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W:\GETER PLA\LICITACOES E DISPENSAS\LICITACOES\Licitacoes\2024\EM ANDAMENTO\GETER (GEREM) - Subst CTR0004-2019\"/>
    </mc:Choice>
  </mc:AlternateContent>
  <xr:revisionPtr revIDLastSave="0" documentId="13_ncr:1_{61C418EA-EF3D-423C-BF57-2C33C2A4480F}" xr6:coauthVersionLast="47" xr6:coauthVersionMax="47" xr10:uidLastSave="{00000000-0000-0000-0000-000000000000}"/>
  <bookViews>
    <workbookView xWindow="-120" yWindow="-120" windowWidth="24240" windowHeight="13140" xr2:uid="{00000000-000D-0000-FFFF-FFFF00000000}"/>
  </bookViews>
  <sheets>
    <sheet name="Seplag" sheetId="2" r:id="rId1"/>
  </sheets>
  <definedNames>
    <definedName name="__xlfn_SUMIFS">#N/A</definedName>
    <definedName name="_xlnm.Print_Area" localSheetId="0">Seplag!$A$1:$AC$48</definedName>
  </definedName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R22" i="2" l="1"/>
  <c r="R23" i="2"/>
  <c r="R24" i="2"/>
  <c r="R25" i="2"/>
  <c r="R26" i="2"/>
  <c r="R21" i="2"/>
  <c r="Q22" i="2"/>
  <c r="Q23" i="2"/>
  <c r="Q24" i="2"/>
  <c r="Q25" i="2"/>
  <c r="Q26" i="2"/>
  <c r="Q21" i="2"/>
  <c r="O22" i="2"/>
  <c r="O23" i="2"/>
  <c r="O24" i="2"/>
  <c r="O25" i="2"/>
  <c r="O26" i="2"/>
  <c r="O21" i="2"/>
  <c r="E26" i="2"/>
  <c r="E25" i="2"/>
  <c r="E24" i="2"/>
  <c r="E23" i="2"/>
  <c r="E22" i="2"/>
  <c r="E21" i="2"/>
  <c r="D27" i="2"/>
  <c r="P21" i="2" l="1"/>
  <c r="H21" i="2"/>
  <c r="G21" i="2"/>
  <c r="F21" i="2"/>
  <c r="P22" i="2"/>
  <c r="H22" i="2"/>
  <c r="G22" i="2"/>
  <c r="F22" i="2"/>
  <c r="P23" i="2"/>
  <c r="H23" i="2"/>
  <c r="G23" i="2"/>
  <c r="F23" i="2"/>
  <c r="G24" i="2"/>
  <c r="P24" i="2"/>
  <c r="H24" i="2"/>
  <c r="F24" i="2"/>
  <c r="P25" i="2"/>
  <c r="H25" i="2"/>
  <c r="G25" i="2"/>
  <c r="F25" i="2"/>
  <c r="H26" i="2"/>
  <c r="G26" i="2"/>
  <c r="F26" i="2"/>
  <c r="I26" i="2" l="1"/>
  <c r="I25" i="2"/>
  <c r="I24" i="2"/>
  <c r="I23" i="2"/>
  <c r="I22" i="2"/>
  <c r="I21" i="2"/>
  <c r="V21" i="2" l="1"/>
  <c r="K21" i="2"/>
  <c r="J21" i="2"/>
  <c r="V22" i="2"/>
  <c r="K22" i="2"/>
  <c r="J22" i="2"/>
  <c r="V23" i="2"/>
  <c r="K23" i="2"/>
  <c r="J23" i="2"/>
  <c r="V24" i="2"/>
  <c r="K24" i="2"/>
  <c r="J24" i="2"/>
  <c r="L24" i="2" s="1"/>
  <c r="V25" i="2"/>
  <c r="K25" i="2"/>
  <c r="J25" i="2"/>
  <c r="V26" i="2"/>
  <c r="K26" i="2"/>
  <c r="J26" i="2"/>
  <c r="L26" i="2" l="1"/>
  <c r="U26" i="2"/>
  <c r="N26" i="2"/>
  <c r="S26" i="2" s="1"/>
  <c r="M26" i="2"/>
  <c r="T26" i="2" s="1"/>
  <c r="L25" i="2"/>
  <c r="U25" i="2"/>
  <c r="N25" i="2"/>
  <c r="S25" i="2" s="1"/>
  <c r="M25" i="2"/>
  <c r="T25" i="2" s="1"/>
  <c r="U24" i="2"/>
  <c r="N24" i="2"/>
  <c r="S24" i="2" s="1"/>
  <c r="M24" i="2"/>
  <c r="L23" i="2"/>
  <c r="U23" i="2"/>
  <c r="N23" i="2"/>
  <c r="S23" i="2" s="1"/>
  <c r="M23" i="2"/>
  <c r="T23" i="2" s="1"/>
  <c r="L22" i="2"/>
  <c r="U22" i="2"/>
  <c r="N22" i="2"/>
  <c r="S22" i="2" s="1"/>
  <c r="M22" i="2"/>
  <c r="T22" i="2" s="1"/>
  <c r="L21" i="2"/>
  <c r="U21" i="2"/>
  <c r="N21" i="2"/>
  <c r="S21" i="2" s="1"/>
  <c r="M21" i="2"/>
  <c r="T21" i="2" s="1"/>
  <c r="Y21" i="2" l="1"/>
  <c r="Y22" i="2"/>
  <c r="Z22" i="2"/>
  <c r="AA22" i="2"/>
  <c r="Y23" i="2"/>
  <c r="Z23" i="2"/>
  <c r="AA23" i="2"/>
  <c r="AB23" i="2"/>
  <c r="AC23" i="2" s="1"/>
  <c r="T24" i="2"/>
  <c r="Y24" i="2"/>
  <c r="Z24" i="2"/>
  <c r="AA24" i="2"/>
  <c r="Y25" i="2"/>
  <c r="Z25" i="2"/>
  <c r="AA25" i="2"/>
  <c r="AB25" i="2"/>
  <c r="AC25" i="2" s="1"/>
  <c r="Y26" i="2"/>
  <c r="Z26" i="2"/>
  <c r="AA26" i="2"/>
  <c r="AB26" i="2" l="1"/>
  <c r="AC26" i="2" s="1"/>
  <c r="AB24" i="2"/>
  <c r="AC24" i="2" s="1"/>
  <c r="AB22" i="2"/>
  <c r="AC22" i="2" s="1"/>
  <c r="Z21" i="2"/>
  <c r="AA21" i="2" l="1"/>
  <c r="AB21" i="2" s="1"/>
  <c r="AC21" i="2" s="1"/>
  <c r="AC27" i="2" s="1"/>
  <c r="AB28" i="2" l="1"/>
  <c r="AC28" i="2" l="1"/>
  <c r="AC29" i="2" l="1"/>
  <c r="AC30" i="2" l="1"/>
  <c r="AH35" i="2" l="1"/>
  <c r="AH36"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21" authorId="0" shapeId="0" xr:uid="{00000000-0006-0000-0100-000001000000}">
      <text>
        <r>
          <rPr>
            <b/>
            <sz val="9"/>
            <color rgb="FF000000"/>
            <rFont val="Segoe UI"/>
            <family val="2"/>
            <charset val="1"/>
          </rPr>
          <t xml:space="preserve">AGENTE ADMINISTRATIVO III e ASSISTENTE ADMINISTRATIVO FINANCEIRO I
</t>
        </r>
      </text>
    </comment>
    <comment ref="B22" authorId="0" shapeId="0" xr:uid="{00000000-0006-0000-0100-000002000000}">
      <text>
        <r>
          <rPr>
            <b/>
            <sz val="9"/>
            <color rgb="FF000000"/>
            <rFont val="Segoe UI"/>
            <family val="2"/>
            <charset val="1"/>
          </rPr>
          <t xml:space="preserve">AGENTE COMERCIAL II E AGENTE COMERCIAL III
</t>
        </r>
      </text>
    </comment>
    <comment ref="B23" authorId="0" shapeId="0" xr:uid="{00000000-0006-0000-0100-000003000000}">
      <text>
        <r>
          <rPr>
            <b/>
            <sz val="9"/>
            <color rgb="FF000000"/>
            <rFont val="Segoe UI"/>
            <family val="2"/>
            <charset val="1"/>
          </rPr>
          <t xml:space="preserve">ASSISTENTE COMERCIAL
</t>
        </r>
      </text>
    </comment>
    <comment ref="B24" authorId="0" shapeId="0" xr:uid="{00000000-0006-0000-0100-000004000000}">
      <text>
        <r>
          <rPr>
            <b/>
            <sz val="9"/>
            <color rgb="FF000000"/>
            <rFont val="Segoe UI"/>
            <family val="2"/>
            <charset val="1"/>
          </rPr>
          <t xml:space="preserve">ASSISTENTE COMERCIAL - PERICULOSIDADE
</t>
        </r>
      </text>
    </comment>
    <comment ref="B25" authorId="0" shapeId="0" xr:uid="{00000000-0006-0000-0100-000005000000}">
      <text>
        <r>
          <rPr>
            <b/>
            <sz val="9"/>
            <color rgb="FF000000"/>
            <rFont val="Segoe UI"/>
            <family val="2"/>
            <charset val="1"/>
          </rPr>
          <t xml:space="preserve">AUXILIAR DE ENGENHARIA
</t>
        </r>
      </text>
    </comment>
    <comment ref="B26" authorId="0" shapeId="0" xr:uid="{00000000-0006-0000-0100-000006000000}">
      <text>
        <r>
          <rPr>
            <b/>
            <sz val="9"/>
            <color rgb="FF000000"/>
            <rFont val="Segoe UI"/>
            <family val="2"/>
            <charset val="1"/>
          </rPr>
          <t xml:space="preserve">ASSITENTE DE ENGENHARIA
</t>
        </r>
      </text>
    </comment>
  </commentList>
</comments>
</file>

<file path=xl/sharedStrings.xml><?xml version="1.0" encoding="utf-8"?>
<sst xmlns="http://schemas.openxmlformats.org/spreadsheetml/2006/main" count="102" uniqueCount="99">
  <si>
    <t>Auxiliar administrativo III</t>
  </si>
  <si>
    <t>Auxiliar comercial II</t>
  </si>
  <si>
    <t>Auxiliar comercial III</t>
  </si>
  <si>
    <t>Auxiliar comercial III - Periculosidade</t>
  </si>
  <si>
    <t>EPI</t>
  </si>
  <si>
    <t>GOVERNO DO ESTADO DO CEARÁ</t>
  </si>
  <si>
    <t>COMPANHIA DE ÁGUA E ESGOTO DO CEARÁ - CAGECE</t>
  </si>
  <si>
    <t>Anexo I: Objeto - Contratação de empresa na prestação de serviços de mão de obra terceirizada, cujos empregados sejam regidos pela Consolidação das Leis Trabalhistas (CLT), para realização de serviços, sistemáticos e continuados, apoio administrativo e comercial na CAGECE, em Fortaleza, de acordo com as especificações e quantitativos previstos no Anexo I – Termo de Referência.</t>
  </si>
  <si>
    <t>Gerência/Un: GEREM – GERENCIA DE RELACIONAMENTO COM CLIENTES</t>
  </si>
  <si>
    <t>Órgão: Companhia de Água e Esgoto do Ceará  - CAGECE</t>
  </si>
  <si>
    <t>Modalidade: Pregão Eletrônico</t>
  </si>
  <si>
    <t>CBO</t>
  </si>
  <si>
    <t>4110-05</t>
  </si>
  <si>
    <t>3541-25</t>
  </si>
  <si>
    <t>Auxiliar técnico de obras saneamento II</t>
  </si>
  <si>
    <t>3122-10</t>
  </si>
  <si>
    <t>Auxiliar técnico de obras saneamento III</t>
  </si>
  <si>
    <t>cagece</t>
  </si>
  <si>
    <t>Provisionamento anterior</t>
  </si>
  <si>
    <t>TOTAL</t>
  </si>
  <si>
    <t>Processo: 43012.001486/2024-52</t>
  </si>
  <si>
    <t>Planilha de Custos e Formação de Preços</t>
  </si>
  <si>
    <t>MÓDULO 1</t>
  </si>
  <si>
    <t>MÓDULO 2</t>
  </si>
  <si>
    <t>MÓDULO 3</t>
  </si>
  <si>
    <t>MÓDULO 4</t>
  </si>
  <si>
    <t>MÓDULO 5</t>
  </si>
  <si>
    <t>MÓDULO 6</t>
  </si>
  <si>
    <t>Mão de Obra</t>
  </si>
  <si>
    <t>REMUNERAÇÃO</t>
  </si>
  <si>
    <t xml:space="preserve"> ENCARGOS E BENEFÍCIOS</t>
  </si>
  <si>
    <t>PROVISÃO PARA RESCISÃO</t>
  </si>
  <si>
    <t>REPOSIÇÃO DO PROFISSIONAL AUSENTE</t>
  </si>
  <si>
    <t>INSUMOS DIVERSOS</t>
  </si>
  <si>
    <t>Custos Indiretos, Lucro e Tributos</t>
  </si>
  <si>
    <t>Valor por Posto</t>
  </si>
  <si>
    <t>Valor por Categoria</t>
  </si>
  <si>
    <t>Submódulo 2.1</t>
  </si>
  <si>
    <t>Submódulo 2.2</t>
  </si>
  <si>
    <t>Submódulo 2.3</t>
  </si>
  <si>
    <t>Categoria</t>
  </si>
  <si>
    <t>Carga Horária</t>
  </si>
  <si>
    <t>Qtd.</t>
  </si>
  <si>
    <t>Salário-base</t>
  </si>
  <si>
    <t>Adicional de Função</t>
  </si>
  <si>
    <t>Adicional de Peric.</t>
  </si>
  <si>
    <t>Adicional de Insal.</t>
  </si>
  <si>
    <t>Adicional Noturno</t>
  </si>
  <si>
    <t>Intrajornada</t>
  </si>
  <si>
    <t>13°, Férias e Adicional</t>
  </si>
  <si>
    <t>INSS</t>
  </si>
  <si>
    <t>Outras Contrib.</t>
  </si>
  <si>
    <t>FGTS</t>
  </si>
  <si>
    <t>Vale Alimentação</t>
  </si>
  <si>
    <t>Vale Transporte</t>
  </si>
  <si>
    <t>Cesta Básica</t>
  </si>
  <si>
    <t>Plano de Saúde</t>
  </si>
  <si>
    <t>Aviso Prévio Indenizado - API</t>
  </si>
  <si>
    <t>Aviso Prévio Trabalhado - APT</t>
  </si>
  <si>
    <t>Multa do FGTS do APT</t>
  </si>
  <si>
    <t>Ausências</t>
  </si>
  <si>
    <t>Uniformes</t>
  </si>
  <si>
    <t>Custos Indiretos</t>
  </si>
  <si>
    <t>Lucro</t>
  </si>
  <si>
    <t>Tributos</t>
  </si>
  <si>
    <t>Custo Unitário</t>
  </si>
  <si>
    <t>Custo Total</t>
  </si>
  <si>
    <t>Provisionamento</t>
  </si>
  <si>
    <t>TOTAL MENSAL</t>
  </si>
  <si>
    <t>TOTAL GLOBAL</t>
  </si>
  <si>
    <t>Memória de Cálculo</t>
  </si>
  <si>
    <t>OBS: SOLUÇÃO DE CONSULTA N°. 108/2023 – COSIT - A VERBA PAGA EM RAZÃO DA SUPRESSÃO PARCIAL OU TOTAL DO INTERVALO INTRAJORNADA INTEGRA A BASE DE CÁLCULO PARA FINS DE INCIDÊNCIA DAS CONTRIBUIÇÕES SOCIAIS PREVIDENCIÁRIAS (INSS), NÃO HAVENDO INCIDÊNCIA DE FGTS E OUTRAS CONTRIBUIÇÕES (SALÁRIO EDUCAÇÃO, SESI/SESC, SENAI/SENAC, INCRA, RATXFAP, SEBRAE).</t>
  </si>
  <si>
    <t xml:space="preserve">IMPACTO </t>
  </si>
  <si>
    <t>Impacto ao ano</t>
  </si>
  <si>
    <t>Impacto ao mês</t>
  </si>
  <si>
    <t>Valor CTR anteiror</t>
  </si>
  <si>
    <t>Obs.1: Planilha equalizada nos parâmetros referenciais aceitos pela Administração Pública Estadual para contratação de mão de obra terceirizada</t>
  </si>
  <si>
    <t>Obs.2: Planilha elaborada observando a Convenção Cole!va de Trabalho 2025/2026 de Asseio e Conservação (CE000086/2025).</t>
  </si>
  <si>
    <r>
      <rPr>
        <b/>
        <sz val="10"/>
        <color rgb="FF000000"/>
        <rFont val="Arial"/>
        <family val="2"/>
      </rPr>
      <t>Salário-base:</t>
    </r>
    <r>
      <rPr>
        <sz val="10"/>
        <rFont val="Arial"/>
        <family val="2"/>
      </rPr>
      <t xml:space="preserve"> Definido em Convenção Coletiva de Trabalho (CCT).</t>
    </r>
  </si>
  <si>
    <r>
      <rPr>
        <b/>
        <sz val="10"/>
        <color rgb="FF000000"/>
        <rFont val="Arial"/>
        <family val="2"/>
      </rPr>
      <t>Adicional de Periculosidade:</t>
    </r>
    <r>
      <rPr>
        <sz val="10"/>
        <rFont val="Arial"/>
        <family val="2"/>
      </rPr>
      <t xml:space="preserve"> Percentual de 30% aplicado sobre o salário-base da categoria.</t>
    </r>
  </si>
  <si>
    <r>
      <rPr>
        <b/>
        <sz val="10"/>
        <color rgb="FF000000"/>
        <rFont val="Arial"/>
        <family val="2"/>
      </rPr>
      <t>13°, Férias e Adicional:</t>
    </r>
    <r>
      <rPr>
        <sz val="10"/>
        <rFont val="Arial"/>
        <family val="2"/>
      </rPr>
      <t xml:space="preserve"> Percentual do Submódulo 2.1, aplicado sobre o Total do Módulo 1 (EXCETO a "Intrajornada").</t>
    </r>
  </si>
  <si>
    <r>
      <rPr>
        <b/>
        <sz val="10"/>
        <color rgb="FF000000"/>
        <rFont val="Arial"/>
        <family val="2"/>
      </rPr>
      <t>INSS:</t>
    </r>
    <r>
      <rPr>
        <sz val="10"/>
        <rFont val="Arial"/>
        <family val="2"/>
      </rPr>
      <t xml:space="preserve"> Percentual da Contribuição Previdenciária, aplicado sobre o Módulo 1 + Submódulo 2.1.</t>
    </r>
  </si>
  <si>
    <r>
      <rPr>
        <b/>
        <sz val="10"/>
        <color rgb="FF000000"/>
        <rFont val="Arial"/>
        <family val="2"/>
      </rPr>
      <t>Outras Contribuições:</t>
    </r>
    <r>
      <rPr>
        <sz val="10"/>
        <rFont val="Arial"/>
        <family val="2"/>
      </rPr>
      <t xml:space="preserve"> Somatório do itens (Salário Educação, SESI/SESC, SENAI/SENAC, INCRA, RATxFAP, SEBRAE), aplicado sobre o Módulo 1 (EXCETO a "Intrajornada") + Submódulo 2.1.</t>
    </r>
  </si>
  <si>
    <r>
      <rPr>
        <b/>
        <sz val="10"/>
        <color rgb="FF000000"/>
        <rFont val="Arial"/>
        <family val="2"/>
      </rPr>
      <t>FGTS:</t>
    </r>
    <r>
      <rPr>
        <sz val="10"/>
        <rFont val="Arial"/>
        <family val="2"/>
      </rPr>
      <t xml:space="preserve"> Percentual do FGTS, aplicado sobre o Módulo 1 (EXCETO a "Intrajornada") + Submódulo 2.1.</t>
    </r>
  </si>
  <si>
    <r>
      <rPr>
        <b/>
        <sz val="10"/>
        <color rgb="FF000000"/>
        <rFont val="Arial"/>
        <family val="2"/>
      </rPr>
      <t>Vale Alimentação:</t>
    </r>
    <r>
      <rPr>
        <sz val="10"/>
        <rFont val="Arial"/>
        <family val="2"/>
      </rPr>
      <t xml:space="preserve"> Valor diário do benefício definido em Convenção Coletiva de Trabalho (CCT) x Quantidade de dias trabalhados, em regra, 22 dias úteis. No caso de jornada 12x36 horas, multiplica-se por 15 dias trabalhados por mês. Descontando o percentual informando em CCT.</t>
    </r>
  </si>
  <si>
    <r>
      <rPr>
        <b/>
        <sz val="10"/>
        <color rgb="FF000000"/>
        <rFont val="Arial"/>
        <family val="2"/>
      </rPr>
      <t>Vale Transporte:</t>
    </r>
    <r>
      <rPr>
        <sz val="10"/>
        <rFont val="Arial"/>
        <family val="2"/>
      </rPr>
      <t xml:space="preserve"> Valor da tarifa de transporte público praticada no município de prestação do serviço, multiplicado pela quantidade de vales diários, multiplicado pelo número de dias trabalhados, em regra, 22 dias úteis. No caso de jornada 12x36 horas, multiplica-se por 15 dias trabalhados por mês. Descontando 6% aplicado sobre o salário base da categoria. O desconto poderá ser proporcional, conforme disposto no art. 10 do Decreto n° 95.247, de 1987.</t>
    </r>
  </si>
  <si>
    <r>
      <rPr>
        <b/>
        <sz val="10"/>
        <color rgb="FF000000"/>
        <rFont val="Arial"/>
        <family val="2"/>
      </rPr>
      <t>Cesta Básica:</t>
    </r>
    <r>
      <rPr>
        <sz val="10"/>
        <rFont val="Arial"/>
        <family val="2"/>
      </rPr>
      <t xml:space="preserve"> Valor mensal do benefício definido em Convenção Coletiva de Trabalho (CCT).</t>
    </r>
  </si>
  <si>
    <r>
      <rPr>
        <b/>
        <sz val="10"/>
        <color rgb="FF000000"/>
        <rFont val="Arial"/>
        <family val="2"/>
      </rPr>
      <t>Plano de Saúde:</t>
    </r>
    <r>
      <rPr>
        <sz val="10"/>
        <rFont val="Arial"/>
        <family val="2"/>
      </rPr>
      <t xml:space="preserve"> Valor mensal do benefício definido em Convenção Coletiva de Trabalho (CCT).</t>
    </r>
  </si>
  <si>
    <r>
      <rPr>
        <b/>
        <sz val="10"/>
        <color rgb="FF000000"/>
        <rFont val="Arial"/>
        <family val="2"/>
      </rPr>
      <t>API:</t>
    </r>
    <r>
      <rPr>
        <sz val="10"/>
        <rFont val="Arial"/>
        <family val="2"/>
      </rPr>
      <t xml:space="preserve"> Percentual provisionado, aplicado sobre: Módulo 1 (EXCETO a "Intrajornada") + Submódulo 2.1 + Alínea 2.2.H.</t>
    </r>
  </si>
  <si>
    <r>
      <rPr>
        <b/>
        <sz val="10"/>
        <color rgb="FF000000"/>
        <rFont val="Arial"/>
        <family val="2"/>
      </rPr>
      <t>APT:</t>
    </r>
    <r>
      <rPr>
        <sz val="10"/>
        <rFont val="Arial"/>
        <family val="2"/>
      </rPr>
      <t xml:space="preserve"> Percentual provisionado, aplicado sobre: Módulo 1 (EXCETO a "Intrajornada") + Submódulo 2.1 + Submódulo 2.2.</t>
    </r>
  </si>
  <si>
    <r>
      <rPr>
        <b/>
        <sz val="10"/>
        <color rgb="FF000000"/>
        <rFont val="Arial"/>
        <family val="2"/>
      </rPr>
      <t>Multa do FGTS do APT:</t>
    </r>
    <r>
      <rPr>
        <sz val="10"/>
        <rFont val="Arial"/>
        <family val="2"/>
      </rPr>
      <t xml:space="preserve"> Percentual provisionado, aplicado sobre: Módulo 1 (EXCETO a "Intrajornada") + Submódulo 2.1.</t>
    </r>
  </si>
  <si>
    <r>
      <rPr>
        <b/>
        <sz val="10"/>
        <color rgb="FF000000"/>
        <rFont val="Arial"/>
        <family val="2"/>
      </rPr>
      <t>Ausências:</t>
    </r>
    <r>
      <rPr>
        <sz val="10"/>
        <rFont val="Arial"/>
        <family val="2"/>
      </rPr>
      <t xml:space="preserve"> Percentual provisionado, aplicado sobre: Módulo 1 (EXCETO a "Intrajornada").</t>
    </r>
  </si>
  <si>
    <r>
      <rPr>
        <b/>
        <sz val="10"/>
        <color rgb="FF000000"/>
        <rFont val="Arial"/>
        <family val="2"/>
      </rPr>
      <t>Uniformes:</t>
    </r>
    <r>
      <rPr>
        <sz val="10"/>
        <rFont val="Arial"/>
        <family val="2"/>
      </rPr>
      <t xml:space="preserve"> Valor mensal estimado através de pesquisa de preços.</t>
    </r>
  </si>
  <si>
    <r>
      <rPr>
        <b/>
        <sz val="10"/>
        <color rgb="FF000000"/>
        <rFont val="Arial"/>
        <family val="2"/>
      </rPr>
      <t>EPI:</t>
    </r>
    <r>
      <rPr>
        <sz val="10"/>
        <rFont val="Arial"/>
        <family val="2"/>
      </rPr>
      <t xml:space="preserve"> Todos os itens relacionados ao EPI deverão ser objeto de pesquisa de preços.</t>
    </r>
  </si>
  <si>
    <r>
      <rPr>
        <b/>
        <sz val="10"/>
        <color rgb="FF000000"/>
        <rFont val="Arial"/>
        <family val="2"/>
      </rPr>
      <t>Custos Indiretos:</t>
    </r>
    <r>
      <rPr>
        <sz val="10"/>
        <rFont val="Arial"/>
        <family val="2"/>
      </rPr>
      <t xml:space="preserve"> Percentual estimado pela licitante aplicado sobre o somatorio dos Módulos 1 a 5.</t>
    </r>
  </si>
  <si>
    <r>
      <rPr>
        <b/>
        <sz val="10"/>
        <color rgb="FF000000"/>
        <rFont val="Arial"/>
        <family val="2"/>
      </rPr>
      <t>Lucro:</t>
    </r>
    <r>
      <rPr>
        <sz val="10"/>
        <rFont val="Arial"/>
        <family val="2"/>
      </rPr>
      <t xml:space="preserve"> Percentual estimado pela licitante aplicado sobre o somatorio dos Módulos 1 a 5, mais os Custos Indiretos.</t>
    </r>
  </si>
  <si>
    <r>
      <t>Tributos:</t>
    </r>
    <r>
      <rPr>
        <sz val="10"/>
        <color rgb="FF000000"/>
        <rFont val="Arial"/>
        <family val="2"/>
      </rPr>
      <t xml:space="preserve"> Tem como base de cálculo o custo unitário, que é calculado por meio do somatorio dos Módulos 1 a 5, mais os Custos Indiretos e, ainda, o lucro, dividindo-se, ainda, pela diferença entre a unidade (1) e o somatório dos tributos PIS, Cofins e ISS. Por fim, o resultado dessa equação é multiplicado pelo respectivo percentual do encargo.</t>
    </r>
  </si>
  <si>
    <r>
      <rPr>
        <b/>
        <sz val="10"/>
        <color rgb="FF000000"/>
        <rFont val="Arial"/>
        <family val="2"/>
      </rPr>
      <t>Custo Unitário:</t>
    </r>
    <r>
      <rPr>
        <sz val="10"/>
        <rFont val="Arial"/>
        <family val="2"/>
      </rPr>
      <t xml:space="preserve"> Somatório dos Módulos 1 a 6.</t>
    </r>
  </si>
  <si>
    <r>
      <rPr>
        <b/>
        <sz val="10"/>
        <color rgb="FF000000"/>
        <rFont val="Arial"/>
        <family val="2"/>
      </rPr>
      <t>Provisionamento:</t>
    </r>
    <r>
      <rPr>
        <sz val="10"/>
        <rFont val="Arial"/>
        <family val="2"/>
      </rPr>
      <t xml:space="preserve"> Percentual definido aplicado sobre o TOTAL, para o pagamento de verbas descritas no Termo de Referência.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</si>
</sst>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0.00\ ;&quot; (&quot;#,##0.00\);\-00\ ;\ @\ "/>
    <numFmt numFmtId="170" formatCode="_-* #,##0.00_-;\-* #,##0.00_-;_-* \-??_-;_-@_-"/>
    <numFmt numFmtId="176" formatCode="_-&quot;R$ &quot;* #,##0.00_-;&quot;-R$ &quot;* #,##0.00_-;_-&quot;R$ &quot;* \-??_-;_-@_-"/>
    <numFmt numFmtId="177" formatCode="_(&quot;R$&quot;* #,##0_);_(&quot;R$&quot;* \(#,##0\);_(&quot;R$&quot;* \-??_);_(@_)"/>
    <numFmt numFmtId="178" formatCode="&quot; &quot;#,##0.00&quot; &quot;;&quot;-&quot;#,##0.00&quot; &quot;;&quot; -&quot;#&quot; &quot;;&quot; &quot;@&quot; &quot;"/>
    <numFmt numFmtId="179" formatCode="_(* #,##0.00_);_(* \(#,##0.00\);_(* \-??_);_(@_)"/>
  </numFmts>
  <fonts count="22" x14ac:knownFonts="1">
    <font>
      <sz val="10"/>
      <name val="Arial"/>
      <family val="2"/>
      <charset val="1"/>
    </font>
    <font>
      <sz val="10"/>
      <color rgb="FF000000"/>
      <name val="Arial"/>
      <family val="2"/>
      <charset val="1"/>
    </font>
    <font>
      <sz val="8"/>
      <name val="Arial"/>
      <family val="2"/>
      <charset val="1"/>
    </font>
    <font>
      <b/>
      <sz val="8"/>
      <name val="Arial"/>
      <family val="2"/>
      <charset val="1"/>
    </font>
    <font>
      <b/>
      <i/>
      <sz val="8"/>
      <name val="Verdana"/>
      <family val="2"/>
      <charset val="1"/>
    </font>
    <font>
      <b/>
      <u/>
      <sz val="8"/>
      <name val="Arial"/>
      <family val="2"/>
      <charset val="1"/>
    </font>
    <font>
      <b/>
      <i/>
      <sz val="9"/>
      <color rgb="FF000000"/>
      <name val="Arial"/>
      <family val="2"/>
      <charset val="1"/>
    </font>
    <font>
      <b/>
      <sz val="8"/>
      <color rgb="FF000000"/>
      <name val="Arial"/>
      <family val="2"/>
      <charset val="1"/>
    </font>
    <font>
      <b/>
      <sz val="9"/>
      <color rgb="FF000000"/>
      <name val="Arial"/>
      <family val="2"/>
      <charset val="1"/>
    </font>
    <font>
      <b/>
      <sz val="9"/>
      <color rgb="FF000000"/>
      <name val="Segoe UI"/>
      <family val="2"/>
      <charset val="1"/>
    </font>
    <font>
      <b/>
      <sz val="10"/>
      <name val="Arial"/>
      <family val="2"/>
      <charset val="1"/>
    </font>
    <font>
      <sz val="10"/>
      <name val="Arial"/>
      <family val="2"/>
      <charset val="1"/>
    </font>
    <font>
      <b/>
      <sz val="12"/>
      <color theme="1"/>
      <name val="Liberation Sans"/>
      <family val="2"/>
    </font>
    <font>
      <b/>
      <sz val="10"/>
      <color theme="1"/>
      <name val="Liberation Sans"/>
      <family val="2"/>
    </font>
    <font>
      <b/>
      <sz val="9"/>
      <color theme="1"/>
      <name val="Liberation Sans"/>
      <family val="2"/>
    </font>
    <font>
      <b/>
      <sz val="10"/>
      <color rgb="FFFFFFFF"/>
      <name val="Liberation Sans"/>
      <family val="2"/>
    </font>
    <font>
      <sz val="10"/>
      <color theme="1"/>
      <name val="Liberation Sans"/>
      <family val="2"/>
    </font>
    <font>
      <b/>
      <sz val="10"/>
      <name val="Arial"/>
      <family val="2"/>
    </font>
    <font>
      <sz val="10"/>
      <name val="Arial"/>
      <family val="2"/>
    </font>
    <font>
      <b/>
      <sz val="10"/>
      <color theme="1"/>
      <name val="Arial"/>
      <family val="2"/>
    </font>
    <font>
      <b/>
      <sz val="10"/>
      <color rgb="FF000000"/>
      <name val="Arial"/>
      <family val="2"/>
    </font>
    <font>
      <sz val="10"/>
      <color rgb="FF000000"/>
      <name val="Arial"/>
      <family val="2"/>
    </font>
  </fonts>
  <fills count="7">
    <fill>
      <patternFill patternType="none"/>
    </fill>
    <fill>
      <patternFill patternType="gray125"/>
    </fill>
    <fill>
      <patternFill patternType="solid">
        <fgColor rgb="FFFFFFFF"/>
        <bgColor rgb="FFFFFFCC"/>
      </patternFill>
    </fill>
    <fill>
      <patternFill patternType="solid">
        <fgColor rgb="FFCCFFCC"/>
        <bgColor rgb="FFBFBFBF"/>
      </patternFill>
    </fill>
    <fill>
      <patternFill patternType="solid">
        <fgColor rgb="FFCCFFCC"/>
        <bgColor rgb="FFD9D9D9"/>
      </patternFill>
    </fill>
    <fill>
      <patternFill patternType="solid">
        <fgColor rgb="FFFFFF00"/>
        <bgColor rgb="FFFFFFCC"/>
      </patternFill>
    </fill>
    <fill>
      <patternFill patternType="solid">
        <fgColor theme="0" tint="-0.14999847407452621"/>
        <bgColor indexed="64"/>
      </patternFill>
    </fill>
  </fills>
  <borders count="1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FFFFFF"/>
      </left>
      <right/>
      <top/>
      <bottom style="thin">
        <color rgb="FFFFFFFF"/>
      </bottom>
      <diagonal/>
    </border>
    <border>
      <left/>
      <right/>
      <top/>
      <bottom style="thin">
        <color rgb="FFFFFFFF"/>
      </bottom>
      <diagonal/>
    </border>
    <border>
      <left/>
      <right style="thin">
        <color rgb="FFFFFFFF"/>
      </right>
      <top/>
      <bottom style="thin">
        <color rgb="FFFFFFFF"/>
      </bottom>
      <diagonal/>
    </border>
    <border>
      <left style="thin">
        <color rgb="FF000000"/>
      </left>
      <right/>
      <top style="thin">
        <color rgb="FF000000"/>
      </top>
      <bottom style="thin">
        <color rgb="FFFFFFFF"/>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diagonal/>
    </border>
    <border>
      <left style="thin">
        <color rgb="FFFFFFFF"/>
      </left>
      <right/>
      <top/>
      <bottom/>
      <diagonal/>
    </border>
    <border>
      <left/>
      <right style="thin">
        <color rgb="FFFFFFFF"/>
      </right>
      <top style="thin">
        <color rgb="FFFFFFFF"/>
      </top>
      <bottom/>
      <diagonal/>
    </border>
    <border>
      <left style="thin">
        <color rgb="FFFFFFFF"/>
      </left>
      <right/>
      <top style="thin">
        <color rgb="FFFFFFFF"/>
      </top>
      <bottom/>
      <diagonal/>
    </border>
  </borders>
  <cellStyleXfs count="6">
    <xf numFmtId="0" fontId="0" fillId="0" borderId="0"/>
    <xf numFmtId="170" fontId="11" fillId="0" borderId="0" applyBorder="0" applyProtection="0"/>
    <xf numFmtId="176" fontId="11" fillId="0" borderId="0" applyBorder="0" applyProtection="0"/>
    <xf numFmtId="164" fontId="1" fillId="0" borderId="0" applyBorder="0" applyProtection="0"/>
    <xf numFmtId="9" fontId="16" fillId="0" borderId="0" applyFont="0" applyBorder="0" applyProtection="0"/>
    <xf numFmtId="178" fontId="16" fillId="0" borderId="0" applyFont="0" applyBorder="0" applyProtection="0"/>
  </cellStyleXfs>
  <cellXfs count="86">
    <xf numFmtId="0" fontId="0" fillId="0" borderId="0" xfId="0"/>
    <xf numFmtId="0" fontId="3" fillId="2" borderId="0" xfId="0" applyFont="1" applyFill="1" applyAlignment="1">
      <alignment horizontal="left" vertical="center" wrapText="1"/>
    </xf>
    <xf numFmtId="0" fontId="2" fillId="0" borderId="0" xfId="0" applyFont="1"/>
    <xf numFmtId="0" fontId="2" fillId="2" borderId="0" xfId="0" applyFont="1" applyFill="1"/>
    <xf numFmtId="0" fontId="3" fillId="2" borderId="0" xfId="0" applyFont="1" applyFill="1" applyAlignment="1">
      <alignment horizontal="justify" vertical="top" wrapText="1"/>
    </xf>
    <xf numFmtId="0" fontId="0" fillId="2" borderId="0" xfId="0" applyFill="1"/>
    <xf numFmtId="0" fontId="3" fillId="2" borderId="0" xfId="0" applyFont="1" applyFill="1" applyAlignment="1">
      <alignment horizontal="left"/>
    </xf>
    <xf numFmtId="0" fontId="4" fillId="2" borderId="0" xfId="0" applyFont="1" applyFill="1" applyAlignment="1">
      <alignment horizontal="left"/>
    </xf>
    <xf numFmtId="0" fontId="4" fillId="2" borderId="0" xfId="0" applyFont="1" applyFill="1"/>
    <xf numFmtId="0" fontId="3" fillId="2" borderId="0" xfId="0" applyFont="1" applyFill="1" applyAlignment="1">
      <alignment vertical="center" wrapText="1"/>
    </xf>
    <xf numFmtId="0" fontId="3" fillId="2" borderId="0" xfId="0" applyFont="1" applyFill="1" applyAlignment="1">
      <alignment horizontal="left" vertical="center"/>
    </xf>
    <xf numFmtId="0" fontId="3" fillId="2" borderId="0" xfId="0" applyFont="1" applyFill="1"/>
    <xf numFmtId="0" fontId="2" fillId="2" borderId="0" xfId="0" applyFont="1" applyFill="1" applyAlignment="1">
      <alignment horizontal="center"/>
    </xf>
    <xf numFmtId="4" fontId="2" fillId="2" borderId="0" xfId="0" applyNumberFormat="1" applyFont="1" applyFill="1" applyAlignment="1">
      <alignment horizontal="center"/>
    </xf>
    <xf numFmtId="49" fontId="0" fillId="2" borderId="0" xfId="0" applyNumberFormat="1" applyFill="1"/>
    <xf numFmtId="4" fontId="2" fillId="2" borderId="0" xfId="0" applyNumberFormat="1" applyFont="1" applyFill="1"/>
    <xf numFmtId="4" fontId="3" fillId="2" borderId="0" xfId="0" applyNumberFormat="1" applyFont="1" applyFill="1" applyAlignment="1">
      <alignment horizontal="center"/>
    </xf>
    <xf numFmtId="4" fontId="0" fillId="2" borderId="0" xfId="0" applyNumberFormat="1" applyFill="1"/>
    <xf numFmtId="4" fontId="5" fillId="2" borderId="0" xfId="0" applyNumberFormat="1" applyFont="1" applyFill="1" applyAlignment="1">
      <alignment horizontal="center"/>
    </xf>
    <xf numFmtId="177" fontId="3" fillId="2" borderId="0" xfId="2" applyNumberFormat="1" applyFont="1" applyFill="1" applyBorder="1" applyAlignment="1" applyProtection="1">
      <alignment horizontal="center"/>
    </xf>
    <xf numFmtId="176" fontId="3" fillId="2" borderId="0" xfId="2" applyFont="1" applyFill="1" applyBorder="1" applyAlignment="1" applyProtection="1">
      <alignment horizontal="center"/>
    </xf>
    <xf numFmtId="0" fontId="3" fillId="2" borderId="0" xfId="0" applyFont="1" applyFill="1" applyAlignment="1">
      <alignment wrapText="1"/>
    </xf>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7" fillId="2" borderId="0" xfId="0" applyFont="1" applyFill="1" applyAlignment="1">
      <alignment vertical="center" wrapText="1"/>
    </xf>
    <xf numFmtId="0" fontId="2" fillId="2" borderId="0" xfId="0" applyFont="1" applyFill="1" applyAlignment="1">
      <alignment wrapText="1"/>
    </xf>
    <xf numFmtId="0" fontId="8" fillId="2" borderId="0" xfId="0" applyFont="1" applyFill="1" applyAlignment="1">
      <alignment vertical="center" wrapText="1"/>
    </xf>
    <xf numFmtId="176" fontId="3" fillId="2" borderId="0" xfId="2" applyFont="1" applyFill="1" applyBorder="1" applyProtection="1"/>
    <xf numFmtId="0" fontId="3" fillId="2" borderId="0" xfId="0" applyFont="1" applyFill="1" applyAlignment="1">
      <alignment vertical="center"/>
    </xf>
    <xf numFmtId="0" fontId="13" fillId="0" borderId="3" xfId="0" applyFont="1" applyBorder="1" applyAlignment="1">
      <alignment horizontal="center" vertical="center"/>
    </xf>
    <xf numFmtId="0" fontId="13" fillId="0" borderId="3" xfId="0" applyFont="1" applyBorder="1" applyAlignment="1">
      <alignment horizontal="center" vertical="center" wrapText="1"/>
    </xf>
    <xf numFmtId="0" fontId="13" fillId="0" borderId="4" xfId="0" applyFont="1" applyBorder="1" applyAlignment="1">
      <alignment horizontal="center" vertical="center"/>
    </xf>
    <xf numFmtId="0" fontId="14" fillId="0" borderId="3"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15" fillId="0" borderId="9" xfId="0" applyFont="1" applyBorder="1" applyAlignment="1">
      <alignment horizontal="center" vertical="center" wrapText="1"/>
    </xf>
    <xf numFmtId="0" fontId="15" fillId="0" borderId="9" xfId="0" applyFont="1" applyBorder="1" applyAlignment="1">
      <alignment horizontal="center" vertical="center"/>
    </xf>
    <xf numFmtId="9" fontId="15" fillId="0" borderId="10" xfId="4" applyFont="1" applyBorder="1" applyAlignment="1">
      <alignment horizontal="center" vertical="center"/>
    </xf>
    <xf numFmtId="9" fontId="15" fillId="0" borderId="11" xfId="4" applyFont="1" applyBorder="1" applyAlignment="1">
      <alignment horizontal="center" vertical="center" wrapText="1"/>
    </xf>
    <xf numFmtId="9" fontId="15" fillId="0" borderId="12" xfId="4" applyFont="1" applyBorder="1" applyAlignment="1">
      <alignment horizontal="center" vertical="center" wrapText="1"/>
    </xf>
    <xf numFmtId="2" fontId="15" fillId="0" borderId="0" xfId="0" applyNumberFormat="1" applyFont="1" applyAlignment="1">
      <alignment horizontal="center" vertical="center"/>
    </xf>
    <xf numFmtId="2" fontId="15" fillId="0" borderId="13" xfId="0" applyNumberFormat="1" applyFont="1" applyBorder="1" applyAlignment="1">
      <alignment horizontal="center" vertical="center"/>
    </xf>
    <xf numFmtId="2" fontId="15" fillId="0" borderId="10" xfId="0" applyNumberFormat="1" applyFont="1" applyBorder="1" applyAlignment="1">
      <alignment horizontal="center" vertical="center"/>
    </xf>
    <xf numFmtId="0" fontId="15" fillId="0" borderId="10" xfId="0" applyFont="1" applyBorder="1" applyAlignment="1">
      <alignment horizontal="center" vertical="center" wrapText="1"/>
    </xf>
    <xf numFmtId="0" fontId="15" fillId="0" borderId="14" xfId="0" applyFont="1" applyBorder="1" applyAlignment="1">
      <alignment horizontal="center" vertical="center"/>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178" fontId="0" fillId="0" borderId="3" xfId="5" applyFont="1" applyBorder="1" applyAlignment="1">
      <alignment horizontal="center"/>
    </xf>
    <xf numFmtId="178" fontId="13" fillId="3" borderId="3" xfId="0" applyNumberFormat="1" applyFont="1" applyFill="1" applyBorder="1" applyAlignment="1">
      <alignment horizontal="center" vertical="center" wrapText="1"/>
    </xf>
    <xf numFmtId="2" fontId="13" fillId="3" borderId="3" xfId="4" applyNumberFormat="1" applyFont="1" applyFill="1" applyBorder="1" applyAlignment="1">
      <alignment horizontal="center" vertical="center" wrapText="1"/>
    </xf>
    <xf numFmtId="0" fontId="13" fillId="4" borderId="3" xfId="0" applyFont="1" applyFill="1" applyBorder="1" applyAlignment="1">
      <alignment horizontal="center" vertical="center"/>
    </xf>
    <xf numFmtId="0" fontId="13" fillId="4" borderId="3" xfId="0" applyFont="1" applyFill="1" applyBorder="1" applyAlignment="1">
      <alignment horizontal="center" vertical="center" wrapText="1"/>
    </xf>
    <xf numFmtId="10" fontId="13" fillId="3" borderId="4" xfId="4" applyNumberFormat="1" applyFont="1" applyFill="1" applyBorder="1" applyAlignment="1">
      <alignment horizontal="center" vertical="center"/>
    </xf>
    <xf numFmtId="10" fontId="13" fillId="3" borderId="4" xfId="0" applyNumberFormat="1" applyFont="1" applyFill="1" applyBorder="1" applyAlignment="1">
      <alignment horizontal="center" vertical="center" wrapText="1"/>
    </xf>
    <xf numFmtId="2" fontId="13" fillId="3" borderId="3" xfId="0" applyNumberFormat="1" applyFont="1" applyFill="1" applyBorder="1" applyAlignment="1">
      <alignment horizontal="center" vertical="center"/>
    </xf>
    <xf numFmtId="2" fontId="13" fillId="3" borderId="4" xfId="0" applyNumberFormat="1" applyFont="1" applyFill="1" applyBorder="1" applyAlignment="1">
      <alignment horizontal="center" vertical="center"/>
    </xf>
    <xf numFmtId="10" fontId="13" fillId="3" borderId="4" xfId="4" applyNumberFormat="1" applyFont="1" applyFill="1" applyBorder="1" applyAlignment="1">
      <alignment horizontal="center" vertical="center" wrapText="1"/>
    </xf>
    <xf numFmtId="9" fontId="13" fillId="3" borderId="4" xfId="4" applyFont="1" applyFill="1" applyBorder="1" applyAlignment="1">
      <alignment horizontal="center" vertical="center"/>
    </xf>
    <xf numFmtId="176" fontId="17" fillId="6" borderId="0" xfId="2" applyFont="1" applyFill="1"/>
    <xf numFmtId="0" fontId="10" fillId="2" borderId="0" xfId="0" applyFont="1" applyFill="1"/>
    <xf numFmtId="170" fontId="17" fillId="2" borderId="2" xfId="1" applyFont="1" applyFill="1" applyBorder="1" applyAlignment="1" applyProtection="1">
      <alignment horizontal="center" wrapText="1"/>
    </xf>
    <xf numFmtId="170" fontId="17" fillId="2" borderId="2" xfId="1" applyFont="1" applyFill="1" applyBorder="1" applyAlignment="1" applyProtection="1">
      <alignment horizontal="left" wrapText="1"/>
    </xf>
    <xf numFmtId="49" fontId="17" fillId="2" borderId="1" xfId="1" applyNumberFormat="1" applyFont="1" applyFill="1" applyBorder="1" applyAlignment="1" applyProtection="1">
      <alignment horizontal="center" wrapText="1"/>
    </xf>
    <xf numFmtId="0" fontId="17" fillId="2" borderId="1" xfId="0" applyFont="1" applyFill="1" applyBorder="1" applyAlignment="1">
      <alignment horizontal="center"/>
    </xf>
    <xf numFmtId="170" fontId="17" fillId="2" borderId="1" xfId="1" applyFont="1" applyFill="1" applyBorder="1" applyAlignment="1" applyProtection="1">
      <alignment horizontal="center"/>
    </xf>
    <xf numFmtId="0" fontId="18" fillId="2" borderId="0" xfId="0" applyFont="1" applyFill="1"/>
    <xf numFmtId="0" fontId="10" fillId="2" borderId="0" xfId="0" applyFont="1" applyFill="1" applyAlignment="1">
      <alignment vertical="center"/>
    </xf>
    <xf numFmtId="0" fontId="10" fillId="2" borderId="0" xfId="0" applyFont="1" applyFill="1" applyAlignment="1">
      <alignment horizontal="left" vertical="center" wrapText="1"/>
    </xf>
    <xf numFmtId="0" fontId="18" fillId="0" borderId="1" xfId="0" applyFont="1" applyBorder="1" applyAlignment="1">
      <alignment horizontal="justify" wrapText="1"/>
    </xf>
    <xf numFmtId="0" fontId="19" fillId="0" borderId="1" xfId="0" applyFont="1" applyBorder="1" applyAlignment="1">
      <alignment horizontal="justify" wrapText="1"/>
    </xf>
    <xf numFmtId="0" fontId="10" fillId="2" borderId="0" xfId="0" applyFont="1" applyFill="1" applyAlignment="1">
      <alignment horizontal="left" vertical="top" wrapText="1"/>
    </xf>
    <xf numFmtId="0" fontId="18" fillId="0" borderId="1" xfId="0" applyFont="1" applyBorder="1" applyAlignment="1">
      <alignment horizontal="justify"/>
    </xf>
    <xf numFmtId="49" fontId="19" fillId="0" borderId="1" xfId="0" applyNumberFormat="1" applyFont="1" applyBorder="1" applyAlignment="1">
      <alignment vertical="top" wrapText="1"/>
    </xf>
    <xf numFmtId="0" fontId="13" fillId="0" borderId="3" xfId="0" applyFont="1" applyBorder="1" applyAlignment="1">
      <alignment horizontal="center" vertical="center" wrapText="1"/>
    </xf>
    <xf numFmtId="0" fontId="13" fillId="0" borderId="3" xfId="0" applyFont="1" applyBorder="1" applyAlignment="1">
      <alignment horizontal="center" vertical="center"/>
    </xf>
    <xf numFmtId="0" fontId="13" fillId="0" borderId="4" xfId="0" applyFont="1" applyBorder="1" applyAlignment="1">
      <alignment horizontal="center" vertical="center" wrapText="1"/>
    </xf>
    <xf numFmtId="0" fontId="0" fillId="0" borderId="8" xfId="0" applyBorder="1"/>
    <xf numFmtId="0" fontId="13" fillId="3" borderId="3" xfId="0" applyFont="1" applyFill="1" applyBorder="1" applyAlignment="1">
      <alignment horizontal="center" vertical="center" wrapText="1"/>
    </xf>
    <xf numFmtId="0" fontId="12" fillId="3" borderId="0" xfId="0" applyFont="1" applyFill="1"/>
    <xf numFmtId="0" fontId="6" fillId="2" borderId="0" xfId="0" applyFont="1" applyFill="1" applyAlignment="1">
      <alignment horizontal="center" vertical="center" wrapText="1"/>
    </xf>
    <xf numFmtId="0" fontId="19" fillId="3" borderId="0" xfId="0" applyFont="1" applyFill="1" applyAlignment="1">
      <alignment horizontal="center"/>
    </xf>
    <xf numFmtId="49" fontId="18" fillId="0" borderId="1" xfId="0" applyNumberFormat="1" applyFont="1" applyBorder="1" applyAlignment="1">
      <alignment horizontal="justify" vertical="center" wrapText="1"/>
    </xf>
    <xf numFmtId="0" fontId="17" fillId="5" borderId="0" xfId="0" applyFont="1" applyFill="1" applyAlignment="1">
      <alignment horizontal="center" vertical="center"/>
    </xf>
  </cellXfs>
  <cellStyles count="6">
    <cellStyle name="Excel Built-in Comma" xfId="5" xr:uid="{A6D4E0A8-8F49-4ABC-97F4-9419A701D7BB}"/>
    <cellStyle name="Excel Built-in Percent" xfId="4" xr:uid="{24523DC7-4B0A-47B2-AF44-BEB42C3E016F}"/>
    <cellStyle name="Moeda" xfId="2" builtinId="4"/>
    <cellStyle name="Normal" xfId="0" builtinId="0"/>
    <cellStyle name="Texto Explicativo" xfId="3" builtinId="53" customBuiltin="1"/>
    <cellStyle name="Vírgula" xfId="1" builtinId="3"/>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B2B2B2"/>
      <rgbColor rgb="FF993366"/>
      <rgbColor rgb="FFFFFFCC"/>
      <rgbColor rgb="FFCCFFFF"/>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99999"/>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FF99"/>
      <color rgb="FFFF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952920</xdr:colOff>
      <xdr:row>0</xdr:row>
      <xdr:rowOff>66600</xdr:rowOff>
    </xdr:from>
    <xdr:to>
      <xdr:col>1</xdr:col>
      <xdr:colOff>1467000</xdr:colOff>
      <xdr:row>3</xdr:row>
      <xdr:rowOff>113760</xdr:rowOff>
    </xdr:to>
    <xdr:pic>
      <xdr:nvPicPr>
        <xdr:cNvPr id="2" name="Figuras 2">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1143720" y="66600"/>
          <a:ext cx="514080" cy="532800"/>
        </a:xfrm>
        <a:prstGeom prst="rect">
          <a:avLst/>
        </a:prstGeom>
        <a:ln>
          <a:noFill/>
        </a:ln>
      </xdr:spPr>
    </xdr:pic>
    <xdr:clientData/>
  </xdr:twoCellAnchor>
  <xdr:twoCellAnchor>
    <xdr:from>
      <xdr:col>0</xdr:col>
      <xdr:colOff>0</xdr:colOff>
      <xdr:row>0</xdr:row>
      <xdr:rowOff>0</xdr:rowOff>
    </xdr:from>
    <xdr:to>
      <xdr:col>24</xdr:col>
      <xdr:colOff>171450</xdr:colOff>
      <xdr:row>52</xdr:row>
      <xdr:rowOff>76200</xdr:rowOff>
    </xdr:to>
    <xdr:sp macro="" textlink="">
      <xdr:nvSpPr>
        <xdr:cNvPr id="2060" name="shapetype_202" hidden="1">
          <a:extLst>
            <a:ext uri="{FF2B5EF4-FFF2-40B4-BE49-F238E27FC236}">
              <a16:creationId xmlns:a16="http://schemas.microsoft.com/office/drawing/2014/main" id="{E5D6BD29-DFE8-7F47-A90A-670094423448}"/>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24</xdr:col>
      <xdr:colOff>171450</xdr:colOff>
      <xdr:row>52</xdr:row>
      <xdr:rowOff>76200</xdr:rowOff>
    </xdr:to>
    <xdr:sp macro="" textlink="">
      <xdr:nvSpPr>
        <xdr:cNvPr id="2058" name="shapetype_202" hidden="1">
          <a:extLst>
            <a:ext uri="{FF2B5EF4-FFF2-40B4-BE49-F238E27FC236}">
              <a16:creationId xmlns:a16="http://schemas.microsoft.com/office/drawing/2014/main" id="{D1DDFB07-990F-97F5-34CB-CF5C4BF845A5}"/>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24</xdr:col>
      <xdr:colOff>171450</xdr:colOff>
      <xdr:row>52</xdr:row>
      <xdr:rowOff>76200</xdr:rowOff>
    </xdr:to>
    <xdr:sp macro="" textlink="">
      <xdr:nvSpPr>
        <xdr:cNvPr id="2056" name="shapetype_202" hidden="1">
          <a:extLst>
            <a:ext uri="{FF2B5EF4-FFF2-40B4-BE49-F238E27FC236}">
              <a16:creationId xmlns:a16="http://schemas.microsoft.com/office/drawing/2014/main" id="{FE40B316-E522-C97A-4FF7-61482291FB4D}"/>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24</xdr:col>
      <xdr:colOff>171450</xdr:colOff>
      <xdr:row>52</xdr:row>
      <xdr:rowOff>76200</xdr:rowOff>
    </xdr:to>
    <xdr:sp macro="" textlink="">
      <xdr:nvSpPr>
        <xdr:cNvPr id="2054" name="shapetype_202" hidden="1">
          <a:extLst>
            <a:ext uri="{FF2B5EF4-FFF2-40B4-BE49-F238E27FC236}">
              <a16:creationId xmlns:a16="http://schemas.microsoft.com/office/drawing/2014/main" id="{C47CA17A-877F-E015-E285-6A82A8EE887D}"/>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24</xdr:col>
      <xdr:colOff>171450</xdr:colOff>
      <xdr:row>52</xdr:row>
      <xdr:rowOff>76200</xdr:rowOff>
    </xdr:to>
    <xdr:sp macro="" textlink="">
      <xdr:nvSpPr>
        <xdr:cNvPr id="2052" name="shapetype_202" hidden="1">
          <a:extLst>
            <a:ext uri="{FF2B5EF4-FFF2-40B4-BE49-F238E27FC236}">
              <a16:creationId xmlns:a16="http://schemas.microsoft.com/office/drawing/2014/main" id="{B60A0CA1-91E6-6A89-2B6A-D2AFFDBD0461}"/>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24</xdr:col>
      <xdr:colOff>171450</xdr:colOff>
      <xdr:row>52</xdr:row>
      <xdr:rowOff>76200</xdr:rowOff>
    </xdr:to>
    <xdr:sp macro="" textlink="">
      <xdr:nvSpPr>
        <xdr:cNvPr id="2050" name="shapetype_202" hidden="1">
          <a:extLst>
            <a:ext uri="{FF2B5EF4-FFF2-40B4-BE49-F238E27FC236}">
              <a16:creationId xmlns:a16="http://schemas.microsoft.com/office/drawing/2014/main" id="{5D4C13A0-B060-843C-29F2-06643718C039}"/>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H60"/>
  <sheetViews>
    <sheetView showGridLines="0" tabSelected="1" topLeftCell="A7" zoomScale="90" zoomScaleNormal="90" zoomScalePageLayoutView="60" workbookViewId="0">
      <selection activeCell="AF27" sqref="AF27:AF28"/>
    </sheetView>
  </sheetViews>
  <sheetFormatPr defaultRowHeight="12.75" x14ac:dyDescent="0.2"/>
  <cols>
    <col min="1" max="1" width="11.140625" style="2" customWidth="1"/>
    <col min="2" max="2" width="41" style="2" customWidth="1"/>
    <col min="3" max="3" width="9.140625" style="2" customWidth="1"/>
    <col min="4" max="4" width="6.42578125" style="2" customWidth="1"/>
    <col min="5" max="5" width="10" style="2" customWidth="1"/>
    <col min="6" max="6" width="10" style="2" hidden="1" customWidth="1"/>
    <col min="7" max="9" width="10" style="2" customWidth="1"/>
    <col min="10" max="10" width="10" style="2" hidden="1" customWidth="1"/>
    <col min="11" max="11" width="14.7109375" style="2" bestFit="1" customWidth="1"/>
    <col min="12" max="12" width="8.85546875" style="2" customWidth="1"/>
    <col min="13" max="13" width="8" style="2" customWidth="1"/>
    <col min="14" max="17" width="7.7109375" style="2" bestFit="1" customWidth="1"/>
    <col min="18" max="18" width="6.85546875" style="2" customWidth="1"/>
    <col min="19" max="19" width="7.140625" style="2" customWidth="1"/>
    <col min="20" max="21" width="7.7109375" style="2" bestFit="1" customWidth="1"/>
    <col min="22" max="22" width="10.7109375" style="2" bestFit="1" customWidth="1"/>
    <col min="23" max="23" width="7.7109375" style="2" bestFit="1" customWidth="1"/>
    <col min="24" max="24" width="7.140625" style="2" customWidth="1"/>
    <col min="25" max="25" width="7.7109375" style="2" customWidth="1"/>
    <col min="26" max="26" width="7.7109375" style="2" bestFit="1" customWidth="1"/>
    <col min="27" max="27" width="9.28515625" style="2" bestFit="1" customWidth="1"/>
    <col min="28" max="28" width="12.5703125" style="2" customWidth="1"/>
    <col min="29" max="29" width="16" style="2" customWidth="1"/>
    <col min="30" max="30" width="5.140625" style="2" customWidth="1"/>
    <col min="31" max="31" width="12.85546875" customWidth="1"/>
    <col min="32" max="32" width="21.7109375" bestFit="1" customWidth="1"/>
    <col min="33" max="33" width="16.28515625" bestFit="1" customWidth="1"/>
    <col min="34" max="34" width="15.85546875" bestFit="1" customWidth="1"/>
  </cols>
  <sheetData>
    <row r="1" spans="1:31" s="5" customFormat="1" x14ac:dyDescent="0.2">
      <c r="A1" s="3"/>
      <c r="B1" s="3"/>
      <c r="C1" s="3"/>
      <c r="D1" s="3"/>
      <c r="E1" s="3"/>
      <c r="F1" s="3"/>
      <c r="G1" s="3"/>
      <c r="H1" s="3"/>
      <c r="I1" s="3"/>
      <c r="J1" s="3"/>
      <c r="K1" s="3"/>
      <c r="L1" s="4"/>
      <c r="M1" s="4"/>
      <c r="N1" s="3"/>
      <c r="O1" s="3"/>
      <c r="P1" s="3"/>
      <c r="Q1" s="3"/>
      <c r="R1" s="3"/>
      <c r="S1" s="3"/>
      <c r="T1" s="3"/>
      <c r="U1" s="3"/>
      <c r="V1" s="3"/>
      <c r="W1" s="3"/>
      <c r="X1" s="3"/>
      <c r="Y1" s="3"/>
      <c r="Z1" s="3"/>
      <c r="AA1" s="3"/>
      <c r="AB1" s="3"/>
      <c r="AC1" s="3"/>
      <c r="AD1" s="3"/>
    </row>
    <row r="2" spans="1:31" s="5" customFormat="1" x14ac:dyDescent="0.2">
      <c r="A2" s="3"/>
      <c r="B2" s="3"/>
      <c r="C2" s="3"/>
      <c r="D2" s="3"/>
      <c r="E2" s="3"/>
      <c r="F2" s="3"/>
      <c r="G2" s="3"/>
      <c r="H2" s="3"/>
      <c r="I2" s="3"/>
      <c r="J2" s="3"/>
      <c r="K2" s="3"/>
      <c r="L2" s="4"/>
      <c r="M2" s="4"/>
      <c r="N2" s="3"/>
      <c r="O2" s="3"/>
      <c r="P2" s="3"/>
      <c r="Q2" s="3"/>
      <c r="R2" s="3"/>
      <c r="S2" s="3"/>
      <c r="T2" s="3"/>
      <c r="U2" s="3"/>
      <c r="V2" s="3"/>
      <c r="W2" s="3"/>
      <c r="X2" s="3"/>
      <c r="Y2" s="3"/>
      <c r="Z2" s="3"/>
      <c r="AA2" s="3"/>
      <c r="AB2" s="3"/>
      <c r="AC2" s="3"/>
      <c r="AD2" s="3"/>
    </row>
    <row r="3" spans="1:31" s="5" customFormat="1" x14ac:dyDescent="0.2">
      <c r="A3" s="3"/>
      <c r="B3" s="6"/>
      <c r="C3" s="6"/>
      <c r="D3" s="3"/>
      <c r="E3" s="3"/>
      <c r="F3" s="3"/>
      <c r="G3" s="3"/>
      <c r="H3" s="3"/>
      <c r="I3" s="3"/>
      <c r="J3" s="3"/>
      <c r="K3" s="3"/>
      <c r="L3" s="4"/>
      <c r="M3" s="4"/>
      <c r="N3" s="3"/>
      <c r="O3" s="3"/>
      <c r="P3" s="3"/>
      <c r="Q3" s="3"/>
      <c r="R3" s="3"/>
      <c r="S3" s="3"/>
      <c r="T3" s="3"/>
      <c r="U3" s="3"/>
      <c r="V3" s="3"/>
      <c r="W3" s="3"/>
      <c r="X3" s="3"/>
      <c r="Y3" s="3"/>
      <c r="Z3" s="3"/>
      <c r="AA3" s="3"/>
      <c r="AB3" s="3"/>
      <c r="AC3" s="3"/>
      <c r="AD3" s="3"/>
    </row>
    <row r="4" spans="1:31" s="5" customFormat="1" x14ac:dyDescent="0.2">
      <c r="A4" s="3"/>
      <c r="B4" s="3"/>
      <c r="C4" s="3"/>
      <c r="D4" s="3"/>
      <c r="E4" s="3"/>
      <c r="F4" s="3"/>
      <c r="G4" s="3"/>
      <c r="H4" s="3"/>
      <c r="I4" s="3"/>
      <c r="J4" s="3"/>
      <c r="K4" s="3"/>
      <c r="L4" s="4"/>
      <c r="M4" s="4"/>
      <c r="N4" s="3"/>
      <c r="O4" s="3"/>
      <c r="P4" s="3"/>
      <c r="Q4" s="3"/>
      <c r="R4" s="3"/>
      <c r="S4" s="3"/>
      <c r="T4" s="3"/>
      <c r="U4" s="3"/>
      <c r="V4" s="3"/>
      <c r="W4" s="3"/>
      <c r="X4" s="3"/>
      <c r="Y4" s="3"/>
      <c r="Z4" s="3"/>
      <c r="AA4" s="3"/>
      <c r="AB4" s="3"/>
      <c r="AC4" s="3"/>
      <c r="AD4" s="3"/>
    </row>
    <row r="5" spans="1:31" s="5" customFormat="1" x14ac:dyDescent="0.2">
      <c r="A5" s="7" t="s">
        <v>5</v>
      </c>
      <c r="B5" s="7"/>
      <c r="C5" s="7"/>
      <c r="D5" s="3"/>
      <c r="E5" s="3"/>
      <c r="F5" s="3"/>
      <c r="G5" s="3"/>
      <c r="H5" s="3"/>
      <c r="I5" s="3"/>
      <c r="J5" s="3"/>
      <c r="K5" s="3"/>
      <c r="L5" s="4"/>
      <c r="M5" s="4"/>
      <c r="N5" s="3"/>
      <c r="O5" s="3"/>
      <c r="P5" s="3"/>
      <c r="Q5" s="3"/>
      <c r="R5" s="3"/>
      <c r="S5" s="3"/>
      <c r="T5" s="3"/>
      <c r="U5" s="3"/>
      <c r="V5" s="3"/>
      <c r="W5" s="3"/>
      <c r="X5" s="3"/>
      <c r="Y5" s="3"/>
      <c r="Z5" s="3"/>
      <c r="AA5" s="3"/>
      <c r="AB5" s="3"/>
      <c r="AC5" s="3"/>
      <c r="AD5" s="3"/>
    </row>
    <row r="6" spans="1:31" s="5" customFormat="1" x14ac:dyDescent="0.2">
      <c r="A6" s="8" t="s">
        <v>6</v>
      </c>
      <c r="B6" s="8"/>
      <c r="C6" s="8"/>
      <c r="D6" s="3"/>
      <c r="E6" s="3"/>
      <c r="F6" s="3"/>
      <c r="G6" s="3"/>
      <c r="H6" s="3"/>
      <c r="I6" s="3"/>
      <c r="J6" s="3"/>
      <c r="K6" s="3"/>
      <c r="L6" s="4"/>
      <c r="M6" s="4"/>
      <c r="N6" s="3"/>
      <c r="O6" s="3"/>
      <c r="P6" s="3"/>
      <c r="Q6" s="3"/>
      <c r="R6" s="3"/>
      <c r="S6" s="3"/>
      <c r="T6" s="3"/>
      <c r="U6" s="3"/>
      <c r="V6" s="3"/>
      <c r="W6" s="3"/>
      <c r="X6" s="3"/>
      <c r="Y6" s="3"/>
      <c r="Z6" s="3"/>
      <c r="AA6" s="3"/>
      <c r="AB6" s="3"/>
      <c r="AC6" s="3"/>
      <c r="AD6" s="3"/>
    </row>
    <row r="7" spans="1:31" s="5" customFormat="1" ht="6.75" customHeight="1" x14ac:dyDescent="0.2">
      <c r="A7" s="3"/>
      <c r="B7" s="6"/>
      <c r="C7" s="6"/>
      <c r="D7" s="3"/>
      <c r="E7" s="3"/>
      <c r="F7" s="3"/>
      <c r="G7" s="3"/>
      <c r="H7" s="3"/>
      <c r="I7" s="3"/>
      <c r="J7" s="3"/>
      <c r="K7" s="3"/>
      <c r="L7" s="4"/>
      <c r="M7" s="4"/>
      <c r="N7" s="3"/>
      <c r="O7" s="3"/>
      <c r="P7" s="3"/>
      <c r="Q7" s="3"/>
      <c r="R7" s="3"/>
      <c r="S7" s="3"/>
      <c r="T7" s="3"/>
      <c r="U7" s="3"/>
      <c r="V7" s="3"/>
      <c r="W7" s="3"/>
      <c r="X7" s="3"/>
      <c r="Y7" s="3"/>
      <c r="Z7" s="3"/>
      <c r="AA7" s="3"/>
      <c r="AB7" s="3"/>
      <c r="AC7" s="3"/>
      <c r="AD7" s="3"/>
    </row>
    <row r="8" spans="1:31" s="5" customFormat="1" ht="26.25" customHeight="1" x14ac:dyDescent="0.2">
      <c r="A8" s="73" t="s">
        <v>7</v>
      </c>
      <c r="B8" s="73"/>
      <c r="C8" s="73"/>
      <c r="D8" s="73"/>
      <c r="E8" s="73"/>
      <c r="F8" s="73"/>
      <c r="G8" s="73"/>
      <c r="H8" s="73"/>
      <c r="I8" s="73"/>
      <c r="J8" s="73"/>
      <c r="K8" s="73"/>
      <c r="L8" s="73"/>
      <c r="M8" s="73"/>
      <c r="N8" s="73"/>
      <c r="O8" s="73"/>
      <c r="P8" s="73"/>
      <c r="Q8" s="73"/>
      <c r="R8" s="73"/>
      <c r="S8" s="73"/>
      <c r="T8" s="73"/>
      <c r="U8" s="73"/>
      <c r="V8" s="73"/>
      <c r="W8" s="73"/>
      <c r="X8" s="73"/>
      <c r="Y8" s="73"/>
      <c r="Z8" s="73"/>
      <c r="AA8" s="73"/>
      <c r="AB8" s="73"/>
      <c r="AC8" s="73"/>
      <c r="AD8" s="9"/>
      <c r="AE8" s="1"/>
    </row>
    <row r="9" spans="1:31" s="5" customFormat="1" ht="12.75" customHeight="1" x14ac:dyDescent="0.2">
      <c r="A9" s="69" t="s">
        <v>8</v>
      </c>
      <c r="B9" s="69"/>
      <c r="C9" s="69"/>
      <c r="D9" s="69"/>
      <c r="E9" s="69"/>
      <c r="F9" s="69"/>
      <c r="G9" s="69"/>
      <c r="H9" s="69"/>
      <c r="I9" s="69"/>
      <c r="J9" s="69"/>
      <c r="K9" s="69"/>
      <c r="L9" s="70"/>
      <c r="M9" s="70"/>
      <c r="N9" s="70"/>
      <c r="O9" s="70"/>
      <c r="P9" s="70"/>
      <c r="Q9" s="70"/>
      <c r="R9" s="70"/>
      <c r="S9" s="70"/>
      <c r="T9" s="70"/>
      <c r="U9" s="70"/>
      <c r="V9" s="70"/>
      <c r="W9" s="70"/>
      <c r="X9" s="70"/>
      <c r="Y9" s="70"/>
      <c r="Z9" s="70"/>
      <c r="AA9" s="70"/>
      <c r="AB9" s="70"/>
      <c r="AC9" s="70"/>
      <c r="AD9" s="1"/>
      <c r="AE9" s="1"/>
    </row>
    <row r="10" spans="1:31" s="5" customFormat="1" ht="12.75" customHeight="1" x14ac:dyDescent="0.2">
      <c r="A10" s="69" t="s">
        <v>20</v>
      </c>
      <c r="B10" s="69"/>
      <c r="C10" s="69"/>
      <c r="D10" s="69"/>
      <c r="E10" s="69"/>
      <c r="F10" s="70"/>
      <c r="G10" s="70"/>
      <c r="H10" s="70"/>
      <c r="I10" s="70"/>
      <c r="J10" s="70"/>
      <c r="K10" s="70"/>
      <c r="L10" s="70"/>
      <c r="M10" s="70"/>
      <c r="N10" s="70"/>
      <c r="O10" s="70"/>
      <c r="P10" s="70"/>
      <c r="Q10" s="70"/>
      <c r="R10" s="70"/>
      <c r="S10" s="70"/>
      <c r="T10" s="70"/>
      <c r="U10" s="70"/>
      <c r="V10" s="70"/>
      <c r="W10" s="70"/>
      <c r="X10" s="70"/>
      <c r="Y10" s="70"/>
      <c r="Z10" s="70"/>
      <c r="AA10" s="70"/>
      <c r="AB10" s="70"/>
      <c r="AC10" s="70"/>
      <c r="AD10" s="1"/>
      <c r="AE10" s="1"/>
    </row>
    <row r="11" spans="1:31" s="5" customFormat="1" ht="12.75" customHeight="1" x14ac:dyDescent="0.2">
      <c r="A11" s="69" t="s">
        <v>9</v>
      </c>
      <c r="B11" s="69"/>
      <c r="C11" s="69"/>
      <c r="D11" s="69"/>
      <c r="E11" s="69"/>
      <c r="F11" s="70"/>
      <c r="G11" s="70"/>
      <c r="H11" s="70"/>
      <c r="I11" s="70"/>
      <c r="J11" s="70"/>
      <c r="K11" s="70"/>
      <c r="L11" s="70"/>
      <c r="M11" s="70"/>
      <c r="N11" s="70"/>
      <c r="O11" s="70"/>
      <c r="P11" s="70"/>
      <c r="Q11" s="70"/>
      <c r="R11" s="70"/>
      <c r="S11" s="70"/>
      <c r="T11" s="70"/>
      <c r="U11" s="70"/>
      <c r="V11" s="70"/>
      <c r="W11" s="70"/>
      <c r="X11" s="70"/>
      <c r="Y11" s="70"/>
      <c r="Z11" s="70"/>
      <c r="AA11" s="70"/>
      <c r="AB11" s="70"/>
      <c r="AC11" s="70"/>
      <c r="AD11" s="1"/>
      <c r="AE11" s="1"/>
    </row>
    <row r="12" spans="1:31" s="5" customFormat="1" x14ac:dyDescent="0.2">
      <c r="A12" s="69" t="s">
        <v>10</v>
      </c>
      <c r="B12" s="69"/>
      <c r="C12" s="69"/>
      <c r="D12" s="69"/>
      <c r="E12" s="69"/>
      <c r="F12" s="69"/>
      <c r="G12" s="69"/>
      <c r="H12" s="69"/>
      <c r="I12" s="69"/>
      <c r="J12" s="69"/>
      <c r="K12" s="69"/>
      <c r="L12" s="69"/>
      <c r="M12" s="69"/>
      <c r="N12" s="69"/>
      <c r="O12" s="69"/>
      <c r="P12" s="69"/>
      <c r="Q12" s="69"/>
      <c r="R12" s="69"/>
      <c r="S12" s="69"/>
      <c r="T12" s="69"/>
      <c r="U12" s="69"/>
      <c r="V12" s="69"/>
      <c r="W12" s="69"/>
      <c r="X12" s="69"/>
      <c r="Y12" s="69"/>
      <c r="Z12" s="69"/>
      <c r="AA12" s="69"/>
      <c r="AB12" s="69"/>
      <c r="AC12" s="69"/>
      <c r="AD12" s="10"/>
    </row>
    <row r="13" spans="1:31" s="5" customFormat="1" x14ac:dyDescent="0.2">
      <c r="A13" s="28"/>
      <c r="B13" s="28"/>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10"/>
    </row>
    <row r="14" spans="1:31" ht="15" x14ac:dyDescent="0.2">
      <c r="A14" s="81" t="s">
        <v>21</v>
      </c>
      <c r="B14" s="81"/>
      <c r="C14" s="81"/>
      <c r="D14" s="81"/>
      <c r="E14" s="81"/>
      <c r="F14" s="81"/>
      <c r="G14" s="81"/>
      <c r="H14" s="81"/>
      <c r="I14" s="81"/>
      <c r="J14" s="81"/>
      <c r="K14" s="81"/>
      <c r="L14" s="81"/>
      <c r="M14" s="81"/>
      <c r="N14" s="81"/>
      <c r="O14" s="81"/>
      <c r="P14" s="81"/>
      <c r="Q14" s="81"/>
      <c r="R14" s="81"/>
      <c r="S14" s="81"/>
      <c r="T14" s="81"/>
      <c r="U14" s="81"/>
      <c r="V14" s="81"/>
      <c r="W14" s="81"/>
      <c r="X14" s="81"/>
      <c r="Y14" s="81"/>
      <c r="Z14" s="81"/>
      <c r="AA14" s="81"/>
      <c r="AB14" s="81"/>
      <c r="AC14" s="81"/>
      <c r="AD14"/>
    </row>
    <row r="15" spans="1:31" x14ac:dyDescent="0.2">
      <c r="A15"/>
      <c r="B15"/>
      <c r="C15"/>
      <c r="D15"/>
      <c r="E15" s="77" t="s">
        <v>22</v>
      </c>
      <c r="F15" s="77"/>
      <c r="G15" s="77"/>
      <c r="H15" s="77"/>
      <c r="I15" s="77"/>
      <c r="J15" s="77"/>
      <c r="K15" s="76" t="s">
        <v>23</v>
      </c>
      <c r="L15" s="76"/>
      <c r="M15" s="76"/>
      <c r="N15" s="76"/>
      <c r="O15" s="76"/>
      <c r="P15" s="76"/>
      <c r="Q15" s="76"/>
      <c r="R15" s="76"/>
      <c r="S15" s="76" t="s">
        <v>24</v>
      </c>
      <c r="T15" s="76"/>
      <c r="U15" s="76"/>
      <c r="V15" s="31" t="s">
        <v>25</v>
      </c>
      <c r="W15" s="77" t="s">
        <v>26</v>
      </c>
      <c r="X15" s="77"/>
      <c r="Y15" s="77" t="s">
        <v>27</v>
      </c>
      <c r="Z15" s="77"/>
      <c r="AA15" s="77"/>
      <c r="AB15"/>
      <c r="AC15"/>
      <c r="AD15"/>
    </row>
    <row r="16" spans="1:31" ht="60" x14ac:dyDescent="0.2">
      <c r="A16" s="76" t="s">
        <v>28</v>
      </c>
      <c r="B16" s="76"/>
      <c r="C16" s="76"/>
      <c r="D16" s="76"/>
      <c r="E16" s="77" t="s">
        <v>29</v>
      </c>
      <c r="F16" s="77"/>
      <c r="G16" s="77"/>
      <c r="H16" s="77"/>
      <c r="I16" s="77"/>
      <c r="J16" s="77"/>
      <c r="K16" s="76" t="s">
        <v>30</v>
      </c>
      <c r="L16" s="76"/>
      <c r="M16" s="76"/>
      <c r="N16" s="76"/>
      <c r="O16" s="76"/>
      <c r="P16" s="76"/>
      <c r="Q16" s="76"/>
      <c r="R16" s="76"/>
      <c r="S16" s="76" t="s">
        <v>31</v>
      </c>
      <c r="T16" s="76"/>
      <c r="U16" s="76"/>
      <c r="V16" s="32" t="s">
        <v>32</v>
      </c>
      <c r="W16" s="76" t="s">
        <v>33</v>
      </c>
      <c r="X16" s="76"/>
      <c r="Y16" s="76" t="s">
        <v>34</v>
      </c>
      <c r="Z16" s="76"/>
      <c r="AA16" s="76"/>
      <c r="AB16" s="30" t="s">
        <v>35</v>
      </c>
      <c r="AC16" s="30" t="s">
        <v>36</v>
      </c>
      <c r="AD16"/>
    </row>
    <row r="17" spans="1:34" x14ac:dyDescent="0.2">
      <c r="A17" s="33"/>
      <c r="B17" s="34"/>
      <c r="C17" s="34"/>
      <c r="D17" s="35"/>
      <c r="E17" s="36"/>
      <c r="F17" s="37"/>
      <c r="G17" s="37"/>
      <c r="H17" s="37"/>
      <c r="I17" s="37"/>
      <c r="J17" s="37"/>
      <c r="K17" s="29" t="s">
        <v>37</v>
      </c>
      <c r="L17" s="77" t="s">
        <v>38</v>
      </c>
      <c r="M17" s="77"/>
      <c r="N17" s="77"/>
      <c r="O17" s="78" t="s">
        <v>39</v>
      </c>
      <c r="P17" s="78"/>
      <c r="Q17" s="78"/>
      <c r="R17" s="78"/>
      <c r="S17" s="79"/>
      <c r="T17" s="79"/>
      <c r="U17" s="79"/>
      <c r="V17" s="79"/>
      <c r="W17" s="79"/>
      <c r="X17" s="79"/>
      <c r="Y17" s="79"/>
      <c r="Z17" s="79"/>
      <c r="AA17" s="79"/>
      <c r="AB17" s="79"/>
      <c r="AC17" s="79"/>
      <c r="AD17"/>
    </row>
    <row r="18" spans="1:34" x14ac:dyDescent="0.2">
      <c r="A18" s="38"/>
      <c r="B18" s="38"/>
      <c r="C18" s="38"/>
      <c r="D18" s="38"/>
      <c r="E18" s="39"/>
      <c r="F18" s="40"/>
      <c r="G18" s="40"/>
      <c r="H18" s="40"/>
      <c r="I18" s="40"/>
      <c r="J18" s="40"/>
      <c r="K18" s="41"/>
      <c r="L18" s="41"/>
      <c r="M18" s="41"/>
      <c r="N18" s="42"/>
      <c r="O18" s="57">
        <v>27.6</v>
      </c>
      <c r="P18" s="43"/>
      <c r="Q18" s="57">
        <v>106</v>
      </c>
      <c r="R18" s="57">
        <v>49.35</v>
      </c>
      <c r="S18" s="44"/>
      <c r="T18" s="45"/>
      <c r="U18" s="45"/>
      <c r="V18" s="46"/>
      <c r="W18" s="38"/>
      <c r="X18" s="38"/>
      <c r="Y18" s="46"/>
      <c r="Z18" s="46"/>
      <c r="AA18" s="46"/>
      <c r="AB18" s="38"/>
      <c r="AC18" s="38"/>
      <c r="AD18"/>
    </row>
    <row r="19" spans="1:34" x14ac:dyDescent="0.2">
      <c r="A19" s="46"/>
      <c r="B19" s="46"/>
      <c r="C19" s="46"/>
      <c r="D19" s="46"/>
      <c r="E19" s="47"/>
      <c r="F19" s="60">
        <v>0.25</v>
      </c>
      <c r="G19" s="60">
        <v>0.3</v>
      </c>
      <c r="H19" s="60">
        <v>0.2</v>
      </c>
      <c r="I19" s="60">
        <v>0.21</v>
      </c>
      <c r="J19" s="60">
        <v>0.75</v>
      </c>
      <c r="K19" s="59">
        <v>0.19439999999999999</v>
      </c>
      <c r="L19" s="59">
        <v>0.2</v>
      </c>
      <c r="M19" s="59">
        <v>8.7999999999999995E-2</v>
      </c>
      <c r="N19" s="59">
        <v>0.08</v>
      </c>
      <c r="O19" s="58">
        <v>27.6</v>
      </c>
      <c r="P19" s="58">
        <v>4.5</v>
      </c>
      <c r="Q19" s="58">
        <v>106</v>
      </c>
      <c r="R19" s="58">
        <v>49.35</v>
      </c>
      <c r="S19" s="59">
        <v>4.1999999999999997E-3</v>
      </c>
      <c r="T19" s="59">
        <v>1.8499999999999999E-2</v>
      </c>
      <c r="U19" s="59">
        <v>3.04E-2</v>
      </c>
      <c r="V19" s="59">
        <v>2.3300000000000001E-2</v>
      </c>
      <c r="W19" s="48"/>
      <c r="X19" s="49"/>
      <c r="Y19" s="55">
        <v>0.02</v>
      </c>
      <c r="Z19" s="55">
        <v>0.04</v>
      </c>
      <c r="AA19" s="56">
        <v>0.14249999999999999</v>
      </c>
      <c r="AB19" s="48"/>
      <c r="AC19" s="46"/>
      <c r="AD19"/>
    </row>
    <row r="20" spans="1:34" ht="63.75" x14ac:dyDescent="0.2">
      <c r="A20" s="53" t="s">
        <v>11</v>
      </c>
      <c r="B20" s="53" t="s">
        <v>40</v>
      </c>
      <c r="C20" s="54" t="s">
        <v>41</v>
      </c>
      <c r="D20" s="53" t="s">
        <v>42</v>
      </c>
      <c r="E20" s="54" t="s">
        <v>43</v>
      </c>
      <c r="F20" s="54" t="s">
        <v>44</v>
      </c>
      <c r="G20" s="54" t="s">
        <v>45</v>
      </c>
      <c r="H20" s="54" t="s">
        <v>46</v>
      </c>
      <c r="I20" s="54" t="s">
        <v>47</v>
      </c>
      <c r="J20" s="54" t="s">
        <v>48</v>
      </c>
      <c r="K20" s="54" t="s">
        <v>49</v>
      </c>
      <c r="L20" s="54" t="s">
        <v>50</v>
      </c>
      <c r="M20" s="54" t="s">
        <v>51</v>
      </c>
      <c r="N20" s="54" t="s">
        <v>52</v>
      </c>
      <c r="O20" s="54" t="s">
        <v>53</v>
      </c>
      <c r="P20" s="54" t="s">
        <v>54</v>
      </c>
      <c r="Q20" s="54" t="s">
        <v>55</v>
      </c>
      <c r="R20" s="54" t="s">
        <v>56</v>
      </c>
      <c r="S20" s="54" t="s">
        <v>57</v>
      </c>
      <c r="T20" s="54" t="s">
        <v>58</v>
      </c>
      <c r="U20" s="54" t="s">
        <v>59</v>
      </c>
      <c r="V20" s="54" t="s">
        <v>60</v>
      </c>
      <c r="W20" s="54" t="s">
        <v>61</v>
      </c>
      <c r="X20" s="54" t="s">
        <v>4</v>
      </c>
      <c r="Y20" s="54" t="s">
        <v>62</v>
      </c>
      <c r="Z20" s="54" t="s">
        <v>63</v>
      </c>
      <c r="AA20" s="54" t="s">
        <v>64</v>
      </c>
      <c r="AB20" s="54" t="s">
        <v>65</v>
      </c>
      <c r="AC20" s="54" t="s">
        <v>66</v>
      </c>
      <c r="AD20"/>
    </row>
    <row r="21" spans="1:34" s="5" customFormat="1" x14ac:dyDescent="0.2">
      <c r="A21" s="63" t="s">
        <v>12</v>
      </c>
      <c r="B21" s="64" t="s">
        <v>0</v>
      </c>
      <c r="C21" s="65">
        <v>44</v>
      </c>
      <c r="D21" s="66">
        <v>22</v>
      </c>
      <c r="E21" s="67">
        <f>2708.95*1.05</f>
        <v>2844.3975</v>
      </c>
      <c r="F21" s="50">
        <f t="shared" ref="F21:F26" si="0">E21*$F$19*0</f>
        <v>0</v>
      </c>
      <c r="G21" s="50">
        <f t="shared" ref="G21:G26" si="1">E21*$G$19*0</f>
        <v>0</v>
      </c>
      <c r="H21" s="50">
        <f t="shared" ref="H21:H26" si="2">E21*$H$19*0</f>
        <v>0</v>
      </c>
      <c r="I21" s="50">
        <f t="shared" ref="I21:I26" si="3">(SUM(E21:H21)/220)*$I$19*7*15*0</f>
        <v>0</v>
      </c>
      <c r="J21" s="50">
        <f t="shared" ref="J21:J26" si="4">(SUM(E21:I21)/220)*(1+$J$19)*15*0</f>
        <v>0</v>
      </c>
      <c r="K21" s="50">
        <f>SUM(E21:I21)*$K$19</f>
        <v>552.950874</v>
      </c>
      <c r="L21" s="50">
        <f>SUM(E21:K21)*$L$19</f>
        <v>679.46967480000012</v>
      </c>
      <c r="M21" s="50">
        <f>SUM(E21:I21,K21)*$M$19</f>
        <v>298.96665691200002</v>
      </c>
      <c r="N21" s="50">
        <f>SUM(E21:I21,K21)*$N$19</f>
        <v>271.78786991999999</v>
      </c>
      <c r="O21" s="50">
        <f>($O$19*22)*(1-1%)</f>
        <v>601.12800000000004</v>
      </c>
      <c r="P21" s="50">
        <f>((2*$P$19)*26)-(6*E21/100)</f>
        <v>63.336149999999975</v>
      </c>
      <c r="Q21" s="50">
        <f>$Q$19</f>
        <v>106</v>
      </c>
      <c r="R21" s="50">
        <f>$R$19</f>
        <v>49.35</v>
      </c>
      <c r="S21" s="50">
        <f>(SUM(E21:I21)+K21+N21)*$S$19</f>
        <v>15.410372224464</v>
      </c>
      <c r="T21" s="50">
        <f>(SUM(E21:I21)+SUM(K21:N21))*$T$19</f>
        <v>85.980092649192002</v>
      </c>
      <c r="U21" s="50">
        <f>SUM(E21:I21,K21)*$U$19</f>
        <v>103.27939056960001</v>
      </c>
      <c r="V21" s="50">
        <f>SUM(E21:I21)*$V$19</f>
        <v>66.27446175</v>
      </c>
      <c r="W21" s="50">
        <v>157.46</v>
      </c>
      <c r="X21" s="50">
        <v>0</v>
      </c>
      <c r="Y21" s="50">
        <f>SUM(E21:X21)*$Y$19</f>
        <v>117.91582085650512</v>
      </c>
      <c r="Z21" s="50">
        <f>SUM(E21:Y21)*$Z$19</f>
        <v>240.54827454727047</v>
      </c>
      <c r="AA21" s="50">
        <f>(SUM(E21:Z21)/(1-$AA$19))*$AA$19</f>
        <v>1039.336859705699</v>
      </c>
      <c r="AB21" s="50">
        <f>SUM(E21:AA21)+0.02</f>
        <v>7293.6119979347304</v>
      </c>
      <c r="AC21" s="50">
        <f>D21*AB21-0.04</f>
        <v>160459.42395456406</v>
      </c>
      <c r="AD21" s="13"/>
      <c r="AE21" s="14"/>
    </row>
    <row r="22" spans="1:34" s="5" customFormat="1" x14ac:dyDescent="0.2">
      <c r="A22" s="63" t="s">
        <v>13</v>
      </c>
      <c r="B22" s="64" t="s">
        <v>1</v>
      </c>
      <c r="C22" s="65">
        <v>44</v>
      </c>
      <c r="D22" s="66">
        <v>48</v>
      </c>
      <c r="E22" s="67">
        <f>1883.61*1.05</f>
        <v>1977.7905000000001</v>
      </c>
      <c r="F22" s="50">
        <f t="shared" si="0"/>
        <v>0</v>
      </c>
      <c r="G22" s="50">
        <f t="shared" si="1"/>
        <v>0</v>
      </c>
      <c r="H22" s="50">
        <f t="shared" si="2"/>
        <v>0</v>
      </c>
      <c r="I22" s="50">
        <f t="shared" si="3"/>
        <v>0</v>
      </c>
      <c r="J22" s="50">
        <f t="shared" si="4"/>
        <v>0</v>
      </c>
      <c r="K22" s="50">
        <f t="shared" ref="K22:K26" si="5">SUM(E22:I22)*$K$19</f>
        <v>384.48247320000002</v>
      </c>
      <c r="L22" s="50">
        <f t="shared" ref="L22:L26" si="6">SUM(E22:K22)*$L$19</f>
        <v>472.4545946400001</v>
      </c>
      <c r="M22" s="50">
        <f t="shared" ref="M22:M26" si="7">SUM(E22:I22,K22)*$M$19</f>
        <v>207.88002164160002</v>
      </c>
      <c r="N22" s="50">
        <f t="shared" ref="N22:N26" si="8">SUM(E22:I22,K22)*$N$19</f>
        <v>188.98183785600003</v>
      </c>
      <c r="O22" s="50">
        <f t="shared" ref="O22:O26" si="9">($O$19*22)*(1-1%)</f>
        <v>601.12800000000004</v>
      </c>
      <c r="P22" s="50">
        <f t="shared" ref="P22:P25" si="10">((2*$P$19)*26)-(6*E22/100)</f>
        <v>115.33256999999999</v>
      </c>
      <c r="Q22" s="50">
        <f t="shared" ref="Q22:Q26" si="11">$Q$19</f>
        <v>106</v>
      </c>
      <c r="R22" s="50">
        <f t="shared" ref="R22:R26" si="12">$R$19</f>
        <v>49.35</v>
      </c>
      <c r="S22" s="50">
        <f t="shared" ref="S22:S26" si="13">(SUM(E22:I22)+K22+N22)*$S$19</f>
        <v>10.7152702064352</v>
      </c>
      <c r="T22" s="50">
        <f t="shared" ref="T22:T26" si="14">(SUM(E22:I22)+SUM(K22:N22))*$T$19</f>
        <v>59.784404405745605</v>
      </c>
      <c r="U22" s="50">
        <f t="shared" ref="U22:U26" si="15">SUM(E22:I22,K22)*$U$19</f>
        <v>71.813098385280014</v>
      </c>
      <c r="V22" s="50">
        <f t="shared" ref="V22:V26" si="16">SUM(E22:I22)*$V$19</f>
        <v>46.082518650000004</v>
      </c>
      <c r="W22" s="50">
        <v>171.33</v>
      </c>
      <c r="X22" s="50">
        <v>17.82</v>
      </c>
      <c r="Y22" s="50">
        <f t="shared" ref="Y22:Y26" si="17">SUM(E22:X22)*$Y$19</f>
        <v>89.618905779701194</v>
      </c>
      <c r="Z22" s="50">
        <f t="shared" ref="Z22:Z26" si="18">SUM(E22:Y22)*$Z$19</f>
        <v>182.82256779059045</v>
      </c>
      <c r="AA22" s="50">
        <f t="shared" ref="AA22:AA26" si="19">(SUM(E22:Z22)/(1-$AA$19))*$AA$19</f>
        <v>789.9214153517637</v>
      </c>
      <c r="AB22" s="50">
        <f>SUM(E22:AA22)-0.02</f>
        <v>5543.288177907114</v>
      </c>
      <c r="AC22" s="50">
        <f>D22*AB22+0.09</f>
        <v>266077.9225395415</v>
      </c>
      <c r="AD22" s="13"/>
      <c r="AE22" s="14"/>
    </row>
    <row r="23" spans="1:34" s="5" customFormat="1" x14ac:dyDescent="0.2">
      <c r="A23" s="63" t="s">
        <v>13</v>
      </c>
      <c r="B23" s="64" t="s">
        <v>2</v>
      </c>
      <c r="C23" s="65">
        <v>44</v>
      </c>
      <c r="D23" s="66">
        <v>13</v>
      </c>
      <c r="E23" s="67">
        <f>2708.96*1.05</f>
        <v>2844.4080000000004</v>
      </c>
      <c r="F23" s="50">
        <f t="shared" si="0"/>
        <v>0</v>
      </c>
      <c r="G23" s="50">
        <f t="shared" si="1"/>
        <v>0</v>
      </c>
      <c r="H23" s="50">
        <f t="shared" si="2"/>
        <v>0</v>
      </c>
      <c r="I23" s="50">
        <f t="shared" si="3"/>
        <v>0</v>
      </c>
      <c r="J23" s="50">
        <f t="shared" si="4"/>
        <v>0</v>
      </c>
      <c r="K23" s="50">
        <f t="shared" si="5"/>
        <v>552.95291520000001</v>
      </c>
      <c r="L23" s="50">
        <f t="shared" si="6"/>
        <v>679.47218304000012</v>
      </c>
      <c r="M23" s="50">
        <f t="shared" si="7"/>
        <v>298.96776053760004</v>
      </c>
      <c r="N23" s="50">
        <f t="shared" si="8"/>
        <v>271.78887321600001</v>
      </c>
      <c r="O23" s="50">
        <f t="shared" si="9"/>
        <v>601.12800000000004</v>
      </c>
      <c r="P23" s="50">
        <f t="shared" si="10"/>
        <v>63.335519999999974</v>
      </c>
      <c r="Q23" s="50">
        <f t="shared" si="11"/>
        <v>106</v>
      </c>
      <c r="R23" s="50">
        <f t="shared" si="12"/>
        <v>49.35</v>
      </c>
      <c r="S23" s="50">
        <f t="shared" si="13"/>
        <v>15.410429111347201</v>
      </c>
      <c r="T23" s="50">
        <f t="shared" si="14"/>
        <v>85.980410041881598</v>
      </c>
      <c r="U23" s="50">
        <f t="shared" si="15"/>
        <v>103.27977182208001</v>
      </c>
      <c r="V23" s="50">
        <f t="shared" si="16"/>
        <v>66.274706400000014</v>
      </c>
      <c r="W23" s="50">
        <v>171.33</v>
      </c>
      <c r="X23" s="50">
        <v>17.82</v>
      </c>
      <c r="Y23" s="50">
        <f t="shared" si="17"/>
        <v>118.54997138737818</v>
      </c>
      <c r="Z23" s="50">
        <f t="shared" si="18"/>
        <v>241.84194163025145</v>
      </c>
      <c r="AA23" s="50">
        <f t="shared" si="19"/>
        <v>1044.9264066939727</v>
      </c>
      <c r="AB23" s="50">
        <f t="shared" ref="AB23:AB25" si="20">SUM(E23:AA23)</f>
        <v>7332.81688908051</v>
      </c>
      <c r="AC23" s="50">
        <f>D23*AB23+0.04</f>
        <v>95326.659558046624</v>
      </c>
      <c r="AD23" s="13"/>
      <c r="AE23" s="14"/>
    </row>
    <row r="24" spans="1:34" s="5" customFormat="1" x14ac:dyDescent="0.2">
      <c r="A24" s="63" t="s">
        <v>13</v>
      </c>
      <c r="B24" s="64" t="s">
        <v>3</v>
      </c>
      <c r="C24" s="65">
        <v>44</v>
      </c>
      <c r="D24" s="66">
        <v>8</v>
      </c>
      <c r="E24" s="67">
        <f>2708.96*1.05</f>
        <v>2844.4080000000004</v>
      </c>
      <c r="F24" s="50">
        <f t="shared" si="0"/>
        <v>0</v>
      </c>
      <c r="G24" s="50">
        <f>E24*$G$19</f>
        <v>853.32240000000013</v>
      </c>
      <c r="H24" s="50">
        <f t="shared" si="2"/>
        <v>0</v>
      </c>
      <c r="I24" s="50">
        <f t="shared" si="3"/>
        <v>0</v>
      </c>
      <c r="J24" s="50">
        <f t="shared" si="4"/>
        <v>0</v>
      </c>
      <c r="K24" s="50">
        <f t="shared" si="5"/>
        <v>718.83878976000005</v>
      </c>
      <c r="L24" s="50">
        <f t="shared" si="6"/>
        <v>883.3138379520002</v>
      </c>
      <c r="M24" s="50">
        <f t="shared" si="7"/>
        <v>388.65808869888008</v>
      </c>
      <c r="N24" s="50">
        <f t="shared" si="8"/>
        <v>353.3255351808001</v>
      </c>
      <c r="O24" s="50">
        <f t="shared" si="9"/>
        <v>601.12800000000004</v>
      </c>
      <c r="P24" s="50">
        <f t="shared" si="10"/>
        <v>63.335519999999974</v>
      </c>
      <c r="Q24" s="50">
        <f t="shared" si="11"/>
        <v>106</v>
      </c>
      <c r="R24" s="50">
        <f t="shared" si="12"/>
        <v>49.35</v>
      </c>
      <c r="S24" s="50">
        <f t="shared" si="13"/>
        <v>20.033557844751364</v>
      </c>
      <c r="T24" s="50">
        <f t="shared" si="14"/>
        <v>111.7745330544461</v>
      </c>
      <c r="U24" s="50">
        <f t="shared" si="15"/>
        <v>134.26370336870403</v>
      </c>
      <c r="V24" s="50">
        <f t="shared" si="16"/>
        <v>86.157118320000009</v>
      </c>
      <c r="W24" s="50">
        <v>171.33</v>
      </c>
      <c r="X24" s="50">
        <v>17.82</v>
      </c>
      <c r="Y24" s="50">
        <f t="shared" si="17"/>
        <v>148.06118168359166</v>
      </c>
      <c r="Z24" s="50">
        <f t="shared" si="18"/>
        <v>302.04481063452698</v>
      </c>
      <c r="AA24" s="50">
        <f t="shared" si="19"/>
        <v>1305.0449252488888</v>
      </c>
      <c r="AB24" s="50">
        <f>SUM(E24:AA24)-0.01</f>
        <v>9158.2000017465889</v>
      </c>
      <c r="AC24" s="50">
        <f t="shared" ref="AC24:AC26" si="21">D24*AB24</f>
        <v>73265.600013972711</v>
      </c>
      <c r="AD24" s="13"/>
      <c r="AE24" s="14"/>
    </row>
    <row r="25" spans="1:34" s="5" customFormat="1" x14ac:dyDescent="0.2">
      <c r="A25" s="63" t="s">
        <v>15</v>
      </c>
      <c r="B25" s="64" t="s">
        <v>14</v>
      </c>
      <c r="C25" s="65">
        <v>44</v>
      </c>
      <c r="D25" s="66">
        <v>7</v>
      </c>
      <c r="E25" s="67">
        <f>2708.96*1.05</f>
        <v>2844.4080000000004</v>
      </c>
      <c r="F25" s="50">
        <f t="shared" si="0"/>
        <v>0</v>
      </c>
      <c r="G25" s="50">
        <f t="shared" si="1"/>
        <v>0</v>
      </c>
      <c r="H25" s="50">
        <f t="shared" si="2"/>
        <v>0</v>
      </c>
      <c r="I25" s="50">
        <f t="shared" si="3"/>
        <v>0</v>
      </c>
      <c r="J25" s="50">
        <f t="shared" si="4"/>
        <v>0</v>
      </c>
      <c r="K25" s="50">
        <f t="shared" si="5"/>
        <v>552.95291520000001</v>
      </c>
      <c r="L25" s="50">
        <f t="shared" si="6"/>
        <v>679.47218304000012</v>
      </c>
      <c r="M25" s="50">
        <f t="shared" si="7"/>
        <v>298.96776053760004</v>
      </c>
      <c r="N25" s="50">
        <f t="shared" si="8"/>
        <v>271.78887321600001</v>
      </c>
      <c r="O25" s="50">
        <f t="shared" si="9"/>
        <v>601.12800000000004</v>
      </c>
      <c r="P25" s="50">
        <f t="shared" si="10"/>
        <v>63.335519999999974</v>
      </c>
      <c r="Q25" s="50">
        <f t="shared" si="11"/>
        <v>106</v>
      </c>
      <c r="R25" s="50">
        <f t="shared" si="12"/>
        <v>49.35</v>
      </c>
      <c r="S25" s="50">
        <f t="shared" si="13"/>
        <v>15.410429111347201</v>
      </c>
      <c r="T25" s="50">
        <f t="shared" si="14"/>
        <v>85.980410041881598</v>
      </c>
      <c r="U25" s="50">
        <f t="shared" si="15"/>
        <v>103.27977182208001</v>
      </c>
      <c r="V25" s="50">
        <f t="shared" si="16"/>
        <v>66.274706400000014</v>
      </c>
      <c r="W25" s="50">
        <v>97.43</v>
      </c>
      <c r="X25" s="50">
        <v>38.4</v>
      </c>
      <c r="Y25" s="50">
        <f t="shared" si="17"/>
        <v>117.48357138737818</v>
      </c>
      <c r="Z25" s="50">
        <f t="shared" si="18"/>
        <v>239.66648563025149</v>
      </c>
      <c r="AA25" s="50">
        <f t="shared" si="19"/>
        <v>1035.5269145890163</v>
      </c>
      <c r="AB25" s="50">
        <f t="shared" si="20"/>
        <v>7266.8555409755545</v>
      </c>
      <c r="AC25" s="50">
        <f>D25*AB25+0.03</f>
        <v>50868.018786828878</v>
      </c>
      <c r="AD25" s="13"/>
      <c r="AE25" s="14"/>
    </row>
    <row r="26" spans="1:34" s="5" customFormat="1" x14ac:dyDescent="0.2">
      <c r="A26" s="63" t="s">
        <v>15</v>
      </c>
      <c r="B26" s="64" t="s">
        <v>16</v>
      </c>
      <c r="C26" s="65">
        <v>44</v>
      </c>
      <c r="D26" s="66">
        <v>9</v>
      </c>
      <c r="E26" s="67">
        <f>3842.08*1.05</f>
        <v>4034.1840000000002</v>
      </c>
      <c r="F26" s="50">
        <f t="shared" si="0"/>
        <v>0</v>
      </c>
      <c r="G26" s="50">
        <f t="shared" si="1"/>
        <v>0</v>
      </c>
      <c r="H26" s="50">
        <f t="shared" si="2"/>
        <v>0</v>
      </c>
      <c r="I26" s="50">
        <f t="shared" si="3"/>
        <v>0</v>
      </c>
      <c r="J26" s="50">
        <f t="shared" si="4"/>
        <v>0</v>
      </c>
      <c r="K26" s="50">
        <f t="shared" si="5"/>
        <v>784.2453696</v>
      </c>
      <c r="L26" s="50">
        <f t="shared" si="6"/>
        <v>963.68587392000018</v>
      </c>
      <c r="M26" s="50">
        <f t="shared" si="7"/>
        <v>424.02178452480001</v>
      </c>
      <c r="N26" s="50">
        <f t="shared" si="8"/>
        <v>385.47434956800004</v>
      </c>
      <c r="O26" s="50">
        <f t="shared" si="9"/>
        <v>601.12800000000004</v>
      </c>
      <c r="P26" s="50">
        <v>0</v>
      </c>
      <c r="Q26" s="50">
        <f t="shared" si="11"/>
        <v>106</v>
      </c>
      <c r="R26" s="50">
        <f t="shared" si="12"/>
        <v>49.35</v>
      </c>
      <c r="S26" s="50">
        <f t="shared" si="13"/>
        <v>21.856395620505602</v>
      </c>
      <c r="T26" s="50">
        <f t="shared" si="14"/>
        <v>121.9448104858368</v>
      </c>
      <c r="U26" s="50">
        <f t="shared" si="15"/>
        <v>146.48025283584002</v>
      </c>
      <c r="V26" s="50">
        <f t="shared" si="16"/>
        <v>93.996487200000004</v>
      </c>
      <c r="W26" s="50">
        <v>97.43</v>
      </c>
      <c r="X26" s="50">
        <v>18.09</v>
      </c>
      <c r="Y26" s="50">
        <f t="shared" si="17"/>
        <v>156.95774647509967</v>
      </c>
      <c r="Z26" s="50">
        <f t="shared" si="18"/>
        <v>320.19380280920336</v>
      </c>
      <c r="AA26" s="50">
        <f t="shared" si="19"/>
        <v>1383.4612704467618</v>
      </c>
      <c r="AB26" s="50">
        <f>SUM(E26:AA26)-0.02</f>
        <v>9708.4801434860474</v>
      </c>
      <c r="AC26" s="50">
        <f t="shared" si="21"/>
        <v>87376.321291374421</v>
      </c>
      <c r="AD26" s="13"/>
      <c r="AE26" s="14"/>
    </row>
    <row r="27" spans="1:34" s="5" customFormat="1" x14ac:dyDescent="0.2">
      <c r="A27" s="68"/>
      <c r="B27" s="68"/>
      <c r="C27" s="68"/>
      <c r="D27" s="66">
        <f>SUM(D21:D26)</f>
        <v>107</v>
      </c>
      <c r="E27" s="68"/>
      <c r="F27" s="3"/>
      <c r="G27" s="3"/>
      <c r="H27" s="3"/>
      <c r="I27" s="3"/>
      <c r="J27" s="3"/>
      <c r="K27" s="3"/>
      <c r="L27" s="3"/>
      <c r="M27" s="3"/>
      <c r="N27" s="3"/>
      <c r="O27" s="3"/>
      <c r="P27" s="3"/>
      <c r="Q27" s="3"/>
      <c r="R27" s="15"/>
      <c r="S27" s="3"/>
      <c r="T27" s="3"/>
      <c r="U27" s="3"/>
      <c r="V27" s="3"/>
      <c r="W27" s="3"/>
      <c r="X27" s="3"/>
      <c r="Y27" s="80" t="s">
        <v>19</v>
      </c>
      <c r="Z27" s="80"/>
      <c r="AA27" s="80"/>
      <c r="AB27" s="80"/>
      <c r="AC27" s="51">
        <f>SUM(AC21:AC26)-0.01</f>
        <v>733373.93614432809</v>
      </c>
      <c r="AD27" s="16"/>
      <c r="AE27" s="5" t="s">
        <v>17</v>
      </c>
      <c r="AF27" s="17">
        <v>821379.56009119994</v>
      </c>
    </row>
    <row r="28" spans="1:34" ht="14.65" customHeight="1" x14ac:dyDescent="0.2">
      <c r="B28" s="3"/>
      <c r="C28" s="3"/>
      <c r="D28" s="12"/>
      <c r="E28" s="3"/>
      <c r="F28" s="3"/>
      <c r="G28" s="3"/>
      <c r="H28" s="3"/>
      <c r="I28" s="3"/>
      <c r="J28" s="3"/>
      <c r="K28" s="3"/>
      <c r="L28" s="3"/>
      <c r="M28" s="3"/>
      <c r="N28" s="3"/>
      <c r="P28" s="3"/>
      <c r="Q28" s="3"/>
      <c r="R28" s="3"/>
      <c r="S28" s="3"/>
      <c r="T28" s="3"/>
      <c r="U28" s="3"/>
      <c r="V28" s="3"/>
      <c r="W28" s="3"/>
      <c r="X28" s="3"/>
      <c r="Y28" s="80" t="s">
        <v>67</v>
      </c>
      <c r="Z28" s="80"/>
      <c r="AA28" s="80"/>
      <c r="AB28" s="52">
        <f>AF28/AC27*100</f>
        <v>12.00010248653728</v>
      </c>
      <c r="AC28" s="51">
        <f>AB28%*AC27-0.75</f>
        <v>88004.873946871841</v>
      </c>
      <c r="AD28" s="18"/>
      <c r="AE28" s="16"/>
      <c r="AF28" s="16">
        <v>88005.623946871841</v>
      </c>
    </row>
    <row r="29" spans="1:34" x14ac:dyDescent="0.2">
      <c r="B29" s="6"/>
      <c r="C29" s="6"/>
      <c r="D29" s="19"/>
      <c r="E29" s="27"/>
      <c r="F29" s="27"/>
      <c r="G29" s="27"/>
      <c r="H29" s="27"/>
      <c r="I29" s="27"/>
      <c r="J29" s="27"/>
      <c r="K29" s="27"/>
      <c r="L29" s="27"/>
      <c r="M29" s="11"/>
      <c r="N29" s="11"/>
      <c r="O29" s="3"/>
      <c r="P29" s="3"/>
      <c r="Q29" s="3"/>
      <c r="R29" s="3"/>
      <c r="S29" s="3"/>
      <c r="T29" s="3"/>
      <c r="U29" s="3"/>
      <c r="V29" s="3"/>
      <c r="W29" s="3"/>
      <c r="X29" s="3"/>
      <c r="Y29" s="80" t="s">
        <v>68</v>
      </c>
      <c r="Z29" s="80"/>
      <c r="AA29" s="80"/>
      <c r="AB29" s="80"/>
      <c r="AC29" s="51">
        <f>SUM(AC27:AC28)</f>
        <v>821378.81009119994</v>
      </c>
      <c r="AD29" s="16"/>
      <c r="AF29" s="16"/>
    </row>
    <row r="30" spans="1:34" s="5" customFormat="1" x14ac:dyDescent="0.2">
      <c r="A30" s="3"/>
      <c r="B30" s="6"/>
      <c r="C30" s="6"/>
      <c r="D30" s="20"/>
      <c r="E30" s="27"/>
      <c r="F30" s="27"/>
      <c r="G30" s="27"/>
      <c r="H30" s="27"/>
      <c r="I30" s="27"/>
      <c r="J30" s="27"/>
      <c r="K30" s="27"/>
      <c r="L30" s="27"/>
      <c r="M30" s="3"/>
      <c r="N30" s="3"/>
      <c r="O30" s="27"/>
      <c r="P30" s="27"/>
      <c r="Q30" s="27"/>
      <c r="R30" s="27"/>
      <c r="S30" s="27"/>
      <c r="T30" s="27"/>
      <c r="U30" s="27"/>
      <c r="V30" s="27"/>
      <c r="W30" s="27"/>
      <c r="X30" s="27"/>
      <c r="Y30" s="80" t="s">
        <v>69</v>
      </c>
      <c r="Z30" s="80"/>
      <c r="AA30" s="80"/>
      <c r="AB30" s="80"/>
      <c r="AC30" s="51">
        <f>AC29*12</f>
        <v>9856545.7210943997</v>
      </c>
      <c r="AD30" s="3"/>
      <c r="AF30" s="5" t="s">
        <v>18</v>
      </c>
    </row>
    <row r="31" spans="1:34" s="5" customFormat="1" ht="13.5" customHeight="1" x14ac:dyDescent="0.2">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82"/>
      <c r="AC31" s="82"/>
      <c r="AD31" s="22"/>
      <c r="AE31" s="21"/>
      <c r="AF31" s="21">
        <v>12</v>
      </c>
    </row>
    <row r="32" spans="1:34" s="5" customFormat="1" ht="13.5" customHeight="1" x14ac:dyDescent="0.2">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23"/>
      <c r="AC32" s="24"/>
      <c r="AD32" s="24"/>
      <c r="AE32" s="25"/>
      <c r="AG32" s="85" t="s">
        <v>72</v>
      </c>
      <c r="AH32" s="85"/>
    </row>
    <row r="33" spans="1:34" s="5" customFormat="1" x14ac:dyDescent="0.2">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26"/>
      <c r="AC33" s="26"/>
      <c r="AD33" s="26"/>
      <c r="AE33" s="3"/>
      <c r="AG33" s="85"/>
      <c r="AH33" s="85"/>
    </row>
    <row r="34" spans="1:34" s="5" customFormat="1" x14ac:dyDescent="0.2">
      <c r="A34" s="62" t="s">
        <v>76</v>
      </c>
      <c r="B34" s="11"/>
      <c r="C34" s="11"/>
      <c r="D34" s="11"/>
      <c r="E34" s="11"/>
      <c r="F34" s="11"/>
      <c r="G34" s="11"/>
      <c r="H34" s="11"/>
      <c r="I34" s="11"/>
      <c r="J34" s="11"/>
      <c r="K34" s="11"/>
      <c r="L34" s="11"/>
      <c r="M34" s="11"/>
      <c r="N34" s="3"/>
      <c r="O34" s="3"/>
      <c r="P34" s="3"/>
      <c r="Q34" s="3"/>
      <c r="R34" s="3"/>
      <c r="S34" s="3"/>
      <c r="T34" s="3"/>
      <c r="U34" s="3"/>
      <c r="V34" s="3"/>
      <c r="W34" s="3"/>
      <c r="X34" s="3"/>
      <c r="Y34" s="3"/>
      <c r="Z34" s="3"/>
      <c r="AA34" s="3"/>
      <c r="AB34" s="26"/>
      <c r="AC34" s="26"/>
      <c r="AD34" s="26"/>
      <c r="AE34" s="3"/>
      <c r="AG34" s="5" t="s">
        <v>75</v>
      </c>
      <c r="AH34" s="61">
        <v>9398010.5800000001</v>
      </c>
    </row>
    <row r="35" spans="1:34" s="5" customFormat="1" x14ac:dyDescent="0.2">
      <c r="A35" s="62" t="s">
        <v>77</v>
      </c>
      <c r="B35" s="11"/>
      <c r="C35" s="11"/>
      <c r="D35" s="11"/>
      <c r="E35" s="11"/>
      <c r="F35" s="11"/>
      <c r="G35" s="11"/>
      <c r="H35" s="11"/>
      <c r="I35" s="11"/>
      <c r="J35" s="11"/>
      <c r="K35" s="11"/>
      <c r="L35" s="11"/>
      <c r="M35" s="11"/>
      <c r="N35" s="3"/>
      <c r="O35" s="3"/>
      <c r="P35" s="3"/>
      <c r="Q35" s="3"/>
      <c r="R35" s="3"/>
      <c r="S35" s="3"/>
      <c r="T35" s="3"/>
      <c r="U35" s="3"/>
      <c r="V35" s="3"/>
      <c r="W35" s="3"/>
      <c r="X35" s="3"/>
      <c r="Y35" s="3"/>
      <c r="Z35" s="3"/>
      <c r="AA35" s="3"/>
      <c r="AB35" s="26"/>
      <c r="AC35" s="26"/>
      <c r="AD35" s="26"/>
      <c r="AE35" s="3"/>
      <c r="AG35" s="5" t="s">
        <v>73</v>
      </c>
      <c r="AH35" s="61">
        <f>AC30-AH34</f>
        <v>458535.14109439962</v>
      </c>
    </row>
    <row r="36" spans="1:34" s="5" customFormat="1" x14ac:dyDescent="0.2">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26"/>
      <c r="AC36" s="26"/>
      <c r="AD36" s="26"/>
      <c r="AE36" s="3"/>
      <c r="AG36" s="5" t="s">
        <v>74</v>
      </c>
      <c r="AH36" s="61">
        <f>AH35/12</f>
        <v>38211.261757866632</v>
      </c>
    </row>
    <row r="37" spans="1:34" s="5" customFormat="1" x14ac:dyDescent="0.2">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26"/>
      <c r="AC37" s="26"/>
      <c r="AD37" s="26"/>
      <c r="AE37" s="3"/>
    </row>
    <row r="38" spans="1:34" x14ac:dyDescent="0.2">
      <c r="A38" s="83" t="s">
        <v>70</v>
      </c>
      <c r="B38" s="83"/>
      <c r="C38" s="83"/>
      <c r="D38" s="83"/>
      <c r="E38" s="83"/>
      <c r="F38" s="83"/>
      <c r="G38" s="83"/>
      <c r="H38" s="83"/>
      <c r="I38" s="83"/>
      <c r="J38" s="83"/>
      <c r="K38" s="83"/>
      <c r="L38" s="83"/>
      <c r="M38" s="83"/>
      <c r="N38" s="83"/>
      <c r="O38" s="83"/>
      <c r="P38" s="83"/>
      <c r="Q38" s="83"/>
      <c r="R38" s="83"/>
      <c r="S38" s="83"/>
      <c r="T38" s="83"/>
      <c r="U38" s="83"/>
      <c r="V38" s="83"/>
      <c r="W38" s="83"/>
      <c r="X38" s="83"/>
      <c r="Y38" s="83"/>
      <c r="Z38" s="83"/>
      <c r="AA38" s="83"/>
      <c r="AB38" s="83"/>
      <c r="AC38" s="83"/>
      <c r="AD38"/>
    </row>
    <row r="39" spans="1:34" x14ac:dyDescent="0.2">
      <c r="A39" s="74" t="s">
        <v>78</v>
      </c>
      <c r="B39" s="74"/>
      <c r="C39" s="74"/>
      <c r="D39" s="74"/>
      <c r="E39" s="74"/>
      <c r="F39" s="74"/>
      <c r="G39" s="74"/>
      <c r="H39" s="74"/>
      <c r="I39" s="74"/>
      <c r="J39" s="74"/>
      <c r="K39" s="74"/>
      <c r="L39" s="74"/>
      <c r="M39" s="74"/>
      <c r="N39" s="74"/>
      <c r="O39" s="74"/>
      <c r="P39" s="74"/>
      <c r="Q39" s="74"/>
      <c r="R39" s="74"/>
      <c r="S39" s="74"/>
      <c r="T39" s="74"/>
      <c r="U39" s="74"/>
      <c r="V39" s="74"/>
      <c r="W39" s="74"/>
      <c r="X39" s="74"/>
      <c r="Y39" s="74"/>
      <c r="Z39" s="74"/>
      <c r="AA39" s="74"/>
      <c r="AB39" s="74"/>
      <c r="AC39" s="74"/>
      <c r="AD39"/>
    </row>
    <row r="40" spans="1:34" x14ac:dyDescent="0.2">
      <c r="A40" s="74" t="s">
        <v>79</v>
      </c>
      <c r="B40" s="74"/>
      <c r="C40" s="74"/>
      <c r="D40" s="74"/>
      <c r="E40" s="74"/>
      <c r="F40" s="74"/>
      <c r="G40" s="74"/>
      <c r="H40" s="74"/>
      <c r="I40" s="74"/>
      <c r="J40" s="74"/>
      <c r="K40" s="74"/>
      <c r="L40" s="74"/>
      <c r="M40" s="74"/>
      <c r="N40" s="74"/>
      <c r="O40" s="74"/>
      <c r="P40" s="74"/>
      <c r="Q40" s="74"/>
      <c r="R40" s="74"/>
      <c r="S40" s="74"/>
      <c r="T40" s="74"/>
      <c r="U40" s="74"/>
      <c r="V40" s="74"/>
      <c r="W40" s="74"/>
      <c r="X40" s="74"/>
      <c r="Y40" s="74"/>
      <c r="Z40" s="74"/>
      <c r="AA40" s="74"/>
      <c r="AB40" s="74"/>
      <c r="AC40" s="74"/>
      <c r="AD40"/>
    </row>
    <row r="41" spans="1:34" x14ac:dyDescent="0.2">
      <c r="A41" s="74" t="s">
        <v>80</v>
      </c>
      <c r="B41" s="74"/>
      <c r="C41" s="74"/>
      <c r="D41" s="74"/>
      <c r="E41" s="74"/>
      <c r="F41" s="74"/>
      <c r="G41" s="74"/>
      <c r="H41" s="74"/>
      <c r="I41" s="74"/>
      <c r="J41" s="74"/>
      <c r="K41" s="74"/>
      <c r="L41" s="74"/>
      <c r="M41" s="74"/>
      <c r="N41" s="74"/>
      <c r="O41" s="74"/>
      <c r="P41" s="74"/>
      <c r="Q41" s="74"/>
      <c r="R41" s="74"/>
      <c r="S41" s="74"/>
      <c r="T41" s="74"/>
      <c r="U41" s="74"/>
      <c r="V41" s="74"/>
      <c r="W41" s="74"/>
      <c r="X41" s="74"/>
      <c r="Y41" s="74"/>
      <c r="Z41" s="74"/>
      <c r="AA41" s="74"/>
      <c r="AB41" s="74"/>
      <c r="AC41" s="74"/>
      <c r="AD41"/>
    </row>
    <row r="42" spans="1:34" x14ac:dyDescent="0.2">
      <c r="A42" s="74" t="s">
        <v>81</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row>
    <row r="43" spans="1:34" x14ac:dyDescent="0.2">
      <c r="A43" s="74" t="s">
        <v>82</v>
      </c>
      <c r="B43" s="74"/>
      <c r="C43" s="74"/>
      <c r="D43" s="74"/>
      <c r="E43" s="74"/>
      <c r="F43" s="74"/>
      <c r="G43" s="74"/>
      <c r="H43" s="74"/>
      <c r="I43" s="74"/>
      <c r="J43" s="74"/>
      <c r="K43" s="74"/>
      <c r="L43" s="74"/>
      <c r="M43" s="74"/>
      <c r="N43" s="74"/>
      <c r="O43" s="74"/>
      <c r="P43" s="74"/>
      <c r="Q43" s="74"/>
      <c r="R43" s="74"/>
      <c r="S43" s="74"/>
      <c r="T43" s="74"/>
      <c r="U43" s="74"/>
      <c r="V43" s="74"/>
      <c r="W43" s="74"/>
      <c r="X43" s="74"/>
      <c r="Y43" s="74"/>
      <c r="Z43" s="74"/>
      <c r="AA43" s="74"/>
      <c r="AB43" s="74"/>
      <c r="AC43" s="74"/>
      <c r="AD43"/>
    </row>
    <row r="44" spans="1:34" x14ac:dyDescent="0.2">
      <c r="A44" s="74" t="s">
        <v>83</v>
      </c>
      <c r="B44" s="74"/>
      <c r="C44" s="74"/>
      <c r="D44" s="74"/>
      <c r="E44" s="74"/>
      <c r="F44" s="74"/>
      <c r="G44" s="74"/>
      <c r="H44" s="74"/>
      <c r="I44" s="74"/>
      <c r="J44" s="74"/>
      <c r="K44" s="74"/>
      <c r="L44" s="74"/>
      <c r="M44" s="74"/>
      <c r="N44" s="74"/>
      <c r="O44" s="74"/>
      <c r="P44" s="74"/>
      <c r="Q44" s="74"/>
      <c r="R44" s="74"/>
      <c r="S44" s="74"/>
      <c r="T44" s="74"/>
      <c r="U44" s="74"/>
      <c r="V44" s="74"/>
      <c r="W44" s="74"/>
      <c r="X44" s="74"/>
      <c r="Y44" s="74"/>
      <c r="Z44" s="74"/>
      <c r="AA44" s="74"/>
      <c r="AB44" s="74"/>
      <c r="AC44" s="74"/>
      <c r="AD44"/>
    </row>
    <row r="45" spans="1:34" x14ac:dyDescent="0.2">
      <c r="A45" s="74" t="s">
        <v>84</v>
      </c>
      <c r="B45" s="74"/>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row>
    <row r="46" spans="1:34" ht="30" customHeight="1" x14ac:dyDescent="0.2">
      <c r="A46" s="84" t="s">
        <v>85</v>
      </c>
      <c r="B46" s="84"/>
      <c r="C46" s="84"/>
      <c r="D46" s="84"/>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row>
    <row r="47" spans="1:34" x14ac:dyDescent="0.2">
      <c r="A47" s="74" t="s">
        <v>86</v>
      </c>
      <c r="B47" s="74"/>
      <c r="C47" s="74"/>
      <c r="D47" s="74"/>
      <c r="E47" s="74"/>
      <c r="F47" s="74"/>
      <c r="G47" s="74"/>
      <c r="H47" s="74"/>
      <c r="I47" s="74"/>
      <c r="J47" s="74"/>
      <c r="K47" s="74"/>
      <c r="L47" s="74"/>
      <c r="M47" s="74"/>
      <c r="N47" s="74"/>
      <c r="O47" s="74"/>
      <c r="P47" s="74"/>
      <c r="Q47" s="74"/>
      <c r="R47" s="74"/>
      <c r="S47" s="74"/>
      <c r="T47" s="74"/>
      <c r="U47" s="74"/>
      <c r="V47" s="74"/>
      <c r="W47" s="74"/>
      <c r="X47" s="74"/>
      <c r="Y47" s="74"/>
      <c r="Z47" s="74"/>
      <c r="AA47" s="74"/>
      <c r="AB47" s="74"/>
      <c r="AC47" s="74"/>
      <c r="AD47"/>
    </row>
    <row r="48" spans="1:34" x14ac:dyDescent="0.2">
      <c r="A48" s="74" t="s">
        <v>87</v>
      </c>
      <c r="B48" s="74"/>
      <c r="C48" s="74"/>
      <c r="D48" s="74"/>
      <c r="E48" s="74"/>
      <c r="F48" s="74"/>
      <c r="G48" s="74"/>
      <c r="H48" s="74"/>
      <c r="I48" s="74"/>
      <c r="J48" s="74"/>
      <c r="K48" s="74"/>
      <c r="L48" s="74"/>
      <c r="M48" s="74"/>
      <c r="N48" s="74"/>
      <c r="O48" s="74"/>
      <c r="P48" s="74"/>
      <c r="Q48" s="74"/>
      <c r="R48" s="74"/>
      <c r="S48" s="74"/>
      <c r="T48" s="74"/>
      <c r="U48" s="74"/>
      <c r="V48" s="74"/>
      <c r="W48" s="74"/>
      <c r="X48" s="74"/>
      <c r="Y48" s="74"/>
      <c r="Z48" s="74"/>
      <c r="AA48" s="74"/>
      <c r="AB48" s="74"/>
      <c r="AC48" s="74"/>
      <c r="AD48"/>
    </row>
    <row r="49" spans="1:30" x14ac:dyDescent="0.2">
      <c r="A49" s="74" t="s">
        <v>88</v>
      </c>
      <c r="B49" s="74"/>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row>
    <row r="50" spans="1:30" x14ac:dyDescent="0.2">
      <c r="A50" s="74" t="s">
        <v>89</v>
      </c>
      <c r="B50" s="74"/>
      <c r="C50" s="74"/>
      <c r="D50" s="74"/>
      <c r="E50" s="74"/>
      <c r="F50" s="74"/>
      <c r="G50" s="74"/>
      <c r="H50" s="74"/>
      <c r="I50" s="74"/>
      <c r="J50" s="74"/>
      <c r="K50" s="74"/>
      <c r="L50" s="74"/>
      <c r="M50" s="74"/>
      <c r="N50" s="74"/>
      <c r="O50" s="74"/>
      <c r="P50" s="74"/>
      <c r="Q50" s="74"/>
      <c r="R50" s="74"/>
      <c r="S50" s="74"/>
      <c r="T50" s="74"/>
      <c r="U50" s="74"/>
      <c r="V50" s="74"/>
      <c r="W50" s="74"/>
      <c r="X50" s="74"/>
      <c r="Y50" s="74"/>
      <c r="Z50" s="74"/>
      <c r="AA50" s="74"/>
      <c r="AB50" s="74"/>
      <c r="AC50" s="74"/>
      <c r="AD50"/>
    </row>
    <row r="51" spans="1:30" x14ac:dyDescent="0.2">
      <c r="A51" s="74" t="s">
        <v>90</v>
      </c>
      <c r="B51" s="74"/>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row>
    <row r="52" spans="1:30" x14ac:dyDescent="0.2">
      <c r="A52" s="74" t="s">
        <v>91</v>
      </c>
      <c r="B52" s="74"/>
      <c r="C52" s="74"/>
      <c r="D52" s="74"/>
      <c r="E52" s="74"/>
      <c r="F52" s="74"/>
      <c r="G52" s="74"/>
      <c r="H52" s="74"/>
      <c r="I52" s="74"/>
      <c r="J52" s="74"/>
      <c r="K52" s="74"/>
      <c r="L52" s="74"/>
      <c r="M52" s="74"/>
      <c r="N52" s="74"/>
      <c r="O52" s="74"/>
      <c r="P52" s="74"/>
      <c r="Q52" s="74"/>
      <c r="R52" s="74"/>
      <c r="S52" s="74"/>
      <c r="T52" s="74"/>
      <c r="U52" s="74"/>
      <c r="V52" s="74"/>
      <c r="W52" s="74"/>
      <c r="X52" s="74"/>
      <c r="Y52" s="74"/>
      <c r="Z52" s="74"/>
      <c r="AA52" s="74"/>
      <c r="AB52" s="74"/>
      <c r="AC52" s="74"/>
      <c r="AD52"/>
    </row>
    <row r="53" spans="1:30" x14ac:dyDescent="0.2">
      <c r="A53" s="74" t="s">
        <v>92</v>
      </c>
      <c r="B53" s="74"/>
      <c r="C53" s="74"/>
      <c r="D53" s="74"/>
      <c r="E53" s="74"/>
      <c r="F53" s="74"/>
      <c r="G53" s="74"/>
      <c r="H53" s="74"/>
      <c r="I53" s="74"/>
      <c r="J53" s="74"/>
      <c r="K53" s="74"/>
      <c r="L53" s="74"/>
      <c r="M53" s="74"/>
      <c r="N53" s="74"/>
      <c r="O53" s="74"/>
      <c r="P53" s="74"/>
      <c r="Q53" s="74"/>
      <c r="R53" s="74"/>
      <c r="S53" s="74"/>
      <c r="T53" s="74"/>
      <c r="U53" s="74"/>
      <c r="V53" s="74"/>
      <c r="W53" s="74"/>
      <c r="X53" s="74"/>
      <c r="Y53" s="74"/>
      <c r="Z53" s="74"/>
      <c r="AA53" s="74"/>
      <c r="AB53" s="74"/>
      <c r="AC53" s="74"/>
      <c r="AD53"/>
    </row>
    <row r="54" spans="1:30" x14ac:dyDescent="0.2">
      <c r="A54" s="74" t="s">
        <v>93</v>
      </c>
      <c r="B54" s="74"/>
      <c r="C54" s="74"/>
      <c r="D54" s="74"/>
      <c r="E54" s="74"/>
      <c r="F54" s="74"/>
      <c r="G54" s="74"/>
      <c r="H54" s="74"/>
      <c r="I54" s="74"/>
      <c r="J54" s="74"/>
      <c r="K54" s="74"/>
      <c r="L54" s="74"/>
      <c r="M54" s="74"/>
      <c r="N54" s="74"/>
      <c r="O54" s="74"/>
      <c r="P54" s="74"/>
      <c r="Q54" s="74"/>
      <c r="R54" s="74"/>
      <c r="S54" s="74"/>
      <c r="T54" s="74"/>
      <c r="U54" s="74"/>
      <c r="V54" s="74"/>
      <c r="W54" s="74"/>
      <c r="X54" s="74"/>
      <c r="Y54" s="74"/>
      <c r="Z54" s="74"/>
      <c r="AA54" s="74"/>
      <c r="AB54" s="74"/>
      <c r="AC54" s="74"/>
      <c r="AD54"/>
    </row>
    <row r="55" spans="1:30" x14ac:dyDescent="0.2">
      <c r="A55" s="74" t="s">
        <v>94</v>
      </c>
      <c r="B55" s="74"/>
      <c r="C55" s="74"/>
      <c r="D55" s="74"/>
      <c r="E55" s="74"/>
      <c r="F55" s="74"/>
      <c r="G55" s="74"/>
      <c r="H55" s="74"/>
      <c r="I55" s="74"/>
      <c r="J55" s="74"/>
      <c r="K55" s="74"/>
      <c r="L55" s="74"/>
      <c r="M55" s="74"/>
      <c r="N55" s="74"/>
      <c r="O55" s="74"/>
      <c r="P55" s="74"/>
      <c r="Q55" s="74"/>
      <c r="R55" s="74"/>
      <c r="S55" s="74"/>
      <c r="T55" s="74"/>
      <c r="U55" s="74"/>
      <c r="V55" s="74"/>
      <c r="W55" s="74"/>
      <c r="X55" s="74"/>
      <c r="Y55" s="74"/>
      <c r="Z55" s="74"/>
      <c r="AA55" s="74"/>
      <c r="AB55" s="74"/>
      <c r="AC55" s="74"/>
      <c r="AD55"/>
    </row>
    <row r="56" spans="1:30" x14ac:dyDescent="0.2">
      <c r="A56" s="74" t="s">
        <v>95</v>
      </c>
      <c r="B56" s="74"/>
      <c r="C56" s="74"/>
      <c r="D56" s="74"/>
      <c r="E56" s="74"/>
      <c r="F56" s="74"/>
      <c r="G56" s="74"/>
      <c r="H56" s="74"/>
      <c r="I56" s="74"/>
      <c r="J56" s="74"/>
      <c r="K56" s="74"/>
      <c r="L56" s="74"/>
      <c r="M56" s="74"/>
      <c r="N56" s="74"/>
      <c r="O56" s="74"/>
      <c r="P56" s="74"/>
      <c r="Q56" s="74"/>
      <c r="R56" s="74"/>
      <c r="S56" s="74"/>
      <c r="T56" s="74"/>
      <c r="U56" s="74"/>
      <c r="V56" s="74"/>
      <c r="W56" s="74"/>
      <c r="X56" s="74"/>
      <c r="Y56" s="74"/>
      <c r="Z56" s="74"/>
      <c r="AA56" s="74"/>
      <c r="AB56" s="74"/>
      <c r="AC56" s="74"/>
      <c r="AD56"/>
    </row>
    <row r="57" spans="1:30" x14ac:dyDescent="0.2">
      <c r="A57" s="75" t="s">
        <v>96</v>
      </c>
      <c r="B57" s="75"/>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row>
    <row r="58" spans="1:30" x14ac:dyDescent="0.2">
      <c r="A58" s="71" t="s">
        <v>97</v>
      </c>
      <c r="B58" s="71"/>
      <c r="C58" s="71"/>
      <c r="D58" s="71"/>
      <c r="E58" s="71"/>
      <c r="F58" s="71"/>
      <c r="G58" s="71"/>
      <c r="H58" s="71"/>
      <c r="I58" s="71"/>
      <c r="J58" s="71"/>
      <c r="K58" s="71"/>
      <c r="L58" s="71"/>
      <c r="M58" s="71"/>
      <c r="N58" s="71"/>
      <c r="O58" s="71"/>
      <c r="P58" s="71"/>
      <c r="Q58" s="71"/>
      <c r="R58" s="71"/>
      <c r="S58" s="71"/>
      <c r="T58" s="71"/>
      <c r="U58" s="71"/>
      <c r="V58" s="71"/>
      <c r="W58" s="71"/>
      <c r="X58" s="71"/>
      <c r="Y58" s="71"/>
      <c r="Z58" s="71"/>
      <c r="AA58" s="71"/>
      <c r="AB58" s="71"/>
      <c r="AC58" s="71"/>
      <c r="AD58"/>
    </row>
    <row r="59" spans="1:30" x14ac:dyDescent="0.2">
      <c r="A59" s="71" t="s">
        <v>98</v>
      </c>
      <c r="B59" s="71"/>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row>
    <row r="60" spans="1:30" ht="30" customHeight="1" x14ac:dyDescent="0.2">
      <c r="A60" s="72" t="s">
        <v>71</v>
      </c>
      <c r="B60" s="72"/>
      <c r="C60" s="72"/>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72"/>
      <c r="AD60"/>
    </row>
  </sheetData>
  <mergeCells count="45">
    <mergeCell ref="A45:AC45"/>
    <mergeCell ref="A46:AC46"/>
    <mergeCell ref="A47:AC47"/>
    <mergeCell ref="A48:AC48"/>
    <mergeCell ref="AG32:AH33"/>
    <mergeCell ref="A41:AC41"/>
    <mergeCell ref="A42:AC42"/>
    <mergeCell ref="A43:AC43"/>
    <mergeCell ref="A44:AC44"/>
    <mergeCell ref="A39:AC39"/>
    <mergeCell ref="A40:AC40"/>
    <mergeCell ref="AB31:AC31"/>
    <mergeCell ref="Y28:AA28"/>
    <mergeCell ref="Y29:AB29"/>
    <mergeCell ref="Y30:AB30"/>
    <mergeCell ref="A38:AC38"/>
    <mergeCell ref="A14:AC14"/>
    <mergeCell ref="E15:J15"/>
    <mergeCell ref="K15:R15"/>
    <mergeCell ref="S15:U15"/>
    <mergeCell ref="W15:X15"/>
    <mergeCell ref="Y15:AA15"/>
    <mergeCell ref="S17:AC17"/>
    <mergeCell ref="Y27:AB27"/>
    <mergeCell ref="A16:D16"/>
    <mergeCell ref="E16:J16"/>
    <mergeCell ref="K16:R16"/>
    <mergeCell ref="S16:U16"/>
    <mergeCell ref="W16:X16"/>
    <mergeCell ref="A59:AC59"/>
    <mergeCell ref="A60:AC60"/>
    <mergeCell ref="A8:AC8"/>
    <mergeCell ref="A54:AC54"/>
    <mergeCell ref="A55:AC55"/>
    <mergeCell ref="A56:AC56"/>
    <mergeCell ref="A57:AC57"/>
    <mergeCell ref="A58:AC58"/>
    <mergeCell ref="A49:AC49"/>
    <mergeCell ref="A50:AC50"/>
    <mergeCell ref="A51:AC51"/>
    <mergeCell ref="A52:AC52"/>
    <mergeCell ref="A53:AC53"/>
    <mergeCell ref="Y16:AA16"/>
    <mergeCell ref="L17:N17"/>
    <mergeCell ref="O17:R17"/>
  </mergeCells>
  <pageMargins left="0.51180555555555496" right="0.51180555555555496" top="0.24027777777777801" bottom="0.15" header="0.51180555555555496" footer="0.51180555555555496"/>
  <pageSetup paperSize="9" scale="48" firstPageNumber="0" orientation="landscape" horizontalDpi="300" verticalDpi="300" r:id="rId1"/>
  <drawing r:id="rId2"/>
  <legacyDrawing r:id="rId3"/>
</worksheet>
</file>

<file path=docProps/app.xml><?xml version="1.0" encoding="utf-8"?>
<Properties xmlns="http://schemas.openxmlformats.org/officeDocument/2006/extended-properties" xmlns:vt="http://schemas.openxmlformats.org/officeDocument/2006/docPropsVTypes">
  <Template/>
  <TotalTime>180</TotalTime>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Seplag</vt:lpstr>
      <vt:lpstr>Seplag!Area_de_impressao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ANTONIO TIAGO SILVA UCHOA - 217510 - GETER</dc:creator>
  <dc:description/>
  <cp:lastModifiedBy>LARISSA DE SOUZA CARVALHO - GETER</cp:lastModifiedBy>
  <cp:revision>2</cp:revision>
  <cp:lastPrinted>2025-06-18T17:39:23Z</cp:lastPrinted>
  <dcterms:created xsi:type="dcterms:W3CDTF">2024-03-08T13:48:42Z</dcterms:created>
  <dcterms:modified xsi:type="dcterms:W3CDTF">2025-10-07T18:54:07Z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