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ciano Falcão\LAF\BARRAGEM_BERÊ\LICITAÇÃO_SUPERVISÃO_BARRAGEM_BERÉ\"/>
    </mc:Choice>
  </mc:AlternateContent>
  <bookViews>
    <workbookView xWindow="0" yWindow="0" windowWidth="19545" windowHeight="11145" activeTab="1"/>
  </bookViews>
  <sheets>
    <sheet name="ORÇAMENTO QUANT" sheetId="9" r:id="rId1"/>
    <sheet name="ORÇAMENTO" sheetId="7" r:id="rId2"/>
    <sheet name="PRODUTOS PREÇOS QUANT" sheetId="8" r:id="rId3"/>
    <sheet name="PRODUTOS PREÇOS" sheetId="6" r:id="rId4"/>
    <sheet name="CRONOGRAMA" sheetId="5" r:id="rId5"/>
    <sheet name="M DE OBRA" sheetId="2" r:id="rId6"/>
    <sheet name="CUSTOS GERAIS" sheetId="3" r:id="rId7"/>
    <sheet name="BDI CONSULTORIA" sheetId="4" r:id="rId8"/>
  </sheets>
  <definedNames>
    <definedName name="_xlnm._FilterDatabase" localSheetId="5" hidden="1">'M DE OBRA'!$B$1:$Z$102</definedName>
    <definedName name="_xlnm.Print_Area" localSheetId="4">CRONOGRAMA!$A$1:$V$19</definedName>
    <definedName name="_xlnm.Print_Area" localSheetId="6">'CUSTOS GERAIS'!$A$1:$G$27</definedName>
    <definedName name="_xlnm.Print_Area" localSheetId="5">'M DE OBRA'!$A$1:$Z$105</definedName>
    <definedName name="_xlnm.Print_Area" localSheetId="1">ORÇAMENTO!$B$1:$N$62</definedName>
    <definedName name="_xlnm.Print_Area" localSheetId="0">'ORÇAMENTO QUANT'!$B$1:$I$46</definedName>
    <definedName name="_xlnm.Print_Area" localSheetId="3">'PRODUTOS PREÇOS'!$A$1:$G$17</definedName>
    <definedName name="_xlnm.Print_Area" localSheetId="2">'PRODUTOS PREÇOS QUANT'!$A$1:$L$17</definedName>
    <definedName name="Excel_BuiltIn_Print_Area_13_1" localSheetId="4">#REF!</definedName>
    <definedName name="Excel_BuiltIn_Print_Area_13_1" localSheetId="1">#REF!</definedName>
    <definedName name="Excel_BuiltIn_Print_Area_13_1" localSheetId="0">#REF!</definedName>
    <definedName name="Excel_BuiltIn_Print_Area_13_1" localSheetId="2">#REF!</definedName>
    <definedName name="Excel_BuiltIn_Print_Area_13_1">#REF!</definedName>
    <definedName name="Excel_BuiltIn_Print_Area_15" localSheetId="4">#REF!</definedName>
    <definedName name="Excel_BuiltIn_Print_Area_15" localSheetId="1">#REF!</definedName>
    <definedName name="Excel_BuiltIn_Print_Area_15" localSheetId="0">#REF!</definedName>
    <definedName name="Excel_BuiltIn_Print_Area_15" localSheetId="2">#REF!</definedName>
    <definedName name="Excel_BuiltIn_Print_Area_15">#REF!</definedName>
    <definedName name="Excel_BuiltIn_Print_Area_2_1" localSheetId="1">#REF!</definedName>
    <definedName name="Excel_BuiltIn_Print_Area_2_1" localSheetId="0">#REF!</definedName>
    <definedName name="Excel_BuiltIn_Print_Area_2_1" localSheetId="2">#REF!</definedName>
    <definedName name="Excel_BuiltIn_Print_Area_2_1">#REF!</definedName>
    <definedName name="Excel_BuiltIn_Print_Area_2_1_1" localSheetId="1">#REF!</definedName>
    <definedName name="Excel_BuiltIn_Print_Area_2_1_1" localSheetId="0">#REF!</definedName>
    <definedName name="Excel_BuiltIn_Print_Area_2_1_1" localSheetId="2">#REF!</definedName>
    <definedName name="Excel_BuiltIn_Print_Area_2_1_1">#REF!</definedName>
    <definedName name="Excel_BuiltIn_Print_Area_4_1" localSheetId="1">#REF!</definedName>
    <definedName name="Excel_BuiltIn_Print_Area_4_1" localSheetId="0">#REF!</definedName>
    <definedName name="Excel_BuiltIn_Print_Area_4_1" localSheetId="2">#REF!</definedName>
    <definedName name="Excel_BuiltIn_Print_Area_4_1">#REF!</definedName>
    <definedName name="Excel_BuiltIn_Print_Area_6_1" localSheetId="4">#REF!</definedName>
    <definedName name="Excel_BuiltIn_Print_Area_6_1" localSheetId="1">#REF!</definedName>
    <definedName name="Excel_BuiltIn_Print_Area_6_1" localSheetId="0">#REF!</definedName>
    <definedName name="Excel_BuiltIn_Print_Area_6_1" localSheetId="2">#REF!</definedName>
    <definedName name="Excel_BuiltIn_Print_Area_6_1">#REF!</definedName>
    <definedName name="Excel_BuiltIn_Print_Area_6_1_1" localSheetId="4">#REF!</definedName>
    <definedName name="Excel_BuiltIn_Print_Area_6_1_1" localSheetId="1">#REF!</definedName>
    <definedName name="Excel_BuiltIn_Print_Area_6_1_1" localSheetId="0">#REF!</definedName>
    <definedName name="Excel_BuiltIn_Print_Area_6_1_1" localSheetId="2">#REF!</definedName>
    <definedName name="Excel_BuiltIn_Print_Area_6_1_1">#REF!</definedName>
    <definedName name="Excel_BuiltIn_Print_Area_7_1" localSheetId="1">#REF!</definedName>
    <definedName name="Excel_BuiltIn_Print_Area_7_1" localSheetId="0">#REF!</definedName>
    <definedName name="Excel_BuiltIn_Print_Area_7_1" localSheetId="2">#REF!</definedName>
    <definedName name="Excel_BuiltIn_Print_Area_7_1">#REF!</definedName>
    <definedName name="Excel_BuiltIn_Print_Area_8" localSheetId="1">#REF!</definedName>
    <definedName name="Excel_BuiltIn_Print_Area_8" localSheetId="0">#REF!</definedName>
    <definedName name="Excel_BuiltIn_Print_Area_8" localSheetId="2">#REF!</definedName>
    <definedName name="Excel_BuiltIn_Print_Area_8">#REF!</definedName>
    <definedName name="Excel_BuiltIn_Print_Titles_13" localSheetId="1">#REF!</definedName>
    <definedName name="Excel_BuiltIn_Print_Titles_13" localSheetId="0">#REF!</definedName>
    <definedName name="Excel_BuiltIn_Print_Titles_13" localSheetId="2">#REF!</definedName>
    <definedName name="Excel_BuiltIn_Print_Titles_13">#REF!</definedName>
    <definedName name="_xlnm.Print_Titles" localSheetId="5">'M DE OBRA'!$1:$3</definedName>
    <definedName name="_xlnm.Print_Titles" localSheetId="1">ORÇAMENTO!$1:$5</definedName>
    <definedName name="_xlnm.Print_Titles" localSheetId="0">'ORÇAMENTO QUANT'!$1:$3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8" l="1"/>
  <c r="F6" i="5" l="1"/>
  <c r="E6" i="5"/>
  <c r="V16" i="5"/>
  <c r="U16" i="5"/>
  <c r="T16" i="5"/>
  <c r="S16" i="5"/>
  <c r="R16" i="5"/>
  <c r="U14" i="5"/>
  <c r="T14" i="5"/>
  <c r="S14" i="5"/>
  <c r="R14" i="5"/>
  <c r="V12" i="5" l="1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V8" i="5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G8" i="5"/>
  <c r="F8" i="5"/>
  <c r="E8" i="5"/>
  <c r="M16" i="7" l="1"/>
  <c r="L16" i="7"/>
  <c r="N16" i="7" l="1"/>
  <c r="F15" i="8"/>
  <c r="C15" i="8"/>
  <c r="M23" i="7" l="1"/>
  <c r="L23" i="7"/>
  <c r="N23" i="7" l="1"/>
  <c r="M57" i="7"/>
  <c r="N57" i="7" s="1"/>
  <c r="J56" i="7"/>
  <c r="M56" i="7" s="1"/>
  <c r="N56" i="7" s="1"/>
  <c r="J55" i="7"/>
  <c r="M55" i="7" s="1"/>
  <c r="N55" i="7" s="1"/>
  <c r="M54" i="7"/>
  <c r="N54" i="7" s="1"/>
  <c r="M53" i="7"/>
  <c r="N53" i="7" s="1"/>
  <c r="M47" i="7"/>
  <c r="N47" i="7" s="1"/>
  <c r="N48" i="7" s="1"/>
  <c r="M41" i="7"/>
  <c r="L41" i="7"/>
  <c r="M40" i="7"/>
  <c r="L40" i="7"/>
  <c r="M32" i="7"/>
  <c r="L32" i="7"/>
  <c r="M31" i="7"/>
  <c r="L31" i="7"/>
  <c r="M30" i="7"/>
  <c r="L30" i="7"/>
  <c r="M27" i="7"/>
  <c r="L27" i="7"/>
  <c r="M26" i="7"/>
  <c r="L26" i="7"/>
  <c r="M25" i="7"/>
  <c r="L25" i="7"/>
  <c r="M24" i="7"/>
  <c r="L24" i="7"/>
  <c r="M22" i="7"/>
  <c r="L22" i="7"/>
  <c r="M21" i="7"/>
  <c r="L21" i="7"/>
  <c r="M20" i="7"/>
  <c r="L20" i="7"/>
  <c r="M17" i="7"/>
  <c r="L17" i="7"/>
  <c r="M15" i="7"/>
  <c r="L15" i="7"/>
  <c r="M14" i="7"/>
  <c r="L14" i="7"/>
  <c r="M13" i="7"/>
  <c r="L13" i="7"/>
  <c r="M12" i="7"/>
  <c r="L12" i="7"/>
  <c r="M11" i="7"/>
  <c r="L11" i="7"/>
  <c r="M10" i="7"/>
  <c r="L10" i="7"/>
  <c r="N30" i="7" l="1"/>
  <c r="N26" i="7"/>
  <c r="N24" i="7"/>
  <c r="N20" i="7"/>
  <c r="N11" i="7"/>
  <c r="N15" i="7"/>
  <c r="N10" i="7"/>
  <c r="N22" i="7"/>
  <c r="N13" i="7"/>
  <c r="N14" i="7"/>
  <c r="N27" i="7"/>
  <c r="N25" i="7"/>
  <c r="N32" i="7"/>
  <c r="N17" i="7"/>
  <c r="N40" i="7"/>
  <c r="N31" i="7"/>
  <c r="N41" i="7"/>
  <c r="N12" i="7"/>
  <c r="N21" i="7"/>
  <c r="N58" i="7"/>
  <c r="N42" i="7" l="1"/>
  <c r="N59" i="7" s="1"/>
  <c r="N28" i="7"/>
  <c r="N18" i="7"/>
  <c r="N33" i="7"/>
  <c r="C15" i="6"/>
  <c r="V14" i="5"/>
  <c r="N34" i="7" l="1"/>
  <c r="N60" i="7" s="1"/>
  <c r="N61" i="7" s="1"/>
  <c r="F15" i="6"/>
  <c r="N62" i="7" l="1"/>
  <c r="G14" i="6" s="1"/>
  <c r="C16" i="5" s="1"/>
  <c r="R17" i="5" l="1"/>
  <c r="U17" i="5"/>
  <c r="T17" i="5"/>
  <c r="V17" i="5"/>
  <c r="S17" i="5"/>
  <c r="G12" i="6"/>
  <c r="G10" i="6"/>
  <c r="G13" i="6"/>
  <c r="G9" i="6"/>
  <c r="G11" i="6"/>
  <c r="G9" i="8"/>
  <c r="G12" i="8"/>
  <c r="I12" i="8" s="1"/>
  <c r="G13" i="8"/>
  <c r="I13" i="8" s="1"/>
  <c r="G10" i="8"/>
  <c r="I10" i="8" s="1"/>
  <c r="G11" i="8"/>
  <c r="I11" i="8" s="1"/>
  <c r="G14" i="8"/>
  <c r="I14" i="8" s="1"/>
  <c r="G15" i="6" l="1"/>
  <c r="G15" i="8"/>
  <c r="I9" i="8"/>
  <c r="I15" i="8" s="1"/>
  <c r="C12" i="5"/>
  <c r="C10" i="5"/>
  <c r="C8" i="5"/>
  <c r="C14" i="5"/>
  <c r="U15" i="5" l="1"/>
  <c r="T15" i="5"/>
  <c r="S15" i="5"/>
  <c r="R15" i="5"/>
  <c r="S9" i="5"/>
  <c r="R9" i="5"/>
  <c r="Q9" i="5"/>
  <c r="V9" i="5"/>
  <c r="P9" i="5"/>
  <c r="U9" i="5"/>
  <c r="T9" i="5"/>
  <c r="O11" i="5"/>
  <c r="N11" i="5"/>
  <c r="M11" i="5"/>
  <c r="R11" i="5"/>
  <c r="L11" i="5"/>
  <c r="F11" i="5"/>
  <c r="Q11" i="5"/>
  <c r="K11" i="5"/>
  <c r="V11" i="5"/>
  <c r="P11" i="5"/>
  <c r="J11" i="5"/>
  <c r="U11" i="5"/>
  <c r="I11" i="5"/>
  <c r="T11" i="5"/>
  <c r="H11" i="5"/>
  <c r="S11" i="5"/>
  <c r="G11" i="5"/>
  <c r="U13" i="5"/>
  <c r="N13" i="5"/>
  <c r="S13" i="5"/>
  <c r="M13" i="5"/>
  <c r="G13" i="5"/>
  <c r="R13" i="5"/>
  <c r="L13" i="5"/>
  <c r="F13" i="5"/>
  <c r="Q13" i="5"/>
  <c r="K13" i="5"/>
  <c r="V13" i="5"/>
  <c r="P13" i="5"/>
  <c r="J13" i="5"/>
  <c r="O13" i="5"/>
  <c r="I13" i="5"/>
  <c r="T13" i="5"/>
  <c r="H13" i="5"/>
  <c r="G9" i="5"/>
  <c r="M9" i="5"/>
  <c r="H9" i="5"/>
  <c r="N9" i="5"/>
  <c r="I9" i="5"/>
  <c r="O9" i="5"/>
  <c r="E9" i="5"/>
  <c r="K9" i="5"/>
  <c r="F9" i="5"/>
  <c r="L9" i="5"/>
  <c r="J9" i="5"/>
  <c r="V15" i="5"/>
  <c r="C6" i="5"/>
  <c r="E11" i="5"/>
  <c r="E13" i="5"/>
  <c r="T18" i="5" l="1"/>
  <c r="S18" i="5"/>
  <c r="R18" i="5"/>
  <c r="F7" i="5"/>
  <c r="F18" i="5" s="1"/>
  <c r="E7" i="5"/>
  <c r="E18" i="5" s="1"/>
  <c r="E19" i="5" s="1"/>
  <c r="U18" i="5"/>
  <c r="P18" i="5"/>
  <c r="Q18" i="5"/>
  <c r="N18" i="5"/>
  <c r="O18" i="5"/>
  <c r="M18" i="5"/>
  <c r="V18" i="5"/>
  <c r="G18" i="5"/>
  <c r="K18" i="5"/>
  <c r="J18" i="5"/>
  <c r="H18" i="5"/>
  <c r="I18" i="5"/>
  <c r="L18" i="5"/>
  <c r="F19" i="5" l="1"/>
  <c r="G19" i="5" s="1"/>
  <c r="H19" i="5" s="1"/>
  <c r="I19" i="5" s="1"/>
  <c r="J19" i="5" s="1"/>
  <c r="K19" i="5" s="1"/>
  <c r="L19" i="5" s="1"/>
  <c r="M19" i="5" s="1"/>
  <c r="N19" i="5" s="1"/>
  <c r="O19" i="5" s="1"/>
  <c r="P19" i="5" s="1"/>
  <c r="Q19" i="5" s="1"/>
  <c r="R19" i="5" s="1"/>
  <c r="S19" i="5" s="1"/>
  <c r="T19" i="5" s="1"/>
  <c r="U19" i="5" s="1"/>
  <c r="V19" i="5" s="1"/>
</calcChain>
</file>

<file path=xl/sharedStrings.xml><?xml version="1.0" encoding="utf-8"?>
<sst xmlns="http://schemas.openxmlformats.org/spreadsheetml/2006/main" count="789" uniqueCount="395">
  <si>
    <t xml:space="preserve">1. </t>
  </si>
  <si>
    <t xml:space="preserve">MÃO DE OBRA </t>
  </si>
  <si>
    <t xml:space="preserve">DESCRIÇÃO </t>
  </si>
  <si>
    <t>Código</t>
  </si>
  <si>
    <t>Unidade</t>
  </si>
  <si>
    <t>Qtd</t>
  </si>
  <si>
    <t>Prazo (meses)</t>
  </si>
  <si>
    <t>Qtd Total (meses)</t>
  </si>
  <si>
    <t>Preço Unitário (R$/mês)</t>
  </si>
  <si>
    <t>Preço Total (R$)</t>
  </si>
  <si>
    <t>(A)</t>
  </si>
  <si>
    <t xml:space="preserve">Pessoal </t>
  </si>
  <si>
    <t>a</t>
  </si>
  <si>
    <t>b</t>
  </si>
  <si>
    <t>c=a*b</t>
  </si>
  <si>
    <t>d</t>
  </si>
  <si>
    <t>e=c*d</t>
  </si>
  <si>
    <t>A1</t>
  </si>
  <si>
    <t>mês</t>
  </si>
  <si>
    <t>A2</t>
  </si>
  <si>
    <t>A3</t>
  </si>
  <si>
    <t>TOTAL (A)</t>
  </si>
  <si>
    <t>Qtd Mensal (h)</t>
  </si>
  <si>
    <t>Custo Horário (R$)</t>
  </si>
  <si>
    <t>Operativo</t>
  </si>
  <si>
    <t>Improdutivo</t>
  </si>
  <si>
    <t>c</t>
  </si>
  <si>
    <t>e</t>
  </si>
  <si>
    <t>f</t>
  </si>
  <si>
    <t>g=a*b</t>
  </si>
  <si>
    <t>h=((c*e)+(d*f)</t>
  </si>
  <si>
    <t>i=(g*h)</t>
  </si>
  <si>
    <t>B</t>
  </si>
  <si>
    <t>VEÍCULOS</t>
  </si>
  <si>
    <t>TOTAL (B)</t>
  </si>
  <si>
    <t>Quantidade (pessoas)</t>
  </si>
  <si>
    <t>Área Calculada (m²)</t>
  </si>
  <si>
    <t>Preço Unitário (R$/m² x mês)</t>
  </si>
  <si>
    <t>f=d*e</t>
  </si>
  <si>
    <t xml:space="preserve">Residencial </t>
  </si>
  <si>
    <t>B8952</t>
  </si>
  <si>
    <t>Preço Unitário (R$/ocupante x mês)</t>
  </si>
  <si>
    <t>d=a*b</t>
  </si>
  <si>
    <t>B8954</t>
  </si>
  <si>
    <t xml:space="preserve">TOTAL GERAL </t>
  </si>
  <si>
    <t xml:space="preserve">PROFISSIONAIS NÍVEL SUPERIOR </t>
  </si>
  <si>
    <t>PROFISSIONAIS NÍVEL MÉDIO</t>
  </si>
  <si>
    <t>PROFISSIONAIS ADMINISTRATIVOS</t>
  </si>
  <si>
    <t>Subtotal</t>
  </si>
  <si>
    <t>TOTAL ( A + B )</t>
  </si>
  <si>
    <t>P8061</t>
  </si>
  <si>
    <t>P8067</t>
  </si>
  <si>
    <t>P8082</t>
  </si>
  <si>
    <t>Engenheiro Júnior</t>
  </si>
  <si>
    <t>P8065</t>
  </si>
  <si>
    <t>Inspetor de Campo (Técnico de Obra)</t>
  </si>
  <si>
    <t>P8147</t>
  </si>
  <si>
    <t>P8155</t>
  </si>
  <si>
    <t>Topógrafo</t>
  </si>
  <si>
    <t>P8163</t>
  </si>
  <si>
    <t>Auxiliar de Topógrafo</t>
  </si>
  <si>
    <t>P8028</t>
  </si>
  <si>
    <t>Laboratorista</t>
  </si>
  <si>
    <t>P8098</t>
  </si>
  <si>
    <t>P8038</t>
  </si>
  <si>
    <t>Chefe de Escritório</t>
  </si>
  <si>
    <t>P8026</t>
  </si>
  <si>
    <t>P8113</t>
  </si>
  <si>
    <t>Motorista de Veículo Leve</t>
  </si>
  <si>
    <t>P8025</t>
  </si>
  <si>
    <t>Auxiliar</t>
  </si>
  <si>
    <t>B8953</t>
  </si>
  <si>
    <t>B8959</t>
  </si>
  <si>
    <t>B8960</t>
  </si>
  <si>
    <t xml:space="preserve">DESPESAS DE CUSTOS INDIRETOS </t>
  </si>
  <si>
    <t>B.1</t>
  </si>
  <si>
    <t>B.2</t>
  </si>
  <si>
    <t>Veículo leve - tipo hatch</t>
  </si>
  <si>
    <t>Veículo leve - tipo pick up 4x4</t>
  </si>
  <si>
    <t>E8889</t>
  </si>
  <si>
    <t>E8891</t>
  </si>
  <si>
    <t>B.3</t>
  </si>
  <si>
    <t>Cesta das Instalações - Topografia</t>
  </si>
  <si>
    <t>B8958</t>
  </si>
  <si>
    <t xml:space="preserve">IMÓVEIS  </t>
  </si>
  <si>
    <t>Mobiliário Escritório</t>
  </si>
  <si>
    <t>Mobiliário Residencial</t>
  </si>
  <si>
    <t xml:space="preserve">Diversos Escritório </t>
  </si>
  <si>
    <t>Diversos Residencial</t>
  </si>
  <si>
    <t>MOBILIÁRIO, DIVERSOS E INSTALAÇÕES</t>
  </si>
  <si>
    <t>Projetista Cadista (Técnico em Geoprocessamento)</t>
  </si>
  <si>
    <t>P8068</t>
  </si>
  <si>
    <t>Categoria</t>
  </si>
  <si>
    <t>Unid.</t>
  </si>
  <si>
    <t>Salário</t>
  </si>
  <si>
    <t>Encargos Sociais</t>
  </si>
  <si>
    <t>Encargos Complementares</t>
  </si>
  <si>
    <t>Encargos Adicionais</t>
  </si>
  <si>
    <t>Encargos Totais</t>
  </si>
  <si>
    <t>Valor Total</t>
  </si>
  <si>
    <t>Alimentação</t>
  </si>
  <si>
    <t>EPI</t>
  </si>
  <si>
    <t>Ferramenta</t>
  </si>
  <si>
    <t>Transporte</t>
  </si>
  <si>
    <t>Exame Ocupacional</t>
  </si>
  <si>
    <t>Cesta Básica</t>
  </si>
  <si>
    <t>Assistência Médica</t>
  </si>
  <si>
    <t>Seguro de Vida</t>
  </si>
  <si>
    <t>R$</t>
  </si>
  <si>
    <t>%</t>
  </si>
  <si>
    <t>P8001</t>
  </si>
  <si>
    <t>Advogado júnior</t>
  </si>
  <si>
    <t>P8002</t>
  </si>
  <si>
    <t>Advogado pleno</t>
  </si>
  <si>
    <t>P8003</t>
  </si>
  <si>
    <t>Advogado sênior</t>
  </si>
  <si>
    <t>P8007</t>
  </si>
  <si>
    <t>Analista de desenvolvimento de sistemas júnior</t>
  </si>
  <si>
    <t>P8008</t>
  </si>
  <si>
    <t>Analista de desenvolvimento de sistemas pleno</t>
  </si>
  <si>
    <t>P8009</t>
  </si>
  <si>
    <t>Analista de desenvolvimento de sistemas sênior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</si>
  <si>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</si>
  <si>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</si>
  <si>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</si>
  <si>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</si>
  <si>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</si>
  <si>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</si>
  <si>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</si>
  <si>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</si>
  <si>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</si>
  <si>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</si>
  <si>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</si>
  <si>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</si>
  <si>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Auxiliar administrativo</t>
  </si>
  <si>
    <t>P8027</t>
  </si>
  <si>
    <t>Auxiliar de laboratório</t>
  </si>
  <si>
    <t>Auxiliar de topografia</t>
  </si>
  <si>
    <t>P8032</t>
  </si>
  <si>
    <t>Biólogo júnior</t>
  </si>
  <si>
    <t>P8033</t>
  </si>
  <si>
    <t>Biólogo pleno</t>
  </si>
  <si>
    <t>P8034</t>
  </si>
  <si>
    <t>Biólogo sênior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</si>
  <si>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</si>
  <si>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</si>
  <si>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</si>
  <si>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</si>
  <si>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</si>
  <si>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</si>
  <si>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</si>
  <si>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P8044</t>
  </si>
  <si>
    <t>P8045</t>
  </si>
  <si>
    <t>Economista júnior</t>
  </si>
  <si>
    <t>P8046</t>
  </si>
  <si>
    <t>Economista pleno</t>
  </si>
  <si>
    <t>P8047</t>
  </si>
  <si>
    <t>Economista sênior</t>
  </si>
  <si>
    <t>P8054</t>
  </si>
  <si>
    <t>Engenheiro agrônomo júnior</t>
  </si>
  <si>
    <t>P8055</t>
  </si>
  <si>
    <t>Engenheiro agrônomo pleno</t>
  </si>
  <si>
    <t>P8056</t>
  </si>
  <si>
    <t>Engenheiro agrônomo sênior</t>
  </si>
  <si>
    <t>P8057</t>
  </si>
  <si>
    <t>Engenheiro ambiental júnior</t>
  </si>
  <si>
    <t>P8058</t>
  </si>
  <si>
    <t>Engenheiro ambiental pleno</t>
  </si>
  <si>
    <t>P8059</t>
  </si>
  <si>
    <t>Engenheiro ambiental sênior</t>
  </si>
  <si>
    <t>P8060</t>
  </si>
  <si>
    <t>Engenheiro consultor especial</t>
  </si>
  <si>
    <t>Engenheiro coordenador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</si>
  <si>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</si>
  <si>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</si>
  <si>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</si>
  <si>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</si>
  <si>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</si>
  <si>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</si>
  <si>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Engenheiro de projetos júnior</t>
  </si>
  <si>
    <t>P8066</t>
  </si>
  <si>
    <t>Engenheiro de projetos pleno</t>
  </si>
  <si>
    <t>Engenheiro de projetos sênior</t>
  </si>
  <si>
    <t>Engenheiro florestal júnior</t>
  </si>
  <si>
    <t>P8069</t>
  </si>
  <si>
    <t>Engenheiro florestal pleno</t>
  </si>
  <si>
    <t>P8070</t>
  </si>
  <si>
    <t>Engenheiro florestal sênior</t>
  </si>
  <si>
    <t>P8080</t>
  </si>
  <si>
    <t>Geólogo júnior</t>
  </si>
  <si>
    <t>P8081</t>
  </si>
  <si>
    <t>Geólogo pleno</t>
  </si>
  <si>
    <t>Geólogo sênior</t>
  </si>
  <si>
    <t>P8092</t>
  </si>
  <si>
    <t>Jornalista júnior</t>
  </si>
  <si>
    <t>P8093</t>
  </si>
  <si>
    <t>Jornalista pleno</t>
  </si>
  <si>
    <t>P8094</t>
  </si>
  <si>
    <t>Jornalista sênior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</si>
  <si>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</si>
  <si>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</si>
  <si>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</si>
  <si>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</si>
  <si>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</si>
  <si>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</si>
  <si>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</si>
  <si>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</si>
  <si>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</si>
  <si>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</si>
  <si>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Motorista de veículo leve</t>
  </si>
  <si>
    <t>P8117</t>
  </si>
  <si>
    <t>Oceanógrafo júnior</t>
  </si>
  <si>
    <t>P8118</t>
  </si>
  <si>
    <t>Oceanógrafo pleno</t>
  </si>
  <si>
    <t>P8119</t>
  </si>
  <si>
    <t>Oceanógrafo sênior</t>
  </si>
  <si>
    <t>P8129</t>
  </si>
  <si>
    <t>Pedagogo júnior</t>
  </si>
  <si>
    <t>P8130</t>
  </si>
  <si>
    <t>Pedagogo pleno</t>
  </si>
  <si>
    <t>P8131</t>
  </si>
  <si>
    <t>Pedagogo sênior</t>
  </si>
  <si>
    <t>P8135</t>
  </si>
  <si>
    <t>Secretária</t>
  </si>
  <si>
    <t>P8139</t>
  </si>
  <si>
    <t>Sondador</t>
  </si>
  <si>
    <t>P8143</t>
  </si>
  <si>
    <t>Técnico ambiental</t>
  </si>
  <si>
    <t>Técnico de obras</t>
  </si>
  <si>
    <t>P8151</t>
  </si>
  <si>
    <t>Técnico de segurança do trabalho</t>
  </si>
  <si>
    <t>Técnico em geoprocessamento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</si>
  <si>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</si>
  <si>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</si>
  <si>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</si>
  <si>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</si>
  <si>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</si>
  <si>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</si>
  <si>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</si>
  <si>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</si>
  <si>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</si>
  <si>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Administrador pleno</t>
  </si>
  <si>
    <t>P8175</t>
  </si>
  <si>
    <t>Administrador sênior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</si>
  <si>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</si>
  <si>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</si>
  <si>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</si>
  <si>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</si>
  <si>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</si>
  <si>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</si>
  <si>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</si>
  <si>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</si>
  <si>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</si>
  <si>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</si>
  <si>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</si>
  <si>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</si>
  <si>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</si>
  <si>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</si>
  <si>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</si>
  <si>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</si>
  <si>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</si>
  <si>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</si>
  <si>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</si>
  <si>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</si>
  <si>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</si>
  <si>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</si>
  <si>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</si>
  <si>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</si>
  <si>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</si>
  <si>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</si>
  <si>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</si>
  <si>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</si>
  <si>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</si>
  <si>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</si>
  <si>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</si>
  <si>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</si>
  <si>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</si>
  <si>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</si>
  <si>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</si>
  <si>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</si>
  <si>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</si>
  <si>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</si>
  <si>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</si>
  <si>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</si>
  <si>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</si>
  <si>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</si>
  <si>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Fonte: FGV IBRE</t>
  </si>
  <si>
    <t xml:space="preserve">Auxiliar Serviços Gerais </t>
  </si>
  <si>
    <t xml:space="preserve">Arqueólogo / Paleontólogo - Pleno </t>
  </si>
  <si>
    <t>Técnico de Meio Ambiente (Programa de Educação Ambiental)</t>
  </si>
  <si>
    <t>Engenheiro Pleno (Residente)</t>
  </si>
  <si>
    <t>Coordenador ambiental</t>
  </si>
  <si>
    <t>P8264</t>
  </si>
  <si>
    <t>Motorista de veículo leve - horista</t>
  </si>
  <si>
    <t>h</t>
  </si>
  <si>
    <t xml:space="preserve">Tabela 1 - Custos de veículos </t>
  </si>
  <si>
    <t>Item</t>
  </si>
  <si>
    <t>Tipo</t>
  </si>
  <si>
    <t>Veículos</t>
  </si>
  <si>
    <t>Veículo leve - 53 kW (sem motorista)</t>
  </si>
  <si>
    <t>E8890</t>
  </si>
  <si>
    <t>Veículo leve - 53 kW (com motorista)</t>
  </si>
  <si>
    <t>Veículo leve picape 4 x 4 com capacidade de 1,10 t - 147 kW (sem motorista)</t>
  </si>
  <si>
    <t>E8888</t>
  </si>
  <si>
    <t>Veículo tipo van furgão com capacidade de 1,38 t - 100 kW (sem motorista)</t>
  </si>
  <si>
    <t>E8887</t>
  </si>
  <si>
    <t>Veículo tipo van furgão com capacidade de 1,38 t - 100 kW (com motorista)</t>
  </si>
  <si>
    <t>Tabela 2 - Custos de imóveis, mobiliário, cestas de instalações e custos diversos</t>
  </si>
  <si>
    <t>Imóveis</t>
  </si>
  <si>
    <t>B8951</t>
  </si>
  <si>
    <t>Comercial (2,55% do CMCC - SINAPI)</t>
  </si>
  <si>
    <t>m² x mês</t>
  </si>
  <si>
    <t>Residencial (2,45% do CMCC - SINAPI)</t>
  </si>
  <si>
    <t>Mobiliário</t>
  </si>
  <si>
    <t>Escritório</t>
  </si>
  <si>
    <t>ocupante x mês</t>
  </si>
  <si>
    <t>Residência</t>
  </si>
  <si>
    <t>Cesta das Instalações</t>
  </si>
  <si>
    <t>B8955</t>
  </si>
  <si>
    <t>Laboratório de asfalto</t>
  </si>
  <si>
    <t>B8956</t>
  </si>
  <si>
    <t>Laboratório de concreto</t>
  </si>
  <si>
    <t>B8957</t>
  </si>
  <si>
    <t>Laboratório de solos</t>
  </si>
  <si>
    <t>Topografia</t>
  </si>
  <si>
    <t>B8961</t>
  </si>
  <si>
    <t>Topografia por VANT</t>
  </si>
  <si>
    <t>Custos Diversos</t>
  </si>
  <si>
    <t>ITEM</t>
  </si>
  <si>
    <t>PRODUTO</t>
  </si>
  <si>
    <t xml:space="preserve"> 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</si>
  <si>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</si>
  <si>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</si>
  <si>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</si>
  <si>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</si>
  <si>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</si>
  <si>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</si>
  <si>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</si>
  <si>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</si>
  <si>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</si>
  <si>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</si>
  <si>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</si>
  <si>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FÍSICO</t>
  </si>
  <si>
    <t>FINANCEIRO</t>
  </si>
  <si>
    <t>TOTAL MENSAL (R$)</t>
  </si>
  <si>
    <t>TOTAL ACUMULADO (R$)</t>
  </si>
  <si>
    <t>PRODUTOS / RELATÓRIOS</t>
  </si>
  <si>
    <t>SEGMENTOS DOS SERVIÇOS</t>
  </si>
  <si>
    <t>QUANTIDADE</t>
  </si>
  <si>
    <t xml:space="preserve">FREQUÊNCIA </t>
  </si>
  <si>
    <t xml:space="preserve">UNIDADE </t>
  </si>
  <si>
    <t xml:space="preserve">PERCENTUAL (%) </t>
  </si>
  <si>
    <t>VALORES (R$)</t>
  </si>
  <si>
    <t>RELATÓRIO DE SITUAÇÃO E PLANO DE TRABALHO</t>
  </si>
  <si>
    <t>INÍCIO DO CONTRATO</t>
  </si>
  <si>
    <t xml:space="preserve">RELATÓRIO </t>
  </si>
  <si>
    <t>RELATÓRIO DE ANDAMENTO E ACOMPANHAMENTO TÉCNICO DAS ATIVIDADES</t>
  </si>
  <si>
    <t xml:space="preserve">MENSAL </t>
  </si>
  <si>
    <t>RELATÓRIO DE PLANEJAMENTO, MEDIÇÕES, CONTROLE FÍSICO-FINANCEIRO E GEOMÉTRICO</t>
  </si>
  <si>
    <t>RELATÓRIO FINAL E AS BUILT</t>
  </si>
  <si>
    <t xml:space="preserve">FIM DO CONTRATO </t>
  </si>
  <si>
    <t>SUBTOTAL</t>
  </si>
  <si>
    <t>Engenheiro Florestal - Pleno</t>
  </si>
  <si>
    <t>Técnico Auxiliar de Arqueologia/Paleontologia</t>
  </si>
  <si>
    <t>Especialista em Meio Ambiente - Pleno</t>
  </si>
  <si>
    <t>Técnico de Segurança do Trabalho</t>
  </si>
  <si>
    <t>Engenheiro Senior (Coordenador )</t>
  </si>
  <si>
    <t>PLANILHA DE CUSTOS</t>
  </si>
  <si>
    <t>BDI (%)</t>
  </si>
  <si>
    <t>VALOR TOTAL            (R$)</t>
  </si>
  <si>
    <t>VALORES                     (R$)</t>
  </si>
  <si>
    <t>Geólogo - Pleno</t>
  </si>
  <si>
    <t>RELATÓRIO AMBIENTAL, GEOLÓGICO, ARQUEOLÓGICO/PALEONTOLÓGICO, SEGURANÇA DO TRABALHO E SAÚDE OCUPACIONAL</t>
  </si>
  <si>
    <t>Consultor Especial - Sênior</t>
  </si>
  <si>
    <t>PLANO DE SEGURANÇA DE BARRAGENS</t>
  </si>
  <si>
    <t>VALOR                       (R$)</t>
  </si>
  <si>
    <t>MESES</t>
  </si>
  <si>
    <t>CRONOGRAMA DE DESEMBOLSO FÍSICO-FINANCEIRO</t>
  </si>
  <si>
    <t>RELATÓRIO DO PLANO DE SEGURANÇA DE BARRAGENS</t>
  </si>
  <si>
    <t>P8090</t>
  </si>
  <si>
    <t>Agente local</t>
  </si>
  <si>
    <t>P8178</t>
  </si>
  <si>
    <t>Designer gráfico</t>
  </si>
  <si>
    <t>Custo Produtivo 
(R$/h)</t>
  </si>
  <si>
    <t>Custo Improdutivo (R$/h)</t>
  </si>
  <si>
    <t>Custo unitário 
(R$/un)</t>
  </si>
  <si>
    <t>BDI (45,11%)</t>
  </si>
  <si>
    <t>DATA BASE: OUTUBRO/2025 DNIT - CONSULT.</t>
  </si>
  <si>
    <t>SUPERVISÃO DAS OBRAS DA BARRAGEM BERÉ, NO MUNICÍPIO JARDIM - CE</t>
  </si>
  <si>
    <t>Mês 13</t>
  </si>
  <si>
    <t>Mês 14</t>
  </si>
  <si>
    <t>Mês 15</t>
  </si>
  <si>
    <t>Mês 16</t>
  </si>
  <si>
    <t>Mês 17</t>
  </si>
  <si>
    <t>Mês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</si>
</sst>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"/>
    <numFmt numFmtId="165" formatCode="_(* #,##0.00_);_(* \(#,##0.00\);_(* &quot;-&quot;??_);_(@_)"/>
    <numFmt numFmtId="166" formatCode="0.0%"/>
    <numFmt numFmtId="167" formatCode="0.0000"/>
    <numFmt numFmtId="168" formatCode="_(* #,##0.00_);_(* \(#,##0.00\);_(* \-??_);_(@_)"/>
    <numFmt numFmtId="169" formatCode="_(* #,##0.0000_);_(* \(#,##0.0000\);_(* \-??_);_(@_)"/>
    <numFmt numFmtId="170" formatCode="0.000%"/>
    <numFmt numFmtId="171" formatCode="#,##0.00_ ;\-#,##0.00\ "/>
  </numFmts>
  <fonts count="32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sz val="16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rgb="FF000000"/>
      <name val="Calibri"/>
      <family val="2"/>
      <scheme val="minor"/>
    </font>
    <font>
      <sz val="11"/>
      <name val="Calibri"/>
      <family val="2"/>
      <charset val="1"/>
    </font>
    <font>
      <sz val="9"/>
      <color theme="1"/>
      <name val="Arial"/>
      <family val="2"/>
    </font>
    <font>
      <sz val="12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9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/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9" fontId="2" fillId="0" borderId="0" applyBorder="0" applyProtection="0"/>
    <xf numFmtId="0" fontId="7" fillId="0" borderId="0"/>
    <xf numFmtId="9" fontId="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8" fillId="0" borderId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0" fontId="26" fillId="0" borderId="0"/>
    <xf numFmtId="43" fontId="2" fillId="0" borderId="0" applyFont="0" applyFill="0" applyBorder="0" applyAlignment="0" applyProtection="0"/>
  </cellStyleXfs>
  <cellXfs count="32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10" fontId="3" fillId="0" borderId="0" xfId="1" applyNumberFormat="1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Border="1" applyAlignment="1">
      <alignment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right" vertical="center"/>
    </xf>
    <xf numFmtId="10" fontId="3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Border="1" applyAlignment="1">
      <alignment vertical="center"/>
    </xf>
    <xf numFmtId="2" fontId="5" fillId="0" borderId="0" xfId="0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right" vertical="center" indent="1"/>
    </xf>
    <xf numFmtId="4" fontId="5" fillId="0" borderId="2" xfId="0" applyNumberFormat="1" applyFont="1" applyBorder="1" applyAlignment="1">
      <alignment horizontal="right" vertical="center"/>
    </xf>
    <xf numFmtId="4" fontId="5" fillId="4" borderId="2" xfId="0" applyNumberFormat="1" applyFont="1" applyFill="1" applyBorder="1" applyAlignment="1">
      <alignment horizontal="right" vertical="center"/>
    </xf>
    <xf numFmtId="4" fontId="5" fillId="3" borderId="2" xfId="0" applyNumberFormat="1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right" vertical="center"/>
    </xf>
    <xf numFmtId="4" fontId="6" fillId="0" borderId="2" xfId="0" applyNumberFormat="1" applyFont="1" applyFill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1" fillId="0" borderId="0" xfId="4" applyAlignment="1">
      <alignment vertical="center"/>
    </xf>
    <xf numFmtId="165" fontId="1" fillId="0" borderId="0" xfId="4" applyNumberFormat="1" applyAlignment="1">
      <alignment vertical="center"/>
    </xf>
    <xf numFmtId="0" fontId="18" fillId="0" borderId="0" xfId="7"/>
    <xf numFmtId="0" fontId="18" fillId="0" borderId="17" xfId="7" applyBorder="1" applyAlignment="1">
      <alignment horizontal="center" vertical="center" wrapText="1"/>
    </xf>
    <xf numFmtId="0" fontId="18" fillId="0" borderId="18" xfId="7" applyBorder="1" applyAlignment="1">
      <alignment horizontal="left" vertical="center" wrapText="1"/>
    </xf>
    <xf numFmtId="2" fontId="18" fillId="0" borderId="18" xfId="7" applyNumberFormat="1" applyBorder="1" applyAlignment="1">
      <alignment horizontal="center" vertical="center"/>
    </xf>
    <xf numFmtId="10" fontId="18" fillId="0" borderId="18" xfId="8" applyNumberFormat="1" applyBorder="1" applyAlignment="1">
      <alignment horizontal="center" vertical="center"/>
    </xf>
    <xf numFmtId="44" fontId="0" fillId="0" borderId="19" xfId="6" applyFont="1" applyBorder="1" applyAlignment="1">
      <alignment vertical="center"/>
    </xf>
    <xf numFmtId="44" fontId="18" fillId="0" borderId="0" xfId="7" applyNumberFormat="1"/>
    <xf numFmtId="0" fontId="18" fillId="0" borderId="20" xfId="7" applyBorder="1" applyAlignment="1">
      <alignment horizontal="center" vertical="center" wrapText="1"/>
    </xf>
    <xf numFmtId="0" fontId="18" fillId="0" borderId="2" xfId="7" applyBorder="1" applyAlignment="1">
      <alignment horizontal="left" vertical="center" wrapText="1"/>
    </xf>
    <xf numFmtId="2" fontId="18" fillId="0" borderId="2" xfId="7" applyNumberFormat="1" applyBorder="1" applyAlignment="1">
      <alignment horizontal="center" vertical="center"/>
    </xf>
    <xf numFmtId="10" fontId="18" fillId="0" borderId="2" xfId="8" applyNumberFormat="1" applyBorder="1" applyAlignment="1">
      <alignment horizontal="center" vertical="center"/>
    </xf>
    <xf numFmtId="44" fontId="0" fillId="0" borderId="21" xfId="6" applyFont="1" applyBorder="1" applyAlignment="1">
      <alignment vertical="center"/>
    </xf>
    <xf numFmtId="2" fontId="19" fillId="8" borderId="23" xfId="7" applyNumberFormat="1" applyFont="1" applyFill="1" applyBorder="1" applyAlignment="1">
      <alignment horizontal="center" vertical="center"/>
    </xf>
    <xf numFmtId="44" fontId="19" fillId="8" borderId="24" xfId="6" applyFont="1" applyFill="1" applyBorder="1" applyAlignment="1">
      <alignment vertical="center"/>
    </xf>
    <xf numFmtId="44" fontId="19" fillId="8" borderId="0" xfId="6" applyFont="1" applyFill="1" applyBorder="1" applyAlignment="1">
      <alignment vertical="center"/>
    </xf>
    <xf numFmtId="44" fontId="0" fillId="0" borderId="0" xfId="6" applyFont="1"/>
    <xf numFmtId="0" fontId="18" fillId="0" borderId="0" xfId="7" applyAlignment="1">
      <alignment wrapText="1"/>
    </xf>
    <xf numFmtId="167" fontId="18" fillId="0" borderId="0" xfId="7" applyNumberFormat="1"/>
    <xf numFmtId="4" fontId="18" fillId="0" borderId="0" xfId="7" applyNumberFormat="1"/>
    <xf numFmtId="168" fontId="18" fillId="0" borderId="0" xfId="9"/>
    <xf numFmtId="169" fontId="18" fillId="0" borderId="0" xfId="9" applyNumberFormat="1"/>
    <xf numFmtId="170" fontId="19" fillId="8" borderId="23" xfId="8" applyNumberFormat="1" applyFont="1" applyFill="1" applyBorder="1" applyAlignment="1">
      <alignment horizontal="center" vertical="center"/>
    </xf>
    <xf numFmtId="0" fontId="19" fillId="0" borderId="23" xfId="7" applyFont="1" applyBorder="1" applyAlignment="1">
      <alignment horizontal="center" vertical="center" wrapText="1"/>
    </xf>
    <xf numFmtId="0" fontId="19" fillId="0" borderId="24" xfId="7" applyFont="1" applyBorder="1" applyAlignment="1">
      <alignment horizontal="center" vertical="center"/>
    </xf>
    <xf numFmtId="0" fontId="15" fillId="7" borderId="15" xfId="4" applyFont="1" applyFill="1" applyBorder="1" applyAlignment="1">
      <alignment vertical="center"/>
    </xf>
    <xf numFmtId="0" fontId="15" fillId="7" borderId="15" xfId="4" applyFont="1" applyFill="1" applyBorder="1" applyAlignment="1">
      <alignment horizontal="center" vertical="center"/>
    </xf>
    <xf numFmtId="0" fontId="15" fillId="7" borderId="16" xfId="4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19" fillId="0" borderId="23" xfId="7" applyFont="1" applyBorder="1" applyAlignment="1">
      <alignment horizontal="center" vertical="center"/>
    </xf>
    <xf numFmtId="0" fontId="19" fillId="8" borderId="23" xfId="7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wrapText="1"/>
    </xf>
    <xf numFmtId="4" fontId="6" fillId="5" borderId="2" xfId="0" applyNumberFormat="1" applyFont="1" applyFill="1" applyBorder="1" applyAlignment="1">
      <alignment horizontal="right" vertical="center" wrapText="1"/>
    </xf>
    <xf numFmtId="4" fontId="6" fillId="5" borderId="2" xfId="0" applyNumberFormat="1" applyFont="1" applyFill="1" applyBorder="1" applyAlignment="1">
      <alignment horizontal="right" vertical="center"/>
    </xf>
    <xf numFmtId="0" fontId="3" fillId="0" borderId="25" xfId="0" applyFont="1" applyBorder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18" fillId="0" borderId="0" xfId="7" applyBorder="1"/>
    <xf numFmtId="0" fontId="18" fillId="0" borderId="29" xfId="7" applyBorder="1"/>
    <xf numFmtId="0" fontId="18" fillId="0" borderId="30" xfId="7" applyBorder="1"/>
    <xf numFmtId="0" fontId="18" fillId="0" borderId="31" xfId="7" applyBorder="1"/>
    <xf numFmtId="0" fontId="18" fillId="0" borderId="32" xfId="7" applyBorder="1"/>
    <xf numFmtId="0" fontId="18" fillId="0" borderId="33" xfId="7" applyBorder="1"/>
    <xf numFmtId="0" fontId="18" fillId="0" borderId="34" xfId="7" applyBorder="1"/>
    <xf numFmtId="0" fontId="18" fillId="0" borderId="35" xfId="7" applyBorder="1"/>
    <xf numFmtId="0" fontId="18" fillId="0" borderId="36" xfId="7" applyBorder="1"/>
    <xf numFmtId="0" fontId="19" fillId="0" borderId="37" xfId="7" applyFont="1" applyBorder="1" applyAlignment="1">
      <alignment horizontal="center" vertical="center" wrapText="1"/>
    </xf>
    <xf numFmtId="170" fontId="19" fillId="8" borderId="37" xfId="8" applyNumberFormat="1" applyFont="1" applyFill="1" applyBorder="1" applyAlignment="1">
      <alignment horizontal="center" vertical="center"/>
    </xf>
    <xf numFmtId="0" fontId="19" fillId="0" borderId="24" xfId="7" applyFont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3" fillId="3" borderId="4" xfId="0" applyFont="1" applyFill="1" applyBorder="1" applyAlignment="1">
      <alignment horizontal="left" vertical="center"/>
    </xf>
    <xf numFmtId="0" fontId="23" fillId="3" borderId="3" xfId="0" applyFont="1" applyFill="1" applyBorder="1" applyAlignment="1">
      <alignment horizontal="left" vertical="center"/>
    </xf>
    <xf numFmtId="0" fontId="23" fillId="3" borderId="3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vertical="center"/>
    </xf>
    <xf numFmtId="4" fontId="24" fillId="0" borderId="2" xfId="0" applyNumberFormat="1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4" fontId="24" fillId="0" borderId="2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/>
    </xf>
    <xf numFmtId="4" fontId="24" fillId="5" borderId="2" xfId="0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center" vertical="center"/>
    </xf>
    <xf numFmtId="0" fontId="12" fillId="0" borderId="0" xfId="0" applyFont="1"/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4" fontId="6" fillId="0" borderId="2" xfId="0" applyNumberFormat="1" applyFont="1" applyFill="1" applyBorder="1" applyAlignment="1">
      <alignment horizontal="center" vertical="center"/>
    </xf>
    <xf numFmtId="0" fontId="18" fillId="0" borderId="20" xfId="7" applyFont="1" applyBorder="1" applyAlignment="1">
      <alignment horizontal="center" vertical="center" wrapText="1"/>
    </xf>
    <xf numFmtId="0" fontId="18" fillId="0" borderId="2" xfId="7" applyFont="1" applyBorder="1" applyAlignment="1">
      <alignment horizontal="left" vertical="center" wrapText="1"/>
    </xf>
    <xf numFmtId="2" fontId="18" fillId="0" borderId="2" xfId="7" applyNumberFormat="1" applyFont="1" applyBorder="1" applyAlignment="1">
      <alignment horizontal="center" vertical="center"/>
    </xf>
    <xf numFmtId="10" fontId="18" fillId="0" borderId="2" xfId="8" applyNumberFormat="1" applyFont="1" applyBorder="1" applyAlignment="1">
      <alignment horizontal="center" vertical="center"/>
    </xf>
    <xf numFmtId="44" fontId="27" fillId="0" borderId="21" xfId="6" applyFont="1" applyBorder="1" applyAlignment="1">
      <alignment vertical="center"/>
    </xf>
    <xf numFmtId="2" fontId="18" fillId="0" borderId="0" xfId="7" applyNumberFormat="1"/>
    <xf numFmtId="2" fontId="19" fillId="5" borderId="0" xfId="6" applyNumberFormat="1" applyFont="1" applyFill="1" applyBorder="1" applyAlignment="1">
      <alignment vertical="center"/>
    </xf>
    <xf numFmtId="171" fontId="19" fillId="8" borderId="24" xfId="6" applyNumberFormat="1" applyFont="1" applyFill="1" applyBorder="1" applyAlignment="1">
      <alignment vertical="center"/>
    </xf>
    <xf numFmtId="4" fontId="19" fillId="8" borderId="37" xfId="8" applyNumberFormat="1" applyFont="1" applyFill="1" applyBorder="1" applyAlignment="1">
      <alignment horizontal="center" vertical="center"/>
    </xf>
    <xf numFmtId="0" fontId="28" fillId="9" borderId="12" xfId="4" applyFont="1" applyFill="1" applyBorder="1" applyAlignment="1">
      <alignment horizontal="left" vertical="center" wrapText="1"/>
    </xf>
    <xf numFmtId="0" fontId="28" fillId="9" borderId="10" xfId="4" applyFont="1" applyFill="1" applyBorder="1" applyAlignment="1">
      <alignment horizontal="left" vertical="center" wrapText="1"/>
    </xf>
    <xf numFmtId="0" fontId="28" fillId="9" borderId="15" xfId="4" applyFont="1" applyFill="1" applyBorder="1" applyAlignment="1">
      <alignment horizontal="left" vertical="center" wrapText="1"/>
    </xf>
    <xf numFmtId="0" fontId="28" fillId="9" borderId="18" xfId="4" applyFont="1" applyFill="1" applyBorder="1" applyAlignment="1">
      <alignment horizontal="left" vertical="center" wrapText="1"/>
    </xf>
    <xf numFmtId="0" fontId="13" fillId="6" borderId="45" xfId="0" applyFont="1" applyFill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4" fontId="14" fillId="0" borderId="45" xfId="0" applyNumberFormat="1" applyFont="1" applyBorder="1" applyAlignment="1">
      <alignment horizontal="right" vertical="center" wrapText="1"/>
    </xf>
    <xf numFmtId="4" fontId="14" fillId="0" borderId="47" xfId="0" applyNumberFormat="1" applyFont="1" applyBorder="1" applyAlignment="1">
      <alignment horizontal="right" vertical="center" wrapText="1"/>
    </xf>
    <xf numFmtId="0" fontId="7" fillId="0" borderId="0" xfId="2" applyFont="1"/>
    <xf numFmtId="0" fontId="8" fillId="6" borderId="45" xfId="0" applyFont="1" applyFill="1" applyBorder="1" applyAlignment="1">
      <alignment horizontal="center" vertical="center" wrapText="1"/>
    </xf>
    <xf numFmtId="0" fontId="8" fillId="5" borderId="46" xfId="0" applyFont="1" applyFill="1" applyBorder="1" applyAlignment="1">
      <alignment horizontal="center" vertical="center" wrapText="1"/>
    </xf>
    <xf numFmtId="0" fontId="8" fillId="5" borderId="45" xfId="0" applyFont="1" applyFill="1" applyBorder="1" applyAlignment="1">
      <alignment horizontal="center" vertical="center" wrapText="1"/>
    </xf>
    <xf numFmtId="0" fontId="8" fillId="5" borderId="47" xfId="0" applyFont="1" applyFill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5" xfId="0" applyFont="1" applyBorder="1" applyAlignment="1">
      <alignment vertical="center" wrapText="1"/>
    </xf>
    <xf numFmtId="0" fontId="9" fillId="0" borderId="45" xfId="0" applyFont="1" applyBorder="1" applyAlignment="1">
      <alignment horizontal="center" vertical="center" wrapText="1"/>
    </xf>
    <xf numFmtId="4" fontId="9" fillId="0" borderId="45" xfId="0" applyNumberFormat="1" applyFont="1" applyBorder="1" applyAlignment="1">
      <alignment horizontal="right" vertical="center" wrapText="1"/>
    </xf>
    <xf numFmtId="2" fontId="9" fillId="0" borderId="45" xfId="11" applyNumberFormat="1" applyFont="1" applyBorder="1" applyAlignment="1">
      <alignment horizontal="center" vertical="center" wrapText="1"/>
    </xf>
    <xf numFmtId="4" fontId="9" fillId="0" borderId="47" xfId="0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top"/>
    </xf>
    <xf numFmtId="0" fontId="21" fillId="0" borderId="0" xfId="0" applyFont="1" applyAlignment="1">
      <alignment horizontal="centerContinuous" vertical="center"/>
    </xf>
    <xf numFmtId="0" fontId="29" fillId="0" borderId="0" xfId="0" applyFont="1" applyAlignment="1">
      <alignment horizontal="centerContinuous" vertical="top"/>
    </xf>
    <xf numFmtId="0" fontId="29" fillId="0" borderId="0" xfId="0" applyFont="1" applyAlignment="1">
      <alignment horizontal="centerContinuous" vertical="center"/>
    </xf>
    <xf numFmtId="0" fontId="29" fillId="0" borderId="0" xfId="0" applyFont="1"/>
    <xf numFmtId="0" fontId="14" fillId="0" borderId="47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29" fillId="0" borderId="0" xfId="0" applyFont="1" applyAlignment="1">
      <alignment horizontal="centerContinuous"/>
    </xf>
    <xf numFmtId="0" fontId="13" fillId="6" borderId="46" xfId="0" applyFont="1" applyFill="1" applyBorder="1" applyAlignment="1">
      <alignment horizontal="center" vertical="center" wrapText="1"/>
    </xf>
    <xf numFmtId="0" fontId="13" fillId="6" borderId="47" xfId="0" applyFont="1" applyFill="1" applyBorder="1" applyAlignment="1">
      <alignment horizontal="center" vertical="center" wrapText="1"/>
    </xf>
    <xf numFmtId="4" fontId="12" fillId="0" borderId="47" xfId="0" applyNumberFormat="1" applyFont="1" applyBorder="1" applyAlignment="1">
      <alignment horizontal="right" vertical="center" wrapText="1"/>
    </xf>
    <xf numFmtId="43" fontId="12" fillId="0" borderId="0" xfId="0" applyNumberFormat="1" applyFont="1"/>
    <xf numFmtId="0" fontId="19" fillId="0" borderId="23" xfId="7" applyFont="1" applyBorder="1" applyAlignment="1">
      <alignment horizontal="center" vertical="center"/>
    </xf>
    <xf numFmtId="0" fontId="19" fillId="8" borderId="23" xfId="7" applyFont="1" applyFill="1" applyBorder="1" applyAlignment="1">
      <alignment horizontal="center" vertical="center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left" vertical="center" wrapText="1"/>
    </xf>
    <xf numFmtId="2" fontId="18" fillId="0" borderId="18" xfId="7" applyNumberFormat="1" applyFont="1" applyBorder="1" applyAlignment="1">
      <alignment horizontal="center" vertical="center"/>
    </xf>
    <xf numFmtId="10" fontId="18" fillId="0" borderId="18" xfId="8" applyNumberFormat="1" applyFont="1" applyBorder="1" applyAlignment="1">
      <alignment horizontal="center" vertical="center"/>
    </xf>
    <xf numFmtId="4" fontId="18" fillId="0" borderId="8" xfId="8" applyNumberFormat="1" applyFont="1" applyBorder="1" applyAlignment="1">
      <alignment horizontal="center" vertical="center"/>
    </xf>
    <xf numFmtId="10" fontId="18" fillId="0" borderId="8" xfId="8" applyNumberFormat="1" applyFont="1" applyBorder="1" applyAlignment="1">
      <alignment horizontal="center" vertical="center"/>
    </xf>
    <xf numFmtId="10" fontId="18" fillId="0" borderId="4" xfId="8" applyNumberFormat="1" applyFont="1" applyBorder="1" applyAlignment="1">
      <alignment horizontal="center" vertical="center"/>
    </xf>
    <xf numFmtId="171" fontId="30" fillId="0" borderId="19" xfId="6" applyNumberFormat="1" applyFont="1" applyBorder="1" applyAlignment="1">
      <alignment vertical="center"/>
    </xf>
    <xf numFmtId="171" fontId="30" fillId="0" borderId="21" xfId="6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right" vertical="center" indent="1"/>
    </xf>
    <xf numFmtId="9" fontId="28" fillId="7" borderId="12" xfId="5" applyFont="1" applyFill="1" applyBorder="1" applyAlignment="1">
      <alignment horizontal="center" vertical="center"/>
    </xf>
    <xf numFmtId="0" fontId="28" fillId="7" borderId="12" xfId="4" applyFont="1" applyFill="1" applyBorder="1" applyAlignment="1">
      <alignment horizontal="center" vertical="center"/>
    </xf>
    <xf numFmtId="0" fontId="28" fillId="7" borderId="52" xfId="4" applyFont="1" applyFill="1" applyBorder="1" applyAlignment="1">
      <alignment horizontal="center" vertical="center"/>
    </xf>
    <xf numFmtId="0" fontId="28" fillId="7" borderId="13" xfId="4" applyFont="1" applyFill="1" applyBorder="1" applyAlignment="1">
      <alignment horizontal="center" vertical="center"/>
    </xf>
    <xf numFmtId="4" fontId="31" fillId="0" borderId="10" xfId="4" applyNumberFormat="1" applyFont="1" applyBorder="1" applyAlignment="1">
      <alignment horizontal="center" vertical="center"/>
    </xf>
    <xf numFmtId="0" fontId="31" fillId="0" borderId="10" xfId="4" applyFont="1" applyBorder="1" applyAlignment="1">
      <alignment horizontal="center" vertical="center"/>
    </xf>
    <xf numFmtId="0" fontId="31" fillId="0" borderId="5" xfId="4" applyFont="1" applyBorder="1" applyAlignment="1">
      <alignment horizontal="center" vertical="center"/>
    </xf>
    <xf numFmtId="0" fontId="31" fillId="0" borderId="40" xfId="4" applyFont="1" applyBorder="1" applyAlignment="1">
      <alignment horizontal="center" vertical="center"/>
    </xf>
    <xf numFmtId="10" fontId="28" fillId="7" borderId="12" xfId="5" applyNumberFormat="1" applyFont="1" applyFill="1" applyBorder="1" applyAlignment="1">
      <alignment horizontal="center" vertical="center"/>
    </xf>
    <xf numFmtId="10" fontId="28" fillId="7" borderId="52" xfId="5" applyNumberFormat="1" applyFont="1" applyFill="1" applyBorder="1" applyAlignment="1">
      <alignment horizontal="center" vertical="center"/>
    </xf>
    <xf numFmtId="10" fontId="28" fillId="7" borderId="13" xfId="5" applyNumberFormat="1" applyFont="1" applyFill="1" applyBorder="1" applyAlignment="1">
      <alignment horizontal="center" vertical="center"/>
    </xf>
    <xf numFmtId="171" fontId="31" fillId="0" borderId="15" xfId="6" applyNumberFormat="1" applyFont="1" applyBorder="1" applyAlignment="1">
      <alignment horizontal="center" vertical="center"/>
    </xf>
    <xf numFmtId="171" fontId="31" fillId="0" borderId="53" xfId="6" applyNumberFormat="1" applyFont="1" applyBorder="1" applyAlignment="1">
      <alignment horizontal="center" vertical="center"/>
    </xf>
    <xf numFmtId="171" fontId="31" fillId="0" borderId="16" xfId="6" applyNumberFormat="1" applyFont="1" applyBorder="1" applyAlignment="1">
      <alignment horizontal="center" vertical="center"/>
    </xf>
    <xf numFmtId="10" fontId="28" fillId="7" borderId="18" xfId="5" applyNumberFormat="1" applyFont="1" applyFill="1" applyBorder="1" applyAlignment="1">
      <alignment horizontal="center" vertical="center"/>
    </xf>
    <xf numFmtId="10" fontId="28" fillId="7" borderId="8" xfId="5" applyNumberFormat="1" applyFont="1" applyFill="1" applyBorder="1" applyAlignment="1">
      <alignment horizontal="center" vertical="center"/>
    </xf>
    <xf numFmtId="10" fontId="28" fillId="7" borderId="19" xfId="5" applyNumberFormat="1" applyFont="1" applyFill="1" applyBorder="1" applyAlignment="1">
      <alignment horizontal="center" vertical="center"/>
    </xf>
    <xf numFmtId="171" fontId="31" fillId="0" borderId="10" xfId="6" applyNumberFormat="1" applyFont="1" applyBorder="1" applyAlignment="1">
      <alignment horizontal="center" vertical="center"/>
    </xf>
    <xf numFmtId="171" fontId="31" fillId="0" borderId="5" xfId="6" applyNumberFormat="1" applyFont="1" applyBorder="1" applyAlignment="1">
      <alignment horizontal="center" vertical="center"/>
    </xf>
    <xf numFmtId="171" fontId="31" fillId="0" borderId="40" xfId="6" applyNumberFormat="1" applyFont="1" applyBorder="1" applyAlignment="1">
      <alignment horizontal="center" vertical="center"/>
    </xf>
    <xf numFmtId="166" fontId="28" fillId="7" borderId="18" xfId="5" applyNumberFormat="1" applyFont="1" applyFill="1" applyBorder="1" applyAlignment="1">
      <alignment horizontal="center" vertical="center"/>
    </xf>
    <xf numFmtId="0" fontId="31" fillId="0" borderId="15" xfId="4" applyFont="1" applyBorder="1" applyAlignment="1">
      <alignment horizontal="center" vertical="center"/>
    </xf>
    <xf numFmtId="165" fontId="31" fillId="0" borderId="15" xfId="4" applyNumberFormat="1" applyFont="1" applyBorder="1" applyAlignment="1">
      <alignment horizontal="center" vertical="center"/>
    </xf>
    <xf numFmtId="4" fontId="31" fillId="0" borderId="15" xfId="4" applyNumberFormat="1" applyFont="1" applyBorder="1" applyAlignment="1">
      <alignment horizontal="center" vertical="center"/>
    </xf>
    <xf numFmtId="4" fontId="31" fillId="0" borderId="53" xfId="4" applyNumberFormat="1" applyFont="1" applyBorder="1" applyAlignment="1">
      <alignment horizontal="center" vertical="center"/>
    </xf>
    <xf numFmtId="4" fontId="31" fillId="0" borderId="16" xfId="4" applyNumberFormat="1" applyFont="1" applyBorder="1" applyAlignment="1">
      <alignment horizontal="center" vertical="center"/>
    </xf>
    <xf numFmtId="44" fontId="31" fillId="2" borderId="12" xfId="6" applyFont="1" applyFill="1" applyBorder="1" applyAlignment="1">
      <alignment horizontal="center" vertical="center"/>
    </xf>
    <xf numFmtId="44" fontId="31" fillId="0" borderId="15" xfId="6" applyFont="1" applyBorder="1" applyAlignment="1">
      <alignment horizontal="center" vertical="center"/>
    </xf>
    <xf numFmtId="4" fontId="31" fillId="0" borderId="12" xfId="4" applyNumberFormat="1" applyFont="1" applyBorder="1" applyAlignment="1">
      <alignment vertical="center"/>
    </xf>
    <xf numFmtId="4" fontId="31" fillId="0" borderId="52" xfId="4" applyNumberFormat="1" applyFont="1" applyBorder="1" applyAlignment="1">
      <alignment vertical="center"/>
    </xf>
    <xf numFmtId="4" fontId="31" fillId="0" borderId="13" xfId="4" applyNumberFormat="1" applyFont="1" applyBorder="1" applyAlignment="1">
      <alignment vertical="center"/>
    </xf>
    <xf numFmtId="4" fontId="31" fillId="0" borderId="15" xfId="4" applyNumberFormat="1" applyFont="1" applyBorder="1" applyAlignment="1">
      <alignment vertical="center" wrapText="1"/>
    </xf>
    <xf numFmtId="4" fontId="31" fillId="0" borderId="53" xfId="4" applyNumberFormat="1" applyFont="1" applyBorder="1" applyAlignment="1">
      <alignment vertical="center" wrapText="1"/>
    </xf>
    <xf numFmtId="4" fontId="31" fillId="2" borderId="16" xfId="4" applyNumberFormat="1" applyFont="1" applyFill="1" applyBorder="1" applyAlignment="1">
      <alignment vertical="center" wrapText="1"/>
    </xf>
    <xf numFmtId="0" fontId="1" fillId="5" borderId="0" xfId="4" applyFill="1" applyAlignment="1">
      <alignment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 wrapText="1"/>
    </xf>
    <xf numFmtId="0" fontId="23" fillId="0" borderId="4" xfId="0" applyFont="1" applyFill="1" applyBorder="1" applyAlignment="1">
      <alignment horizontal="left" vertical="center"/>
    </xf>
    <xf numFmtId="0" fontId="23" fillId="0" borderId="3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0" fontId="24" fillId="0" borderId="3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/>
    </xf>
    <xf numFmtId="0" fontId="24" fillId="0" borderId="2" xfId="0" applyFont="1" applyFill="1" applyBorder="1" applyAlignment="1">
      <alignment horizontal="left" vertical="center"/>
    </xf>
    <xf numFmtId="0" fontId="23" fillId="3" borderId="4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/>
    </xf>
    <xf numFmtId="0" fontId="23" fillId="4" borderId="38" xfId="0" applyFont="1" applyFill="1" applyBorder="1" applyAlignment="1">
      <alignment horizontal="center" vertical="center"/>
    </xf>
    <xf numFmtId="0" fontId="23" fillId="4" borderId="6" xfId="0" applyFont="1" applyFill="1" applyBorder="1" applyAlignment="1">
      <alignment horizontal="center" vertical="center"/>
    </xf>
    <xf numFmtId="0" fontId="23" fillId="4" borderId="8" xfId="0" applyFont="1" applyFill="1" applyBorder="1" applyAlignment="1">
      <alignment horizontal="center" vertical="center"/>
    </xf>
    <xf numFmtId="0" fontId="23" fillId="4" borderId="25" xfId="0" applyFont="1" applyFill="1" applyBorder="1" applyAlignment="1">
      <alignment horizontal="center" vertical="center"/>
    </xf>
    <xf numFmtId="0" fontId="23" fillId="4" borderId="9" xfId="0" applyFont="1" applyFill="1" applyBorder="1" applyAlignment="1">
      <alignment horizontal="center" vertical="center"/>
    </xf>
    <xf numFmtId="0" fontId="25" fillId="5" borderId="4" xfId="0" applyFont="1" applyFill="1" applyBorder="1" applyAlignment="1">
      <alignment horizontal="left" vertical="center" wrapText="1"/>
    </xf>
    <xf numFmtId="0" fontId="25" fillId="5" borderId="3" xfId="0" applyFont="1" applyFill="1" applyBorder="1" applyAlignment="1">
      <alignment horizontal="left" vertical="center" wrapText="1"/>
    </xf>
    <xf numFmtId="0" fontId="25" fillId="5" borderId="1" xfId="0" applyFont="1" applyFill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3" fillId="4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3" fillId="4" borderId="27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0" fontId="20" fillId="0" borderId="32" xfId="7" applyFont="1" applyBorder="1" applyAlignment="1">
      <alignment horizontal="center"/>
    </xf>
    <xf numFmtId="0" fontId="20" fillId="0" borderId="0" xfId="7" applyFont="1" applyBorder="1" applyAlignment="1">
      <alignment horizontal="center"/>
    </xf>
    <xf numFmtId="0" fontId="20" fillId="0" borderId="33" xfId="7" applyFont="1" applyBorder="1" applyAlignment="1">
      <alignment horizontal="center"/>
    </xf>
    <xf numFmtId="49" fontId="20" fillId="0" borderId="26" xfId="7" applyNumberFormat="1" applyFont="1" applyBorder="1" applyAlignment="1">
      <alignment horizontal="center" vertical="center"/>
    </xf>
    <xf numFmtId="49" fontId="20" fillId="0" borderId="27" xfId="7" applyNumberFormat="1" applyFont="1" applyBorder="1" applyAlignment="1">
      <alignment horizontal="center" vertical="center"/>
    </xf>
    <xf numFmtId="49" fontId="20" fillId="0" borderId="7" xfId="7" applyNumberFormat="1" applyFont="1" applyBorder="1" applyAlignment="1">
      <alignment horizontal="center" vertical="center"/>
    </xf>
    <xf numFmtId="49" fontId="20" fillId="0" borderId="28" xfId="7" applyNumberFormat="1" applyFont="1" applyBorder="1" applyAlignment="1">
      <alignment horizontal="center" vertical="center"/>
    </xf>
    <xf numFmtId="0" fontId="19" fillId="0" borderId="22" xfId="7" applyFont="1" applyBorder="1" applyAlignment="1">
      <alignment horizontal="center" vertical="center"/>
    </xf>
    <xf numFmtId="0" fontId="19" fillId="0" borderId="23" xfId="7" applyFont="1" applyBorder="1" applyAlignment="1">
      <alignment horizontal="center" vertical="center"/>
    </xf>
    <xf numFmtId="0" fontId="19" fillId="8" borderId="22" xfId="7" applyFont="1" applyFill="1" applyBorder="1" applyAlignment="1">
      <alignment horizontal="center" vertical="center"/>
    </xf>
    <xf numFmtId="0" fontId="19" fillId="8" borderId="23" xfId="7" applyFont="1" applyFill="1" applyBorder="1" applyAlignment="1">
      <alignment horizontal="center" vertical="center"/>
    </xf>
    <xf numFmtId="0" fontId="28" fillId="0" borderId="41" xfId="4" applyFont="1" applyBorder="1" applyAlignment="1">
      <alignment horizontal="center" vertical="center"/>
    </xf>
    <xf numFmtId="0" fontId="28" fillId="0" borderId="43" xfId="4" applyFont="1" applyBorder="1" applyAlignment="1">
      <alignment horizontal="center" vertical="center"/>
    </xf>
    <xf numFmtId="0" fontId="28" fillId="0" borderId="42" xfId="4" applyFont="1" applyBorder="1" applyAlignment="1">
      <alignment horizontal="left" vertical="center" wrapText="1"/>
    </xf>
    <xf numFmtId="0" fontId="28" fillId="0" borderId="44" xfId="4" applyFont="1" applyBorder="1" applyAlignment="1">
      <alignment horizontal="left" vertical="center" wrapText="1"/>
    </xf>
    <xf numFmtId="4" fontId="16" fillId="0" borderId="42" xfId="4" applyNumberFormat="1" applyFont="1" applyBorder="1" applyAlignment="1">
      <alignment horizontal="center" vertical="center" wrapText="1"/>
    </xf>
    <xf numFmtId="4" fontId="16" fillId="0" borderId="44" xfId="4" applyNumberFormat="1" applyFont="1" applyBorder="1" applyAlignment="1">
      <alignment horizontal="center" vertical="center" wrapText="1"/>
    </xf>
    <xf numFmtId="0" fontId="28" fillId="0" borderId="12" xfId="4" applyFont="1" applyBorder="1" applyAlignment="1">
      <alignment vertical="center" wrapText="1"/>
    </xf>
    <xf numFmtId="0" fontId="28" fillId="0" borderId="15" xfId="4" applyFont="1" applyBorder="1" applyAlignment="1">
      <alignment vertical="center" wrapText="1"/>
    </xf>
    <xf numFmtId="0" fontId="11" fillId="0" borderId="22" xfId="4" applyFont="1" applyBorder="1" applyAlignment="1">
      <alignment horizontal="center" vertical="center"/>
    </xf>
    <xf numFmtId="0" fontId="11" fillId="0" borderId="23" xfId="4" applyFont="1" applyBorder="1" applyAlignment="1">
      <alignment horizontal="center" vertical="center"/>
    </xf>
    <xf numFmtId="0" fontId="11" fillId="0" borderId="37" xfId="4" applyFont="1" applyBorder="1" applyAlignment="1">
      <alignment horizontal="center" vertical="center"/>
    </xf>
    <xf numFmtId="0" fontId="11" fillId="0" borderId="24" xfId="4" applyFont="1" applyBorder="1" applyAlignment="1">
      <alignment horizontal="center" vertical="center"/>
    </xf>
    <xf numFmtId="0" fontId="15" fillId="0" borderId="11" xfId="4" applyFont="1" applyBorder="1" applyAlignment="1">
      <alignment horizontal="center" vertical="center"/>
    </xf>
    <xf numFmtId="0" fontId="15" fillId="0" borderId="14" xfId="4" applyFont="1" applyBorder="1" applyAlignment="1">
      <alignment horizontal="center" vertical="center"/>
    </xf>
    <xf numFmtId="0" fontId="15" fillId="0" borderId="12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 wrapText="1"/>
    </xf>
    <xf numFmtId="0" fontId="10" fillId="2" borderId="12" xfId="4" applyFont="1" applyFill="1" applyBorder="1" applyAlignment="1">
      <alignment horizontal="center" vertical="center"/>
    </xf>
    <xf numFmtId="0" fontId="10" fillId="2" borderId="52" xfId="4" applyFont="1" applyFill="1" applyBorder="1" applyAlignment="1">
      <alignment horizontal="center" vertical="center"/>
    </xf>
    <xf numFmtId="0" fontId="10" fillId="2" borderId="13" xfId="4" applyFont="1" applyFill="1" applyBorder="1" applyAlignment="1">
      <alignment horizontal="center" vertical="center"/>
    </xf>
    <xf numFmtId="0" fontId="28" fillId="0" borderId="11" xfId="4" applyFont="1" applyBorder="1" applyAlignment="1">
      <alignment horizontal="center" vertical="center"/>
    </xf>
    <xf numFmtId="0" fontId="28" fillId="0" borderId="39" xfId="4" applyFont="1" applyBorder="1" applyAlignment="1">
      <alignment horizontal="center" vertical="center"/>
    </xf>
    <xf numFmtId="0" fontId="28" fillId="0" borderId="10" xfId="4" applyFont="1" applyBorder="1" applyAlignment="1">
      <alignment vertical="center" wrapText="1"/>
    </xf>
    <xf numFmtId="0" fontId="21" fillId="0" borderId="0" xfId="4" applyFont="1" applyAlignment="1">
      <alignment horizontal="center" vertical="center"/>
    </xf>
    <xf numFmtId="0" fontId="16" fillId="0" borderId="11" xfId="4" applyFont="1" applyBorder="1" applyAlignment="1">
      <alignment vertical="center"/>
    </xf>
    <xf numFmtId="0" fontId="16" fillId="0" borderId="12" xfId="4" applyFont="1" applyBorder="1" applyAlignment="1">
      <alignment vertical="center"/>
    </xf>
    <xf numFmtId="0" fontId="16" fillId="0" borderId="14" xfId="4" applyFont="1" applyBorder="1" applyAlignment="1">
      <alignment vertical="center" wrapText="1"/>
    </xf>
    <xf numFmtId="0" fontId="16" fillId="0" borderId="15" xfId="4" applyFont="1" applyBorder="1" applyAlignment="1">
      <alignment vertical="center" wrapText="1"/>
    </xf>
    <xf numFmtId="4" fontId="16" fillId="0" borderId="12" xfId="4" applyNumberFormat="1" applyFont="1" applyBorder="1" applyAlignment="1">
      <alignment horizontal="center" vertical="center" wrapText="1"/>
    </xf>
    <xf numFmtId="4" fontId="16" fillId="0" borderId="10" xfId="4" applyNumberFormat="1" applyFont="1" applyBorder="1" applyAlignment="1">
      <alignment horizontal="center" vertical="center" wrapText="1"/>
    </xf>
    <xf numFmtId="4" fontId="16" fillId="0" borderId="15" xfId="4" applyNumberFormat="1" applyFont="1" applyBorder="1" applyAlignment="1">
      <alignment horizontal="center" vertical="center" wrapText="1"/>
    </xf>
    <xf numFmtId="4" fontId="16" fillId="0" borderId="18" xfId="4" applyNumberFormat="1" applyFont="1" applyBorder="1" applyAlignment="1">
      <alignment horizontal="center" vertical="center" wrapText="1"/>
    </xf>
    <xf numFmtId="0" fontId="28" fillId="0" borderId="17" xfId="4" applyFont="1" applyBorder="1" applyAlignment="1">
      <alignment horizontal="center" vertical="center"/>
    </xf>
    <xf numFmtId="0" fontId="28" fillId="0" borderId="14" xfId="4" applyFont="1" applyBorder="1" applyAlignment="1">
      <alignment horizontal="center" vertical="center"/>
    </xf>
    <xf numFmtId="0" fontId="28" fillId="0" borderId="18" xfId="4" applyFont="1" applyBorder="1" applyAlignment="1">
      <alignment vertical="center" wrapText="1"/>
    </xf>
    <xf numFmtId="0" fontId="8" fillId="6" borderId="45" xfId="0" applyFont="1" applyFill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left" vertical="center" wrapText="1"/>
    </xf>
    <xf numFmtId="0" fontId="14" fillId="0" borderId="47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13" fillId="6" borderId="45" xfId="0" applyFont="1" applyFill="1" applyBorder="1" applyAlignment="1">
      <alignment horizontal="center" vertical="center" wrapText="1"/>
    </xf>
    <xf numFmtId="0" fontId="13" fillId="6" borderId="46" xfId="0" applyFont="1" applyFill="1" applyBorder="1" applyAlignment="1">
      <alignment horizontal="center" vertical="center" wrapText="1"/>
    </xf>
    <xf numFmtId="0" fontId="13" fillId="6" borderId="48" xfId="0" applyFont="1" applyFill="1" applyBorder="1" applyAlignment="1">
      <alignment horizontal="center" vertical="center" wrapText="1"/>
    </xf>
    <xf numFmtId="0" fontId="13" fillId="6" borderId="49" xfId="0" applyFont="1" applyFill="1" applyBorder="1" applyAlignment="1">
      <alignment horizontal="center" vertical="center" wrapText="1"/>
    </xf>
    <xf numFmtId="0" fontId="13" fillId="6" borderId="50" xfId="0" applyFont="1" applyFill="1" applyBorder="1" applyAlignment="1">
      <alignment horizontal="center" vertical="center" wrapText="1"/>
    </xf>
    <xf numFmtId="0" fontId="13" fillId="6" borderId="51" xfId="0" applyFont="1" applyFill="1" applyBorder="1" applyAlignment="1">
      <alignment horizontal="center" vertical="center" wrapText="1"/>
    </xf>
  </cellXfs>
  <cellStyles count="12">
    <cellStyle name="Moeda 2" xfId="6"/>
    <cellStyle name="Normal" xfId="0" builtinId="0"/>
    <cellStyle name="Normal 2" xfId="2"/>
    <cellStyle name="Normal 2 2" xfId="10"/>
    <cellStyle name="Normal 3" xfId="7"/>
    <cellStyle name="Normal 3 2" xfId="4"/>
    <cellStyle name="Porcentagem" xfId="1" builtinId="5"/>
    <cellStyle name="Porcentagem 2" xfId="3"/>
    <cellStyle name="Porcentagem 3" xfId="5"/>
    <cellStyle name="Porcentagem 4" xfId="8"/>
    <cellStyle name="Vírgula" xfId="11" builtinId="3"/>
    <cellStyle name="Vírgula 2" xfId="9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38099</xdr:colOff>
      <xdr:row>0</xdr:row>
      <xdr:rowOff>47625</xdr:rowOff>
    </xdr:from>
    <xdr:to>
      <xdr:col>5</xdr:col>
      <xdr:colOff>542924</xdr:colOff>
      <xdr:row>1</xdr:row>
      <xdr:rowOff>200024</xdr:rowOff>
    </xdr:to>
    <xdr:pic>
      <xdr:nvPicPr>
        <xdr:cNvPr id="2" name="Imagem 1" descr="C:\Users\Rosiany Fernandes\Downloads\Secretaria dos Recursos Hídricos H(1)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49" y="47625"/>
          <a:ext cx="1724025" cy="7715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0</xdr:row>
      <xdr:rowOff>0</xdr:rowOff>
    </xdr:from>
    <xdr:to>
      <xdr:col>9</xdr:col>
      <xdr:colOff>457200</xdr:colOff>
      <xdr:row>3</xdr:row>
      <xdr:rowOff>9525</xdr:rowOff>
    </xdr:to>
    <xdr:pic>
      <xdr:nvPicPr>
        <xdr:cNvPr id="2" name="Imagem 1" descr="C:\Users\Rosiany Fernandes\Downloads\Secretaria dos Recursos Hídricos H(1)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0"/>
          <a:ext cx="2028825" cy="1038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17</xdr:col>
      <xdr:colOff>465448</xdr:colOff>
      <xdr:row>41</xdr:row>
      <xdr:rowOff>141905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90500"/>
          <a:ext cx="10219048" cy="7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79"/>
  <sheetViews>
    <sheetView showGridLines="0" showWhiteSpace="0" zoomScaleNormal="100" zoomScaleSheetLayoutView="100" workbookViewId="0">
      <selection activeCell="P9" sqref="P9"/>
    </sheetView>
  </sheetViews>
  <sheetFormatPr defaultColWidth="9.140625" defaultRowHeight="15.75" x14ac:dyDescent="0.25"/>
  <cols>
    <col min="1" max="1" width="2.7109375" style="1" customWidth="1"/>
    <col min="2" max="2" width="5" style="1" customWidth="1"/>
    <col min="3" max="3" width="25.140625" style="1" customWidth="1"/>
    <col min="4" max="4" width="9.28515625" style="1" customWidth="1"/>
    <col min="5" max="5" width="9" style="1" customWidth="1"/>
    <col min="6" max="7" width="8.42578125" style="1" customWidth="1"/>
    <col min="8" max="8" width="13.5703125" style="1" customWidth="1"/>
    <col min="9" max="9" width="13.85546875" style="2" customWidth="1"/>
    <col min="10" max="10" width="11" style="1" customWidth="1"/>
    <col min="11" max="11" width="14.42578125" style="1" customWidth="1"/>
    <col min="12" max="12" width="6.5703125" style="1" customWidth="1"/>
    <col min="13" max="13" width="7.28515625" style="1" customWidth="1"/>
    <col min="14" max="14" width="12.7109375" style="1" customWidth="1"/>
    <col min="15" max="1034" width="8.7109375" style="1" customWidth="1"/>
    <col min="1035" max="16384" width="9.140625" style="1"/>
  </cols>
  <sheetData>
    <row r="1" spans="2:14" ht="48.75" customHeight="1" x14ac:dyDescent="0.25">
      <c r="B1" s="15"/>
      <c r="C1" s="15"/>
      <c r="D1" s="15"/>
      <c r="E1" s="15"/>
      <c r="F1" s="15"/>
      <c r="G1" s="15"/>
      <c r="H1" s="15"/>
      <c r="I1" s="16"/>
    </row>
    <row r="2" spans="2:14" ht="27" customHeight="1" x14ac:dyDescent="0.25">
      <c r="B2" s="15"/>
      <c r="C2" s="15"/>
      <c r="D2" s="15"/>
      <c r="E2" s="15"/>
      <c r="F2" s="15"/>
      <c r="G2" s="15"/>
      <c r="H2" s="15"/>
      <c r="I2" s="16"/>
    </row>
    <row r="3" spans="2:14" ht="36" customHeight="1" x14ac:dyDescent="0.25">
      <c r="B3" s="239" t="s">
        <v>388</v>
      </c>
      <c r="C3" s="240"/>
      <c r="D3" s="240"/>
      <c r="E3" s="240"/>
      <c r="F3" s="240"/>
      <c r="G3" s="240"/>
      <c r="H3" s="240"/>
      <c r="I3" s="241"/>
    </row>
    <row r="4" spans="2:14" ht="21.75" customHeight="1" x14ac:dyDescent="0.25">
      <c r="B4" s="94" t="s">
        <v>0</v>
      </c>
      <c r="C4" s="221" t="s">
        <v>1</v>
      </c>
      <c r="D4" s="222"/>
      <c r="E4" s="222"/>
      <c r="F4" s="222"/>
      <c r="G4" s="222"/>
      <c r="H4" s="222"/>
      <c r="I4" s="223"/>
      <c r="K4" s="19"/>
      <c r="L4" s="24"/>
      <c r="M4" s="24"/>
    </row>
    <row r="5" spans="2:14" ht="30" customHeight="1" x14ac:dyDescent="0.25">
      <c r="B5" s="210" t="s">
        <v>2</v>
      </c>
      <c r="C5" s="210"/>
      <c r="D5" s="210"/>
      <c r="E5" s="210"/>
      <c r="F5" s="210"/>
      <c r="G5" s="210"/>
      <c r="H5" s="210" t="s">
        <v>3</v>
      </c>
      <c r="I5" s="210" t="s">
        <v>4</v>
      </c>
      <c r="K5" s="19"/>
      <c r="L5" s="24"/>
      <c r="M5" s="24"/>
    </row>
    <row r="6" spans="2:14" ht="20.100000000000001" customHeight="1" x14ac:dyDescent="0.25">
      <c r="B6" s="95" t="s">
        <v>10</v>
      </c>
      <c r="C6" s="238" t="s">
        <v>11</v>
      </c>
      <c r="D6" s="238"/>
      <c r="E6" s="238"/>
      <c r="F6" s="238"/>
      <c r="G6" s="238"/>
      <c r="H6" s="210"/>
      <c r="I6" s="210"/>
      <c r="J6" s="5"/>
      <c r="K6" s="19"/>
      <c r="L6" s="24"/>
      <c r="M6" s="25"/>
    </row>
    <row r="7" spans="2:14" ht="20.100000000000001" customHeight="1" x14ac:dyDescent="0.25">
      <c r="B7" s="96" t="s">
        <v>17</v>
      </c>
      <c r="C7" s="212" t="s">
        <v>45</v>
      </c>
      <c r="D7" s="212"/>
      <c r="E7" s="212"/>
      <c r="F7" s="212"/>
      <c r="G7" s="212"/>
      <c r="H7" s="96"/>
      <c r="I7" s="96"/>
      <c r="J7" s="5"/>
      <c r="K7" s="19"/>
      <c r="L7" s="24"/>
      <c r="M7" s="18"/>
      <c r="N7" s="7"/>
    </row>
    <row r="8" spans="2:14" ht="15.95" customHeight="1" x14ac:dyDescent="0.25">
      <c r="B8" s="213" t="s">
        <v>366</v>
      </c>
      <c r="C8" s="213"/>
      <c r="D8" s="213"/>
      <c r="E8" s="213"/>
      <c r="F8" s="213"/>
      <c r="G8" s="213"/>
      <c r="H8" s="97" t="s">
        <v>51</v>
      </c>
      <c r="I8" s="97" t="s">
        <v>18</v>
      </c>
      <c r="J8" s="5"/>
      <c r="K8" s="20"/>
      <c r="L8" s="24"/>
      <c r="M8" s="18"/>
      <c r="N8" s="7"/>
    </row>
    <row r="9" spans="2:14" ht="15.95" customHeight="1" x14ac:dyDescent="0.25">
      <c r="B9" s="213" t="s">
        <v>290</v>
      </c>
      <c r="C9" s="213"/>
      <c r="D9" s="213"/>
      <c r="E9" s="213"/>
      <c r="F9" s="213"/>
      <c r="G9" s="213"/>
      <c r="H9" s="97" t="s">
        <v>180</v>
      </c>
      <c r="I9" s="97" t="s">
        <v>18</v>
      </c>
      <c r="J9" s="5"/>
      <c r="K9" s="20"/>
      <c r="L9" s="24"/>
      <c r="M9" s="18"/>
      <c r="N9" s="7"/>
    </row>
    <row r="10" spans="2:14" ht="15.95" customHeight="1" x14ac:dyDescent="0.25">
      <c r="B10" s="213" t="s">
        <v>53</v>
      </c>
      <c r="C10" s="213"/>
      <c r="D10" s="213"/>
      <c r="E10" s="213"/>
      <c r="F10" s="213"/>
      <c r="G10" s="213"/>
      <c r="H10" s="97" t="s">
        <v>54</v>
      </c>
      <c r="I10" s="97" t="s">
        <v>18</v>
      </c>
      <c r="J10" s="5"/>
      <c r="K10" s="21"/>
      <c r="L10" s="24"/>
      <c r="M10" s="18"/>
      <c r="N10" s="7"/>
    </row>
    <row r="11" spans="2:14" ht="15.95" customHeight="1" x14ac:dyDescent="0.25">
      <c r="B11" s="213" t="s">
        <v>364</v>
      </c>
      <c r="C11" s="213"/>
      <c r="D11" s="213"/>
      <c r="E11" s="213"/>
      <c r="F11" s="213"/>
      <c r="G11" s="213"/>
      <c r="H11" s="97" t="s">
        <v>166</v>
      </c>
      <c r="I11" s="97" t="s">
        <v>18</v>
      </c>
      <c r="J11" s="5"/>
      <c r="K11" s="21"/>
      <c r="L11" s="24"/>
      <c r="M11" s="18"/>
      <c r="N11" s="7"/>
    </row>
    <row r="12" spans="2:14" ht="15.95" customHeight="1" x14ac:dyDescent="0.25">
      <c r="B12" s="235" t="s">
        <v>288</v>
      </c>
      <c r="C12" s="236"/>
      <c r="D12" s="236"/>
      <c r="E12" s="236"/>
      <c r="F12" s="236"/>
      <c r="G12" s="237"/>
      <c r="H12" s="97" t="s">
        <v>276</v>
      </c>
      <c r="I12" s="98" t="s">
        <v>18</v>
      </c>
      <c r="J12" s="5"/>
      <c r="K12" s="21"/>
      <c r="L12" s="24"/>
      <c r="M12" s="18"/>
      <c r="N12" s="7"/>
    </row>
    <row r="13" spans="2:14" ht="15.95" customHeight="1" x14ac:dyDescent="0.25">
      <c r="B13" s="235" t="s">
        <v>362</v>
      </c>
      <c r="C13" s="236"/>
      <c r="D13" s="236"/>
      <c r="E13" s="236"/>
      <c r="F13" s="236"/>
      <c r="G13" s="237"/>
      <c r="H13" s="97" t="s">
        <v>184</v>
      </c>
      <c r="I13" s="98" t="s">
        <v>18</v>
      </c>
      <c r="J13" s="5"/>
      <c r="K13" s="21"/>
      <c r="L13" s="24"/>
      <c r="M13" s="18"/>
      <c r="N13" s="7"/>
    </row>
    <row r="14" spans="2:14" ht="15.95" customHeight="1" x14ac:dyDescent="0.25">
      <c r="B14" s="235" t="s">
        <v>371</v>
      </c>
      <c r="C14" s="236"/>
      <c r="D14" s="236"/>
      <c r="E14" s="236"/>
      <c r="F14" s="236"/>
      <c r="G14" s="237"/>
      <c r="H14" s="97" t="s">
        <v>190</v>
      </c>
      <c r="I14" s="98" t="s">
        <v>18</v>
      </c>
      <c r="J14" s="5"/>
      <c r="K14" s="21"/>
      <c r="L14" s="24"/>
      <c r="M14" s="18"/>
      <c r="N14" s="7"/>
    </row>
    <row r="15" spans="2:14" ht="15.95" customHeight="1" x14ac:dyDescent="0.25">
      <c r="B15" s="235" t="s">
        <v>373</v>
      </c>
      <c r="C15" s="236"/>
      <c r="D15" s="236"/>
      <c r="E15" s="236"/>
      <c r="F15" s="236"/>
      <c r="G15" s="237"/>
      <c r="H15" s="97" t="s">
        <v>170</v>
      </c>
      <c r="I15" s="98" t="s">
        <v>18</v>
      </c>
      <c r="J15" s="5"/>
      <c r="K15" s="21"/>
      <c r="L15" s="24"/>
      <c r="M15" s="18"/>
      <c r="N15" s="7"/>
    </row>
    <row r="16" spans="2:14" ht="20.100000000000001" customHeight="1" x14ac:dyDescent="0.25">
      <c r="B16" s="96" t="s">
        <v>19</v>
      </c>
      <c r="C16" s="212" t="s">
        <v>46</v>
      </c>
      <c r="D16" s="212"/>
      <c r="E16" s="212"/>
      <c r="F16" s="212"/>
      <c r="G16" s="212"/>
      <c r="H16" s="96"/>
      <c r="I16" s="96"/>
      <c r="J16" s="8"/>
      <c r="K16" s="19"/>
      <c r="L16" s="24"/>
      <c r="M16" s="18"/>
      <c r="N16" s="7"/>
    </row>
    <row r="17" spans="2:14" ht="15.95" customHeight="1" x14ac:dyDescent="0.25">
      <c r="B17" s="213" t="s">
        <v>55</v>
      </c>
      <c r="C17" s="213"/>
      <c r="D17" s="213"/>
      <c r="E17" s="213"/>
      <c r="F17" s="213"/>
      <c r="G17" s="213"/>
      <c r="H17" s="97" t="s">
        <v>56</v>
      </c>
      <c r="I17" s="97" t="s">
        <v>18</v>
      </c>
      <c r="J17" s="8"/>
      <c r="K17" s="19"/>
      <c r="L17" s="24"/>
      <c r="M17" s="18"/>
      <c r="N17" s="7"/>
    </row>
    <row r="18" spans="2:14" ht="15.95" customHeight="1" x14ac:dyDescent="0.25">
      <c r="B18" s="232" t="s">
        <v>289</v>
      </c>
      <c r="C18" s="233"/>
      <c r="D18" s="233"/>
      <c r="E18" s="233"/>
      <c r="F18" s="233"/>
      <c r="G18" s="234"/>
      <c r="H18" s="98" t="s">
        <v>226</v>
      </c>
      <c r="I18" s="97" t="s">
        <v>18</v>
      </c>
      <c r="J18" s="5"/>
      <c r="K18" s="21"/>
      <c r="L18" s="24"/>
      <c r="M18" s="18"/>
      <c r="N18" s="7"/>
    </row>
    <row r="19" spans="2:14" ht="15.95" customHeight="1" x14ac:dyDescent="0.25">
      <c r="B19" s="232" t="s">
        <v>363</v>
      </c>
      <c r="C19" s="233"/>
      <c r="D19" s="233"/>
      <c r="E19" s="233"/>
      <c r="F19" s="233"/>
      <c r="G19" s="234"/>
      <c r="H19" s="98" t="s">
        <v>226</v>
      </c>
      <c r="I19" s="97" t="s">
        <v>18</v>
      </c>
      <c r="J19" s="5"/>
      <c r="K19" s="21"/>
      <c r="L19" s="24"/>
      <c r="M19" s="18"/>
      <c r="N19" s="7"/>
    </row>
    <row r="20" spans="2:14" ht="15.95" customHeight="1" x14ac:dyDescent="0.25">
      <c r="B20" s="232" t="s">
        <v>365</v>
      </c>
      <c r="C20" s="233"/>
      <c r="D20" s="233"/>
      <c r="E20" s="233"/>
      <c r="F20" s="233"/>
      <c r="G20" s="234"/>
      <c r="H20" s="98" t="s">
        <v>229</v>
      </c>
      <c r="I20" s="97" t="s">
        <v>18</v>
      </c>
      <c r="J20" s="5"/>
      <c r="K20" s="21"/>
      <c r="L20" s="24"/>
      <c r="M20" s="18"/>
      <c r="N20" s="7"/>
    </row>
    <row r="21" spans="2:14" ht="15.95" customHeight="1" x14ac:dyDescent="0.25">
      <c r="B21" s="213" t="s">
        <v>90</v>
      </c>
      <c r="C21" s="213"/>
      <c r="D21" s="213"/>
      <c r="E21" s="213"/>
      <c r="F21" s="213"/>
      <c r="G21" s="213"/>
      <c r="H21" s="97" t="s">
        <v>57</v>
      </c>
      <c r="I21" s="97" t="s">
        <v>18</v>
      </c>
      <c r="J21" s="8"/>
      <c r="K21" s="19"/>
      <c r="L21" s="24"/>
      <c r="M21" s="18"/>
      <c r="N21" s="7"/>
    </row>
    <row r="22" spans="2:14" ht="15.95" customHeight="1" x14ac:dyDescent="0.25">
      <c r="B22" s="213" t="s">
        <v>58</v>
      </c>
      <c r="C22" s="213"/>
      <c r="D22" s="213"/>
      <c r="E22" s="213"/>
      <c r="F22" s="213"/>
      <c r="G22" s="213"/>
      <c r="H22" s="97" t="s">
        <v>59</v>
      </c>
      <c r="I22" s="97" t="s">
        <v>18</v>
      </c>
      <c r="J22" s="8"/>
      <c r="K22" s="19"/>
      <c r="L22" s="24"/>
      <c r="M22" s="18"/>
      <c r="N22" s="7"/>
    </row>
    <row r="23" spans="2:14" ht="15.95" customHeight="1" x14ac:dyDescent="0.25">
      <c r="B23" s="213" t="s">
        <v>60</v>
      </c>
      <c r="C23" s="213"/>
      <c r="D23" s="213"/>
      <c r="E23" s="213"/>
      <c r="F23" s="213"/>
      <c r="G23" s="213"/>
      <c r="H23" s="97" t="s">
        <v>61</v>
      </c>
      <c r="I23" s="97" t="s">
        <v>18</v>
      </c>
      <c r="J23" s="8"/>
      <c r="K23" s="19"/>
      <c r="L23" s="24"/>
      <c r="M23" s="18"/>
      <c r="N23" s="7"/>
    </row>
    <row r="24" spans="2:14" ht="15.95" customHeight="1" x14ac:dyDescent="0.25">
      <c r="B24" s="213" t="s">
        <v>62</v>
      </c>
      <c r="C24" s="213"/>
      <c r="D24" s="213"/>
      <c r="E24" s="213"/>
      <c r="F24" s="213"/>
      <c r="G24" s="213"/>
      <c r="H24" s="97" t="s">
        <v>63</v>
      </c>
      <c r="I24" s="97" t="s">
        <v>18</v>
      </c>
      <c r="J24" s="8"/>
      <c r="K24" s="19"/>
      <c r="L24" s="24"/>
      <c r="M24" s="18"/>
      <c r="N24" s="7"/>
    </row>
    <row r="25" spans="2:14" ht="20.100000000000001" customHeight="1" x14ac:dyDescent="0.25">
      <c r="B25" s="96" t="s">
        <v>20</v>
      </c>
      <c r="C25" s="212" t="s">
        <v>47</v>
      </c>
      <c r="D25" s="212"/>
      <c r="E25" s="212"/>
      <c r="F25" s="212"/>
      <c r="G25" s="212"/>
      <c r="H25" s="96"/>
      <c r="I25" s="96"/>
      <c r="J25" s="8"/>
      <c r="K25" s="19"/>
      <c r="L25" s="24"/>
      <c r="M25" s="18"/>
      <c r="N25" s="7"/>
    </row>
    <row r="26" spans="2:14" ht="15.95" customHeight="1" x14ac:dyDescent="0.25">
      <c r="B26" s="213" t="s">
        <v>65</v>
      </c>
      <c r="C26" s="213"/>
      <c r="D26" s="213"/>
      <c r="E26" s="213"/>
      <c r="F26" s="213"/>
      <c r="G26" s="213"/>
      <c r="H26" s="97" t="s">
        <v>64</v>
      </c>
      <c r="I26" s="97" t="s">
        <v>18</v>
      </c>
      <c r="J26" s="8"/>
      <c r="K26" s="20"/>
      <c r="L26" s="24"/>
      <c r="M26" s="18"/>
      <c r="N26" s="7"/>
    </row>
    <row r="27" spans="2:14" ht="15.95" customHeight="1" x14ac:dyDescent="0.25">
      <c r="B27" s="213" t="s">
        <v>68</v>
      </c>
      <c r="C27" s="213"/>
      <c r="D27" s="213"/>
      <c r="E27" s="213"/>
      <c r="F27" s="213"/>
      <c r="G27" s="213"/>
      <c r="H27" s="97" t="s">
        <v>67</v>
      </c>
      <c r="I27" s="97" t="s">
        <v>18</v>
      </c>
      <c r="J27" s="8"/>
      <c r="K27" s="22"/>
      <c r="L27" s="24"/>
      <c r="M27" s="18"/>
      <c r="N27" s="7"/>
    </row>
    <row r="28" spans="2:14" ht="15.95" customHeight="1" x14ac:dyDescent="0.25">
      <c r="B28" s="213" t="s">
        <v>287</v>
      </c>
      <c r="C28" s="213"/>
      <c r="D28" s="213"/>
      <c r="E28" s="213"/>
      <c r="F28" s="213"/>
      <c r="G28" s="213"/>
      <c r="H28" s="97" t="s">
        <v>69</v>
      </c>
      <c r="I28" s="97" t="s">
        <v>18</v>
      </c>
      <c r="J28" s="8"/>
      <c r="K28" s="20"/>
      <c r="L28" s="24"/>
      <c r="M28" s="18"/>
      <c r="N28" s="7"/>
    </row>
    <row r="29" spans="2:14" ht="21.75" customHeight="1" x14ac:dyDescent="0.25">
      <c r="B29" s="94" t="s">
        <v>32</v>
      </c>
      <c r="C29" s="99" t="s">
        <v>74</v>
      </c>
      <c r="D29" s="100"/>
      <c r="E29" s="101"/>
      <c r="F29" s="101"/>
      <c r="G29" s="101"/>
      <c r="H29" s="101"/>
      <c r="I29" s="110"/>
      <c r="K29" s="19"/>
      <c r="L29" s="24"/>
      <c r="M29" s="24"/>
    </row>
    <row r="30" spans="2:14" ht="15.75" customHeight="1" x14ac:dyDescent="0.25">
      <c r="B30" s="226" t="s">
        <v>2</v>
      </c>
      <c r="C30" s="227"/>
      <c r="D30" s="227"/>
      <c r="E30" s="227"/>
      <c r="F30" s="227"/>
      <c r="G30" s="228"/>
      <c r="H30" s="224" t="s">
        <v>3</v>
      </c>
      <c r="I30" s="224" t="s">
        <v>4</v>
      </c>
      <c r="J30" s="8"/>
      <c r="K30" s="19"/>
      <c r="L30" s="24"/>
      <c r="M30" s="18"/>
      <c r="N30" s="7"/>
    </row>
    <row r="31" spans="2:14" ht="13.5" customHeight="1" x14ac:dyDescent="0.25">
      <c r="B31" s="229"/>
      <c r="C31" s="230"/>
      <c r="D31" s="230"/>
      <c r="E31" s="230"/>
      <c r="F31" s="230"/>
      <c r="G31" s="231"/>
      <c r="H31" s="225"/>
      <c r="I31" s="225"/>
      <c r="J31" s="8"/>
      <c r="K31" s="19"/>
      <c r="L31" s="24"/>
      <c r="M31" s="18"/>
      <c r="N31" s="7"/>
    </row>
    <row r="32" spans="2:14" ht="20.100000000000001" customHeight="1" x14ac:dyDescent="0.25">
      <c r="B32" s="102" t="s">
        <v>75</v>
      </c>
      <c r="C32" s="214" t="s">
        <v>33</v>
      </c>
      <c r="D32" s="215"/>
      <c r="E32" s="215"/>
      <c r="F32" s="215"/>
      <c r="G32" s="216"/>
      <c r="H32" s="103"/>
      <c r="I32" s="103"/>
      <c r="J32" s="8"/>
      <c r="K32" s="19"/>
      <c r="L32" s="24"/>
      <c r="M32" s="18"/>
      <c r="N32" s="7"/>
    </row>
    <row r="33" spans="2:14" ht="15.95" customHeight="1" x14ac:dyDescent="0.25">
      <c r="B33" s="217" t="s">
        <v>77</v>
      </c>
      <c r="C33" s="218"/>
      <c r="D33" s="218"/>
      <c r="E33" s="218"/>
      <c r="F33" s="218"/>
      <c r="G33" s="219"/>
      <c r="H33" s="104" t="s">
        <v>79</v>
      </c>
      <c r="I33" s="104" t="s">
        <v>18</v>
      </c>
      <c r="J33" s="8"/>
      <c r="K33" s="19"/>
      <c r="L33" s="24"/>
      <c r="M33" s="18"/>
      <c r="N33" s="7"/>
    </row>
    <row r="34" spans="2:14" ht="15.95" customHeight="1" x14ac:dyDescent="0.25">
      <c r="B34" s="217" t="s">
        <v>78</v>
      </c>
      <c r="C34" s="218"/>
      <c r="D34" s="218"/>
      <c r="E34" s="218"/>
      <c r="F34" s="218"/>
      <c r="G34" s="219"/>
      <c r="H34" s="104" t="s">
        <v>80</v>
      </c>
      <c r="I34" s="104" t="s">
        <v>18</v>
      </c>
      <c r="J34" s="8"/>
      <c r="K34" s="26"/>
      <c r="L34" s="24"/>
      <c r="M34" s="18"/>
      <c r="N34" s="7"/>
    </row>
    <row r="35" spans="2:14" ht="17.25" customHeight="1" x14ac:dyDescent="0.25">
      <c r="B35" s="226" t="s">
        <v>2</v>
      </c>
      <c r="C35" s="227"/>
      <c r="D35" s="227"/>
      <c r="E35" s="227"/>
      <c r="F35" s="227"/>
      <c r="G35" s="228"/>
      <c r="H35" s="210" t="s">
        <v>3</v>
      </c>
      <c r="I35" s="224" t="s">
        <v>4</v>
      </c>
      <c r="J35" s="8"/>
      <c r="K35" s="19"/>
      <c r="L35" s="24"/>
      <c r="M35" s="18"/>
      <c r="N35" s="7"/>
    </row>
    <row r="36" spans="2:14" ht="12.75" customHeight="1" x14ac:dyDescent="0.25">
      <c r="B36" s="229"/>
      <c r="C36" s="230"/>
      <c r="D36" s="230"/>
      <c r="E36" s="230"/>
      <c r="F36" s="230"/>
      <c r="G36" s="231"/>
      <c r="H36" s="210"/>
      <c r="I36" s="242"/>
      <c r="J36" s="8"/>
      <c r="K36" s="19"/>
      <c r="L36" s="24"/>
      <c r="M36" s="18"/>
      <c r="N36" s="7"/>
    </row>
    <row r="37" spans="2:14" ht="20.100000000000001" customHeight="1" x14ac:dyDescent="0.25">
      <c r="B37" s="102" t="s">
        <v>76</v>
      </c>
      <c r="C37" s="214" t="s">
        <v>84</v>
      </c>
      <c r="D37" s="215"/>
      <c r="E37" s="215"/>
      <c r="F37" s="215"/>
      <c r="G37" s="216"/>
      <c r="H37" s="103"/>
      <c r="I37" s="103"/>
      <c r="J37" s="8"/>
      <c r="K37" s="19"/>
      <c r="L37" s="24"/>
      <c r="M37" s="18"/>
      <c r="N37" s="7"/>
    </row>
    <row r="38" spans="2:14" ht="15.95" customHeight="1" x14ac:dyDescent="0.25">
      <c r="B38" s="217" t="s">
        <v>39</v>
      </c>
      <c r="C38" s="218"/>
      <c r="D38" s="218"/>
      <c r="E38" s="218"/>
      <c r="F38" s="218"/>
      <c r="G38" s="219"/>
      <c r="H38" s="105" t="s">
        <v>40</v>
      </c>
      <c r="I38" s="106" t="s">
        <v>18</v>
      </c>
      <c r="J38" s="8"/>
      <c r="K38" s="23"/>
      <c r="L38" s="24"/>
      <c r="M38" s="18"/>
      <c r="N38" s="7"/>
    </row>
    <row r="39" spans="2:14" ht="15.75" customHeight="1" x14ac:dyDescent="0.25">
      <c r="B39" s="210" t="s">
        <v>2</v>
      </c>
      <c r="C39" s="210"/>
      <c r="D39" s="210"/>
      <c r="E39" s="210"/>
      <c r="F39" s="210"/>
      <c r="G39" s="210"/>
      <c r="H39" s="211" t="s">
        <v>3</v>
      </c>
      <c r="I39" s="211" t="s">
        <v>4</v>
      </c>
      <c r="J39" s="8"/>
      <c r="K39" s="19"/>
      <c r="L39" s="24"/>
      <c r="M39" s="18"/>
      <c r="N39" s="7"/>
    </row>
    <row r="40" spans="2:14" ht="13.5" customHeight="1" x14ac:dyDescent="0.25">
      <c r="B40" s="210"/>
      <c r="C40" s="210"/>
      <c r="D40" s="210"/>
      <c r="E40" s="210"/>
      <c r="F40" s="210"/>
      <c r="G40" s="210"/>
      <c r="H40" s="211"/>
      <c r="I40" s="211"/>
      <c r="J40" s="8"/>
      <c r="K40" s="19"/>
      <c r="L40" s="24"/>
      <c r="M40" s="18"/>
      <c r="N40" s="7"/>
    </row>
    <row r="41" spans="2:14" ht="20.100000000000001" customHeight="1" x14ac:dyDescent="0.25">
      <c r="B41" s="102" t="s">
        <v>81</v>
      </c>
      <c r="C41" s="103" t="s">
        <v>89</v>
      </c>
      <c r="D41" s="103"/>
      <c r="E41" s="103"/>
      <c r="F41" s="107"/>
      <c r="G41" s="108"/>
      <c r="H41" s="103"/>
      <c r="I41" s="103"/>
      <c r="J41" s="8"/>
      <c r="K41" s="19"/>
      <c r="L41" s="24"/>
      <c r="M41" s="18"/>
      <c r="N41" s="7"/>
    </row>
    <row r="42" spans="2:14" ht="15.95" customHeight="1" x14ac:dyDescent="0.25">
      <c r="B42" s="220" t="s">
        <v>85</v>
      </c>
      <c r="C42" s="220"/>
      <c r="D42" s="220"/>
      <c r="E42" s="220"/>
      <c r="F42" s="220"/>
      <c r="G42" s="220"/>
      <c r="H42" s="106" t="s">
        <v>71</v>
      </c>
      <c r="I42" s="109" t="s">
        <v>18</v>
      </c>
      <c r="J42" s="8"/>
      <c r="K42" s="19"/>
      <c r="L42" s="24"/>
      <c r="M42" s="18"/>
      <c r="N42" s="7"/>
    </row>
    <row r="43" spans="2:14" ht="15.95" customHeight="1" x14ac:dyDescent="0.25">
      <c r="B43" s="220" t="s">
        <v>86</v>
      </c>
      <c r="C43" s="220"/>
      <c r="D43" s="220"/>
      <c r="E43" s="220"/>
      <c r="F43" s="220"/>
      <c r="G43" s="220"/>
      <c r="H43" s="106" t="s">
        <v>43</v>
      </c>
      <c r="I43" s="109" t="s">
        <v>18</v>
      </c>
      <c r="J43" s="8"/>
      <c r="K43" s="19"/>
      <c r="L43" s="24"/>
      <c r="M43" s="18"/>
      <c r="N43" s="7"/>
    </row>
    <row r="44" spans="2:14" ht="15.95" customHeight="1" x14ac:dyDescent="0.25">
      <c r="B44" s="220" t="s">
        <v>87</v>
      </c>
      <c r="C44" s="220"/>
      <c r="D44" s="220"/>
      <c r="E44" s="220"/>
      <c r="F44" s="220"/>
      <c r="G44" s="220"/>
      <c r="H44" s="106" t="s">
        <v>72</v>
      </c>
      <c r="I44" s="109" t="s">
        <v>18</v>
      </c>
      <c r="J44" s="8"/>
      <c r="K44" s="19"/>
      <c r="L44" s="24"/>
      <c r="M44" s="18"/>
      <c r="N44" s="7"/>
    </row>
    <row r="45" spans="2:14" ht="15.95" customHeight="1" x14ac:dyDescent="0.25">
      <c r="B45" s="220" t="s">
        <v>88</v>
      </c>
      <c r="C45" s="220"/>
      <c r="D45" s="220"/>
      <c r="E45" s="220"/>
      <c r="F45" s="220"/>
      <c r="G45" s="220"/>
      <c r="H45" s="106" t="s">
        <v>73</v>
      </c>
      <c r="I45" s="109" t="s">
        <v>18</v>
      </c>
      <c r="J45" s="8"/>
      <c r="K45" s="19"/>
      <c r="L45" s="24"/>
      <c r="M45" s="18"/>
      <c r="N45" s="7"/>
    </row>
    <row r="46" spans="2:14" ht="15.95" customHeight="1" x14ac:dyDescent="0.25">
      <c r="B46" s="220" t="s">
        <v>82</v>
      </c>
      <c r="C46" s="220"/>
      <c r="D46" s="220"/>
      <c r="E46" s="220"/>
      <c r="F46" s="220"/>
      <c r="G46" s="220"/>
      <c r="H46" s="106" t="s">
        <v>83</v>
      </c>
      <c r="I46" s="109" t="s">
        <v>18</v>
      </c>
      <c r="J46" s="8"/>
      <c r="K46" s="19"/>
      <c r="L46" s="24"/>
      <c r="M46" s="18"/>
      <c r="N46" s="7"/>
    </row>
    <row r="47" spans="2:14" ht="20.25" customHeight="1" x14ac:dyDescent="0.25">
      <c r="J47" s="28"/>
      <c r="K47" s="4"/>
      <c r="M47" s="6"/>
    </row>
    <row r="48" spans="2:14" ht="20.100000000000001" customHeight="1" x14ac:dyDescent="0.25">
      <c r="I48" s="16"/>
      <c r="J48" s="19"/>
      <c r="K48" s="15"/>
      <c r="L48" s="6"/>
      <c r="M48" s="7"/>
      <c r="N48" s="7"/>
    </row>
    <row r="49" spans="2:14" ht="19.5" customHeight="1" x14ac:dyDescent="0.25">
      <c r="I49" s="16"/>
      <c r="J49" s="4"/>
      <c r="K49" s="15"/>
      <c r="L49" s="6"/>
      <c r="M49" s="7"/>
      <c r="N49" s="7"/>
    </row>
    <row r="50" spans="2:14" ht="19.5" customHeight="1" x14ac:dyDescent="0.25">
      <c r="I50" s="16"/>
      <c r="J50" s="4"/>
      <c r="K50" s="15"/>
      <c r="L50" s="6"/>
      <c r="M50" s="7"/>
      <c r="N50" s="7"/>
    </row>
    <row r="51" spans="2:14" ht="19.5" customHeight="1" x14ac:dyDescent="0.25">
      <c r="I51" s="16"/>
      <c r="J51" s="4"/>
      <c r="K51" s="15"/>
      <c r="L51" s="6"/>
      <c r="M51" s="7"/>
      <c r="N51" s="7"/>
    </row>
    <row r="52" spans="2:14" ht="20.100000000000001" customHeight="1" x14ac:dyDescent="0.25">
      <c r="J52" s="4"/>
      <c r="L52" s="6"/>
      <c r="M52" s="7"/>
    </row>
    <row r="53" spans="2:14" ht="20.100000000000001" customHeight="1" x14ac:dyDescent="0.25">
      <c r="J53" s="4"/>
      <c r="L53" s="6"/>
      <c r="M53" s="7"/>
    </row>
    <row r="54" spans="2:14" ht="20.100000000000001" customHeight="1" x14ac:dyDescent="0.25">
      <c r="B54" s="7"/>
      <c r="C54" s="7"/>
      <c r="D54" s="7"/>
      <c r="E54" s="7"/>
      <c r="F54" s="7"/>
      <c r="G54" s="7"/>
      <c r="H54" s="7"/>
      <c r="I54" s="9"/>
      <c r="J54" s="4"/>
      <c r="L54" s="6"/>
      <c r="M54" s="7"/>
    </row>
    <row r="55" spans="2:14" ht="20.100000000000001" customHeight="1" x14ac:dyDescent="0.25">
      <c r="B55" s="7"/>
      <c r="C55" s="7"/>
      <c r="D55" s="7"/>
      <c r="E55" s="7"/>
      <c r="F55" s="7"/>
      <c r="G55" s="7"/>
      <c r="H55" s="7"/>
      <c r="I55" s="9"/>
      <c r="J55" s="4"/>
      <c r="L55" s="6"/>
      <c r="M55" s="7"/>
    </row>
    <row r="56" spans="2:14" ht="8.1" customHeight="1" x14ac:dyDescent="0.25">
      <c r="B56" s="7"/>
      <c r="C56" s="7"/>
      <c r="D56" s="7"/>
      <c r="E56" s="7"/>
      <c r="F56" s="7"/>
      <c r="G56" s="7"/>
      <c r="H56" s="7"/>
      <c r="I56" s="9"/>
      <c r="J56" s="8"/>
      <c r="K56" s="4"/>
      <c r="M56" s="6"/>
      <c r="N56" s="7"/>
    </row>
    <row r="57" spans="2:14" ht="19.5" customHeight="1" x14ac:dyDescent="0.25">
      <c r="B57" s="10"/>
      <c r="C57" s="10"/>
      <c r="D57" s="10"/>
      <c r="E57" s="10"/>
      <c r="F57" s="10"/>
      <c r="G57" s="10"/>
      <c r="H57" s="10"/>
      <c r="I57" s="11"/>
      <c r="J57" s="8"/>
      <c r="K57" s="4"/>
      <c r="M57" s="6"/>
      <c r="N57" s="7"/>
    </row>
    <row r="58" spans="2:14" ht="20.100000000000001" customHeight="1" x14ac:dyDescent="0.25">
      <c r="B58" s="7"/>
      <c r="C58" s="7"/>
      <c r="D58" s="7"/>
      <c r="E58" s="7"/>
      <c r="F58" s="7"/>
      <c r="G58" s="7"/>
      <c r="H58" s="7"/>
      <c r="I58" s="9"/>
      <c r="J58" s="4"/>
    </row>
    <row r="59" spans="2:14" ht="20.100000000000001" customHeight="1" x14ac:dyDescent="0.25">
      <c r="K59" s="4"/>
    </row>
    <row r="60" spans="2:14" ht="20.100000000000001" customHeight="1" x14ac:dyDescent="0.25">
      <c r="J60" s="4"/>
    </row>
    <row r="61" spans="2:14" x14ac:dyDescent="0.25">
      <c r="K61" s="4"/>
    </row>
    <row r="62" spans="2:14" x14ac:dyDescent="0.25">
      <c r="K62" s="4"/>
    </row>
    <row r="63" spans="2:14" x14ac:dyDescent="0.25">
      <c r="K63" s="9"/>
    </row>
    <row r="64" spans="2:14" x14ac:dyDescent="0.25">
      <c r="J64" s="6"/>
      <c r="K64" s="6"/>
    </row>
    <row r="65" spans="10:11" x14ac:dyDescent="0.25">
      <c r="J65" s="6"/>
      <c r="K65" s="6"/>
    </row>
    <row r="76" spans="10:11" x14ac:dyDescent="0.25">
      <c r="J76" s="12"/>
    </row>
    <row r="79" spans="10:11" x14ac:dyDescent="0.25">
      <c r="J79" s="9"/>
    </row>
  </sheetData>
  <mergeCells count="47">
    <mergeCell ref="B3:I3"/>
    <mergeCell ref="B33:G33"/>
    <mergeCell ref="B34:G34"/>
    <mergeCell ref="I35:I36"/>
    <mergeCell ref="B35:G36"/>
    <mergeCell ref="B17:G17"/>
    <mergeCell ref="B18:G18"/>
    <mergeCell ref="C7:G7"/>
    <mergeCell ref="B8:G8"/>
    <mergeCell ref="B9:G9"/>
    <mergeCell ref="B10:G10"/>
    <mergeCell ref="B11:G11"/>
    <mergeCell ref="B12:G12"/>
    <mergeCell ref="B5:G5"/>
    <mergeCell ref="H5:H6"/>
    <mergeCell ref="I5:I6"/>
    <mergeCell ref="C4:I4"/>
    <mergeCell ref="H30:H31"/>
    <mergeCell ref="I30:I31"/>
    <mergeCell ref="B30:G31"/>
    <mergeCell ref="C32:G32"/>
    <mergeCell ref="B19:G19"/>
    <mergeCell ref="B20:G20"/>
    <mergeCell ref="B21:G21"/>
    <mergeCell ref="B22:G22"/>
    <mergeCell ref="B23:G23"/>
    <mergeCell ref="B24:G24"/>
    <mergeCell ref="B13:G13"/>
    <mergeCell ref="B15:G15"/>
    <mergeCell ref="C16:G16"/>
    <mergeCell ref="C6:G6"/>
    <mergeCell ref="B14:G14"/>
    <mergeCell ref="B46:G46"/>
    <mergeCell ref="B42:G42"/>
    <mergeCell ref="B43:G43"/>
    <mergeCell ref="B44:G44"/>
    <mergeCell ref="B45:G45"/>
    <mergeCell ref="B39:G40"/>
    <mergeCell ref="H39:H40"/>
    <mergeCell ref="I39:I40"/>
    <mergeCell ref="H35:H36"/>
    <mergeCell ref="C25:G25"/>
    <mergeCell ref="B26:G26"/>
    <mergeCell ref="B27:G27"/>
    <mergeCell ref="B28:G28"/>
    <mergeCell ref="C37:G37"/>
    <mergeCell ref="B38:G38"/>
  </mergeCells>
  <printOptions horizontalCentered="1"/>
  <pageMargins left="0.19685039370078741" right="0.15748031496062992" top="0.47244094488188981" bottom="0.74803149606299213" header="0.31496062992125984" footer="0.31496062992125984"/>
  <pageSetup paperSize="9" scale="59" firstPageNumber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95"/>
  <sheetViews>
    <sheetView showGridLines="0" tabSelected="1" showWhiteSpace="0" zoomScaleNormal="100" zoomScaleSheetLayoutView="100" workbookViewId="0">
      <selection activeCell="N65" sqref="N65"/>
    </sheetView>
  </sheetViews>
  <sheetFormatPr defaultColWidth="9.140625" defaultRowHeight="15.75" x14ac:dyDescent="0.25"/>
  <cols>
    <col min="1" max="1" width="2.7109375" style="1" customWidth="1"/>
    <col min="2" max="2" width="5" style="1" customWidth="1"/>
    <col min="3" max="3" width="25.140625" style="1" customWidth="1"/>
    <col min="4" max="4" width="9.28515625" style="1" customWidth="1"/>
    <col min="5" max="5" width="9" style="1" customWidth="1"/>
    <col min="6" max="7" width="8.42578125" style="1" customWidth="1"/>
    <col min="8" max="8" width="11.85546875" style="1" customWidth="1"/>
    <col min="9" max="9" width="12.42578125" style="2" customWidth="1"/>
    <col min="10" max="10" width="12.140625" style="1" customWidth="1"/>
    <col min="11" max="11" width="14.5703125" style="1" customWidth="1"/>
    <col min="12" max="12" width="12.42578125" style="1" customWidth="1"/>
    <col min="13" max="13" width="14.42578125" style="1" customWidth="1"/>
    <col min="14" max="14" width="20.85546875" style="1" customWidth="1"/>
    <col min="15" max="15" width="11" style="1" customWidth="1"/>
    <col min="16" max="16" width="14.42578125" style="1" customWidth="1"/>
    <col min="17" max="17" width="6.5703125" style="1" customWidth="1"/>
    <col min="18" max="18" width="7.28515625" style="1" customWidth="1"/>
    <col min="19" max="19" width="12.7109375" style="1" customWidth="1"/>
    <col min="20" max="1039" width="8.7109375" style="1" customWidth="1"/>
    <col min="1040" max="16384" width="9.140625" style="1"/>
  </cols>
  <sheetData>
    <row r="1" spans="2:19" ht="21.75" customHeight="1" x14ac:dyDescent="0.25">
      <c r="B1" s="15"/>
      <c r="C1" s="15"/>
      <c r="D1" s="15"/>
      <c r="E1" s="15"/>
      <c r="F1" s="15"/>
      <c r="G1" s="15"/>
      <c r="H1" s="15"/>
      <c r="I1" s="16"/>
      <c r="J1" s="15"/>
      <c r="K1" s="15"/>
      <c r="L1" s="15"/>
      <c r="M1" s="15"/>
      <c r="N1" s="15"/>
    </row>
    <row r="2" spans="2:19" ht="27" customHeight="1" thickBot="1" x14ac:dyDescent="0.3">
      <c r="B2" s="15"/>
      <c r="C2" s="15"/>
      <c r="D2" s="15"/>
      <c r="E2" s="15"/>
      <c r="F2" s="15"/>
      <c r="G2" s="15"/>
      <c r="H2" s="15"/>
      <c r="I2" s="16"/>
      <c r="J2" s="15"/>
      <c r="K2" s="15"/>
      <c r="L2" s="15"/>
      <c r="M2" s="15"/>
      <c r="N2" s="15"/>
    </row>
    <row r="3" spans="2:19" ht="32.25" customHeight="1" x14ac:dyDescent="0.25">
      <c r="B3" s="80"/>
      <c r="C3" s="80"/>
      <c r="D3" s="80"/>
      <c r="E3" s="80"/>
      <c r="F3" s="80"/>
      <c r="G3" s="80"/>
      <c r="H3" s="80"/>
      <c r="I3" s="81"/>
      <c r="J3" s="80"/>
      <c r="K3" s="80"/>
      <c r="L3" s="80"/>
      <c r="M3" s="80"/>
      <c r="N3" s="80"/>
    </row>
    <row r="4" spans="2:19" ht="18" customHeight="1" x14ac:dyDescent="0.25">
      <c r="B4" s="243" t="s">
        <v>367</v>
      </c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5"/>
      <c r="O4" s="3"/>
      <c r="P4" s="3"/>
    </row>
    <row r="5" spans="2:19" ht="52.5" customHeight="1" x14ac:dyDescent="0.25">
      <c r="B5" s="246" t="s">
        <v>388</v>
      </c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8"/>
      <c r="N5" s="43" t="s">
        <v>387</v>
      </c>
      <c r="P5" s="4"/>
    </row>
    <row r="6" spans="2:19" x14ac:dyDescent="0.25">
      <c r="B6" s="29" t="s">
        <v>0</v>
      </c>
      <c r="C6" s="39" t="s">
        <v>1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8"/>
      <c r="P6" s="19"/>
      <c r="Q6" s="24"/>
      <c r="R6" s="24"/>
    </row>
    <row r="7" spans="2:19" ht="49.5" customHeight="1" x14ac:dyDescent="0.25">
      <c r="B7" s="249" t="s">
        <v>2</v>
      </c>
      <c r="C7" s="249"/>
      <c r="D7" s="249"/>
      <c r="E7" s="249"/>
      <c r="F7" s="249"/>
      <c r="G7" s="249"/>
      <c r="H7" s="249" t="s">
        <v>3</v>
      </c>
      <c r="I7" s="249" t="s">
        <v>4</v>
      </c>
      <c r="J7" s="73" t="s">
        <v>5</v>
      </c>
      <c r="K7" s="74" t="s">
        <v>6</v>
      </c>
      <c r="L7" s="74" t="s">
        <v>7</v>
      </c>
      <c r="M7" s="74" t="s">
        <v>8</v>
      </c>
      <c r="N7" s="74" t="s">
        <v>9</v>
      </c>
      <c r="P7" s="19"/>
      <c r="Q7" s="24"/>
      <c r="R7" s="24"/>
    </row>
    <row r="8" spans="2:19" ht="18" customHeight="1" x14ac:dyDescent="0.25">
      <c r="B8" s="73" t="s">
        <v>10</v>
      </c>
      <c r="C8" s="250" t="s">
        <v>11</v>
      </c>
      <c r="D8" s="250"/>
      <c r="E8" s="250"/>
      <c r="F8" s="250"/>
      <c r="G8" s="250"/>
      <c r="H8" s="249"/>
      <c r="I8" s="249"/>
      <c r="J8" s="73" t="s">
        <v>12</v>
      </c>
      <c r="K8" s="74" t="s">
        <v>13</v>
      </c>
      <c r="L8" s="74" t="s">
        <v>14</v>
      </c>
      <c r="M8" s="74" t="s">
        <v>15</v>
      </c>
      <c r="N8" s="74" t="s">
        <v>16</v>
      </c>
      <c r="O8" s="5"/>
      <c r="P8" s="19"/>
      <c r="Q8" s="24"/>
      <c r="R8" s="25"/>
    </row>
    <row r="9" spans="2:19" ht="18" customHeight="1" x14ac:dyDescent="0.25">
      <c r="B9" s="30" t="s">
        <v>17</v>
      </c>
      <c r="C9" s="254" t="s">
        <v>45</v>
      </c>
      <c r="D9" s="254"/>
      <c r="E9" s="254"/>
      <c r="F9" s="254"/>
      <c r="G9" s="254"/>
      <c r="H9" s="30"/>
      <c r="I9" s="30"/>
      <c r="J9" s="31"/>
      <c r="K9" s="31"/>
      <c r="L9" s="31"/>
      <c r="M9" s="32"/>
      <c r="N9" s="32"/>
      <c r="O9" s="5"/>
      <c r="P9" s="19"/>
      <c r="Q9" s="24"/>
      <c r="R9" s="18"/>
      <c r="S9" s="7"/>
    </row>
    <row r="10" spans="2:19" ht="18" customHeight="1" x14ac:dyDescent="0.25">
      <c r="B10" s="255" t="s">
        <v>366</v>
      </c>
      <c r="C10" s="255"/>
      <c r="D10" s="255"/>
      <c r="E10" s="255"/>
      <c r="F10" s="255"/>
      <c r="G10" s="255"/>
      <c r="H10" s="13" t="s">
        <v>51</v>
      </c>
      <c r="I10" s="13" t="s">
        <v>18</v>
      </c>
      <c r="J10" s="14">
        <v>1</v>
      </c>
      <c r="K10" s="41">
        <v>8</v>
      </c>
      <c r="L10" s="14">
        <f t="shared" ref="L10:L17" si="0">J10*K10</f>
        <v>8</v>
      </c>
      <c r="M10" s="41">
        <f>VLOOKUP(H10,'M DE OBRA'!B1:Z101,25,0)</f>
        <v>31479.07</v>
      </c>
      <c r="N10" s="14">
        <f>ROUND(L10*M10,2)</f>
        <v>251832.56</v>
      </c>
      <c r="O10" s="5"/>
      <c r="P10" s="20"/>
      <c r="Q10" s="24"/>
      <c r="R10" s="18"/>
      <c r="S10" s="7"/>
    </row>
    <row r="11" spans="2:19" ht="18" customHeight="1" x14ac:dyDescent="0.25">
      <c r="B11" s="255" t="s">
        <v>290</v>
      </c>
      <c r="C11" s="255"/>
      <c r="D11" s="255"/>
      <c r="E11" s="255"/>
      <c r="F11" s="255"/>
      <c r="G11" s="255"/>
      <c r="H11" s="13" t="s">
        <v>180</v>
      </c>
      <c r="I11" s="13" t="s">
        <v>18</v>
      </c>
      <c r="J11" s="14">
        <v>1</v>
      </c>
      <c r="K11" s="41">
        <v>18</v>
      </c>
      <c r="L11" s="14">
        <f t="shared" si="0"/>
        <v>18</v>
      </c>
      <c r="M11" s="41">
        <f>VLOOKUP(H11,'M DE OBRA'!B2:Z102,25,0)</f>
        <v>27311.8</v>
      </c>
      <c r="N11" s="14">
        <f>ROUND(L11*M11,2)</f>
        <v>491612.4</v>
      </c>
      <c r="O11" s="5"/>
      <c r="P11" s="20"/>
      <c r="Q11" s="24"/>
      <c r="R11" s="18"/>
      <c r="S11" s="7"/>
    </row>
    <row r="12" spans="2:19" ht="18" customHeight="1" x14ac:dyDescent="0.25">
      <c r="B12" s="255" t="s">
        <v>53</v>
      </c>
      <c r="C12" s="255"/>
      <c r="D12" s="255"/>
      <c r="E12" s="255"/>
      <c r="F12" s="255"/>
      <c r="G12" s="255"/>
      <c r="H12" s="13" t="s">
        <v>54</v>
      </c>
      <c r="I12" s="13" t="s">
        <v>18</v>
      </c>
      <c r="J12" s="14">
        <v>1</v>
      </c>
      <c r="K12" s="41">
        <v>18</v>
      </c>
      <c r="L12" s="14">
        <f t="shared" si="0"/>
        <v>18</v>
      </c>
      <c r="M12" s="41">
        <f>VLOOKUP(H12,'M DE OBRA'!B2:Z102,25,0)</f>
        <v>23144.52</v>
      </c>
      <c r="N12" s="14">
        <f t="shared" ref="N12:N17" si="1">ROUND(L12*M12,2)</f>
        <v>416601.36</v>
      </c>
      <c r="O12" s="5"/>
      <c r="P12" s="21"/>
      <c r="Q12" s="24"/>
      <c r="R12" s="18"/>
      <c r="S12" s="7"/>
    </row>
    <row r="13" spans="2:19" ht="18" customHeight="1" x14ac:dyDescent="0.25">
      <c r="B13" s="255" t="s">
        <v>364</v>
      </c>
      <c r="C13" s="255"/>
      <c r="D13" s="255"/>
      <c r="E13" s="255"/>
      <c r="F13" s="255"/>
      <c r="G13" s="255"/>
      <c r="H13" s="13" t="s">
        <v>166</v>
      </c>
      <c r="I13" s="13" t="s">
        <v>18</v>
      </c>
      <c r="J13" s="14">
        <v>1</v>
      </c>
      <c r="K13" s="41">
        <v>8</v>
      </c>
      <c r="L13" s="14">
        <f t="shared" si="0"/>
        <v>8</v>
      </c>
      <c r="M13" s="41">
        <f>VLOOKUP(H13,'M DE OBRA'!B3:Z103,25,0)</f>
        <v>27630.639999999999</v>
      </c>
      <c r="N13" s="14">
        <f t="shared" si="1"/>
        <v>221045.12</v>
      </c>
      <c r="O13" s="5"/>
      <c r="P13" s="21"/>
      <c r="Q13" s="24"/>
      <c r="R13" s="18"/>
      <c r="S13" s="7"/>
    </row>
    <row r="14" spans="2:19" ht="18" customHeight="1" x14ac:dyDescent="0.25">
      <c r="B14" s="256" t="s">
        <v>288</v>
      </c>
      <c r="C14" s="257"/>
      <c r="D14" s="257"/>
      <c r="E14" s="257"/>
      <c r="F14" s="257"/>
      <c r="G14" s="258"/>
      <c r="H14" s="13" t="s">
        <v>276</v>
      </c>
      <c r="I14" s="40" t="s">
        <v>18</v>
      </c>
      <c r="J14" s="41">
        <v>1</v>
      </c>
      <c r="K14" s="41">
        <v>6</v>
      </c>
      <c r="L14" s="14">
        <f t="shared" si="0"/>
        <v>6</v>
      </c>
      <c r="M14" s="41">
        <f>VLOOKUP(H14,'M DE OBRA'!B4:Z104,25,0)</f>
        <v>9631.56</v>
      </c>
      <c r="N14" s="14">
        <f t="shared" si="1"/>
        <v>57789.36</v>
      </c>
      <c r="O14" s="5"/>
      <c r="P14" s="21"/>
      <c r="Q14" s="24"/>
      <c r="R14" s="18"/>
      <c r="S14" s="7"/>
    </row>
    <row r="15" spans="2:19" ht="18" customHeight="1" x14ac:dyDescent="0.25">
      <c r="B15" s="256" t="s">
        <v>362</v>
      </c>
      <c r="C15" s="257"/>
      <c r="D15" s="257"/>
      <c r="E15" s="257"/>
      <c r="F15" s="257"/>
      <c r="G15" s="258"/>
      <c r="H15" s="13" t="s">
        <v>184</v>
      </c>
      <c r="I15" s="40" t="s">
        <v>18</v>
      </c>
      <c r="J15" s="41">
        <v>1</v>
      </c>
      <c r="K15" s="41">
        <v>6</v>
      </c>
      <c r="L15" s="14">
        <f t="shared" si="0"/>
        <v>6</v>
      </c>
      <c r="M15" s="41">
        <f>VLOOKUP(H15,'M DE OBRA'!B5:Z105,25,0)</f>
        <v>26758.46</v>
      </c>
      <c r="N15" s="14">
        <f t="shared" si="1"/>
        <v>160550.76</v>
      </c>
      <c r="O15" s="5"/>
      <c r="P15" s="21"/>
      <c r="Q15" s="24"/>
      <c r="R15" s="18"/>
      <c r="S15" s="7"/>
    </row>
    <row r="16" spans="2:19" ht="18" customHeight="1" x14ac:dyDescent="0.25">
      <c r="B16" s="256" t="s">
        <v>371</v>
      </c>
      <c r="C16" s="257"/>
      <c r="D16" s="257"/>
      <c r="E16" s="257"/>
      <c r="F16" s="257"/>
      <c r="G16" s="258"/>
      <c r="H16" s="13" t="s">
        <v>190</v>
      </c>
      <c r="I16" s="40" t="s">
        <v>18</v>
      </c>
      <c r="J16" s="41">
        <v>1</v>
      </c>
      <c r="K16" s="41">
        <v>6</v>
      </c>
      <c r="L16" s="14">
        <f t="shared" si="0"/>
        <v>6</v>
      </c>
      <c r="M16" s="41">
        <f>VLOOKUP(H16,'M DE OBRA'!B6:Z106,25,0)</f>
        <v>26740.63</v>
      </c>
      <c r="N16" s="14">
        <f t="shared" si="1"/>
        <v>160443.78</v>
      </c>
      <c r="O16" s="5"/>
      <c r="P16" s="21"/>
      <c r="Q16" s="24"/>
      <c r="R16" s="18"/>
      <c r="S16" s="7"/>
    </row>
    <row r="17" spans="2:19" ht="18" customHeight="1" x14ac:dyDescent="0.25">
      <c r="B17" s="256" t="s">
        <v>373</v>
      </c>
      <c r="C17" s="257"/>
      <c r="D17" s="257"/>
      <c r="E17" s="257"/>
      <c r="F17" s="257"/>
      <c r="G17" s="258"/>
      <c r="H17" s="13" t="s">
        <v>170</v>
      </c>
      <c r="I17" s="40" t="s">
        <v>18</v>
      </c>
      <c r="J17" s="41">
        <v>1</v>
      </c>
      <c r="K17" s="41">
        <v>8</v>
      </c>
      <c r="L17" s="14">
        <f t="shared" si="0"/>
        <v>8</v>
      </c>
      <c r="M17" s="41">
        <f>VLOOKUP(H17,'M DE OBRA'!B6:Z106,25,0)</f>
        <v>42928.71</v>
      </c>
      <c r="N17" s="14">
        <f t="shared" si="1"/>
        <v>343429.68</v>
      </c>
      <c r="O17" s="5"/>
      <c r="P17" s="21"/>
      <c r="Q17" s="24"/>
      <c r="R17" s="18"/>
      <c r="S17" s="7"/>
    </row>
    <row r="18" spans="2:19" ht="18" customHeight="1" x14ac:dyDescent="0.25">
      <c r="B18" s="259" t="s">
        <v>48</v>
      </c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59"/>
      <c r="N18" s="32">
        <f>SUM(N10:N17)</f>
        <v>2103305.02</v>
      </c>
      <c r="O18" s="5"/>
      <c r="P18" s="21"/>
      <c r="Q18" s="24"/>
      <c r="R18" s="18"/>
      <c r="S18" s="7"/>
    </row>
    <row r="19" spans="2:19" ht="18" customHeight="1" x14ac:dyDescent="0.25">
      <c r="B19" s="30" t="s">
        <v>19</v>
      </c>
      <c r="C19" s="254" t="s">
        <v>46</v>
      </c>
      <c r="D19" s="254"/>
      <c r="E19" s="254"/>
      <c r="F19" s="254"/>
      <c r="G19" s="254"/>
      <c r="H19" s="30"/>
      <c r="I19" s="30"/>
      <c r="J19" s="31"/>
      <c r="K19" s="174"/>
      <c r="L19" s="31"/>
      <c r="M19" s="32"/>
      <c r="N19" s="32"/>
      <c r="O19" s="8"/>
      <c r="P19" s="19"/>
      <c r="Q19" s="24"/>
      <c r="R19" s="18"/>
      <c r="S19" s="7"/>
    </row>
    <row r="20" spans="2:19" ht="18" customHeight="1" x14ac:dyDescent="0.25">
      <c r="B20" s="255" t="s">
        <v>55</v>
      </c>
      <c r="C20" s="255"/>
      <c r="D20" s="255"/>
      <c r="E20" s="255"/>
      <c r="F20" s="255"/>
      <c r="G20" s="255"/>
      <c r="H20" s="13" t="s">
        <v>56</v>
      </c>
      <c r="I20" s="13" t="s">
        <v>18</v>
      </c>
      <c r="J20" s="14">
        <v>1</v>
      </c>
      <c r="K20" s="41">
        <v>18</v>
      </c>
      <c r="L20" s="14">
        <f t="shared" ref="L20:L27" si="2">J20*K20</f>
        <v>18</v>
      </c>
      <c r="M20" s="41">
        <f>VLOOKUP(H20,'M DE OBRA'!B7:Z107,25,0)</f>
        <v>7126.18</v>
      </c>
      <c r="N20" s="14">
        <f t="shared" ref="N20:N27" si="3">ROUND(L20*M20,2)</f>
        <v>128271.24</v>
      </c>
      <c r="O20" s="8"/>
      <c r="P20" s="19"/>
      <c r="Q20" s="24"/>
      <c r="R20" s="18"/>
      <c r="S20" s="7"/>
    </row>
    <row r="21" spans="2:19" ht="18" customHeight="1" x14ac:dyDescent="0.25">
      <c r="B21" s="251" t="s">
        <v>289</v>
      </c>
      <c r="C21" s="252"/>
      <c r="D21" s="252"/>
      <c r="E21" s="252"/>
      <c r="F21" s="252"/>
      <c r="G21" s="253"/>
      <c r="H21" s="40" t="s">
        <v>226</v>
      </c>
      <c r="I21" s="13" t="s">
        <v>18</v>
      </c>
      <c r="J21" s="41">
        <v>1</v>
      </c>
      <c r="K21" s="41">
        <v>8</v>
      </c>
      <c r="L21" s="14">
        <f t="shared" si="2"/>
        <v>8</v>
      </c>
      <c r="M21" s="41">
        <f>VLOOKUP(H21,'M DE OBRA'!B8:Z108,25,0)</f>
        <v>6617</v>
      </c>
      <c r="N21" s="14">
        <f t="shared" si="3"/>
        <v>52936</v>
      </c>
      <c r="O21" s="5"/>
      <c r="P21" s="21"/>
      <c r="Q21" s="24"/>
      <c r="R21" s="18"/>
      <c r="S21" s="7"/>
    </row>
    <row r="22" spans="2:19" ht="18" customHeight="1" x14ac:dyDescent="0.25">
      <c r="B22" s="251" t="s">
        <v>363</v>
      </c>
      <c r="C22" s="252"/>
      <c r="D22" s="252"/>
      <c r="E22" s="252"/>
      <c r="F22" s="252"/>
      <c r="G22" s="253"/>
      <c r="H22" s="40" t="s">
        <v>226</v>
      </c>
      <c r="I22" s="13" t="s">
        <v>18</v>
      </c>
      <c r="J22" s="41">
        <v>1</v>
      </c>
      <c r="K22" s="41">
        <v>6</v>
      </c>
      <c r="L22" s="14">
        <f t="shared" si="2"/>
        <v>6</v>
      </c>
      <c r="M22" s="41">
        <f>VLOOKUP(H22,'M DE OBRA'!B9:Z109,25,0)</f>
        <v>6617</v>
      </c>
      <c r="N22" s="14">
        <f t="shared" si="3"/>
        <v>39702</v>
      </c>
      <c r="O22" s="5"/>
      <c r="P22" s="21"/>
      <c r="Q22" s="24"/>
      <c r="R22" s="18"/>
      <c r="S22" s="7"/>
    </row>
    <row r="23" spans="2:19" ht="18" customHeight="1" x14ac:dyDescent="0.25">
      <c r="B23" s="251" t="s">
        <v>365</v>
      </c>
      <c r="C23" s="252"/>
      <c r="D23" s="252"/>
      <c r="E23" s="252"/>
      <c r="F23" s="252"/>
      <c r="G23" s="253"/>
      <c r="H23" s="40" t="s">
        <v>229</v>
      </c>
      <c r="I23" s="13" t="s">
        <v>18</v>
      </c>
      <c r="J23" s="41">
        <v>1</v>
      </c>
      <c r="K23" s="41">
        <v>8</v>
      </c>
      <c r="L23" s="14">
        <f t="shared" si="2"/>
        <v>8</v>
      </c>
      <c r="M23" s="41">
        <f>VLOOKUP(H23,'M DE OBRA'!B10:Z110,25,0)</f>
        <v>9309.3799999999992</v>
      </c>
      <c r="N23" s="14">
        <f t="shared" si="3"/>
        <v>74475.039999999994</v>
      </c>
      <c r="O23" s="5"/>
      <c r="P23" s="21"/>
      <c r="Q23" s="24"/>
      <c r="R23" s="18"/>
      <c r="S23" s="7"/>
    </row>
    <row r="24" spans="2:19" ht="18" customHeight="1" x14ac:dyDescent="0.25">
      <c r="B24" s="255" t="s">
        <v>90</v>
      </c>
      <c r="C24" s="255"/>
      <c r="D24" s="255"/>
      <c r="E24" s="255"/>
      <c r="F24" s="255"/>
      <c r="G24" s="255"/>
      <c r="H24" s="13" t="s">
        <v>57</v>
      </c>
      <c r="I24" s="13" t="s">
        <v>18</v>
      </c>
      <c r="J24" s="14">
        <v>1</v>
      </c>
      <c r="K24" s="41">
        <v>18</v>
      </c>
      <c r="L24" s="14">
        <f t="shared" si="2"/>
        <v>18</v>
      </c>
      <c r="M24" s="41">
        <f>VLOOKUP(H24,'M DE OBRA'!B9:Z109,25,0)</f>
        <v>6445.47</v>
      </c>
      <c r="N24" s="14">
        <f t="shared" si="3"/>
        <v>116018.46</v>
      </c>
      <c r="O24" s="8"/>
      <c r="P24" s="19"/>
      <c r="Q24" s="24"/>
      <c r="R24" s="18"/>
      <c r="S24" s="7"/>
    </row>
    <row r="25" spans="2:19" ht="18" customHeight="1" x14ac:dyDescent="0.25">
      <c r="B25" s="255" t="s">
        <v>58</v>
      </c>
      <c r="C25" s="255"/>
      <c r="D25" s="255"/>
      <c r="E25" s="255"/>
      <c r="F25" s="255"/>
      <c r="G25" s="255"/>
      <c r="H25" s="13" t="s">
        <v>59</v>
      </c>
      <c r="I25" s="13" t="s">
        <v>18</v>
      </c>
      <c r="J25" s="14">
        <v>1</v>
      </c>
      <c r="K25" s="41">
        <v>18</v>
      </c>
      <c r="L25" s="14">
        <f t="shared" si="2"/>
        <v>18</v>
      </c>
      <c r="M25" s="41">
        <f>VLOOKUP(H25,'M DE OBRA'!B10:Z110,25,0)</f>
        <v>5940.72</v>
      </c>
      <c r="N25" s="14">
        <f t="shared" si="3"/>
        <v>106932.96</v>
      </c>
      <c r="O25" s="8"/>
      <c r="P25" s="19"/>
      <c r="Q25" s="24"/>
      <c r="R25" s="18"/>
      <c r="S25" s="7"/>
    </row>
    <row r="26" spans="2:19" ht="18" customHeight="1" x14ac:dyDescent="0.25">
      <c r="B26" s="255" t="s">
        <v>60</v>
      </c>
      <c r="C26" s="255"/>
      <c r="D26" s="255"/>
      <c r="E26" s="255"/>
      <c r="F26" s="255"/>
      <c r="G26" s="255"/>
      <c r="H26" s="13" t="s">
        <v>61</v>
      </c>
      <c r="I26" s="13" t="s">
        <v>18</v>
      </c>
      <c r="J26" s="14">
        <v>1</v>
      </c>
      <c r="K26" s="41">
        <v>18</v>
      </c>
      <c r="L26" s="14">
        <f t="shared" si="2"/>
        <v>18</v>
      </c>
      <c r="M26" s="41">
        <f>VLOOKUP(H26,'M DE OBRA'!B11:Z111,25,0)</f>
        <v>4352.8900000000003</v>
      </c>
      <c r="N26" s="14">
        <f t="shared" si="3"/>
        <v>78352.02</v>
      </c>
      <c r="O26" s="8"/>
      <c r="P26" s="19"/>
      <c r="Q26" s="24"/>
      <c r="R26" s="18"/>
      <c r="S26" s="7"/>
    </row>
    <row r="27" spans="2:19" ht="18" customHeight="1" x14ac:dyDescent="0.25">
      <c r="B27" s="255" t="s">
        <v>62</v>
      </c>
      <c r="C27" s="255"/>
      <c r="D27" s="255"/>
      <c r="E27" s="255"/>
      <c r="F27" s="255"/>
      <c r="G27" s="255"/>
      <c r="H27" s="13" t="s">
        <v>63</v>
      </c>
      <c r="I27" s="13" t="s">
        <v>18</v>
      </c>
      <c r="J27" s="14">
        <v>1</v>
      </c>
      <c r="K27" s="41">
        <v>18</v>
      </c>
      <c r="L27" s="14">
        <f t="shared" si="2"/>
        <v>18</v>
      </c>
      <c r="M27" s="41">
        <f>VLOOKUP(H27,'M DE OBRA'!B12:Z112,25,0)</f>
        <v>5764.85</v>
      </c>
      <c r="N27" s="14">
        <f t="shared" si="3"/>
        <v>103767.3</v>
      </c>
      <c r="O27" s="8"/>
      <c r="P27" s="19"/>
      <c r="Q27" s="24"/>
      <c r="R27" s="18"/>
      <c r="S27" s="7"/>
    </row>
    <row r="28" spans="2:19" ht="18" customHeight="1" x14ac:dyDescent="0.25">
      <c r="B28" s="259" t="s">
        <v>48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32">
        <f>SUM(N20:N27)</f>
        <v>700455.02</v>
      </c>
      <c r="O28" s="8"/>
      <c r="P28" s="19"/>
      <c r="Q28" s="24"/>
      <c r="R28" s="18"/>
      <c r="S28" s="7"/>
    </row>
    <row r="29" spans="2:19" ht="18" customHeight="1" x14ac:dyDescent="0.25">
      <c r="B29" s="30" t="s">
        <v>20</v>
      </c>
      <c r="C29" s="254" t="s">
        <v>47</v>
      </c>
      <c r="D29" s="254"/>
      <c r="E29" s="254"/>
      <c r="F29" s="254"/>
      <c r="G29" s="254"/>
      <c r="H29" s="30"/>
      <c r="I29" s="30"/>
      <c r="J29" s="31"/>
      <c r="K29" s="31"/>
      <c r="L29" s="31"/>
      <c r="M29" s="32"/>
      <c r="N29" s="32"/>
      <c r="O29" s="8"/>
      <c r="P29" s="19"/>
      <c r="Q29" s="24"/>
      <c r="R29" s="18"/>
      <c r="S29" s="7"/>
    </row>
    <row r="30" spans="2:19" ht="18" customHeight="1" x14ac:dyDescent="0.25">
      <c r="B30" s="255" t="s">
        <v>65</v>
      </c>
      <c r="C30" s="255"/>
      <c r="D30" s="255"/>
      <c r="E30" s="255"/>
      <c r="F30" s="255"/>
      <c r="G30" s="255"/>
      <c r="H30" s="13" t="s">
        <v>64</v>
      </c>
      <c r="I30" s="13" t="s">
        <v>18</v>
      </c>
      <c r="J30" s="14">
        <v>1</v>
      </c>
      <c r="K30" s="41">
        <v>18</v>
      </c>
      <c r="L30" s="14">
        <f>J30*K30</f>
        <v>18</v>
      </c>
      <c r="M30" s="41">
        <f>VLOOKUP(H30,'M DE OBRA'!B15:Z115,25,0)</f>
        <v>7914.28</v>
      </c>
      <c r="N30" s="14">
        <f>ROUND(L30*M30,2)</f>
        <v>142457.04</v>
      </c>
      <c r="O30" s="8"/>
      <c r="P30" s="20"/>
      <c r="Q30" s="24"/>
      <c r="R30" s="18"/>
      <c r="S30" s="7"/>
    </row>
    <row r="31" spans="2:19" ht="18" customHeight="1" x14ac:dyDescent="0.25">
      <c r="B31" s="255" t="s">
        <v>68</v>
      </c>
      <c r="C31" s="255"/>
      <c r="D31" s="255"/>
      <c r="E31" s="255"/>
      <c r="F31" s="255"/>
      <c r="G31" s="255"/>
      <c r="H31" s="13" t="s">
        <v>67</v>
      </c>
      <c r="I31" s="13" t="s">
        <v>18</v>
      </c>
      <c r="J31" s="14">
        <v>2</v>
      </c>
      <c r="K31" s="41">
        <v>18</v>
      </c>
      <c r="L31" s="14">
        <f>J31*K31</f>
        <v>36</v>
      </c>
      <c r="M31" s="41">
        <f>VLOOKUP(H31,'M DE OBRA'!B16:Z116,25,0)</f>
        <v>5216.53</v>
      </c>
      <c r="N31" s="14">
        <f>ROUND(L31*M31,2)</f>
        <v>187795.08</v>
      </c>
      <c r="O31" s="8"/>
      <c r="P31" s="22"/>
      <c r="Q31" s="24"/>
      <c r="R31" s="18"/>
      <c r="S31" s="7"/>
    </row>
    <row r="32" spans="2:19" ht="18" customHeight="1" x14ac:dyDescent="0.25">
      <c r="B32" s="255" t="s">
        <v>287</v>
      </c>
      <c r="C32" s="255"/>
      <c r="D32" s="255"/>
      <c r="E32" s="255"/>
      <c r="F32" s="255"/>
      <c r="G32" s="255"/>
      <c r="H32" s="13" t="s">
        <v>69</v>
      </c>
      <c r="I32" s="13" t="s">
        <v>18</v>
      </c>
      <c r="J32" s="14">
        <v>1</v>
      </c>
      <c r="K32" s="41">
        <v>18</v>
      </c>
      <c r="L32" s="14">
        <f>J32*K32</f>
        <v>18</v>
      </c>
      <c r="M32" s="41">
        <f>VLOOKUP(H32,'M DE OBRA'!B17:Z117,25,0)</f>
        <v>4365.5200000000004</v>
      </c>
      <c r="N32" s="14">
        <f>ROUND(L32*M32,2)</f>
        <v>78579.360000000001</v>
      </c>
      <c r="O32" s="8"/>
      <c r="P32" s="20"/>
      <c r="Q32" s="24"/>
      <c r="R32" s="18"/>
      <c r="S32" s="7"/>
    </row>
    <row r="33" spans="2:19" ht="18" customHeight="1" x14ac:dyDescent="0.25">
      <c r="B33" s="259" t="s">
        <v>48</v>
      </c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32">
        <f>SUM(N30:N32)</f>
        <v>408831.48</v>
      </c>
      <c r="O33" s="8"/>
      <c r="P33" s="21"/>
      <c r="Q33" s="24"/>
      <c r="R33" s="18"/>
      <c r="S33" s="7"/>
    </row>
    <row r="34" spans="2:19" ht="18" customHeight="1" x14ac:dyDescent="0.25">
      <c r="B34" s="249" t="s">
        <v>21</v>
      </c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33">
        <f>N33+N28+N18</f>
        <v>3212591.52</v>
      </c>
      <c r="O34" s="8"/>
      <c r="P34" s="19"/>
      <c r="Q34" s="24"/>
      <c r="R34" s="18"/>
      <c r="S34" s="7"/>
    </row>
    <row r="35" spans="2:19" ht="20.100000000000001" customHeight="1" x14ac:dyDescent="0.25">
      <c r="B35" s="29" t="s">
        <v>32</v>
      </c>
      <c r="C35" s="35" t="s">
        <v>74</v>
      </c>
      <c r="D35" s="36"/>
      <c r="E35" s="37"/>
      <c r="F35" s="37"/>
      <c r="G35" s="37"/>
      <c r="H35" s="37"/>
      <c r="I35" s="37"/>
      <c r="J35" s="37"/>
      <c r="K35" s="37"/>
      <c r="L35" s="37"/>
      <c r="M35" s="37"/>
      <c r="N35" s="38"/>
      <c r="P35" s="19"/>
      <c r="Q35" s="24"/>
      <c r="R35" s="24"/>
    </row>
    <row r="36" spans="2:19" ht="18" customHeight="1" x14ac:dyDescent="0.25">
      <c r="B36" s="249" t="s">
        <v>2</v>
      </c>
      <c r="C36" s="249"/>
      <c r="D36" s="249" t="s">
        <v>3</v>
      </c>
      <c r="E36" s="249" t="s">
        <v>4</v>
      </c>
      <c r="F36" s="249" t="s">
        <v>5</v>
      </c>
      <c r="G36" s="260" t="s">
        <v>6</v>
      </c>
      <c r="H36" s="260" t="s">
        <v>22</v>
      </c>
      <c r="I36" s="260"/>
      <c r="J36" s="260" t="s">
        <v>23</v>
      </c>
      <c r="K36" s="260"/>
      <c r="L36" s="260" t="s">
        <v>7</v>
      </c>
      <c r="M36" s="260" t="s">
        <v>8</v>
      </c>
      <c r="N36" s="260" t="s">
        <v>9</v>
      </c>
      <c r="O36" s="8"/>
      <c r="P36" s="19"/>
      <c r="Q36" s="24"/>
      <c r="R36" s="18"/>
      <c r="S36" s="7"/>
    </row>
    <row r="37" spans="2:19" ht="18" customHeight="1" x14ac:dyDescent="0.25">
      <c r="B37" s="249"/>
      <c r="C37" s="249"/>
      <c r="D37" s="249"/>
      <c r="E37" s="249"/>
      <c r="F37" s="249"/>
      <c r="G37" s="260"/>
      <c r="H37" s="74" t="s">
        <v>24</v>
      </c>
      <c r="I37" s="74" t="s">
        <v>25</v>
      </c>
      <c r="J37" s="74" t="s">
        <v>24</v>
      </c>
      <c r="K37" s="74" t="s">
        <v>25</v>
      </c>
      <c r="L37" s="260"/>
      <c r="M37" s="260"/>
      <c r="N37" s="260"/>
      <c r="O37" s="8"/>
      <c r="P37" s="19"/>
      <c r="Q37" s="24"/>
      <c r="R37" s="18"/>
      <c r="S37" s="7"/>
    </row>
    <row r="38" spans="2:19" ht="20.100000000000001" customHeight="1" x14ac:dyDescent="0.25">
      <c r="B38" s="249"/>
      <c r="C38" s="249"/>
      <c r="D38" s="249"/>
      <c r="E38" s="249"/>
      <c r="F38" s="73" t="s">
        <v>12</v>
      </c>
      <c r="G38" s="74" t="s">
        <v>13</v>
      </c>
      <c r="H38" s="74" t="s">
        <v>26</v>
      </c>
      <c r="I38" s="74" t="s">
        <v>15</v>
      </c>
      <c r="J38" s="74" t="s">
        <v>27</v>
      </c>
      <c r="K38" s="74" t="s">
        <v>28</v>
      </c>
      <c r="L38" s="73" t="s">
        <v>29</v>
      </c>
      <c r="M38" s="74" t="s">
        <v>30</v>
      </c>
      <c r="N38" s="74" t="s">
        <v>31</v>
      </c>
      <c r="O38" s="8"/>
      <c r="P38" s="19"/>
      <c r="Q38" s="24"/>
      <c r="R38" s="18"/>
      <c r="S38" s="7"/>
    </row>
    <row r="39" spans="2:19" ht="18" customHeight="1" x14ac:dyDescent="0.25">
      <c r="B39" s="113" t="s">
        <v>75</v>
      </c>
      <c r="C39" s="114" t="s">
        <v>33</v>
      </c>
      <c r="D39" s="115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8"/>
      <c r="P39" s="19"/>
      <c r="Q39" s="24"/>
      <c r="R39" s="18"/>
      <c r="S39" s="7"/>
    </row>
    <row r="40" spans="2:19" ht="18" customHeight="1" x14ac:dyDescent="0.25">
      <c r="B40" s="261" t="s">
        <v>77</v>
      </c>
      <c r="C40" s="261"/>
      <c r="D40" s="116" t="s">
        <v>79</v>
      </c>
      <c r="E40" s="116" t="s">
        <v>18</v>
      </c>
      <c r="F40" s="42">
        <v>4</v>
      </c>
      <c r="G40" s="77">
        <v>18</v>
      </c>
      <c r="H40" s="77">
        <v>66</v>
      </c>
      <c r="I40" s="77">
        <v>116.49</v>
      </c>
      <c r="J40" s="41">
        <v>35.76</v>
      </c>
      <c r="K40" s="77">
        <v>6.55</v>
      </c>
      <c r="L40" s="77">
        <f>F40*G40</f>
        <v>72</v>
      </c>
      <c r="M40" s="77">
        <f>((H40*J40)+(I40*K40))</f>
        <v>3123.1695</v>
      </c>
      <c r="N40" s="77">
        <f>ROUND(L40*M40,2)</f>
        <v>224868.2</v>
      </c>
      <c r="O40" s="8"/>
      <c r="P40" s="19"/>
      <c r="Q40" s="24"/>
      <c r="R40" s="18"/>
      <c r="S40" s="7"/>
    </row>
    <row r="41" spans="2:19" ht="18" customHeight="1" x14ac:dyDescent="0.25">
      <c r="B41" s="261" t="s">
        <v>78</v>
      </c>
      <c r="C41" s="261"/>
      <c r="D41" s="116" t="s">
        <v>80</v>
      </c>
      <c r="E41" s="116" t="s">
        <v>18</v>
      </c>
      <c r="F41" s="42">
        <v>1</v>
      </c>
      <c r="G41" s="77">
        <v>18</v>
      </c>
      <c r="H41" s="77">
        <v>66</v>
      </c>
      <c r="I41" s="77">
        <v>116.49</v>
      </c>
      <c r="J41" s="41">
        <v>79.47</v>
      </c>
      <c r="K41" s="77">
        <v>23.99</v>
      </c>
      <c r="L41" s="77">
        <f>F41*G41</f>
        <v>18</v>
      </c>
      <c r="M41" s="77">
        <f>((H41*J41)+(I41*K41))</f>
        <v>8039.6150999999991</v>
      </c>
      <c r="N41" s="77">
        <f>ROUND(L41*M41,2)</f>
        <v>144713.07</v>
      </c>
      <c r="O41" s="8"/>
      <c r="P41" s="26"/>
      <c r="Q41" s="24"/>
      <c r="R41" s="18"/>
      <c r="S41" s="7"/>
    </row>
    <row r="42" spans="2:19" ht="18" customHeight="1" x14ac:dyDescent="0.25">
      <c r="B42" s="263" t="s">
        <v>48</v>
      </c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117">
        <f>SUM(N40:N41)</f>
        <v>369581.27</v>
      </c>
      <c r="O42" s="8"/>
      <c r="P42" s="26"/>
      <c r="Q42" s="24"/>
      <c r="R42" s="18"/>
      <c r="S42" s="7"/>
    </row>
    <row r="43" spans="2:19" ht="22.5" customHeight="1" x14ac:dyDescent="0.25">
      <c r="B43" s="267" t="s">
        <v>2</v>
      </c>
      <c r="C43" s="267"/>
      <c r="D43" s="267"/>
      <c r="E43" s="267"/>
      <c r="F43" s="267"/>
      <c r="G43" s="262" t="s">
        <v>3</v>
      </c>
      <c r="H43" s="267" t="s">
        <v>4</v>
      </c>
      <c r="I43" s="262" t="s">
        <v>35</v>
      </c>
      <c r="J43" s="262" t="s">
        <v>36</v>
      </c>
      <c r="K43" s="262" t="s">
        <v>37</v>
      </c>
      <c r="L43" s="262" t="s">
        <v>7</v>
      </c>
      <c r="M43" s="262" t="s">
        <v>8</v>
      </c>
      <c r="N43" s="262" t="s">
        <v>9</v>
      </c>
      <c r="O43" s="8"/>
      <c r="P43" s="19"/>
      <c r="Q43" s="24"/>
      <c r="R43" s="18"/>
      <c r="S43" s="7"/>
    </row>
    <row r="44" spans="2:19" ht="22.5" customHeight="1" x14ac:dyDescent="0.25">
      <c r="B44" s="267"/>
      <c r="C44" s="267"/>
      <c r="D44" s="267"/>
      <c r="E44" s="267"/>
      <c r="F44" s="267"/>
      <c r="G44" s="262"/>
      <c r="H44" s="267"/>
      <c r="I44" s="262"/>
      <c r="J44" s="262"/>
      <c r="K44" s="262"/>
      <c r="L44" s="262"/>
      <c r="M44" s="262"/>
      <c r="N44" s="262"/>
      <c r="O44" s="8"/>
      <c r="P44" s="19"/>
      <c r="Q44" s="24"/>
      <c r="R44" s="18"/>
      <c r="S44" s="7"/>
    </row>
    <row r="45" spans="2:19" ht="20.100000000000001" customHeight="1" x14ac:dyDescent="0.25">
      <c r="B45" s="267"/>
      <c r="C45" s="267"/>
      <c r="D45" s="267"/>
      <c r="E45" s="267"/>
      <c r="F45" s="267"/>
      <c r="G45" s="262"/>
      <c r="H45" s="267"/>
      <c r="I45" s="118" t="s">
        <v>12</v>
      </c>
      <c r="J45" s="118" t="s">
        <v>13</v>
      </c>
      <c r="K45" s="118" t="s">
        <v>26</v>
      </c>
      <c r="L45" s="119" t="s">
        <v>15</v>
      </c>
      <c r="M45" s="118" t="s">
        <v>27</v>
      </c>
      <c r="N45" s="118" t="s">
        <v>38</v>
      </c>
      <c r="O45" s="8"/>
      <c r="P45" s="19"/>
      <c r="Q45" s="24"/>
      <c r="R45" s="18"/>
      <c r="S45" s="7"/>
    </row>
    <row r="46" spans="2:19" ht="18" customHeight="1" x14ac:dyDescent="0.25">
      <c r="B46" s="113" t="s">
        <v>76</v>
      </c>
      <c r="C46" s="264" t="s">
        <v>84</v>
      </c>
      <c r="D46" s="265"/>
      <c r="E46" s="265"/>
      <c r="F46" s="266"/>
      <c r="G46" s="114"/>
      <c r="H46" s="114"/>
      <c r="I46" s="114"/>
      <c r="J46" s="114"/>
      <c r="K46" s="114"/>
      <c r="L46" s="114"/>
      <c r="M46" s="114"/>
      <c r="N46" s="114"/>
      <c r="O46" s="8"/>
      <c r="P46" s="19"/>
      <c r="Q46" s="24"/>
      <c r="R46" s="18"/>
      <c r="S46" s="7"/>
    </row>
    <row r="47" spans="2:19" ht="18" customHeight="1" x14ac:dyDescent="0.25">
      <c r="B47" s="261" t="s">
        <v>39</v>
      </c>
      <c r="C47" s="261"/>
      <c r="D47" s="261"/>
      <c r="E47" s="261"/>
      <c r="F47" s="261"/>
      <c r="G47" s="116" t="s">
        <v>40</v>
      </c>
      <c r="H47" s="116" t="s">
        <v>18</v>
      </c>
      <c r="I47" s="42">
        <v>14</v>
      </c>
      <c r="J47" s="78">
        <v>12.41</v>
      </c>
      <c r="K47" s="78">
        <v>49.02</v>
      </c>
      <c r="L47" s="79">
        <v>18</v>
      </c>
      <c r="M47" s="78">
        <f>I47*J47*K47</f>
        <v>8516.7348000000002</v>
      </c>
      <c r="N47" s="77">
        <f>ROUND(L47*M47,2)</f>
        <v>153301.23000000001</v>
      </c>
      <c r="O47" s="8"/>
      <c r="P47" s="23"/>
      <c r="Q47" s="24"/>
      <c r="R47" s="18"/>
      <c r="S47" s="7"/>
    </row>
    <row r="48" spans="2:19" ht="18" customHeight="1" x14ac:dyDescent="0.25">
      <c r="B48" s="263" t="s">
        <v>48</v>
      </c>
      <c r="C48" s="263"/>
      <c r="D48" s="263"/>
      <c r="E48" s="263"/>
      <c r="F48" s="263"/>
      <c r="G48" s="263"/>
      <c r="H48" s="263"/>
      <c r="I48" s="263"/>
      <c r="J48" s="263"/>
      <c r="K48" s="263"/>
      <c r="L48" s="263"/>
      <c r="M48" s="263"/>
      <c r="N48" s="117">
        <f>SUM(N47)</f>
        <v>153301.23000000001</v>
      </c>
      <c r="O48" s="8"/>
      <c r="P48" s="19"/>
      <c r="Q48" s="24"/>
      <c r="R48" s="18"/>
      <c r="S48" s="7"/>
    </row>
    <row r="49" spans="2:19" ht="23.25" customHeight="1" x14ac:dyDescent="0.25">
      <c r="B49" s="267" t="s">
        <v>2</v>
      </c>
      <c r="C49" s="267"/>
      <c r="D49" s="267"/>
      <c r="E49" s="267"/>
      <c r="F49" s="267"/>
      <c r="G49" s="267"/>
      <c r="H49" s="262" t="s">
        <v>3</v>
      </c>
      <c r="I49" s="262" t="s">
        <v>4</v>
      </c>
      <c r="J49" s="262" t="s">
        <v>35</v>
      </c>
      <c r="K49" s="262" t="s">
        <v>41</v>
      </c>
      <c r="L49" s="262" t="s">
        <v>7</v>
      </c>
      <c r="M49" s="262" t="s">
        <v>8</v>
      </c>
      <c r="N49" s="262" t="s">
        <v>9</v>
      </c>
      <c r="O49" s="8"/>
      <c r="P49" s="19"/>
      <c r="Q49" s="24"/>
      <c r="R49" s="18"/>
      <c r="S49" s="7"/>
    </row>
    <row r="50" spans="2:19" ht="23.25" customHeight="1" x14ac:dyDescent="0.25">
      <c r="B50" s="267"/>
      <c r="C50" s="267"/>
      <c r="D50" s="267"/>
      <c r="E50" s="267"/>
      <c r="F50" s="267"/>
      <c r="G50" s="267"/>
      <c r="H50" s="262"/>
      <c r="I50" s="262"/>
      <c r="J50" s="262"/>
      <c r="K50" s="262"/>
      <c r="L50" s="262"/>
      <c r="M50" s="262"/>
      <c r="N50" s="262"/>
      <c r="O50" s="8"/>
      <c r="P50" s="19"/>
      <c r="Q50" s="24"/>
      <c r="R50" s="18"/>
      <c r="S50" s="7"/>
    </row>
    <row r="51" spans="2:19" ht="20.100000000000001" customHeight="1" x14ac:dyDescent="0.25">
      <c r="B51" s="267"/>
      <c r="C51" s="267"/>
      <c r="D51" s="267"/>
      <c r="E51" s="267"/>
      <c r="F51" s="267"/>
      <c r="G51" s="267"/>
      <c r="H51" s="262"/>
      <c r="I51" s="262"/>
      <c r="J51" s="118" t="s">
        <v>12</v>
      </c>
      <c r="K51" s="118" t="s">
        <v>13</v>
      </c>
      <c r="L51" s="119" t="s">
        <v>26</v>
      </c>
      <c r="M51" s="118" t="s">
        <v>42</v>
      </c>
      <c r="N51" s="118" t="s">
        <v>16</v>
      </c>
      <c r="O51" s="8"/>
      <c r="P51" s="19"/>
      <c r="Q51" s="24"/>
      <c r="R51" s="18"/>
      <c r="S51" s="7"/>
    </row>
    <row r="52" spans="2:19" ht="18" customHeight="1" x14ac:dyDescent="0.25">
      <c r="B52" s="113" t="s">
        <v>81</v>
      </c>
      <c r="C52" s="114" t="s">
        <v>89</v>
      </c>
      <c r="D52" s="114"/>
      <c r="E52" s="114"/>
      <c r="F52" s="120"/>
      <c r="G52" s="121"/>
      <c r="H52" s="114"/>
      <c r="I52" s="114"/>
      <c r="J52" s="114"/>
      <c r="K52" s="114"/>
      <c r="L52" s="114"/>
      <c r="M52" s="114"/>
      <c r="N52" s="114"/>
      <c r="O52" s="8"/>
      <c r="P52" s="19"/>
      <c r="Q52" s="24"/>
      <c r="R52" s="18"/>
      <c r="S52" s="7"/>
    </row>
    <row r="53" spans="2:19" ht="18" customHeight="1" x14ac:dyDescent="0.25">
      <c r="B53" s="261" t="s">
        <v>85</v>
      </c>
      <c r="C53" s="261"/>
      <c r="D53" s="261"/>
      <c r="E53" s="261"/>
      <c r="F53" s="261"/>
      <c r="G53" s="261"/>
      <c r="H53" s="122" t="s">
        <v>71</v>
      </c>
      <c r="I53" s="111" t="s">
        <v>18</v>
      </c>
      <c r="J53" s="79">
        <v>10</v>
      </c>
      <c r="K53" s="78">
        <v>481.81</v>
      </c>
      <c r="L53" s="78">
        <v>18</v>
      </c>
      <c r="M53" s="78">
        <f>J53*K53</f>
        <v>4818.1000000000004</v>
      </c>
      <c r="N53" s="77">
        <f t="shared" ref="N53:N57" si="4">ROUND(L53*M53,2)</f>
        <v>86725.8</v>
      </c>
      <c r="O53" s="8"/>
      <c r="P53" s="19"/>
      <c r="Q53" s="24"/>
      <c r="R53" s="18"/>
      <c r="S53" s="7"/>
    </row>
    <row r="54" spans="2:19" ht="18" customHeight="1" x14ac:dyDescent="0.25">
      <c r="B54" s="261" t="s">
        <v>86</v>
      </c>
      <c r="C54" s="261"/>
      <c r="D54" s="261"/>
      <c r="E54" s="261"/>
      <c r="F54" s="261"/>
      <c r="G54" s="261"/>
      <c r="H54" s="122" t="s">
        <v>43</v>
      </c>
      <c r="I54" s="111" t="s">
        <v>18</v>
      </c>
      <c r="J54" s="79">
        <v>14</v>
      </c>
      <c r="K54" s="78">
        <v>42.6</v>
      </c>
      <c r="L54" s="78">
        <v>18</v>
      </c>
      <c r="M54" s="78">
        <f>J54*K54</f>
        <v>596.4</v>
      </c>
      <c r="N54" s="77">
        <f t="shared" si="4"/>
        <v>10735.2</v>
      </c>
      <c r="O54" s="8"/>
      <c r="P54" s="19"/>
      <c r="Q54" s="24"/>
      <c r="R54" s="18"/>
      <c r="S54" s="7"/>
    </row>
    <row r="55" spans="2:19" ht="18" customHeight="1" x14ac:dyDescent="0.25">
      <c r="B55" s="261" t="s">
        <v>87</v>
      </c>
      <c r="C55" s="261"/>
      <c r="D55" s="261"/>
      <c r="E55" s="261"/>
      <c r="F55" s="261"/>
      <c r="G55" s="261"/>
      <c r="H55" s="122" t="s">
        <v>72</v>
      </c>
      <c r="I55" s="111" t="s">
        <v>18</v>
      </c>
      <c r="J55" s="79">
        <f>J53</f>
        <v>10</v>
      </c>
      <c r="K55" s="78">
        <v>197.1</v>
      </c>
      <c r="L55" s="78">
        <v>18</v>
      </c>
      <c r="M55" s="78">
        <f>J55*K55</f>
        <v>1971</v>
      </c>
      <c r="N55" s="77">
        <f t="shared" si="4"/>
        <v>35478</v>
      </c>
      <c r="O55" s="8"/>
      <c r="P55" s="19"/>
      <c r="Q55" s="24"/>
      <c r="R55" s="18"/>
      <c r="S55" s="7"/>
    </row>
    <row r="56" spans="2:19" ht="18" customHeight="1" x14ac:dyDescent="0.25">
      <c r="B56" s="261" t="s">
        <v>88</v>
      </c>
      <c r="C56" s="261"/>
      <c r="D56" s="261"/>
      <c r="E56" s="261"/>
      <c r="F56" s="261"/>
      <c r="G56" s="261"/>
      <c r="H56" s="122" t="s">
        <v>73</v>
      </c>
      <c r="I56" s="111" t="s">
        <v>18</v>
      </c>
      <c r="J56" s="79">
        <f>J54</f>
        <v>14</v>
      </c>
      <c r="K56" s="78">
        <v>255.57</v>
      </c>
      <c r="L56" s="78">
        <v>18</v>
      </c>
      <c r="M56" s="78">
        <f>J56*K56</f>
        <v>3577.98</v>
      </c>
      <c r="N56" s="77">
        <f t="shared" si="4"/>
        <v>64403.64</v>
      </c>
      <c r="O56" s="8"/>
      <c r="P56" s="19"/>
      <c r="Q56" s="24"/>
      <c r="R56" s="18"/>
      <c r="S56" s="7"/>
    </row>
    <row r="57" spans="2:19" ht="18" customHeight="1" x14ac:dyDescent="0.25">
      <c r="B57" s="261" t="s">
        <v>82</v>
      </c>
      <c r="C57" s="261"/>
      <c r="D57" s="261"/>
      <c r="E57" s="261"/>
      <c r="F57" s="261"/>
      <c r="G57" s="261"/>
      <c r="H57" s="122" t="s">
        <v>83</v>
      </c>
      <c r="I57" s="111" t="s">
        <v>18</v>
      </c>
      <c r="J57" s="269">
        <v>5831.58</v>
      </c>
      <c r="K57" s="270"/>
      <c r="L57" s="78">
        <v>18</v>
      </c>
      <c r="M57" s="78">
        <f>J57</f>
        <v>5831.58</v>
      </c>
      <c r="N57" s="77">
        <f t="shared" si="4"/>
        <v>104968.44</v>
      </c>
      <c r="O57" s="8"/>
      <c r="P57" s="19"/>
      <c r="Q57" s="24"/>
      <c r="R57" s="18"/>
      <c r="S57" s="7"/>
    </row>
    <row r="58" spans="2:19" ht="18" customHeight="1" x14ac:dyDescent="0.25">
      <c r="B58" s="263" t="s">
        <v>48</v>
      </c>
      <c r="C58" s="263"/>
      <c r="D58" s="263"/>
      <c r="E58" s="263"/>
      <c r="F58" s="263"/>
      <c r="G58" s="263"/>
      <c r="H58" s="263"/>
      <c r="I58" s="263"/>
      <c r="J58" s="263"/>
      <c r="K58" s="263"/>
      <c r="L58" s="263"/>
      <c r="M58" s="263"/>
      <c r="N58" s="117">
        <f>SUM(N53:N57)</f>
        <v>302311.08</v>
      </c>
      <c r="O58" s="8"/>
      <c r="P58" s="19"/>
      <c r="Q58" s="24"/>
      <c r="R58" s="18"/>
      <c r="S58" s="7"/>
    </row>
    <row r="59" spans="2:19" ht="18" customHeight="1" x14ac:dyDescent="0.25">
      <c r="B59" s="267" t="s">
        <v>34</v>
      </c>
      <c r="C59" s="267"/>
      <c r="D59" s="267"/>
      <c r="E59" s="267"/>
      <c r="F59" s="267"/>
      <c r="G59" s="267"/>
      <c r="H59" s="267"/>
      <c r="I59" s="267"/>
      <c r="J59" s="267"/>
      <c r="K59" s="267"/>
      <c r="L59" s="267"/>
      <c r="M59" s="267"/>
      <c r="N59" s="117">
        <f>SUM(N42,N48,N58)</f>
        <v>825193.58000000007</v>
      </c>
      <c r="O59" s="8"/>
      <c r="P59" s="19"/>
      <c r="Q59" s="24"/>
      <c r="R59" s="18"/>
    </row>
    <row r="60" spans="2:19" ht="18" customHeight="1" x14ac:dyDescent="0.25">
      <c r="B60" s="267" t="s">
        <v>49</v>
      </c>
      <c r="C60" s="267"/>
      <c r="D60" s="267"/>
      <c r="E60" s="267"/>
      <c r="F60" s="267"/>
      <c r="G60" s="267"/>
      <c r="H60" s="267"/>
      <c r="I60" s="267"/>
      <c r="J60" s="267"/>
      <c r="K60" s="267"/>
      <c r="L60" s="267"/>
      <c r="M60" s="267"/>
      <c r="N60" s="117">
        <f>N59+N34</f>
        <v>4037785.1</v>
      </c>
      <c r="O60" s="8"/>
      <c r="P60" s="19"/>
      <c r="Q60" s="24"/>
      <c r="R60" s="18"/>
    </row>
    <row r="61" spans="2:19" ht="18" customHeight="1" x14ac:dyDescent="0.25">
      <c r="B61" s="267" t="s">
        <v>386</v>
      </c>
      <c r="C61" s="267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117">
        <f>N60*0.4511</f>
        <v>1821444.85861</v>
      </c>
      <c r="O61" s="8"/>
      <c r="P61" s="19"/>
      <c r="Q61" s="24"/>
      <c r="R61" s="18"/>
    </row>
    <row r="62" spans="2:19" ht="18" customHeight="1" x14ac:dyDescent="0.25">
      <c r="B62" s="268" t="s">
        <v>44</v>
      </c>
      <c r="C62" s="268"/>
      <c r="D62" s="268"/>
      <c r="E62" s="268"/>
      <c r="F62" s="268"/>
      <c r="G62" s="268"/>
      <c r="H62" s="268"/>
      <c r="I62" s="268"/>
      <c r="J62" s="268"/>
      <c r="K62" s="268"/>
      <c r="L62" s="268"/>
      <c r="M62" s="268"/>
      <c r="N62" s="34">
        <f>SUM(N60:N61)</f>
        <v>5859229.9586100001</v>
      </c>
      <c r="O62" s="27"/>
      <c r="P62" s="17"/>
      <c r="Q62" s="24"/>
      <c r="R62" s="18"/>
    </row>
    <row r="63" spans="2:19" ht="20.25" customHeight="1" x14ac:dyDescent="0.25">
      <c r="N63" s="17"/>
      <c r="O63" s="28"/>
      <c r="P63" s="4"/>
      <c r="R63" s="6"/>
    </row>
    <row r="64" spans="2:19" ht="20.100000000000001" customHeight="1" x14ac:dyDescent="0.25">
      <c r="I64" s="16"/>
      <c r="J64" s="15"/>
      <c r="K64" s="15"/>
      <c r="L64" s="15"/>
      <c r="M64" s="15"/>
      <c r="N64" s="25"/>
      <c r="O64" s="19"/>
      <c r="P64" s="15"/>
      <c r="Q64" s="6"/>
      <c r="R64" s="7"/>
      <c r="S64" s="7"/>
    </row>
    <row r="65" spans="2:19" ht="19.5" customHeight="1" x14ac:dyDescent="0.25">
      <c r="I65" s="16"/>
      <c r="J65" s="15"/>
      <c r="K65" s="15"/>
      <c r="L65" s="15"/>
      <c r="M65" s="15"/>
      <c r="N65" s="17"/>
      <c r="O65" s="4"/>
      <c r="P65" s="15"/>
      <c r="Q65" s="6"/>
      <c r="R65" s="7"/>
      <c r="S65" s="7"/>
    </row>
    <row r="66" spans="2:19" ht="19.5" customHeight="1" x14ac:dyDescent="0.25">
      <c r="I66" s="16"/>
      <c r="J66" s="15"/>
      <c r="K66" s="15"/>
      <c r="L66" s="15"/>
      <c r="M66" s="15"/>
      <c r="N66" s="18"/>
      <c r="O66" s="4"/>
      <c r="P66" s="15"/>
      <c r="Q66" s="6"/>
      <c r="R66" s="7"/>
      <c r="S66" s="7"/>
    </row>
    <row r="67" spans="2:19" ht="19.5" customHeight="1" x14ac:dyDescent="0.25">
      <c r="I67" s="16"/>
      <c r="J67" s="15"/>
      <c r="K67" s="15"/>
      <c r="L67" s="15"/>
      <c r="M67" s="15"/>
      <c r="N67" s="17"/>
      <c r="O67" s="4"/>
      <c r="P67" s="15"/>
      <c r="Q67" s="6"/>
      <c r="R67" s="7"/>
      <c r="S67" s="7"/>
    </row>
    <row r="68" spans="2:19" ht="20.100000000000001" customHeight="1" x14ac:dyDescent="0.25">
      <c r="O68" s="4"/>
      <c r="Q68" s="6"/>
      <c r="R68" s="7"/>
    </row>
    <row r="69" spans="2:19" ht="20.100000000000001" customHeight="1" x14ac:dyDescent="0.25">
      <c r="O69" s="4"/>
      <c r="Q69" s="6"/>
      <c r="R69" s="7"/>
    </row>
    <row r="70" spans="2:19" ht="20.100000000000001" customHeight="1" x14ac:dyDescent="0.25">
      <c r="B70" s="7"/>
      <c r="C70" s="7"/>
      <c r="D70" s="7"/>
      <c r="E70" s="7"/>
      <c r="F70" s="7"/>
      <c r="G70" s="7"/>
      <c r="H70" s="7"/>
      <c r="I70" s="9"/>
      <c r="J70" s="7"/>
      <c r="K70" s="7"/>
      <c r="L70" s="7"/>
      <c r="O70" s="4"/>
      <c r="Q70" s="6"/>
      <c r="R70" s="7"/>
    </row>
    <row r="71" spans="2:19" ht="20.100000000000001" customHeight="1" x14ac:dyDescent="0.25">
      <c r="B71" s="7"/>
      <c r="C71" s="7"/>
      <c r="D71" s="7"/>
      <c r="E71" s="7"/>
      <c r="F71" s="7"/>
      <c r="G71" s="7"/>
      <c r="H71" s="7"/>
      <c r="I71" s="9"/>
      <c r="J71" s="7"/>
      <c r="K71" s="7"/>
      <c r="L71" s="7"/>
      <c r="O71" s="4"/>
      <c r="Q71" s="6"/>
      <c r="R71" s="7"/>
    </row>
    <row r="72" spans="2:19" ht="8.1" customHeight="1" x14ac:dyDescent="0.25">
      <c r="B72" s="7"/>
      <c r="C72" s="7"/>
      <c r="D72" s="7"/>
      <c r="E72" s="7"/>
      <c r="F72" s="7"/>
      <c r="G72" s="7"/>
      <c r="H72" s="7"/>
      <c r="I72" s="9"/>
      <c r="J72" s="7"/>
      <c r="K72" s="7"/>
      <c r="L72" s="7"/>
      <c r="O72" s="8"/>
      <c r="P72" s="4"/>
      <c r="R72" s="6"/>
      <c r="S72" s="7"/>
    </row>
    <row r="73" spans="2:19" ht="19.5" customHeight="1" x14ac:dyDescent="0.25">
      <c r="B73" s="10"/>
      <c r="C73" s="10"/>
      <c r="D73" s="10"/>
      <c r="E73" s="10"/>
      <c r="F73" s="10"/>
      <c r="G73" s="10"/>
      <c r="H73" s="10"/>
      <c r="I73" s="11"/>
      <c r="J73" s="10"/>
      <c r="K73" s="10"/>
      <c r="L73" s="10"/>
      <c r="O73" s="8"/>
      <c r="P73" s="4"/>
      <c r="R73" s="6"/>
      <c r="S73" s="7"/>
    </row>
    <row r="74" spans="2:19" ht="20.100000000000001" customHeight="1" x14ac:dyDescent="0.25">
      <c r="B74" s="7"/>
      <c r="C74" s="7"/>
      <c r="D74" s="7"/>
      <c r="E74" s="7"/>
      <c r="F74" s="7"/>
      <c r="G74" s="7"/>
      <c r="H74" s="7"/>
      <c r="I74" s="9"/>
      <c r="J74" s="7"/>
      <c r="K74" s="7"/>
      <c r="L74" s="7"/>
      <c r="O74" s="4"/>
    </row>
    <row r="75" spans="2:19" ht="20.100000000000001" customHeight="1" x14ac:dyDescent="0.25">
      <c r="P75" s="4"/>
    </row>
    <row r="76" spans="2:19" ht="20.100000000000001" customHeight="1" x14ac:dyDescent="0.25">
      <c r="O76" s="4"/>
    </row>
    <row r="77" spans="2:19" x14ac:dyDescent="0.25">
      <c r="P77" s="4"/>
    </row>
    <row r="78" spans="2:19" x14ac:dyDescent="0.25">
      <c r="N78" s="12"/>
      <c r="P78" s="4"/>
    </row>
    <row r="79" spans="2:19" x14ac:dyDescent="0.25">
      <c r="P79" s="9"/>
    </row>
    <row r="80" spans="2:19" x14ac:dyDescent="0.25">
      <c r="O80" s="6"/>
      <c r="P80" s="6"/>
    </row>
    <row r="81" spans="14:16" x14ac:dyDescent="0.25">
      <c r="N81" s="9"/>
      <c r="O81" s="6"/>
      <c r="P81" s="6"/>
    </row>
    <row r="92" spans="14:16" x14ac:dyDescent="0.25">
      <c r="O92" s="12"/>
    </row>
    <row r="95" spans="14:16" x14ac:dyDescent="0.25">
      <c r="O95" s="9"/>
    </row>
  </sheetData>
  <mergeCells count="76">
    <mergeCell ref="B62:M62"/>
    <mergeCell ref="B57:G57"/>
    <mergeCell ref="J57:K57"/>
    <mergeCell ref="B58:M58"/>
    <mergeCell ref="B59:M59"/>
    <mergeCell ref="B60:M60"/>
    <mergeCell ref="B61:M61"/>
    <mergeCell ref="M49:M50"/>
    <mergeCell ref="N49:N50"/>
    <mergeCell ref="B53:G53"/>
    <mergeCell ref="B54:G54"/>
    <mergeCell ref="B55:G55"/>
    <mergeCell ref="B56:G56"/>
    <mergeCell ref="N43:N44"/>
    <mergeCell ref="C46:F46"/>
    <mergeCell ref="B47:F47"/>
    <mergeCell ref="B48:M48"/>
    <mergeCell ref="B49:G51"/>
    <mergeCell ref="H49:H51"/>
    <mergeCell ref="I49:I51"/>
    <mergeCell ref="J49:J50"/>
    <mergeCell ref="K49:K50"/>
    <mergeCell ref="L49:L50"/>
    <mergeCell ref="B43:F45"/>
    <mergeCell ref="G43:G45"/>
    <mergeCell ref="H43:H45"/>
    <mergeCell ref="I43:I44"/>
    <mergeCell ref="J43:J44"/>
    <mergeCell ref="K43:K44"/>
    <mergeCell ref="L43:L44"/>
    <mergeCell ref="M43:M44"/>
    <mergeCell ref="B42:M42"/>
    <mergeCell ref="J36:K36"/>
    <mergeCell ref="L36:L37"/>
    <mergeCell ref="M36:M37"/>
    <mergeCell ref="N36:N37"/>
    <mergeCell ref="B40:C40"/>
    <mergeCell ref="B41:C41"/>
    <mergeCell ref="B36:C38"/>
    <mergeCell ref="D36:D38"/>
    <mergeCell ref="E36:E38"/>
    <mergeCell ref="F36:F37"/>
    <mergeCell ref="G36:G37"/>
    <mergeCell ref="H36:I36"/>
    <mergeCell ref="B34:M34"/>
    <mergeCell ref="B22:G22"/>
    <mergeCell ref="B24:G24"/>
    <mergeCell ref="B25:G25"/>
    <mergeCell ref="B26:G26"/>
    <mergeCell ref="B27:G27"/>
    <mergeCell ref="B28:M28"/>
    <mergeCell ref="B23:G23"/>
    <mergeCell ref="C29:G29"/>
    <mergeCell ref="B30:G30"/>
    <mergeCell ref="B31:G31"/>
    <mergeCell ref="B32:G32"/>
    <mergeCell ref="B33:M33"/>
    <mergeCell ref="B21:G21"/>
    <mergeCell ref="C9:G9"/>
    <mergeCell ref="B10:G10"/>
    <mergeCell ref="B11:G11"/>
    <mergeCell ref="B12:G12"/>
    <mergeCell ref="B13:G13"/>
    <mergeCell ref="B14:G14"/>
    <mergeCell ref="B15:G15"/>
    <mergeCell ref="B17:G17"/>
    <mergeCell ref="B18:M18"/>
    <mergeCell ref="C19:G19"/>
    <mergeCell ref="B20:G20"/>
    <mergeCell ref="B16:G16"/>
    <mergeCell ref="B4:N4"/>
    <mergeCell ref="B5:M5"/>
    <mergeCell ref="B7:G7"/>
    <mergeCell ref="H7:H8"/>
    <mergeCell ref="I7:I8"/>
    <mergeCell ref="C8:G8"/>
  </mergeCells>
  <printOptions horizontalCentered="1"/>
  <pageMargins left="0.19685039370078741" right="0.15748031496062992" top="0.47244094488188981" bottom="0.74803149606299213" header="0.31496062992125984" footer="0.31496062992125984"/>
  <pageSetup paperSize="9" scale="59" firstPageNumber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9"/>
  <sheetViews>
    <sheetView showGridLines="0" zoomScaleNormal="100" zoomScaleSheetLayoutView="100" workbookViewId="0">
      <selection activeCell="G12" sqref="G12"/>
    </sheetView>
  </sheetViews>
  <sheetFormatPr defaultRowHeight="12.75" x14ac:dyDescent="0.2"/>
  <cols>
    <col min="1" max="1" width="4.85546875" style="46" customWidth="1"/>
    <col min="2" max="2" width="54.85546875" style="46" customWidth="1"/>
    <col min="3" max="3" width="13.140625" style="46" bestFit="1" customWidth="1"/>
    <col min="4" max="4" width="20.7109375" style="46" customWidth="1"/>
    <col min="5" max="5" width="14.140625" style="46" customWidth="1"/>
    <col min="6" max="6" width="14" style="46" customWidth="1"/>
    <col min="7" max="7" width="15.42578125" style="46" customWidth="1"/>
    <col min="8" max="8" width="10.7109375" style="46" customWidth="1"/>
    <col min="9" max="9" width="16.85546875" style="46" customWidth="1"/>
    <col min="10" max="10" width="15.85546875" style="46" bestFit="1" customWidth="1"/>
    <col min="11" max="11" width="13.28515625" style="46" bestFit="1" customWidth="1"/>
    <col min="12" max="16384" width="9.140625" style="46"/>
  </cols>
  <sheetData>
    <row r="2" spans="1:11" ht="13.5" thickBot="1" x14ac:dyDescent="0.25">
      <c r="K2" s="128"/>
    </row>
    <row r="3" spans="1:11" x14ac:dyDescent="0.2">
      <c r="A3" s="83"/>
      <c r="B3" s="84"/>
      <c r="C3" s="84"/>
      <c r="D3" s="84"/>
      <c r="E3" s="84"/>
      <c r="F3" s="84"/>
      <c r="G3" s="84"/>
      <c r="H3" s="84"/>
      <c r="I3" s="85"/>
      <c r="K3" s="128"/>
    </row>
    <row r="4" spans="1:11" ht="15" x14ac:dyDescent="0.25">
      <c r="A4" s="271" t="s">
        <v>388</v>
      </c>
      <c r="B4" s="272"/>
      <c r="C4" s="272"/>
      <c r="D4" s="272"/>
      <c r="E4" s="272"/>
      <c r="F4" s="272"/>
      <c r="G4" s="272"/>
      <c r="H4" s="272"/>
      <c r="I4" s="273"/>
      <c r="K4" s="128"/>
    </row>
    <row r="5" spans="1:11" ht="8.25" customHeight="1" x14ac:dyDescent="0.2">
      <c r="A5" s="86"/>
      <c r="B5" s="82"/>
      <c r="C5" s="82"/>
      <c r="D5" s="82"/>
      <c r="E5" s="82"/>
      <c r="F5" s="82"/>
      <c r="G5" s="82"/>
      <c r="H5" s="82"/>
      <c r="I5" s="87"/>
      <c r="K5" s="128"/>
    </row>
    <row r="6" spans="1:11" ht="11.25" customHeight="1" thickBot="1" x14ac:dyDescent="0.25">
      <c r="A6" s="88"/>
      <c r="B6" s="89"/>
      <c r="C6" s="89"/>
      <c r="D6" s="89"/>
      <c r="E6" s="89"/>
      <c r="F6" s="89"/>
      <c r="G6" s="89"/>
      <c r="H6" s="89"/>
      <c r="I6" s="90"/>
      <c r="K6" s="128"/>
    </row>
    <row r="7" spans="1:11" ht="23.25" customHeight="1" thickBot="1" x14ac:dyDescent="0.25">
      <c r="A7" s="274" t="s">
        <v>346</v>
      </c>
      <c r="B7" s="275"/>
      <c r="C7" s="275"/>
      <c r="D7" s="275"/>
      <c r="E7" s="275"/>
      <c r="F7" s="275"/>
      <c r="G7" s="276"/>
      <c r="H7" s="276"/>
      <c r="I7" s="277"/>
      <c r="K7" s="128"/>
    </row>
    <row r="8" spans="1:11" ht="31.5" customHeight="1" thickBot="1" x14ac:dyDescent="0.25">
      <c r="A8" s="278" t="s">
        <v>347</v>
      </c>
      <c r="B8" s="279"/>
      <c r="C8" s="163" t="s">
        <v>348</v>
      </c>
      <c r="D8" s="163" t="s">
        <v>349</v>
      </c>
      <c r="E8" s="163" t="s">
        <v>350</v>
      </c>
      <c r="F8" s="68" t="s">
        <v>351</v>
      </c>
      <c r="G8" s="91" t="s">
        <v>370</v>
      </c>
      <c r="H8" s="91" t="s">
        <v>368</v>
      </c>
      <c r="I8" s="93" t="s">
        <v>369</v>
      </c>
      <c r="K8" s="128"/>
    </row>
    <row r="9" spans="1:11" ht="36.75" customHeight="1" x14ac:dyDescent="0.2">
      <c r="A9" s="165">
        <v>1</v>
      </c>
      <c r="B9" s="166" t="s">
        <v>353</v>
      </c>
      <c r="C9" s="167">
        <v>2</v>
      </c>
      <c r="D9" s="167" t="s">
        <v>354</v>
      </c>
      <c r="E9" s="167" t="s">
        <v>355</v>
      </c>
      <c r="F9" s="168">
        <v>2.5499999999999998E-2</v>
      </c>
      <c r="G9" s="169">
        <f t="shared" ref="G9:G14" si="0">F9*$G$22</f>
        <v>102963.52004999999</v>
      </c>
      <c r="H9" s="170">
        <v>0.4511</v>
      </c>
      <c r="I9" s="172">
        <f>G9*(H9+1)</f>
        <v>149410.36394455499</v>
      </c>
      <c r="J9" s="52"/>
      <c r="K9" s="128"/>
    </row>
    <row r="10" spans="1:11" ht="39" customHeight="1" x14ac:dyDescent="0.2">
      <c r="A10" s="123">
        <v>2</v>
      </c>
      <c r="B10" s="124" t="s">
        <v>356</v>
      </c>
      <c r="C10" s="125">
        <v>18</v>
      </c>
      <c r="D10" s="125" t="s">
        <v>357</v>
      </c>
      <c r="E10" s="125" t="s">
        <v>355</v>
      </c>
      <c r="F10" s="126">
        <v>0.36799999999999999</v>
      </c>
      <c r="G10" s="169">
        <f t="shared" si="0"/>
        <v>1485904.9168</v>
      </c>
      <c r="H10" s="171">
        <v>0.4511</v>
      </c>
      <c r="I10" s="173">
        <f t="shared" ref="I10:I14" si="1">G10*(H10+1)</f>
        <v>2156196.6247684802</v>
      </c>
      <c r="J10" s="52"/>
      <c r="K10" s="128"/>
    </row>
    <row r="11" spans="1:11" ht="35.25" customHeight="1" x14ac:dyDescent="0.2">
      <c r="A11" s="123">
        <v>3</v>
      </c>
      <c r="B11" s="124" t="s">
        <v>358</v>
      </c>
      <c r="C11" s="125">
        <v>18</v>
      </c>
      <c r="D11" s="125" t="s">
        <v>357</v>
      </c>
      <c r="E11" s="125" t="s">
        <v>355</v>
      </c>
      <c r="F11" s="126">
        <v>0.33729999999999999</v>
      </c>
      <c r="G11" s="169">
        <f t="shared" si="0"/>
        <v>1361944.91423</v>
      </c>
      <c r="H11" s="171">
        <v>0.4511</v>
      </c>
      <c r="I11" s="173">
        <f t="shared" si="1"/>
        <v>1976318.2650391532</v>
      </c>
      <c r="J11" s="52"/>
      <c r="K11" s="128"/>
    </row>
    <row r="12" spans="1:11" ht="42" customHeight="1" x14ac:dyDescent="0.2">
      <c r="A12" s="123">
        <v>4</v>
      </c>
      <c r="B12" s="124" t="s">
        <v>372</v>
      </c>
      <c r="C12" s="125">
        <v>18</v>
      </c>
      <c r="D12" s="125" t="s">
        <v>357</v>
      </c>
      <c r="E12" s="125" t="s">
        <v>355</v>
      </c>
      <c r="F12" s="126">
        <v>0.19500000000000001</v>
      </c>
      <c r="G12" s="169">
        <f t="shared" si="0"/>
        <v>787368.09450000001</v>
      </c>
      <c r="H12" s="171">
        <v>0.4511</v>
      </c>
      <c r="I12" s="173">
        <f t="shared" si="1"/>
        <v>1142549.84192895</v>
      </c>
      <c r="J12" s="52"/>
      <c r="K12" s="128"/>
    </row>
    <row r="13" spans="1:11" ht="39.75" customHeight="1" x14ac:dyDescent="0.2">
      <c r="A13" s="123">
        <v>5</v>
      </c>
      <c r="B13" s="124" t="s">
        <v>359</v>
      </c>
      <c r="C13" s="125">
        <v>5</v>
      </c>
      <c r="D13" s="125" t="s">
        <v>360</v>
      </c>
      <c r="E13" s="125" t="s">
        <v>355</v>
      </c>
      <c r="F13" s="126">
        <v>3.32E-2</v>
      </c>
      <c r="G13" s="169">
        <f t="shared" si="0"/>
        <v>134054.46532000002</v>
      </c>
      <c r="H13" s="171">
        <v>0.4511</v>
      </c>
      <c r="I13" s="173">
        <f t="shared" si="1"/>
        <v>194526.43462585204</v>
      </c>
      <c r="J13" s="52"/>
      <c r="K13" s="128"/>
    </row>
    <row r="14" spans="1:11" ht="39" customHeight="1" thickBot="1" x14ac:dyDescent="0.25">
      <c r="A14" s="123">
        <v>6</v>
      </c>
      <c r="B14" s="124" t="s">
        <v>378</v>
      </c>
      <c r="C14" s="125">
        <v>5</v>
      </c>
      <c r="D14" s="125" t="s">
        <v>360</v>
      </c>
      <c r="E14" s="125" t="s">
        <v>355</v>
      </c>
      <c r="F14" s="126">
        <v>4.1000000000000002E-2</v>
      </c>
      <c r="G14" s="169">
        <f t="shared" si="0"/>
        <v>165549.18910000002</v>
      </c>
      <c r="H14" s="171">
        <v>0.4511</v>
      </c>
      <c r="I14" s="173">
        <f t="shared" si="1"/>
        <v>240228.42830301003</v>
      </c>
      <c r="J14" s="52"/>
      <c r="K14" s="128"/>
    </row>
    <row r="15" spans="1:11" ht="22.5" customHeight="1" thickBot="1" x14ac:dyDescent="0.25">
      <c r="A15" s="280" t="s">
        <v>361</v>
      </c>
      <c r="B15" s="281"/>
      <c r="C15" s="58">
        <f>SUM(C9:C14)</f>
        <v>66</v>
      </c>
      <c r="D15" s="164"/>
      <c r="E15" s="164"/>
      <c r="F15" s="67">
        <f>SUM(F9:F14)</f>
        <v>1</v>
      </c>
      <c r="G15" s="131">
        <f>SUM(G9:G14)</f>
        <v>4037785.1</v>
      </c>
      <c r="H15" s="92"/>
      <c r="I15" s="130">
        <f>SUM(I9:I14)</f>
        <v>5859229.9586100001</v>
      </c>
      <c r="K15" s="129"/>
    </row>
    <row r="16" spans="1:11" ht="14.25" customHeight="1" x14ac:dyDescent="0.25">
      <c r="I16" s="61"/>
    </row>
    <row r="17" spans="2:9" ht="17.25" customHeight="1" x14ac:dyDescent="0.2">
      <c r="B17" s="62"/>
    </row>
    <row r="22" spans="2:9" x14ac:dyDescent="0.2">
      <c r="G22" s="64">
        <f>ORÇAMENTO!N60</f>
        <v>4037785.1</v>
      </c>
    </row>
    <row r="24" spans="2:9" x14ac:dyDescent="0.2">
      <c r="C24" s="63"/>
      <c r="D24" s="63"/>
      <c r="E24" s="63"/>
      <c r="I24" s="64"/>
    </row>
    <row r="25" spans="2:9" x14ac:dyDescent="0.2">
      <c r="I25" s="65"/>
    </row>
    <row r="26" spans="2:9" x14ac:dyDescent="0.2">
      <c r="I26" s="64"/>
    </row>
    <row r="27" spans="2:9" x14ac:dyDescent="0.2">
      <c r="I27" s="63"/>
    </row>
    <row r="28" spans="2:9" x14ac:dyDescent="0.2">
      <c r="F28" s="65"/>
      <c r="G28" s="65"/>
      <c r="H28" s="65"/>
      <c r="I28" s="66"/>
    </row>
    <row r="29" spans="2:9" x14ac:dyDescent="0.2">
      <c r="F29" s="65"/>
      <c r="G29" s="65"/>
      <c r="H29" s="65"/>
      <c r="I29" s="66"/>
    </row>
    <row r="30" spans="2:9" x14ac:dyDescent="0.2">
      <c r="F30" s="65"/>
      <c r="G30" s="65"/>
      <c r="H30" s="65"/>
      <c r="I30" s="66"/>
    </row>
    <row r="31" spans="2:9" x14ac:dyDescent="0.2">
      <c r="F31" s="65"/>
      <c r="G31" s="65"/>
      <c r="H31" s="65"/>
      <c r="I31" s="66"/>
    </row>
    <row r="32" spans="2:9" x14ac:dyDescent="0.2">
      <c r="F32" s="65"/>
      <c r="G32" s="65"/>
      <c r="H32" s="65"/>
      <c r="I32" s="66"/>
    </row>
    <row r="33" spans="6:9" x14ac:dyDescent="0.2">
      <c r="F33" s="65"/>
      <c r="G33" s="65"/>
      <c r="H33" s="65"/>
      <c r="I33" s="66"/>
    </row>
    <row r="34" spans="6:9" x14ac:dyDescent="0.2">
      <c r="F34" s="65"/>
      <c r="G34" s="65"/>
      <c r="H34" s="65"/>
      <c r="I34" s="66"/>
    </row>
    <row r="35" spans="6:9" x14ac:dyDescent="0.2">
      <c r="F35" s="65"/>
      <c r="G35" s="65"/>
      <c r="H35" s="65"/>
      <c r="I35" s="66"/>
    </row>
    <row r="36" spans="6:9" x14ac:dyDescent="0.2">
      <c r="F36" s="65"/>
      <c r="G36" s="65"/>
      <c r="H36" s="65"/>
      <c r="I36" s="66"/>
    </row>
    <row r="37" spans="6:9" x14ac:dyDescent="0.2">
      <c r="F37" s="65"/>
      <c r="G37" s="65"/>
      <c r="H37" s="65"/>
      <c r="I37" s="66"/>
    </row>
    <row r="38" spans="6:9" x14ac:dyDescent="0.2">
      <c r="F38" s="65"/>
      <c r="G38" s="65"/>
      <c r="H38" s="65"/>
      <c r="I38" s="66"/>
    </row>
    <row r="39" spans="6:9" x14ac:dyDescent="0.2">
      <c r="F39" s="65"/>
      <c r="G39" s="65"/>
      <c r="H39" s="65"/>
      <c r="I39" s="65"/>
    </row>
  </sheetData>
  <mergeCells count="4">
    <mergeCell ref="A4:I4"/>
    <mergeCell ref="A7:I7"/>
    <mergeCell ref="A8:B8"/>
    <mergeCell ref="A15:B15"/>
  </mergeCells>
  <pageMargins left="0.78740157480314965" right="0.78740157480314965" top="0.39370078740157483" bottom="0.98425196850393704" header="0.51181102362204722" footer="0.51181102362204722"/>
  <pageSetup paperSize="9" scale="64" orientation="landscape" horizontalDpi="1200" verticalDpi="1200" r:id="rId1"/>
  <headerFooter alignWithMargins="0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9"/>
  <sheetViews>
    <sheetView showGridLines="0" view="pageBreakPreview" zoomScaleNormal="100" zoomScaleSheetLayoutView="100" workbookViewId="0">
      <selection activeCell="C14" sqref="C14"/>
    </sheetView>
  </sheetViews>
  <sheetFormatPr defaultRowHeight="12.75" x14ac:dyDescent="0.2"/>
  <cols>
    <col min="1" max="1" width="4.85546875" style="46" customWidth="1"/>
    <col min="2" max="2" width="69.5703125" style="46" customWidth="1"/>
    <col min="3" max="3" width="13.140625" style="46" bestFit="1" customWidth="1"/>
    <col min="4" max="4" width="20.85546875" style="46" customWidth="1"/>
    <col min="5" max="5" width="16.42578125" style="46" customWidth="1"/>
    <col min="6" max="6" width="14" style="46" customWidth="1"/>
    <col min="7" max="7" width="17.42578125" style="46" customWidth="1"/>
    <col min="8" max="8" width="15.85546875" style="46" bestFit="1" customWidth="1"/>
    <col min="9" max="9" width="13.28515625" style="46" bestFit="1" customWidth="1"/>
    <col min="10" max="16384" width="9.140625" style="46"/>
  </cols>
  <sheetData>
    <row r="2" spans="1:9" ht="13.5" thickBot="1" x14ac:dyDescent="0.25"/>
    <row r="3" spans="1:9" x14ac:dyDescent="0.2">
      <c r="A3" s="83"/>
      <c r="B3" s="84"/>
      <c r="C3" s="84"/>
      <c r="D3" s="84"/>
      <c r="E3" s="84"/>
      <c r="F3" s="84"/>
      <c r="G3" s="85"/>
    </row>
    <row r="4" spans="1:9" ht="15" x14ac:dyDescent="0.25">
      <c r="A4" s="271" t="s">
        <v>388</v>
      </c>
      <c r="B4" s="272"/>
      <c r="C4" s="272"/>
      <c r="D4" s="272"/>
      <c r="E4" s="272"/>
      <c r="F4" s="272"/>
      <c r="G4" s="273"/>
    </row>
    <row r="5" spans="1:9" x14ac:dyDescent="0.2">
      <c r="A5" s="86"/>
      <c r="B5" s="82"/>
      <c r="C5" s="82"/>
      <c r="D5" s="82"/>
      <c r="E5" s="82"/>
      <c r="F5" s="82"/>
      <c r="G5" s="87"/>
    </row>
    <row r="6" spans="1:9" ht="13.5" thickBot="1" x14ac:dyDescent="0.25">
      <c r="A6" s="88"/>
      <c r="B6" s="89"/>
      <c r="C6" s="89"/>
      <c r="D6" s="89"/>
      <c r="E6" s="89"/>
      <c r="F6" s="89"/>
      <c r="G6" s="90"/>
    </row>
    <row r="7" spans="1:9" ht="23.25" customHeight="1" thickBot="1" x14ac:dyDescent="0.25">
      <c r="A7" s="274" t="s">
        <v>346</v>
      </c>
      <c r="B7" s="275"/>
      <c r="C7" s="275"/>
      <c r="D7" s="275"/>
      <c r="E7" s="275"/>
      <c r="F7" s="275"/>
      <c r="G7" s="277"/>
    </row>
    <row r="8" spans="1:9" ht="27" customHeight="1" thickBot="1" x14ac:dyDescent="0.25">
      <c r="A8" s="278" t="s">
        <v>347</v>
      </c>
      <c r="B8" s="279"/>
      <c r="C8" s="75" t="s">
        <v>348</v>
      </c>
      <c r="D8" s="75" t="s">
        <v>349</v>
      </c>
      <c r="E8" s="75" t="s">
        <v>350</v>
      </c>
      <c r="F8" s="68" t="s">
        <v>351</v>
      </c>
      <c r="G8" s="69" t="s">
        <v>352</v>
      </c>
    </row>
    <row r="9" spans="1:9" ht="32.1" customHeight="1" x14ac:dyDescent="0.2">
      <c r="A9" s="47">
        <v>1</v>
      </c>
      <c r="B9" s="48" t="s">
        <v>353</v>
      </c>
      <c r="C9" s="49">
        <v>2</v>
      </c>
      <c r="D9" s="49" t="s">
        <v>354</v>
      </c>
      <c r="E9" s="49" t="s">
        <v>355</v>
      </c>
      <c r="F9" s="50">
        <v>2.5499999999999998E-2</v>
      </c>
      <c r="G9" s="51">
        <f>F9*ORÇAMENTO!$N$62</f>
        <v>149410.36394455499</v>
      </c>
      <c r="H9" s="52"/>
      <c r="I9" s="52"/>
    </row>
    <row r="10" spans="1:9" ht="32.1" customHeight="1" x14ac:dyDescent="0.2">
      <c r="A10" s="53">
        <v>2</v>
      </c>
      <c r="B10" s="54" t="s">
        <v>356</v>
      </c>
      <c r="C10" s="55">
        <v>18</v>
      </c>
      <c r="D10" s="55" t="s">
        <v>357</v>
      </c>
      <c r="E10" s="55" t="s">
        <v>355</v>
      </c>
      <c r="F10" s="56">
        <v>0.36799999999999999</v>
      </c>
      <c r="G10" s="57">
        <f>F10*ORÇAMENTO!$N$62</f>
        <v>2156196.6247684802</v>
      </c>
      <c r="H10" s="52"/>
      <c r="I10" s="52"/>
    </row>
    <row r="11" spans="1:9" ht="32.1" customHeight="1" x14ac:dyDescent="0.2">
      <c r="A11" s="53">
        <v>3</v>
      </c>
      <c r="B11" s="54" t="s">
        <v>358</v>
      </c>
      <c r="C11" s="55">
        <v>18</v>
      </c>
      <c r="D11" s="55" t="s">
        <v>357</v>
      </c>
      <c r="E11" s="55" t="s">
        <v>355</v>
      </c>
      <c r="F11" s="56">
        <v>0.33729999999999999</v>
      </c>
      <c r="G11" s="57">
        <f>F11*ORÇAMENTO!$N$62</f>
        <v>1976318.2650391529</v>
      </c>
      <c r="H11" s="52"/>
      <c r="I11" s="52"/>
    </row>
    <row r="12" spans="1:9" ht="32.1" customHeight="1" x14ac:dyDescent="0.2">
      <c r="A12" s="53">
        <v>4</v>
      </c>
      <c r="B12" s="54" t="s">
        <v>372</v>
      </c>
      <c r="C12" s="55">
        <v>18</v>
      </c>
      <c r="D12" s="55" t="s">
        <v>357</v>
      </c>
      <c r="E12" s="55" t="s">
        <v>355</v>
      </c>
      <c r="F12" s="56">
        <v>0.19500000000000001</v>
      </c>
      <c r="G12" s="57">
        <f>F12*ORÇAMENTO!$N$62</f>
        <v>1142549.84192895</v>
      </c>
      <c r="H12" s="52"/>
      <c r="I12" s="52"/>
    </row>
    <row r="13" spans="1:9" ht="32.1" customHeight="1" x14ac:dyDescent="0.2">
      <c r="A13" s="53">
        <v>5</v>
      </c>
      <c r="B13" s="54" t="s">
        <v>359</v>
      </c>
      <c r="C13" s="55">
        <v>5</v>
      </c>
      <c r="D13" s="55" t="s">
        <v>360</v>
      </c>
      <c r="E13" s="55" t="s">
        <v>355</v>
      </c>
      <c r="F13" s="56">
        <v>3.32E-2</v>
      </c>
      <c r="G13" s="57">
        <f>F13*ORÇAMENTO!$N$62</f>
        <v>194526.43462585201</v>
      </c>
      <c r="H13" s="52"/>
      <c r="I13" s="52"/>
    </row>
    <row r="14" spans="1:9" ht="30.75" customHeight="1" thickBot="1" x14ac:dyDescent="0.25">
      <c r="A14" s="123">
        <v>6</v>
      </c>
      <c r="B14" s="124" t="s">
        <v>374</v>
      </c>
      <c r="C14" s="125">
        <v>5</v>
      </c>
      <c r="D14" s="125" t="s">
        <v>360</v>
      </c>
      <c r="E14" s="125" t="s">
        <v>355</v>
      </c>
      <c r="F14" s="126">
        <v>4.1000000000000002E-2</v>
      </c>
      <c r="G14" s="127">
        <f>F14*ORÇAMENTO!$N$62</f>
        <v>240228.42830301001</v>
      </c>
      <c r="H14" s="52"/>
      <c r="I14" s="52"/>
    </row>
    <row r="15" spans="1:9" ht="21.75" customHeight="1" thickBot="1" x14ac:dyDescent="0.25">
      <c r="A15" s="280" t="s">
        <v>361</v>
      </c>
      <c r="B15" s="281"/>
      <c r="C15" s="58">
        <f>SUM(C9:C14)</f>
        <v>66</v>
      </c>
      <c r="D15" s="76"/>
      <c r="E15" s="76"/>
      <c r="F15" s="67">
        <f>SUM(F9:F14)</f>
        <v>1</v>
      </c>
      <c r="G15" s="59">
        <f>SUM(G9:G14)</f>
        <v>5859229.9586100001</v>
      </c>
      <c r="I15" s="60"/>
    </row>
    <row r="16" spans="1:9" ht="14.25" customHeight="1" x14ac:dyDescent="0.25">
      <c r="G16" s="61"/>
    </row>
    <row r="17" spans="2:7" ht="17.25" customHeight="1" x14ac:dyDescent="0.2">
      <c r="B17" s="62"/>
    </row>
    <row r="24" spans="2:7" x14ac:dyDescent="0.2">
      <c r="C24" s="63"/>
      <c r="D24" s="63"/>
      <c r="E24" s="63"/>
      <c r="G24" s="64"/>
    </row>
    <row r="25" spans="2:7" x14ac:dyDescent="0.2">
      <c r="G25" s="65"/>
    </row>
    <row r="26" spans="2:7" x14ac:dyDescent="0.2">
      <c r="G26" s="64"/>
    </row>
    <row r="27" spans="2:7" x14ac:dyDescent="0.2">
      <c r="G27" s="63"/>
    </row>
    <row r="28" spans="2:7" x14ac:dyDescent="0.2">
      <c r="F28" s="65"/>
      <c r="G28" s="66"/>
    </row>
    <row r="29" spans="2:7" x14ac:dyDescent="0.2">
      <c r="F29" s="65"/>
      <c r="G29" s="66"/>
    </row>
    <row r="30" spans="2:7" x14ac:dyDescent="0.2">
      <c r="F30" s="65"/>
      <c r="G30" s="66"/>
    </row>
    <row r="31" spans="2:7" x14ac:dyDescent="0.2">
      <c r="F31" s="65"/>
      <c r="G31" s="66"/>
    </row>
    <row r="32" spans="2:7" x14ac:dyDescent="0.2">
      <c r="F32" s="65"/>
      <c r="G32" s="66"/>
    </row>
    <row r="33" spans="6:7" x14ac:dyDescent="0.2">
      <c r="F33" s="65"/>
      <c r="G33" s="66"/>
    </row>
    <row r="34" spans="6:7" x14ac:dyDescent="0.2">
      <c r="F34" s="65"/>
      <c r="G34" s="66"/>
    </row>
    <row r="35" spans="6:7" x14ac:dyDescent="0.2">
      <c r="F35" s="65"/>
      <c r="G35" s="66"/>
    </row>
    <row r="36" spans="6:7" x14ac:dyDescent="0.2">
      <c r="F36" s="65"/>
      <c r="G36" s="66"/>
    </row>
    <row r="37" spans="6:7" x14ac:dyDescent="0.2">
      <c r="F37" s="65"/>
      <c r="G37" s="66"/>
    </row>
    <row r="38" spans="6:7" x14ac:dyDescent="0.2">
      <c r="F38" s="65"/>
      <c r="G38" s="66"/>
    </row>
    <row r="39" spans="6:7" x14ac:dyDescent="0.2">
      <c r="F39" s="65"/>
      <c r="G39" s="65"/>
    </row>
  </sheetData>
  <mergeCells count="4">
    <mergeCell ref="A7:G7"/>
    <mergeCell ref="A8:B8"/>
    <mergeCell ref="A15:B15"/>
    <mergeCell ref="A4:G4"/>
  </mergeCells>
  <pageMargins left="0.78740157480314965" right="0.78740157480314965" top="0.39370078740157483" bottom="0.98425196850393704" header="0.51181102362204722" footer="0.51181102362204722"/>
  <pageSetup paperSize="9" scale="83" orientation="landscape" horizontalDpi="1200" verticalDpi="1200" r:id="rId1"/>
  <headerFooter alignWithMargins="0"/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9"/>
  <sheetViews>
    <sheetView zoomScaleNormal="100" zoomScaleSheetLayoutView="100" zoomScalePageLayoutView="70" workbookViewId="0">
      <selection activeCell="B23" sqref="B23"/>
    </sheetView>
  </sheetViews>
  <sheetFormatPr defaultRowHeight="15" x14ac:dyDescent="0.25"/>
  <cols>
    <col min="1" max="1" width="6.28515625" style="44" customWidth="1"/>
    <col min="2" max="2" width="30.85546875" style="44" customWidth="1"/>
    <col min="3" max="3" width="12.42578125" style="44" customWidth="1"/>
    <col min="4" max="4" width="11.5703125" style="44" customWidth="1"/>
    <col min="5" max="22" width="11.28515625" style="44" customWidth="1"/>
    <col min="23" max="23" width="14.42578125" style="44" bestFit="1" customWidth="1"/>
    <col min="24" max="24" width="15.5703125" style="44" customWidth="1"/>
    <col min="25" max="237" width="9.140625" style="44"/>
    <col min="238" max="238" width="45.7109375" style="44" customWidth="1"/>
    <col min="239" max="239" width="10.7109375" style="44" customWidth="1"/>
    <col min="240" max="240" width="9.85546875" style="44" customWidth="1"/>
    <col min="241" max="244" width="11.140625" style="44" bestFit="1" customWidth="1"/>
    <col min="245" max="275" width="11.7109375" style="44" bestFit="1" customWidth="1"/>
    <col min="276" max="277" width="14.28515625" style="44" bestFit="1" customWidth="1"/>
    <col min="278" max="278" width="13.28515625" style="44" bestFit="1" customWidth="1"/>
    <col min="279" max="279" width="16.28515625" style="44" bestFit="1" customWidth="1"/>
    <col min="280" max="493" width="9.140625" style="44"/>
    <col min="494" max="494" width="45.7109375" style="44" customWidth="1"/>
    <col min="495" max="495" width="10.7109375" style="44" customWidth="1"/>
    <col min="496" max="496" width="9.85546875" style="44" customWidth="1"/>
    <col min="497" max="500" width="11.140625" style="44" bestFit="1" customWidth="1"/>
    <col min="501" max="531" width="11.7109375" style="44" bestFit="1" customWidth="1"/>
    <col min="532" max="533" width="14.28515625" style="44" bestFit="1" customWidth="1"/>
    <col min="534" max="534" width="13.28515625" style="44" bestFit="1" customWidth="1"/>
    <col min="535" max="535" width="16.28515625" style="44" bestFit="1" customWidth="1"/>
    <col min="536" max="749" width="9.140625" style="44"/>
    <col min="750" max="750" width="45.7109375" style="44" customWidth="1"/>
    <col min="751" max="751" width="10.7109375" style="44" customWidth="1"/>
    <col min="752" max="752" width="9.85546875" style="44" customWidth="1"/>
    <col min="753" max="756" width="11.140625" style="44" bestFit="1" customWidth="1"/>
    <col min="757" max="787" width="11.7109375" style="44" bestFit="1" customWidth="1"/>
    <col min="788" max="789" width="14.28515625" style="44" bestFit="1" customWidth="1"/>
    <col min="790" max="790" width="13.28515625" style="44" bestFit="1" customWidth="1"/>
    <col min="791" max="791" width="16.28515625" style="44" bestFit="1" customWidth="1"/>
    <col min="792" max="1005" width="9.140625" style="44"/>
    <col min="1006" max="1006" width="45.7109375" style="44" customWidth="1"/>
    <col min="1007" max="1007" width="10.7109375" style="44" customWidth="1"/>
    <col min="1008" max="1008" width="9.85546875" style="44" customWidth="1"/>
    <col min="1009" max="1012" width="11.140625" style="44" bestFit="1" customWidth="1"/>
    <col min="1013" max="1043" width="11.7109375" style="44" bestFit="1" customWidth="1"/>
    <col min="1044" max="1045" width="14.28515625" style="44" bestFit="1" customWidth="1"/>
    <col min="1046" max="1046" width="13.28515625" style="44" bestFit="1" customWidth="1"/>
    <col min="1047" max="1047" width="16.28515625" style="44" bestFit="1" customWidth="1"/>
    <col min="1048" max="1261" width="9.140625" style="44"/>
    <col min="1262" max="1262" width="45.7109375" style="44" customWidth="1"/>
    <col min="1263" max="1263" width="10.7109375" style="44" customWidth="1"/>
    <col min="1264" max="1264" width="9.85546875" style="44" customWidth="1"/>
    <col min="1265" max="1268" width="11.140625" style="44" bestFit="1" customWidth="1"/>
    <col min="1269" max="1299" width="11.7109375" style="44" bestFit="1" customWidth="1"/>
    <col min="1300" max="1301" width="14.28515625" style="44" bestFit="1" customWidth="1"/>
    <col min="1302" max="1302" width="13.28515625" style="44" bestFit="1" customWidth="1"/>
    <col min="1303" max="1303" width="16.28515625" style="44" bestFit="1" customWidth="1"/>
    <col min="1304" max="1517" width="9.140625" style="44"/>
    <col min="1518" max="1518" width="45.7109375" style="44" customWidth="1"/>
    <col min="1519" max="1519" width="10.7109375" style="44" customWidth="1"/>
    <col min="1520" max="1520" width="9.85546875" style="44" customWidth="1"/>
    <col min="1521" max="1524" width="11.140625" style="44" bestFit="1" customWidth="1"/>
    <col min="1525" max="1555" width="11.7109375" style="44" bestFit="1" customWidth="1"/>
    <col min="1556" max="1557" width="14.28515625" style="44" bestFit="1" customWidth="1"/>
    <col min="1558" max="1558" width="13.28515625" style="44" bestFit="1" customWidth="1"/>
    <col min="1559" max="1559" width="16.28515625" style="44" bestFit="1" customWidth="1"/>
    <col min="1560" max="1773" width="9.140625" style="44"/>
    <col min="1774" max="1774" width="45.7109375" style="44" customWidth="1"/>
    <col min="1775" max="1775" width="10.7109375" style="44" customWidth="1"/>
    <col min="1776" max="1776" width="9.85546875" style="44" customWidth="1"/>
    <col min="1777" max="1780" width="11.140625" style="44" bestFit="1" customWidth="1"/>
    <col min="1781" max="1811" width="11.7109375" style="44" bestFit="1" customWidth="1"/>
    <col min="1812" max="1813" width="14.28515625" style="44" bestFit="1" customWidth="1"/>
    <col min="1814" max="1814" width="13.28515625" style="44" bestFit="1" customWidth="1"/>
    <col min="1815" max="1815" width="16.28515625" style="44" bestFit="1" customWidth="1"/>
    <col min="1816" max="2029" width="9.140625" style="44"/>
    <col min="2030" max="2030" width="45.7109375" style="44" customWidth="1"/>
    <col min="2031" max="2031" width="10.7109375" style="44" customWidth="1"/>
    <col min="2032" max="2032" width="9.85546875" style="44" customWidth="1"/>
    <col min="2033" max="2036" width="11.140625" style="44" bestFit="1" customWidth="1"/>
    <col min="2037" max="2067" width="11.7109375" style="44" bestFit="1" customWidth="1"/>
    <col min="2068" max="2069" width="14.28515625" style="44" bestFit="1" customWidth="1"/>
    <col min="2070" max="2070" width="13.28515625" style="44" bestFit="1" customWidth="1"/>
    <col min="2071" max="2071" width="16.28515625" style="44" bestFit="1" customWidth="1"/>
    <col min="2072" max="2285" width="9.140625" style="44"/>
    <col min="2286" max="2286" width="45.7109375" style="44" customWidth="1"/>
    <col min="2287" max="2287" width="10.7109375" style="44" customWidth="1"/>
    <col min="2288" max="2288" width="9.85546875" style="44" customWidth="1"/>
    <col min="2289" max="2292" width="11.140625" style="44" bestFit="1" customWidth="1"/>
    <col min="2293" max="2323" width="11.7109375" style="44" bestFit="1" customWidth="1"/>
    <col min="2324" max="2325" width="14.28515625" style="44" bestFit="1" customWidth="1"/>
    <col min="2326" max="2326" width="13.28515625" style="44" bestFit="1" customWidth="1"/>
    <col min="2327" max="2327" width="16.28515625" style="44" bestFit="1" customWidth="1"/>
    <col min="2328" max="2541" width="9.140625" style="44"/>
    <col min="2542" max="2542" width="45.7109375" style="44" customWidth="1"/>
    <col min="2543" max="2543" width="10.7109375" style="44" customWidth="1"/>
    <col min="2544" max="2544" width="9.85546875" style="44" customWidth="1"/>
    <col min="2545" max="2548" width="11.140625" style="44" bestFit="1" customWidth="1"/>
    <col min="2549" max="2579" width="11.7109375" style="44" bestFit="1" customWidth="1"/>
    <col min="2580" max="2581" width="14.28515625" style="44" bestFit="1" customWidth="1"/>
    <col min="2582" max="2582" width="13.28515625" style="44" bestFit="1" customWidth="1"/>
    <col min="2583" max="2583" width="16.28515625" style="44" bestFit="1" customWidth="1"/>
    <col min="2584" max="2797" width="9.140625" style="44"/>
    <col min="2798" max="2798" width="45.7109375" style="44" customWidth="1"/>
    <col min="2799" max="2799" width="10.7109375" style="44" customWidth="1"/>
    <col min="2800" max="2800" width="9.85546875" style="44" customWidth="1"/>
    <col min="2801" max="2804" width="11.140625" style="44" bestFit="1" customWidth="1"/>
    <col min="2805" max="2835" width="11.7109375" style="44" bestFit="1" customWidth="1"/>
    <col min="2836" max="2837" width="14.28515625" style="44" bestFit="1" customWidth="1"/>
    <col min="2838" max="2838" width="13.28515625" style="44" bestFit="1" customWidth="1"/>
    <col min="2839" max="2839" width="16.28515625" style="44" bestFit="1" customWidth="1"/>
    <col min="2840" max="3053" width="9.140625" style="44"/>
    <col min="3054" max="3054" width="45.7109375" style="44" customWidth="1"/>
    <col min="3055" max="3055" width="10.7109375" style="44" customWidth="1"/>
    <col min="3056" max="3056" width="9.85546875" style="44" customWidth="1"/>
    <col min="3057" max="3060" width="11.140625" style="44" bestFit="1" customWidth="1"/>
    <col min="3061" max="3091" width="11.7109375" style="44" bestFit="1" customWidth="1"/>
    <col min="3092" max="3093" width="14.28515625" style="44" bestFit="1" customWidth="1"/>
    <col min="3094" max="3094" width="13.28515625" style="44" bestFit="1" customWidth="1"/>
    <col min="3095" max="3095" width="16.28515625" style="44" bestFit="1" customWidth="1"/>
    <col min="3096" max="3309" width="9.140625" style="44"/>
    <col min="3310" max="3310" width="45.7109375" style="44" customWidth="1"/>
    <col min="3311" max="3311" width="10.7109375" style="44" customWidth="1"/>
    <col min="3312" max="3312" width="9.85546875" style="44" customWidth="1"/>
    <col min="3313" max="3316" width="11.140625" style="44" bestFit="1" customWidth="1"/>
    <col min="3317" max="3347" width="11.7109375" style="44" bestFit="1" customWidth="1"/>
    <col min="3348" max="3349" width="14.28515625" style="44" bestFit="1" customWidth="1"/>
    <col min="3350" max="3350" width="13.28515625" style="44" bestFit="1" customWidth="1"/>
    <col min="3351" max="3351" width="16.28515625" style="44" bestFit="1" customWidth="1"/>
    <col min="3352" max="3565" width="9.140625" style="44"/>
    <col min="3566" max="3566" width="45.7109375" style="44" customWidth="1"/>
    <col min="3567" max="3567" width="10.7109375" style="44" customWidth="1"/>
    <col min="3568" max="3568" width="9.85546875" style="44" customWidth="1"/>
    <col min="3569" max="3572" width="11.140625" style="44" bestFit="1" customWidth="1"/>
    <col min="3573" max="3603" width="11.7109375" style="44" bestFit="1" customWidth="1"/>
    <col min="3604" max="3605" width="14.28515625" style="44" bestFit="1" customWidth="1"/>
    <col min="3606" max="3606" width="13.28515625" style="44" bestFit="1" customWidth="1"/>
    <col min="3607" max="3607" width="16.28515625" style="44" bestFit="1" customWidth="1"/>
    <col min="3608" max="3821" width="9.140625" style="44"/>
    <col min="3822" max="3822" width="45.7109375" style="44" customWidth="1"/>
    <col min="3823" max="3823" width="10.7109375" style="44" customWidth="1"/>
    <col min="3824" max="3824" width="9.85546875" style="44" customWidth="1"/>
    <col min="3825" max="3828" width="11.140625" style="44" bestFit="1" customWidth="1"/>
    <col min="3829" max="3859" width="11.7109375" style="44" bestFit="1" customWidth="1"/>
    <col min="3860" max="3861" width="14.28515625" style="44" bestFit="1" customWidth="1"/>
    <col min="3862" max="3862" width="13.28515625" style="44" bestFit="1" customWidth="1"/>
    <col min="3863" max="3863" width="16.28515625" style="44" bestFit="1" customWidth="1"/>
    <col min="3864" max="4077" width="9.140625" style="44"/>
    <col min="4078" max="4078" width="45.7109375" style="44" customWidth="1"/>
    <col min="4079" max="4079" width="10.7109375" style="44" customWidth="1"/>
    <col min="4080" max="4080" width="9.85546875" style="44" customWidth="1"/>
    <col min="4081" max="4084" width="11.140625" style="44" bestFit="1" customWidth="1"/>
    <col min="4085" max="4115" width="11.7109375" style="44" bestFit="1" customWidth="1"/>
    <col min="4116" max="4117" width="14.28515625" style="44" bestFit="1" customWidth="1"/>
    <col min="4118" max="4118" width="13.28515625" style="44" bestFit="1" customWidth="1"/>
    <col min="4119" max="4119" width="16.28515625" style="44" bestFit="1" customWidth="1"/>
    <col min="4120" max="4333" width="9.140625" style="44"/>
    <col min="4334" max="4334" width="45.7109375" style="44" customWidth="1"/>
    <col min="4335" max="4335" width="10.7109375" style="44" customWidth="1"/>
    <col min="4336" max="4336" width="9.85546875" style="44" customWidth="1"/>
    <col min="4337" max="4340" width="11.140625" style="44" bestFit="1" customWidth="1"/>
    <col min="4341" max="4371" width="11.7109375" style="44" bestFit="1" customWidth="1"/>
    <col min="4372" max="4373" width="14.28515625" style="44" bestFit="1" customWidth="1"/>
    <col min="4374" max="4374" width="13.28515625" style="44" bestFit="1" customWidth="1"/>
    <col min="4375" max="4375" width="16.28515625" style="44" bestFit="1" customWidth="1"/>
    <col min="4376" max="4589" width="9.140625" style="44"/>
    <col min="4590" max="4590" width="45.7109375" style="44" customWidth="1"/>
    <col min="4591" max="4591" width="10.7109375" style="44" customWidth="1"/>
    <col min="4592" max="4592" width="9.85546875" style="44" customWidth="1"/>
    <col min="4593" max="4596" width="11.140625" style="44" bestFit="1" customWidth="1"/>
    <col min="4597" max="4627" width="11.7109375" style="44" bestFit="1" customWidth="1"/>
    <col min="4628" max="4629" width="14.28515625" style="44" bestFit="1" customWidth="1"/>
    <col min="4630" max="4630" width="13.28515625" style="44" bestFit="1" customWidth="1"/>
    <col min="4631" max="4631" width="16.28515625" style="44" bestFit="1" customWidth="1"/>
    <col min="4632" max="4845" width="9.140625" style="44"/>
    <col min="4846" max="4846" width="45.7109375" style="44" customWidth="1"/>
    <col min="4847" max="4847" width="10.7109375" style="44" customWidth="1"/>
    <col min="4848" max="4848" width="9.85546875" style="44" customWidth="1"/>
    <col min="4849" max="4852" width="11.140625" style="44" bestFit="1" customWidth="1"/>
    <col min="4853" max="4883" width="11.7109375" style="44" bestFit="1" customWidth="1"/>
    <col min="4884" max="4885" width="14.28515625" style="44" bestFit="1" customWidth="1"/>
    <col min="4886" max="4886" width="13.28515625" style="44" bestFit="1" customWidth="1"/>
    <col min="4887" max="4887" width="16.28515625" style="44" bestFit="1" customWidth="1"/>
    <col min="4888" max="5101" width="9.140625" style="44"/>
    <col min="5102" max="5102" width="45.7109375" style="44" customWidth="1"/>
    <col min="5103" max="5103" width="10.7109375" style="44" customWidth="1"/>
    <col min="5104" max="5104" width="9.85546875" style="44" customWidth="1"/>
    <col min="5105" max="5108" width="11.140625" style="44" bestFit="1" customWidth="1"/>
    <col min="5109" max="5139" width="11.7109375" style="44" bestFit="1" customWidth="1"/>
    <col min="5140" max="5141" width="14.28515625" style="44" bestFit="1" customWidth="1"/>
    <col min="5142" max="5142" width="13.28515625" style="44" bestFit="1" customWidth="1"/>
    <col min="5143" max="5143" width="16.28515625" style="44" bestFit="1" customWidth="1"/>
    <col min="5144" max="5357" width="9.140625" style="44"/>
    <col min="5358" max="5358" width="45.7109375" style="44" customWidth="1"/>
    <col min="5359" max="5359" width="10.7109375" style="44" customWidth="1"/>
    <col min="5360" max="5360" width="9.85546875" style="44" customWidth="1"/>
    <col min="5361" max="5364" width="11.140625" style="44" bestFit="1" customWidth="1"/>
    <col min="5365" max="5395" width="11.7109375" style="44" bestFit="1" customWidth="1"/>
    <col min="5396" max="5397" width="14.28515625" style="44" bestFit="1" customWidth="1"/>
    <col min="5398" max="5398" width="13.28515625" style="44" bestFit="1" customWidth="1"/>
    <col min="5399" max="5399" width="16.28515625" style="44" bestFit="1" customWidth="1"/>
    <col min="5400" max="5613" width="9.140625" style="44"/>
    <col min="5614" max="5614" width="45.7109375" style="44" customWidth="1"/>
    <col min="5615" max="5615" width="10.7109375" style="44" customWidth="1"/>
    <col min="5616" max="5616" width="9.85546875" style="44" customWidth="1"/>
    <col min="5617" max="5620" width="11.140625" style="44" bestFit="1" customWidth="1"/>
    <col min="5621" max="5651" width="11.7109375" style="44" bestFit="1" customWidth="1"/>
    <col min="5652" max="5653" width="14.28515625" style="44" bestFit="1" customWidth="1"/>
    <col min="5654" max="5654" width="13.28515625" style="44" bestFit="1" customWidth="1"/>
    <col min="5655" max="5655" width="16.28515625" style="44" bestFit="1" customWidth="1"/>
    <col min="5656" max="5869" width="9.140625" style="44"/>
    <col min="5870" max="5870" width="45.7109375" style="44" customWidth="1"/>
    <col min="5871" max="5871" width="10.7109375" style="44" customWidth="1"/>
    <col min="5872" max="5872" width="9.85546875" style="44" customWidth="1"/>
    <col min="5873" max="5876" width="11.140625" style="44" bestFit="1" customWidth="1"/>
    <col min="5877" max="5907" width="11.7109375" style="44" bestFit="1" customWidth="1"/>
    <col min="5908" max="5909" width="14.28515625" style="44" bestFit="1" customWidth="1"/>
    <col min="5910" max="5910" width="13.28515625" style="44" bestFit="1" customWidth="1"/>
    <col min="5911" max="5911" width="16.28515625" style="44" bestFit="1" customWidth="1"/>
    <col min="5912" max="6125" width="9.140625" style="44"/>
    <col min="6126" max="6126" width="45.7109375" style="44" customWidth="1"/>
    <col min="6127" max="6127" width="10.7109375" style="44" customWidth="1"/>
    <col min="6128" max="6128" width="9.85546875" style="44" customWidth="1"/>
    <col min="6129" max="6132" width="11.140625" style="44" bestFit="1" customWidth="1"/>
    <col min="6133" max="6163" width="11.7109375" style="44" bestFit="1" customWidth="1"/>
    <col min="6164" max="6165" width="14.28515625" style="44" bestFit="1" customWidth="1"/>
    <col min="6166" max="6166" width="13.28515625" style="44" bestFit="1" customWidth="1"/>
    <col min="6167" max="6167" width="16.28515625" style="44" bestFit="1" customWidth="1"/>
    <col min="6168" max="6381" width="9.140625" style="44"/>
    <col min="6382" max="6382" width="45.7109375" style="44" customWidth="1"/>
    <col min="6383" max="6383" width="10.7109375" style="44" customWidth="1"/>
    <col min="6384" max="6384" width="9.85546875" style="44" customWidth="1"/>
    <col min="6385" max="6388" width="11.140625" style="44" bestFit="1" customWidth="1"/>
    <col min="6389" max="6419" width="11.7109375" style="44" bestFit="1" customWidth="1"/>
    <col min="6420" max="6421" width="14.28515625" style="44" bestFit="1" customWidth="1"/>
    <col min="6422" max="6422" width="13.28515625" style="44" bestFit="1" customWidth="1"/>
    <col min="6423" max="6423" width="16.28515625" style="44" bestFit="1" customWidth="1"/>
    <col min="6424" max="6637" width="9.140625" style="44"/>
    <col min="6638" max="6638" width="45.7109375" style="44" customWidth="1"/>
    <col min="6639" max="6639" width="10.7109375" style="44" customWidth="1"/>
    <col min="6640" max="6640" width="9.85546875" style="44" customWidth="1"/>
    <col min="6641" max="6644" width="11.140625" style="44" bestFit="1" customWidth="1"/>
    <col min="6645" max="6675" width="11.7109375" style="44" bestFit="1" customWidth="1"/>
    <col min="6676" max="6677" width="14.28515625" style="44" bestFit="1" customWidth="1"/>
    <col min="6678" max="6678" width="13.28515625" style="44" bestFit="1" customWidth="1"/>
    <col min="6679" max="6679" width="16.28515625" style="44" bestFit="1" customWidth="1"/>
    <col min="6680" max="6893" width="9.140625" style="44"/>
    <col min="6894" max="6894" width="45.7109375" style="44" customWidth="1"/>
    <col min="6895" max="6895" width="10.7109375" style="44" customWidth="1"/>
    <col min="6896" max="6896" width="9.85546875" style="44" customWidth="1"/>
    <col min="6897" max="6900" width="11.140625" style="44" bestFit="1" customWidth="1"/>
    <col min="6901" max="6931" width="11.7109375" style="44" bestFit="1" customWidth="1"/>
    <col min="6932" max="6933" width="14.28515625" style="44" bestFit="1" customWidth="1"/>
    <col min="6934" max="6934" width="13.28515625" style="44" bestFit="1" customWidth="1"/>
    <col min="6935" max="6935" width="16.28515625" style="44" bestFit="1" customWidth="1"/>
    <col min="6936" max="7149" width="9.140625" style="44"/>
    <col min="7150" max="7150" width="45.7109375" style="44" customWidth="1"/>
    <col min="7151" max="7151" width="10.7109375" style="44" customWidth="1"/>
    <col min="7152" max="7152" width="9.85546875" style="44" customWidth="1"/>
    <col min="7153" max="7156" width="11.140625" style="44" bestFit="1" customWidth="1"/>
    <col min="7157" max="7187" width="11.7109375" style="44" bestFit="1" customWidth="1"/>
    <col min="7188" max="7189" width="14.28515625" style="44" bestFit="1" customWidth="1"/>
    <col min="7190" max="7190" width="13.28515625" style="44" bestFit="1" customWidth="1"/>
    <col min="7191" max="7191" width="16.28515625" style="44" bestFit="1" customWidth="1"/>
    <col min="7192" max="7405" width="9.140625" style="44"/>
    <col min="7406" max="7406" width="45.7109375" style="44" customWidth="1"/>
    <col min="7407" max="7407" width="10.7109375" style="44" customWidth="1"/>
    <col min="7408" max="7408" width="9.85546875" style="44" customWidth="1"/>
    <col min="7409" max="7412" width="11.140625" style="44" bestFit="1" customWidth="1"/>
    <col min="7413" max="7443" width="11.7109375" style="44" bestFit="1" customWidth="1"/>
    <col min="7444" max="7445" width="14.28515625" style="44" bestFit="1" customWidth="1"/>
    <col min="7446" max="7446" width="13.28515625" style="44" bestFit="1" customWidth="1"/>
    <col min="7447" max="7447" width="16.28515625" style="44" bestFit="1" customWidth="1"/>
    <col min="7448" max="7661" width="9.140625" style="44"/>
    <col min="7662" max="7662" width="45.7109375" style="44" customWidth="1"/>
    <col min="7663" max="7663" width="10.7109375" style="44" customWidth="1"/>
    <col min="7664" max="7664" width="9.85546875" style="44" customWidth="1"/>
    <col min="7665" max="7668" width="11.140625" style="44" bestFit="1" customWidth="1"/>
    <col min="7669" max="7699" width="11.7109375" style="44" bestFit="1" customWidth="1"/>
    <col min="7700" max="7701" width="14.28515625" style="44" bestFit="1" customWidth="1"/>
    <col min="7702" max="7702" width="13.28515625" style="44" bestFit="1" customWidth="1"/>
    <col min="7703" max="7703" width="16.28515625" style="44" bestFit="1" customWidth="1"/>
    <col min="7704" max="7917" width="9.140625" style="44"/>
    <col min="7918" max="7918" width="45.7109375" style="44" customWidth="1"/>
    <col min="7919" max="7919" width="10.7109375" style="44" customWidth="1"/>
    <col min="7920" max="7920" width="9.85546875" style="44" customWidth="1"/>
    <col min="7921" max="7924" width="11.140625" style="44" bestFit="1" customWidth="1"/>
    <col min="7925" max="7955" width="11.7109375" style="44" bestFit="1" customWidth="1"/>
    <col min="7956" max="7957" width="14.28515625" style="44" bestFit="1" customWidth="1"/>
    <col min="7958" max="7958" width="13.28515625" style="44" bestFit="1" customWidth="1"/>
    <col min="7959" max="7959" width="16.28515625" style="44" bestFit="1" customWidth="1"/>
    <col min="7960" max="8173" width="9.140625" style="44"/>
    <col min="8174" max="8174" width="45.7109375" style="44" customWidth="1"/>
    <col min="8175" max="8175" width="10.7109375" style="44" customWidth="1"/>
    <col min="8176" max="8176" width="9.85546875" style="44" customWidth="1"/>
    <col min="8177" max="8180" width="11.140625" style="44" bestFit="1" customWidth="1"/>
    <col min="8181" max="8211" width="11.7109375" style="44" bestFit="1" customWidth="1"/>
    <col min="8212" max="8213" width="14.28515625" style="44" bestFit="1" customWidth="1"/>
    <col min="8214" max="8214" width="13.28515625" style="44" bestFit="1" customWidth="1"/>
    <col min="8215" max="8215" width="16.28515625" style="44" bestFit="1" customWidth="1"/>
    <col min="8216" max="8429" width="9.140625" style="44"/>
    <col min="8430" max="8430" width="45.7109375" style="44" customWidth="1"/>
    <col min="8431" max="8431" width="10.7109375" style="44" customWidth="1"/>
    <col min="8432" max="8432" width="9.85546875" style="44" customWidth="1"/>
    <col min="8433" max="8436" width="11.140625" style="44" bestFit="1" customWidth="1"/>
    <col min="8437" max="8467" width="11.7109375" style="44" bestFit="1" customWidth="1"/>
    <col min="8468" max="8469" width="14.28515625" style="44" bestFit="1" customWidth="1"/>
    <col min="8470" max="8470" width="13.28515625" style="44" bestFit="1" customWidth="1"/>
    <col min="8471" max="8471" width="16.28515625" style="44" bestFit="1" customWidth="1"/>
    <col min="8472" max="8685" width="9.140625" style="44"/>
    <col min="8686" max="8686" width="45.7109375" style="44" customWidth="1"/>
    <col min="8687" max="8687" width="10.7109375" style="44" customWidth="1"/>
    <col min="8688" max="8688" width="9.85546875" style="44" customWidth="1"/>
    <col min="8689" max="8692" width="11.140625" style="44" bestFit="1" customWidth="1"/>
    <col min="8693" max="8723" width="11.7109375" style="44" bestFit="1" customWidth="1"/>
    <col min="8724" max="8725" width="14.28515625" style="44" bestFit="1" customWidth="1"/>
    <col min="8726" max="8726" width="13.28515625" style="44" bestFit="1" customWidth="1"/>
    <col min="8727" max="8727" width="16.28515625" style="44" bestFit="1" customWidth="1"/>
    <col min="8728" max="8941" width="9.140625" style="44"/>
    <col min="8942" max="8942" width="45.7109375" style="44" customWidth="1"/>
    <col min="8943" max="8943" width="10.7109375" style="44" customWidth="1"/>
    <col min="8944" max="8944" width="9.85546875" style="44" customWidth="1"/>
    <col min="8945" max="8948" width="11.140625" style="44" bestFit="1" customWidth="1"/>
    <col min="8949" max="8979" width="11.7109375" style="44" bestFit="1" customWidth="1"/>
    <col min="8980" max="8981" width="14.28515625" style="44" bestFit="1" customWidth="1"/>
    <col min="8982" max="8982" width="13.28515625" style="44" bestFit="1" customWidth="1"/>
    <col min="8983" max="8983" width="16.28515625" style="44" bestFit="1" customWidth="1"/>
    <col min="8984" max="9197" width="9.140625" style="44"/>
    <col min="9198" max="9198" width="45.7109375" style="44" customWidth="1"/>
    <col min="9199" max="9199" width="10.7109375" style="44" customWidth="1"/>
    <col min="9200" max="9200" width="9.85546875" style="44" customWidth="1"/>
    <col min="9201" max="9204" width="11.140625" style="44" bestFit="1" customWidth="1"/>
    <col min="9205" max="9235" width="11.7109375" style="44" bestFit="1" customWidth="1"/>
    <col min="9236" max="9237" width="14.28515625" style="44" bestFit="1" customWidth="1"/>
    <col min="9238" max="9238" width="13.28515625" style="44" bestFit="1" customWidth="1"/>
    <col min="9239" max="9239" width="16.28515625" style="44" bestFit="1" customWidth="1"/>
    <col min="9240" max="9453" width="9.140625" style="44"/>
    <col min="9454" max="9454" width="45.7109375" style="44" customWidth="1"/>
    <col min="9455" max="9455" width="10.7109375" style="44" customWidth="1"/>
    <col min="9456" max="9456" width="9.85546875" style="44" customWidth="1"/>
    <col min="9457" max="9460" width="11.140625" style="44" bestFit="1" customWidth="1"/>
    <col min="9461" max="9491" width="11.7109375" style="44" bestFit="1" customWidth="1"/>
    <col min="9492" max="9493" width="14.28515625" style="44" bestFit="1" customWidth="1"/>
    <col min="9494" max="9494" width="13.28515625" style="44" bestFit="1" customWidth="1"/>
    <col min="9495" max="9495" width="16.28515625" style="44" bestFit="1" customWidth="1"/>
    <col min="9496" max="9709" width="9.140625" style="44"/>
    <col min="9710" max="9710" width="45.7109375" style="44" customWidth="1"/>
    <col min="9711" max="9711" width="10.7109375" style="44" customWidth="1"/>
    <col min="9712" max="9712" width="9.85546875" style="44" customWidth="1"/>
    <col min="9713" max="9716" width="11.140625" style="44" bestFit="1" customWidth="1"/>
    <col min="9717" max="9747" width="11.7109375" style="44" bestFit="1" customWidth="1"/>
    <col min="9748" max="9749" width="14.28515625" style="44" bestFit="1" customWidth="1"/>
    <col min="9750" max="9750" width="13.28515625" style="44" bestFit="1" customWidth="1"/>
    <col min="9751" max="9751" width="16.28515625" style="44" bestFit="1" customWidth="1"/>
    <col min="9752" max="9965" width="9.140625" style="44"/>
    <col min="9966" max="9966" width="45.7109375" style="44" customWidth="1"/>
    <col min="9967" max="9967" width="10.7109375" style="44" customWidth="1"/>
    <col min="9968" max="9968" width="9.85546875" style="44" customWidth="1"/>
    <col min="9969" max="9972" width="11.140625" style="44" bestFit="1" customWidth="1"/>
    <col min="9973" max="10003" width="11.7109375" style="44" bestFit="1" customWidth="1"/>
    <col min="10004" max="10005" width="14.28515625" style="44" bestFit="1" customWidth="1"/>
    <col min="10006" max="10006" width="13.28515625" style="44" bestFit="1" customWidth="1"/>
    <col min="10007" max="10007" width="16.28515625" style="44" bestFit="1" customWidth="1"/>
    <col min="10008" max="10221" width="9.140625" style="44"/>
    <col min="10222" max="10222" width="45.7109375" style="44" customWidth="1"/>
    <col min="10223" max="10223" width="10.7109375" style="44" customWidth="1"/>
    <col min="10224" max="10224" width="9.85546875" style="44" customWidth="1"/>
    <col min="10225" max="10228" width="11.140625" style="44" bestFit="1" customWidth="1"/>
    <col min="10229" max="10259" width="11.7109375" style="44" bestFit="1" customWidth="1"/>
    <col min="10260" max="10261" width="14.28515625" style="44" bestFit="1" customWidth="1"/>
    <col min="10262" max="10262" width="13.28515625" style="44" bestFit="1" customWidth="1"/>
    <col min="10263" max="10263" width="16.28515625" style="44" bestFit="1" customWidth="1"/>
    <col min="10264" max="10477" width="9.140625" style="44"/>
    <col min="10478" max="10478" width="45.7109375" style="44" customWidth="1"/>
    <col min="10479" max="10479" width="10.7109375" style="44" customWidth="1"/>
    <col min="10480" max="10480" width="9.85546875" style="44" customWidth="1"/>
    <col min="10481" max="10484" width="11.140625" style="44" bestFit="1" customWidth="1"/>
    <col min="10485" max="10515" width="11.7109375" style="44" bestFit="1" customWidth="1"/>
    <col min="10516" max="10517" width="14.28515625" style="44" bestFit="1" customWidth="1"/>
    <col min="10518" max="10518" width="13.28515625" style="44" bestFit="1" customWidth="1"/>
    <col min="10519" max="10519" width="16.28515625" style="44" bestFit="1" customWidth="1"/>
    <col min="10520" max="10733" width="9.140625" style="44"/>
    <col min="10734" max="10734" width="45.7109375" style="44" customWidth="1"/>
    <col min="10735" max="10735" width="10.7109375" style="44" customWidth="1"/>
    <col min="10736" max="10736" width="9.85546875" style="44" customWidth="1"/>
    <col min="10737" max="10740" width="11.140625" style="44" bestFit="1" customWidth="1"/>
    <col min="10741" max="10771" width="11.7109375" style="44" bestFit="1" customWidth="1"/>
    <col min="10772" max="10773" width="14.28515625" style="44" bestFit="1" customWidth="1"/>
    <col min="10774" max="10774" width="13.28515625" style="44" bestFit="1" customWidth="1"/>
    <col min="10775" max="10775" width="16.28515625" style="44" bestFit="1" customWidth="1"/>
    <col min="10776" max="10989" width="9.140625" style="44"/>
    <col min="10990" max="10990" width="45.7109375" style="44" customWidth="1"/>
    <col min="10991" max="10991" width="10.7109375" style="44" customWidth="1"/>
    <col min="10992" max="10992" width="9.85546875" style="44" customWidth="1"/>
    <col min="10993" max="10996" width="11.140625" style="44" bestFit="1" customWidth="1"/>
    <col min="10997" max="11027" width="11.7109375" style="44" bestFit="1" customWidth="1"/>
    <col min="11028" max="11029" width="14.28515625" style="44" bestFit="1" customWidth="1"/>
    <col min="11030" max="11030" width="13.28515625" style="44" bestFit="1" customWidth="1"/>
    <col min="11031" max="11031" width="16.28515625" style="44" bestFit="1" customWidth="1"/>
    <col min="11032" max="11245" width="9.140625" style="44"/>
    <col min="11246" max="11246" width="45.7109375" style="44" customWidth="1"/>
    <col min="11247" max="11247" width="10.7109375" style="44" customWidth="1"/>
    <col min="11248" max="11248" width="9.85546875" style="44" customWidth="1"/>
    <col min="11249" max="11252" width="11.140625" style="44" bestFit="1" customWidth="1"/>
    <col min="11253" max="11283" width="11.7109375" style="44" bestFit="1" customWidth="1"/>
    <col min="11284" max="11285" width="14.28515625" style="44" bestFit="1" customWidth="1"/>
    <col min="11286" max="11286" width="13.28515625" style="44" bestFit="1" customWidth="1"/>
    <col min="11287" max="11287" width="16.28515625" style="44" bestFit="1" customWidth="1"/>
    <col min="11288" max="11501" width="9.140625" style="44"/>
    <col min="11502" max="11502" width="45.7109375" style="44" customWidth="1"/>
    <col min="11503" max="11503" width="10.7109375" style="44" customWidth="1"/>
    <col min="11504" max="11504" width="9.85546875" style="44" customWidth="1"/>
    <col min="11505" max="11508" width="11.140625" style="44" bestFit="1" customWidth="1"/>
    <col min="11509" max="11539" width="11.7109375" style="44" bestFit="1" customWidth="1"/>
    <col min="11540" max="11541" width="14.28515625" style="44" bestFit="1" customWidth="1"/>
    <col min="11542" max="11542" width="13.28515625" style="44" bestFit="1" customWidth="1"/>
    <col min="11543" max="11543" width="16.28515625" style="44" bestFit="1" customWidth="1"/>
    <col min="11544" max="11757" width="9.140625" style="44"/>
    <col min="11758" max="11758" width="45.7109375" style="44" customWidth="1"/>
    <col min="11759" max="11759" width="10.7109375" style="44" customWidth="1"/>
    <col min="11760" max="11760" width="9.85546875" style="44" customWidth="1"/>
    <col min="11761" max="11764" width="11.140625" style="44" bestFit="1" customWidth="1"/>
    <col min="11765" max="11795" width="11.7109375" style="44" bestFit="1" customWidth="1"/>
    <col min="11796" max="11797" width="14.28515625" style="44" bestFit="1" customWidth="1"/>
    <col min="11798" max="11798" width="13.28515625" style="44" bestFit="1" customWidth="1"/>
    <col min="11799" max="11799" width="16.28515625" style="44" bestFit="1" customWidth="1"/>
    <col min="11800" max="12013" width="9.140625" style="44"/>
    <col min="12014" max="12014" width="45.7109375" style="44" customWidth="1"/>
    <col min="12015" max="12015" width="10.7109375" style="44" customWidth="1"/>
    <col min="12016" max="12016" width="9.85546875" style="44" customWidth="1"/>
    <col min="12017" max="12020" width="11.140625" style="44" bestFit="1" customWidth="1"/>
    <col min="12021" max="12051" width="11.7109375" style="44" bestFit="1" customWidth="1"/>
    <col min="12052" max="12053" width="14.28515625" style="44" bestFit="1" customWidth="1"/>
    <col min="12054" max="12054" width="13.28515625" style="44" bestFit="1" customWidth="1"/>
    <col min="12055" max="12055" width="16.28515625" style="44" bestFit="1" customWidth="1"/>
    <col min="12056" max="12269" width="9.140625" style="44"/>
    <col min="12270" max="12270" width="45.7109375" style="44" customWidth="1"/>
    <col min="12271" max="12271" width="10.7109375" style="44" customWidth="1"/>
    <col min="12272" max="12272" width="9.85546875" style="44" customWidth="1"/>
    <col min="12273" max="12276" width="11.140625" style="44" bestFit="1" customWidth="1"/>
    <col min="12277" max="12307" width="11.7109375" style="44" bestFit="1" customWidth="1"/>
    <col min="12308" max="12309" width="14.28515625" style="44" bestFit="1" customWidth="1"/>
    <col min="12310" max="12310" width="13.28515625" style="44" bestFit="1" customWidth="1"/>
    <col min="12311" max="12311" width="16.28515625" style="44" bestFit="1" customWidth="1"/>
    <col min="12312" max="12525" width="9.140625" style="44"/>
    <col min="12526" max="12526" width="45.7109375" style="44" customWidth="1"/>
    <col min="12527" max="12527" width="10.7109375" style="44" customWidth="1"/>
    <col min="12528" max="12528" width="9.85546875" style="44" customWidth="1"/>
    <col min="12529" max="12532" width="11.140625" style="44" bestFit="1" customWidth="1"/>
    <col min="12533" max="12563" width="11.7109375" style="44" bestFit="1" customWidth="1"/>
    <col min="12564" max="12565" width="14.28515625" style="44" bestFit="1" customWidth="1"/>
    <col min="12566" max="12566" width="13.28515625" style="44" bestFit="1" customWidth="1"/>
    <col min="12567" max="12567" width="16.28515625" style="44" bestFit="1" customWidth="1"/>
    <col min="12568" max="12781" width="9.140625" style="44"/>
    <col min="12782" max="12782" width="45.7109375" style="44" customWidth="1"/>
    <col min="12783" max="12783" width="10.7109375" style="44" customWidth="1"/>
    <col min="12784" max="12784" width="9.85546875" style="44" customWidth="1"/>
    <col min="12785" max="12788" width="11.140625" style="44" bestFit="1" customWidth="1"/>
    <col min="12789" max="12819" width="11.7109375" style="44" bestFit="1" customWidth="1"/>
    <col min="12820" max="12821" width="14.28515625" style="44" bestFit="1" customWidth="1"/>
    <col min="12822" max="12822" width="13.28515625" style="44" bestFit="1" customWidth="1"/>
    <col min="12823" max="12823" width="16.28515625" style="44" bestFit="1" customWidth="1"/>
    <col min="12824" max="13037" width="9.140625" style="44"/>
    <col min="13038" max="13038" width="45.7109375" style="44" customWidth="1"/>
    <col min="13039" max="13039" width="10.7109375" style="44" customWidth="1"/>
    <col min="13040" max="13040" width="9.85546875" style="44" customWidth="1"/>
    <col min="13041" max="13044" width="11.140625" style="44" bestFit="1" customWidth="1"/>
    <col min="13045" max="13075" width="11.7109375" style="44" bestFit="1" customWidth="1"/>
    <col min="13076" max="13077" width="14.28515625" style="44" bestFit="1" customWidth="1"/>
    <col min="13078" max="13078" width="13.28515625" style="44" bestFit="1" customWidth="1"/>
    <col min="13079" max="13079" width="16.28515625" style="44" bestFit="1" customWidth="1"/>
    <col min="13080" max="13293" width="9.140625" style="44"/>
    <col min="13294" max="13294" width="45.7109375" style="44" customWidth="1"/>
    <col min="13295" max="13295" width="10.7109375" style="44" customWidth="1"/>
    <col min="13296" max="13296" width="9.85546875" style="44" customWidth="1"/>
    <col min="13297" max="13300" width="11.140625" style="44" bestFit="1" customWidth="1"/>
    <col min="13301" max="13331" width="11.7109375" style="44" bestFit="1" customWidth="1"/>
    <col min="13332" max="13333" width="14.28515625" style="44" bestFit="1" customWidth="1"/>
    <col min="13334" max="13334" width="13.28515625" style="44" bestFit="1" customWidth="1"/>
    <col min="13335" max="13335" width="16.28515625" style="44" bestFit="1" customWidth="1"/>
    <col min="13336" max="13549" width="9.140625" style="44"/>
    <col min="13550" max="13550" width="45.7109375" style="44" customWidth="1"/>
    <col min="13551" max="13551" width="10.7109375" style="44" customWidth="1"/>
    <col min="13552" max="13552" width="9.85546875" style="44" customWidth="1"/>
    <col min="13553" max="13556" width="11.140625" style="44" bestFit="1" customWidth="1"/>
    <col min="13557" max="13587" width="11.7109375" style="44" bestFit="1" customWidth="1"/>
    <col min="13588" max="13589" width="14.28515625" style="44" bestFit="1" customWidth="1"/>
    <col min="13590" max="13590" width="13.28515625" style="44" bestFit="1" customWidth="1"/>
    <col min="13591" max="13591" width="16.28515625" style="44" bestFit="1" customWidth="1"/>
    <col min="13592" max="13805" width="9.140625" style="44"/>
    <col min="13806" max="13806" width="45.7109375" style="44" customWidth="1"/>
    <col min="13807" max="13807" width="10.7109375" style="44" customWidth="1"/>
    <col min="13808" max="13808" width="9.85546875" style="44" customWidth="1"/>
    <col min="13809" max="13812" width="11.140625" style="44" bestFit="1" customWidth="1"/>
    <col min="13813" max="13843" width="11.7109375" style="44" bestFit="1" customWidth="1"/>
    <col min="13844" max="13845" width="14.28515625" style="44" bestFit="1" customWidth="1"/>
    <col min="13846" max="13846" width="13.28515625" style="44" bestFit="1" customWidth="1"/>
    <col min="13847" max="13847" width="16.28515625" style="44" bestFit="1" customWidth="1"/>
    <col min="13848" max="14061" width="9.140625" style="44"/>
    <col min="14062" max="14062" width="45.7109375" style="44" customWidth="1"/>
    <col min="14063" max="14063" width="10.7109375" style="44" customWidth="1"/>
    <col min="14064" max="14064" width="9.85546875" style="44" customWidth="1"/>
    <col min="14065" max="14068" width="11.140625" style="44" bestFit="1" customWidth="1"/>
    <col min="14069" max="14099" width="11.7109375" style="44" bestFit="1" customWidth="1"/>
    <col min="14100" max="14101" width="14.28515625" style="44" bestFit="1" customWidth="1"/>
    <col min="14102" max="14102" width="13.28515625" style="44" bestFit="1" customWidth="1"/>
    <col min="14103" max="14103" width="16.28515625" style="44" bestFit="1" customWidth="1"/>
    <col min="14104" max="14317" width="9.140625" style="44"/>
    <col min="14318" max="14318" width="45.7109375" style="44" customWidth="1"/>
    <col min="14319" max="14319" width="10.7109375" style="44" customWidth="1"/>
    <col min="14320" max="14320" width="9.85546875" style="44" customWidth="1"/>
    <col min="14321" max="14324" width="11.140625" style="44" bestFit="1" customWidth="1"/>
    <col min="14325" max="14355" width="11.7109375" style="44" bestFit="1" customWidth="1"/>
    <col min="14356" max="14357" width="14.28515625" style="44" bestFit="1" customWidth="1"/>
    <col min="14358" max="14358" width="13.28515625" style="44" bestFit="1" customWidth="1"/>
    <col min="14359" max="14359" width="16.28515625" style="44" bestFit="1" customWidth="1"/>
    <col min="14360" max="14573" width="9.140625" style="44"/>
    <col min="14574" max="14574" width="45.7109375" style="44" customWidth="1"/>
    <col min="14575" max="14575" width="10.7109375" style="44" customWidth="1"/>
    <col min="14576" max="14576" width="9.85546875" style="44" customWidth="1"/>
    <col min="14577" max="14580" width="11.140625" style="44" bestFit="1" customWidth="1"/>
    <col min="14581" max="14611" width="11.7109375" style="44" bestFit="1" customWidth="1"/>
    <col min="14612" max="14613" width="14.28515625" style="44" bestFit="1" customWidth="1"/>
    <col min="14614" max="14614" width="13.28515625" style="44" bestFit="1" customWidth="1"/>
    <col min="14615" max="14615" width="16.28515625" style="44" bestFit="1" customWidth="1"/>
    <col min="14616" max="14829" width="9.140625" style="44"/>
    <col min="14830" max="14830" width="45.7109375" style="44" customWidth="1"/>
    <col min="14831" max="14831" width="10.7109375" style="44" customWidth="1"/>
    <col min="14832" max="14832" width="9.85546875" style="44" customWidth="1"/>
    <col min="14833" max="14836" width="11.140625" style="44" bestFit="1" customWidth="1"/>
    <col min="14837" max="14867" width="11.7109375" style="44" bestFit="1" customWidth="1"/>
    <col min="14868" max="14869" width="14.28515625" style="44" bestFit="1" customWidth="1"/>
    <col min="14870" max="14870" width="13.28515625" style="44" bestFit="1" customWidth="1"/>
    <col min="14871" max="14871" width="16.28515625" style="44" bestFit="1" customWidth="1"/>
    <col min="14872" max="15085" width="9.140625" style="44"/>
    <col min="15086" max="15086" width="45.7109375" style="44" customWidth="1"/>
    <col min="15087" max="15087" width="10.7109375" style="44" customWidth="1"/>
    <col min="15088" max="15088" width="9.85546875" style="44" customWidth="1"/>
    <col min="15089" max="15092" width="11.140625" style="44" bestFit="1" customWidth="1"/>
    <col min="15093" max="15123" width="11.7109375" style="44" bestFit="1" customWidth="1"/>
    <col min="15124" max="15125" width="14.28515625" style="44" bestFit="1" customWidth="1"/>
    <col min="15126" max="15126" width="13.28515625" style="44" bestFit="1" customWidth="1"/>
    <col min="15127" max="15127" width="16.28515625" style="44" bestFit="1" customWidth="1"/>
    <col min="15128" max="15341" width="9.140625" style="44"/>
    <col min="15342" max="15342" width="45.7109375" style="44" customWidth="1"/>
    <col min="15343" max="15343" width="10.7109375" style="44" customWidth="1"/>
    <col min="15344" max="15344" width="9.85546875" style="44" customWidth="1"/>
    <col min="15345" max="15348" width="11.140625" style="44" bestFit="1" customWidth="1"/>
    <col min="15349" max="15379" width="11.7109375" style="44" bestFit="1" customWidth="1"/>
    <col min="15380" max="15381" width="14.28515625" style="44" bestFit="1" customWidth="1"/>
    <col min="15382" max="15382" width="13.28515625" style="44" bestFit="1" customWidth="1"/>
    <col min="15383" max="15383" width="16.28515625" style="44" bestFit="1" customWidth="1"/>
    <col min="15384" max="15597" width="9.140625" style="44"/>
    <col min="15598" max="15598" width="45.7109375" style="44" customWidth="1"/>
    <col min="15599" max="15599" width="10.7109375" style="44" customWidth="1"/>
    <col min="15600" max="15600" width="9.85546875" style="44" customWidth="1"/>
    <col min="15601" max="15604" width="11.140625" style="44" bestFit="1" customWidth="1"/>
    <col min="15605" max="15635" width="11.7109375" style="44" bestFit="1" customWidth="1"/>
    <col min="15636" max="15637" width="14.28515625" style="44" bestFit="1" customWidth="1"/>
    <col min="15638" max="15638" width="13.28515625" style="44" bestFit="1" customWidth="1"/>
    <col min="15639" max="15639" width="16.28515625" style="44" bestFit="1" customWidth="1"/>
    <col min="15640" max="15853" width="9.140625" style="44"/>
    <col min="15854" max="15854" width="45.7109375" style="44" customWidth="1"/>
    <col min="15855" max="15855" width="10.7109375" style="44" customWidth="1"/>
    <col min="15856" max="15856" width="9.85546875" style="44" customWidth="1"/>
    <col min="15857" max="15860" width="11.140625" style="44" bestFit="1" customWidth="1"/>
    <col min="15861" max="15891" width="11.7109375" style="44" bestFit="1" customWidth="1"/>
    <col min="15892" max="15893" width="14.28515625" style="44" bestFit="1" customWidth="1"/>
    <col min="15894" max="15894" width="13.28515625" style="44" bestFit="1" customWidth="1"/>
    <col min="15895" max="15895" width="16.28515625" style="44" bestFit="1" customWidth="1"/>
    <col min="15896" max="16109" width="9.140625" style="44"/>
    <col min="16110" max="16110" width="45.7109375" style="44" customWidth="1"/>
    <col min="16111" max="16111" width="10.7109375" style="44" customWidth="1"/>
    <col min="16112" max="16112" width="9.85546875" style="44" customWidth="1"/>
    <col min="16113" max="16116" width="11.140625" style="44" bestFit="1" customWidth="1"/>
    <col min="16117" max="16147" width="11.7109375" style="44" bestFit="1" customWidth="1"/>
    <col min="16148" max="16149" width="14.28515625" style="44" bestFit="1" customWidth="1"/>
    <col min="16150" max="16150" width="13.28515625" style="44" bestFit="1" customWidth="1"/>
    <col min="16151" max="16151" width="16.28515625" style="44" bestFit="1" customWidth="1"/>
    <col min="16152" max="16384" width="9.140625" style="44"/>
  </cols>
  <sheetData>
    <row r="1" spans="1:24" ht="29.25" customHeight="1" x14ac:dyDescent="0.25">
      <c r="A1" s="304" t="s">
        <v>388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</row>
    <row r="2" spans="1:24" ht="13.5" customHeight="1" thickBot="1" x14ac:dyDescent="0.3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</row>
    <row r="3" spans="1:24" ht="25.5" customHeight="1" thickBot="1" x14ac:dyDescent="0.3">
      <c r="A3" s="290" t="s">
        <v>377</v>
      </c>
      <c r="B3" s="291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2"/>
      <c r="Q3" s="292"/>
      <c r="R3" s="292"/>
      <c r="S3" s="292"/>
      <c r="T3" s="292"/>
      <c r="U3" s="292"/>
      <c r="V3" s="293"/>
    </row>
    <row r="4" spans="1:24" ht="24" customHeight="1" x14ac:dyDescent="0.25">
      <c r="A4" s="294" t="s">
        <v>328</v>
      </c>
      <c r="B4" s="296" t="s">
        <v>329</v>
      </c>
      <c r="C4" s="296" t="s">
        <v>375</v>
      </c>
      <c r="D4" s="298" t="s">
        <v>376</v>
      </c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9"/>
      <c r="Q4" s="299"/>
      <c r="R4" s="299"/>
      <c r="S4" s="299"/>
      <c r="T4" s="299"/>
      <c r="U4" s="299"/>
      <c r="V4" s="300"/>
    </row>
    <row r="5" spans="1:24" ht="24" customHeight="1" thickBot="1" x14ac:dyDescent="0.3">
      <c r="A5" s="295"/>
      <c r="B5" s="297"/>
      <c r="C5" s="297"/>
      <c r="D5" s="70"/>
      <c r="E5" s="71" t="s">
        <v>330</v>
      </c>
      <c r="F5" s="71" t="s">
        <v>331</v>
      </c>
      <c r="G5" s="71" t="s">
        <v>332</v>
      </c>
      <c r="H5" s="71" t="s">
        <v>333</v>
      </c>
      <c r="I5" s="71" t="s">
        <v>334</v>
      </c>
      <c r="J5" s="71" t="s">
        <v>335</v>
      </c>
      <c r="K5" s="71" t="s">
        <v>336</v>
      </c>
      <c r="L5" s="71" t="s">
        <v>337</v>
      </c>
      <c r="M5" s="71" t="s">
        <v>338</v>
      </c>
      <c r="N5" s="71" t="s">
        <v>339</v>
      </c>
      <c r="O5" s="71" t="s">
        <v>340</v>
      </c>
      <c r="P5" s="71" t="s">
        <v>341</v>
      </c>
      <c r="Q5" s="71" t="s">
        <v>389</v>
      </c>
      <c r="R5" s="71" t="s">
        <v>390</v>
      </c>
      <c r="S5" s="71" t="s">
        <v>391</v>
      </c>
      <c r="T5" s="71" t="s">
        <v>392</v>
      </c>
      <c r="U5" s="71" t="s">
        <v>393</v>
      </c>
      <c r="V5" s="72" t="s">
        <v>394</v>
      </c>
    </row>
    <row r="6" spans="1:24" ht="33" customHeight="1" x14ac:dyDescent="0.25">
      <c r="A6" s="301">
        <v>1</v>
      </c>
      <c r="B6" s="288" t="s">
        <v>353</v>
      </c>
      <c r="C6" s="309">
        <f>'PRODUTOS PREÇOS'!G9</f>
        <v>149410.36394455499</v>
      </c>
      <c r="D6" s="132" t="s">
        <v>342</v>
      </c>
      <c r="E6" s="175">
        <f>1/2</f>
        <v>0.5</v>
      </c>
      <c r="F6" s="175">
        <f>1/2</f>
        <v>0.5</v>
      </c>
      <c r="G6" s="176"/>
      <c r="H6" s="176"/>
      <c r="I6" s="176"/>
      <c r="J6" s="176"/>
      <c r="K6" s="176"/>
      <c r="L6" s="176"/>
      <c r="M6" s="176"/>
      <c r="N6" s="176"/>
      <c r="O6" s="176"/>
      <c r="P6" s="177"/>
      <c r="Q6" s="177"/>
      <c r="R6" s="177"/>
      <c r="S6" s="177"/>
      <c r="T6" s="177"/>
      <c r="U6" s="177"/>
      <c r="V6" s="178"/>
    </row>
    <row r="7" spans="1:24" ht="33" customHeight="1" thickBot="1" x14ac:dyDescent="0.3">
      <c r="A7" s="302"/>
      <c r="B7" s="303"/>
      <c r="C7" s="310"/>
      <c r="D7" s="133" t="s">
        <v>343</v>
      </c>
      <c r="E7" s="179">
        <f>E6*$C$6</f>
        <v>74705.181972277496</v>
      </c>
      <c r="F7" s="179">
        <f>F6*$C$6</f>
        <v>74705.181972277496</v>
      </c>
      <c r="G7" s="180"/>
      <c r="H7" s="180"/>
      <c r="I7" s="180"/>
      <c r="J7" s="180"/>
      <c r="K7" s="180"/>
      <c r="L7" s="180"/>
      <c r="M7" s="180"/>
      <c r="N7" s="180"/>
      <c r="O7" s="180"/>
      <c r="P7" s="181"/>
      <c r="Q7" s="181"/>
      <c r="R7" s="181"/>
      <c r="S7" s="181"/>
      <c r="T7" s="181"/>
      <c r="U7" s="181"/>
      <c r="V7" s="182"/>
      <c r="W7" s="45"/>
      <c r="X7" s="45"/>
    </row>
    <row r="8" spans="1:24" ht="33" customHeight="1" x14ac:dyDescent="0.25">
      <c r="A8" s="301">
        <v>2</v>
      </c>
      <c r="B8" s="288" t="s">
        <v>356</v>
      </c>
      <c r="C8" s="309">
        <f>'PRODUTOS PREÇOS'!G10</f>
        <v>2156196.6247684802</v>
      </c>
      <c r="D8" s="132" t="s">
        <v>342</v>
      </c>
      <c r="E8" s="183">
        <f>1/18</f>
        <v>5.5555555555555552E-2</v>
      </c>
      <c r="F8" s="183">
        <f t="shared" ref="F8:V8" si="0">1/18</f>
        <v>5.5555555555555552E-2</v>
      </c>
      <c r="G8" s="183">
        <f t="shared" si="0"/>
        <v>5.5555555555555552E-2</v>
      </c>
      <c r="H8" s="183">
        <f t="shared" si="0"/>
        <v>5.5555555555555552E-2</v>
      </c>
      <c r="I8" s="183">
        <f t="shared" si="0"/>
        <v>5.5555555555555552E-2</v>
      </c>
      <c r="J8" s="183">
        <f t="shared" si="0"/>
        <v>5.5555555555555552E-2</v>
      </c>
      <c r="K8" s="183">
        <f t="shared" si="0"/>
        <v>5.5555555555555552E-2</v>
      </c>
      <c r="L8" s="183">
        <f t="shared" si="0"/>
        <v>5.5555555555555552E-2</v>
      </c>
      <c r="M8" s="183">
        <f t="shared" si="0"/>
        <v>5.5555555555555552E-2</v>
      </c>
      <c r="N8" s="183">
        <f t="shared" si="0"/>
        <v>5.5555555555555552E-2</v>
      </c>
      <c r="O8" s="183">
        <f t="shared" si="0"/>
        <v>5.5555555555555552E-2</v>
      </c>
      <c r="P8" s="184">
        <f t="shared" si="0"/>
        <v>5.5555555555555552E-2</v>
      </c>
      <c r="Q8" s="184">
        <f t="shared" si="0"/>
        <v>5.5555555555555552E-2</v>
      </c>
      <c r="R8" s="184">
        <f t="shared" si="0"/>
        <v>5.5555555555555552E-2</v>
      </c>
      <c r="S8" s="184">
        <f t="shared" si="0"/>
        <v>5.5555555555555552E-2</v>
      </c>
      <c r="T8" s="184">
        <f t="shared" si="0"/>
        <v>5.5555555555555552E-2</v>
      </c>
      <c r="U8" s="184">
        <f t="shared" si="0"/>
        <v>5.5555555555555552E-2</v>
      </c>
      <c r="V8" s="185">
        <f t="shared" si="0"/>
        <v>5.5555555555555552E-2</v>
      </c>
      <c r="X8" s="45"/>
    </row>
    <row r="9" spans="1:24" ht="33" customHeight="1" thickBot="1" x14ac:dyDescent="0.3">
      <c r="A9" s="314"/>
      <c r="B9" s="289"/>
      <c r="C9" s="311"/>
      <c r="D9" s="134" t="s">
        <v>343</v>
      </c>
      <c r="E9" s="186">
        <f>E8*$C$8</f>
        <v>119788.70137602667</v>
      </c>
      <c r="F9" s="186">
        <f t="shared" ref="F9:V9" si="1">F8*$C$8</f>
        <v>119788.70137602667</v>
      </c>
      <c r="G9" s="186">
        <f t="shared" si="1"/>
        <v>119788.70137602667</v>
      </c>
      <c r="H9" s="186">
        <f t="shared" si="1"/>
        <v>119788.70137602667</v>
      </c>
      <c r="I9" s="186">
        <f t="shared" si="1"/>
        <v>119788.70137602667</v>
      </c>
      <c r="J9" s="186">
        <f t="shared" si="1"/>
        <v>119788.70137602667</v>
      </c>
      <c r="K9" s="186">
        <f t="shared" si="1"/>
        <v>119788.70137602667</v>
      </c>
      <c r="L9" s="186">
        <f t="shared" si="1"/>
        <v>119788.70137602667</v>
      </c>
      <c r="M9" s="186">
        <f t="shared" si="1"/>
        <v>119788.70137602667</v>
      </c>
      <c r="N9" s="186">
        <f t="shared" si="1"/>
        <v>119788.70137602667</v>
      </c>
      <c r="O9" s="186">
        <f t="shared" si="1"/>
        <v>119788.70137602667</v>
      </c>
      <c r="P9" s="187">
        <f t="shared" si="1"/>
        <v>119788.70137602667</v>
      </c>
      <c r="Q9" s="187">
        <f t="shared" si="1"/>
        <v>119788.70137602667</v>
      </c>
      <c r="R9" s="187">
        <f t="shared" si="1"/>
        <v>119788.70137602667</v>
      </c>
      <c r="S9" s="187">
        <f t="shared" si="1"/>
        <v>119788.70137602667</v>
      </c>
      <c r="T9" s="187">
        <f t="shared" si="1"/>
        <v>119788.70137602667</v>
      </c>
      <c r="U9" s="187">
        <f t="shared" si="1"/>
        <v>119788.70137602667</v>
      </c>
      <c r="V9" s="188">
        <f t="shared" si="1"/>
        <v>119788.70137602667</v>
      </c>
      <c r="W9" s="45"/>
      <c r="X9" s="45"/>
    </row>
    <row r="10" spans="1:24" ht="33" customHeight="1" x14ac:dyDescent="0.25">
      <c r="A10" s="313">
        <v>3</v>
      </c>
      <c r="B10" s="315" t="s">
        <v>358</v>
      </c>
      <c r="C10" s="312">
        <f>'PRODUTOS PREÇOS'!G11</f>
        <v>1976318.2650391529</v>
      </c>
      <c r="D10" s="135" t="s">
        <v>342</v>
      </c>
      <c r="E10" s="189">
        <f>1/18</f>
        <v>5.5555555555555552E-2</v>
      </c>
      <c r="F10" s="189">
        <f t="shared" ref="F10:V10" si="2">1/18</f>
        <v>5.5555555555555552E-2</v>
      </c>
      <c r="G10" s="189">
        <f t="shared" si="2"/>
        <v>5.5555555555555552E-2</v>
      </c>
      <c r="H10" s="189">
        <f t="shared" si="2"/>
        <v>5.5555555555555552E-2</v>
      </c>
      <c r="I10" s="189">
        <f t="shared" si="2"/>
        <v>5.5555555555555552E-2</v>
      </c>
      <c r="J10" s="189">
        <f t="shared" si="2"/>
        <v>5.5555555555555552E-2</v>
      </c>
      <c r="K10" s="189">
        <f t="shared" si="2"/>
        <v>5.5555555555555552E-2</v>
      </c>
      <c r="L10" s="189">
        <f t="shared" si="2"/>
        <v>5.5555555555555552E-2</v>
      </c>
      <c r="M10" s="189">
        <f t="shared" si="2"/>
        <v>5.5555555555555552E-2</v>
      </c>
      <c r="N10" s="189">
        <f t="shared" si="2"/>
        <v>5.5555555555555552E-2</v>
      </c>
      <c r="O10" s="189">
        <f t="shared" si="2"/>
        <v>5.5555555555555552E-2</v>
      </c>
      <c r="P10" s="190">
        <f t="shared" si="2"/>
        <v>5.5555555555555552E-2</v>
      </c>
      <c r="Q10" s="190">
        <f t="shared" si="2"/>
        <v>5.5555555555555552E-2</v>
      </c>
      <c r="R10" s="190">
        <f t="shared" si="2"/>
        <v>5.5555555555555552E-2</v>
      </c>
      <c r="S10" s="190">
        <f t="shared" si="2"/>
        <v>5.5555555555555552E-2</v>
      </c>
      <c r="T10" s="190">
        <f t="shared" si="2"/>
        <v>5.5555555555555552E-2</v>
      </c>
      <c r="U10" s="190">
        <f t="shared" si="2"/>
        <v>5.5555555555555552E-2</v>
      </c>
      <c r="V10" s="191">
        <f t="shared" si="2"/>
        <v>5.5555555555555552E-2</v>
      </c>
      <c r="X10" s="45"/>
    </row>
    <row r="11" spans="1:24" ht="33" customHeight="1" thickBot="1" x14ac:dyDescent="0.3">
      <c r="A11" s="302"/>
      <c r="B11" s="303"/>
      <c r="C11" s="310"/>
      <c r="D11" s="133" t="s">
        <v>343</v>
      </c>
      <c r="E11" s="192">
        <f>E10*$C$10</f>
        <v>109795.45916884183</v>
      </c>
      <c r="F11" s="192">
        <f t="shared" ref="F11:V11" si="3">F10*$C$10</f>
        <v>109795.45916884183</v>
      </c>
      <c r="G11" s="192">
        <f t="shared" si="3"/>
        <v>109795.45916884183</v>
      </c>
      <c r="H11" s="192">
        <f t="shared" si="3"/>
        <v>109795.45916884183</v>
      </c>
      <c r="I11" s="192">
        <f t="shared" si="3"/>
        <v>109795.45916884183</v>
      </c>
      <c r="J11" s="192">
        <f t="shared" si="3"/>
        <v>109795.45916884183</v>
      </c>
      <c r="K11" s="192">
        <f t="shared" si="3"/>
        <v>109795.45916884183</v>
      </c>
      <c r="L11" s="192">
        <f t="shared" si="3"/>
        <v>109795.45916884183</v>
      </c>
      <c r="M11" s="192">
        <f t="shared" si="3"/>
        <v>109795.45916884183</v>
      </c>
      <c r="N11" s="192">
        <f t="shared" si="3"/>
        <v>109795.45916884183</v>
      </c>
      <c r="O11" s="192">
        <f t="shared" si="3"/>
        <v>109795.45916884183</v>
      </c>
      <c r="P11" s="193">
        <f t="shared" si="3"/>
        <v>109795.45916884183</v>
      </c>
      <c r="Q11" s="193">
        <f t="shared" si="3"/>
        <v>109795.45916884183</v>
      </c>
      <c r="R11" s="193">
        <f t="shared" si="3"/>
        <v>109795.45916884183</v>
      </c>
      <c r="S11" s="193">
        <f t="shared" si="3"/>
        <v>109795.45916884183</v>
      </c>
      <c r="T11" s="193">
        <f t="shared" si="3"/>
        <v>109795.45916884183</v>
      </c>
      <c r="U11" s="193">
        <f t="shared" si="3"/>
        <v>109795.45916884183</v>
      </c>
      <c r="V11" s="194">
        <f t="shared" si="3"/>
        <v>109795.45916884183</v>
      </c>
      <c r="W11" s="45"/>
      <c r="X11" s="45"/>
    </row>
    <row r="12" spans="1:24" ht="33" customHeight="1" x14ac:dyDescent="0.25">
      <c r="A12" s="301">
        <v>4</v>
      </c>
      <c r="B12" s="288" t="s">
        <v>372</v>
      </c>
      <c r="C12" s="309">
        <f>'PRODUTOS PREÇOS'!G12</f>
        <v>1142549.84192895</v>
      </c>
      <c r="D12" s="132" t="s">
        <v>342</v>
      </c>
      <c r="E12" s="183">
        <f>1/18</f>
        <v>5.5555555555555552E-2</v>
      </c>
      <c r="F12" s="183">
        <f t="shared" ref="F12:V12" si="4">1/18</f>
        <v>5.5555555555555552E-2</v>
      </c>
      <c r="G12" s="183">
        <f t="shared" si="4"/>
        <v>5.5555555555555552E-2</v>
      </c>
      <c r="H12" s="183">
        <f t="shared" si="4"/>
        <v>5.5555555555555552E-2</v>
      </c>
      <c r="I12" s="183">
        <f t="shared" si="4"/>
        <v>5.5555555555555552E-2</v>
      </c>
      <c r="J12" s="183">
        <f t="shared" si="4"/>
        <v>5.5555555555555552E-2</v>
      </c>
      <c r="K12" s="183">
        <f t="shared" si="4"/>
        <v>5.5555555555555552E-2</v>
      </c>
      <c r="L12" s="183">
        <f t="shared" si="4"/>
        <v>5.5555555555555552E-2</v>
      </c>
      <c r="M12" s="183">
        <f t="shared" si="4"/>
        <v>5.5555555555555552E-2</v>
      </c>
      <c r="N12" s="183">
        <f t="shared" si="4"/>
        <v>5.5555555555555552E-2</v>
      </c>
      <c r="O12" s="183">
        <f t="shared" si="4"/>
        <v>5.5555555555555552E-2</v>
      </c>
      <c r="P12" s="184">
        <f t="shared" si="4"/>
        <v>5.5555555555555552E-2</v>
      </c>
      <c r="Q12" s="184">
        <f t="shared" si="4"/>
        <v>5.5555555555555552E-2</v>
      </c>
      <c r="R12" s="184">
        <f t="shared" si="4"/>
        <v>5.5555555555555552E-2</v>
      </c>
      <c r="S12" s="184">
        <f t="shared" si="4"/>
        <v>5.5555555555555552E-2</v>
      </c>
      <c r="T12" s="184">
        <f t="shared" si="4"/>
        <v>5.5555555555555552E-2</v>
      </c>
      <c r="U12" s="184">
        <f t="shared" si="4"/>
        <v>5.5555555555555552E-2</v>
      </c>
      <c r="V12" s="185">
        <f t="shared" si="4"/>
        <v>5.5555555555555552E-2</v>
      </c>
      <c r="X12" s="45"/>
    </row>
    <row r="13" spans="1:24" ht="33" customHeight="1" thickBot="1" x14ac:dyDescent="0.3">
      <c r="A13" s="314"/>
      <c r="B13" s="289"/>
      <c r="C13" s="311"/>
      <c r="D13" s="134" t="s">
        <v>343</v>
      </c>
      <c r="E13" s="186">
        <f>$C$12*E12</f>
        <v>63474.991218274998</v>
      </c>
      <c r="F13" s="186">
        <f t="shared" ref="F13:V13" si="5">$C$12*F12</f>
        <v>63474.991218274998</v>
      </c>
      <c r="G13" s="186">
        <f t="shared" si="5"/>
        <v>63474.991218274998</v>
      </c>
      <c r="H13" s="186">
        <f t="shared" si="5"/>
        <v>63474.991218274998</v>
      </c>
      <c r="I13" s="186">
        <f t="shared" si="5"/>
        <v>63474.991218274998</v>
      </c>
      <c r="J13" s="186">
        <f t="shared" si="5"/>
        <v>63474.991218274998</v>
      </c>
      <c r="K13" s="186">
        <f t="shared" si="5"/>
        <v>63474.991218274998</v>
      </c>
      <c r="L13" s="186">
        <f t="shared" si="5"/>
        <v>63474.991218274998</v>
      </c>
      <c r="M13" s="186">
        <f t="shared" si="5"/>
        <v>63474.991218274998</v>
      </c>
      <c r="N13" s="186">
        <f t="shared" si="5"/>
        <v>63474.991218274998</v>
      </c>
      <c r="O13" s="186">
        <f t="shared" si="5"/>
        <v>63474.991218274998</v>
      </c>
      <c r="P13" s="187">
        <f t="shared" si="5"/>
        <v>63474.991218274998</v>
      </c>
      <c r="Q13" s="187">
        <f t="shared" si="5"/>
        <v>63474.991218274998</v>
      </c>
      <c r="R13" s="187">
        <f t="shared" si="5"/>
        <v>63474.991218274998</v>
      </c>
      <c r="S13" s="187">
        <f t="shared" si="5"/>
        <v>63474.991218274998</v>
      </c>
      <c r="T13" s="187">
        <f t="shared" si="5"/>
        <v>63474.991218274998</v>
      </c>
      <c r="U13" s="187">
        <f t="shared" si="5"/>
        <v>63474.991218274998</v>
      </c>
      <c r="V13" s="188">
        <f t="shared" si="5"/>
        <v>63474.991218274998</v>
      </c>
      <c r="W13" s="45"/>
      <c r="X13" s="45"/>
    </row>
    <row r="14" spans="1:24" ht="33" customHeight="1" x14ac:dyDescent="0.25">
      <c r="A14" s="313">
        <v>5</v>
      </c>
      <c r="B14" s="315" t="s">
        <v>359</v>
      </c>
      <c r="C14" s="312">
        <f>'PRODUTOS PREÇOS'!G13</f>
        <v>194526.43462585201</v>
      </c>
      <c r="D14" s="135" t="s">
        <v>342</v>
      </c>
      <c r="E14" s="195"/>
      <c r="F14" s="195"/>
      <c r="G14" s="195"/>
      <c r="H14" s="195"/>
      <c r="I14" s="195"/>
      <c r="J14" s="195"/>
      <c r="K14" s="195"/>
      <c r="L14" s="189"/>
      <c r="M14" s="189"/>
      <c r="N14" s="189"/>
      <c r="O14" s="189"/>
      <c r="P14" s="190"/>
      <c r="Q14" s="190"/>
      <c r="R14" s="190">
        <f t="shared" ref="R14:V16" si="6">1/5</f>
        <v>0.2</v>
      </c>
      <c r="S14" s="190">
        <f t="shared" si="6"/>
        <v>0.2</v>
      </c>
      <c r="T14" s="190">
        <f t="shared" si="6"/>
        <v>0.2</v>
      </c>
      <c r="U14" s="190">
        <f t="shared" si="6"/>
        <v>0.2</v>
      </c>
      <c r="V14" s="191">
        <f>1/5</f>
        <v>0.2</v>
      </c>
      <c r="X14" s="45"/>
    </row>
    <row r="15" spans="1:24" ht="33" customHeight="1" thickBot="1" x14ac:dyDescent="0.3">
      <c r="A15" s="314"/>
      <c r="B15" s="289"/>
      <c r="C15" s="311"/>
      <c r="D15" s="134" t="s">
        <v>343</v>
      </c>
      <c r="E15" s="196"/>
      <c r="F15" s="196"/>
      <c r="G15" s="196"/>
      <c r="H15" s="196"/>
      <c r="I15" s="196"/>
      <c r="J15" s="197"/>
      <c r="K15" s="197"/>
      <c r="L15" s="198"/>
      <c r="M15" s="198"/>
      <c r="N15" s="198"/>
      <c r="O15" s="198"/>
      <c r="P15" s="199"/>
      <c r="Q15" s="199"/>
      <c r="R15" s="199">
        <f t="shared" ref="R15:U15" si="7">R14*$C$14</f>
        <v>38905.286925170403</v>
      </c>
      <c r="S15" s="199">
        <f t="shared" si="7"/>
        <v>38905.286925170403</v>
      </c>
      <c r="T15" s="199">
        <f t="shared" si="7"/>
        <v>38905.286925170403</v>
      </c>
      <c r="U15" s="199">
        <f t="shared" si="7"/>
        <v>38905.286925170403</v>
      </c>
      <c r="V15" s="200">
        <f>V14*$C$14</f>
        <v>38905.286925170403</v>
      </c>
      <c r="W15" s="45"/>
      <c r="X15" s="45"/>
    </row>
    <row r="16" spans="1:24" ht="33" customHeight="1" x14ac:dyDescent="0.25">
      <c r="A16" s="282">
        <v>6</v>
      </c>
      <c r="B16" s="284" t="s">
        <v>378</v>
      </c>
      <c r="C16" s="286">
        <f>'PRODUTOS PREÇOS'!G14</f>
        <v>240228.42830301001</v>
      </c>
      <c r="D16" s="132" t="s">
        <v>342</v>
      </c>
      <c r="E16" s="201"/>
      <c r="F16" s="201"/>
      <c r="G16" s="201"/>
      <c r="H16" s="201"/>
      <c r="I16" s="201"/>
      <c r="J16" s="201"/>
      <c r="K16" s="201"/>
      <c r="L16" s="201"/>
      <c r="M16" s="189"/>
      <c r="N16" s="189"/>
      <c r="O16" s="183"/>
      <c r="P16" s="184"/>
      <c r="Q16" s="184"/>
      <c r="R16" s="184">
        <f t="shared" si="6"/>
        <v>0.2</v>
      </c>
      <c r="S16" s="184">
        <f t="shared" si="6"/>
        <v>0.2</v>
      </c>
      <c r="T16" s="184">
        <f t="shared" si="6"/>
        <v>0.2</v>
      </c>
      <c r="U16" s="184">
        <f t="shared" si="6"/>
        <v>0.2</v>
      </c>
      <c r="V16" s="185">
        <f t="shared" si="6"/>
        <v>0.2</v>
      </c>
      <c r="W16" s="45"/>
      <c r="X16" s="45"/>
    </row>
    <row r="17" spans="1:24" ht="33" customHeight="1" thickBot="1" x14ac:dyDescent="0.3">
      <c r="A17" s="283"/>
      <c r="B17" s="285"/>
      <c r="C17" s="287"/>
      <c r="D17" s="134" t="s">
        <v>343</v>
      </c>
      <c r="E17" s="202"/>
      <c r="F17" s="202"/>
      <c r="G17" s="202"/>
      <c r="H17" s="202"/>
      <c r="I17" s="202"/>
      <c r="J17" s="202"/>
      <c r="K17" s="202"/>
      <c r="L17" s="186"/>
      <c r="M17" s="186"/>
      <c r="N17" s="186"/>
      <c r="O17" s="186"/>
      <c r="P17" s="187"/>
      <c r="Q17" s="187"/>
      <c r="R17" s="187">
        <f t="shared" ref="R17:U17" si="8">R16*$C$16</f>
        <v>48045.685660602001</v>
      </c>
      <c r="S17" s="187">
        <f t="shared" si="8"/>
        <v>48045.685660602001</v>
      </c>
      <c r="T17" s="187">
        <f t="shared" si="8"/>
        <v>48045.685660602001</v>
      </c>
      <c r="U17" s="187">
        <f t="shared" si="8"/>
        <v>48045.685660602001</v>
      </c>
      <c r="V17" s="188">
        <f>V16*$C$16</f>
        <v>48045.685660602001</v>
      </c>
      <c r="W17" s="45"/>
      <c r="X17" s="45"/>
    </row>
    <row r="18" spans="1:24" ht="28.5" customHeight="1" x14ac:dyDescent="0.25">
      <c r="A18" s="305" t="s">
        <v>344</v>
      </c>
      <c r="B18" s="306"/>
      <c r="C18" s="306"/>
      <c r="D18" s="306"/>
      <c r="E18" s="203">
        <f t="shared" ref="E18:L18" si="9">SUM(E7,E9,E11,E13,E15)</f>
        <v>367764.33373542101</v>
      </c>
      <c r="F18" s="203">
        <f t="shared" si="9"/>
        <v>367764.33373542101</v>
      </c>
      <c r="G18" s="203">
        <f t="shared" si="9"/>
        <v>293059.15176314348</v>
      </c>
      <c r="H18" s="203">
        <f t="shared" si="9"/>
        <v>293059.15176314348</v>
      </c>
      <c r="I18" s="203">
        <f t="shared" si="9"/>
        <v>293059.15176314348</v>
      </c>
      <c r="J18" s="203">
        <f t="shared" si="9"/>
        <v>293059.15176314348</v>
      </c>
      <c r="K18" s="203">
        <f t="shared" si="9"/>
        <v>293059.15176314348</v>
      </c>
      <c r="L18" s="203">
        <f t="shared" si="9"/>
        <v>293059.15176314348</v>
      </c>
      <c r="M18" s="203">
        <f>SUM(M7,M9,M11,M13,M17,M15)</f>
        <v>293059.15176314348</v>
      </c>
      <c r="N18" s="203">
        <f>SUM(N7,N9,N11,N13,N17,N15)</f>
        <v>293059.15176314348</v>
      </c>
      <c r="O18" s="203">
        <f>SUM(O7,O9,O11,O13,O17,O15)</f>
        <v>293059.15176314348</v>
      </c>
      <c r="P18" s="204">
        <f t="shared" ref="P18:U18" si="10">SUM(P7,P9,P11,P13,P17,P15)</f>
        <v>293059.15176314348</v>
      </c>
      <c r="Q18" s="204">
        <f t="shared" si="10"/>
        <v>293059.15176314348</v>
      </c>
      <c r="R18" s="204">
        <f t="shared" si="10"/>
        <v>380010.12434891588</v>
      </c>
      <c r="S18" s="204">
        <f t="shared" si="10"/>
        <v>380010.12434891588</v>
      </c>
      <c r="T18" s="204">
        <f t="shared" si="10"/>
        <v>380010.12434891588</v>
      </c>
      <c r="U18" s="204">
        <f t="shared" si="10"/>
        <v>380010.12434891588</v>
      </c>
      <c r="V18" s="205">
        <f>SUM(V7,V9,V11,V13,V17,V15)</f>
        <v>380010.12434891588</v>
      </c>
      <c r="W18" s="45"/>
    </row>
    <row r="19" spans="1:24" ht="29.25" customHeight="1" thickBot="1" x14ac:dyDescent="0.3">
      <c r="A19" s="307" t="s">
        <v>345</v>
      </c>
      <c r="B19" s="308"/>
      <c r="C19" s="308"/>
      <c r="D19" s="308"/>
      <c r="E19" s="206">
        <f>E18</f>
        <v>367764.33373542101</v>
      </c>
      <c r="F19" s="206">
        <f>E19+F18</f>
        <v>735528.66747084202</v>
      </c>
      <c r="G19" s="206">
        <f t="shared" ref="G19:O19" si="11">F19+G18</f>
        <v>1028587.8192339855</v>
      </c>
      <c r="H19" s="206">
        <f t="shared" si="11"/>
        <v>1321646.9709971291</v>
      </c>
      <c r="I19" s="206">
        <f t="shared" si="11"/>
        <v>1614706.1227602726</v>
      </c>
      <c r="J19" s="206">
        <f t="shared" si="11"/>
        <v>1907765.2745234161</v>
      </c>
      <c r="K19" s="206">
        <f t="shared" si="11"/>
        <v>2200824.4262865596</v>
      </c>
      <c r="L19" s="206">
        <f t="shared" si="11"/>
        <v>2493883.578049703</v>
      </c>
      <c r="M19" s="206">
        <f t="shared" si="11"/>
        <v>2786942.7298128465</v>
      </c>
      <c r="N19" s="206">
        <f t="shared" si="11"/>
        <v>3080001.88157599</v>
      </c>
      <c r="O19" s="206">
        <f t="shared" si="11"/>
        <v>3373061.0333391335</v>
      </c>
      <c r="P19" s="207">
        <f t="shared" ref="P19" si="12">O19+P18</f>
        <v>3666120.185102277</v>
      </c>
      <c r="Q19" s="207">
        <f t="shared" ref="Q19" si="13">P19+Q18</f>
        <v>3959179.3368654205</v>
      </c>
      <c r="R19" s="207">
        <f t="shared" ref="R19" si="14">Q19+R18</f>
        <v>4339189.4612143366</v>
      </c>
      <c r="S19" s="207">
        <f t="shared" ref="S19" si="15">R19+S18</f>
        <v>4719199.5855632527</v>
      </c>
      <c r="T19" s="207">
        <f t="shared" ref="T19" si="16">S19+T18</f>
        <v>5099209.7099121688</v>
      </c>
      <c r="U19" s="207">
        <f t="shared" ref="U19" si="17">T19+U18</f>
        <v>5479219.8342610849</v>
      </c>
      <c r="V19" s="208">
        <f t="shared" ref="V19" si="18">U19+V18</f>
        <v>5859229.958610001</v>
      </c>
      <c r="W19" s="45"/>
    </row>
  </sheetData>
  <mergeCells count="26">
    <mergeCell ref="A1:V1"/>
    <mergeCell ref="A18:D18"/>
    <mergeCell ref="A19:D19"/>
    <mergeCell ref="C4:C5"/>
    <mergeCell ref="C6:C7"/>
    <mergeCell ref="C8:C9"/>
    <mergeCell ref="C10:C11"/>
    <mergeCell ref="C12:C13"/>
    <mergeCell ref="C14:C15"/>
    <mergeCell ref="A14:A15"/>
    <mergeCell ref="B14:B15"/>
    <mergeCell ref="A8:A9"/>
    <mergeCell ref="B8:B9"/>
    <mergeCell ref="A10:A11"/>
    <mergeCell ref="B10:B11"/>
    <mergeCell ref="A12:A13"/>
    <mergeCell ref="A16:A17"/>
    <mergeCell ref="B16:B17"/>
    <mergeCell ref="C16:C17"/>
    <mergeCell ref="B12:B13"/>
    <mergeCell ref="A3:V3"/>
    <mergeCell ref="A4:A5"/>
    <mergeCell ref="B4:B5"/>
    <mergeCell ref="D4:V4"/>
    <mergeCell ref="A6:A7"/>
    <mergeCell ref="B6:B7"/>
  </mergeCells>
  <printOptions horizontalCentered="1"/>
  <pageMargins left="0.15748031496062992" right="0.23622047244094491" top="0.75" bottom="0.59055118110236227" header="0.31496062992125984" footer="0.31496062992125984"/>
  <pageSetup paperSize="9" scale="71" orientation="landscape" horizontalDpi="300" verticalDpi="300" r:id="rId1"/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05"/>
  <sheetViews>
    <sheetView showGridLines="0" topLeftCell="A37" zoomScale="70" zoomScaleNormal="70" zoomScaleSheetLayoutView="70" zoomScalePageLayoutView="68" workbookViewId="0">
      <selection activeCell="Z38" sqref="Z38"/>
    </sheetView>
  </sheetViews>
  <sheetFormatPr defaultColWidth="43.42578125" defaultRowHeight="14.25" x14ac:dyDescent="0.2"/>
  <cols>
    <col min="1" max="1" width="6.28515625" style="140" customWidth="1"/>
    <col min="2" max="2" width="14.7109375" style="140" customWidth="1"/>
    <col min="3" max="3" width="47.7109375" style="140" customWidth="1"/>
    <col min="4" max="4" width="12.140625" style="140" bestFit="1" customWidth="1"/>
    <col min="5" max="5" width="12" style="140" customWidth="1"/>
    <col min="6" max="6" width="10.5703125" style="140" customWidth="1"/>
    <col min="7" max="7" width="11.5703125" style="140" customWidth="1"/>
    <col min="8" max="8" width="9.5703125" style="140" customWidth="1"/>
    <col min="9" max="9" width="9.140625" style="140" customWidth="1"/>
    <col min="10" max="10" width="9.28515625" style="140" customWidth="1"/>
    <col min="11" max="11" width="7.140625" style="140" customWidth="1"/>
    <col min="12" max="12" width="8.7109375" style="140" customWidth="1"/>
    <col min="13" max="13" width="6.5703125" style="140" customWidth="1"/>
    <col min="14" max="14" width="9.28515625" style="140" customWidth="1"/>
    <col min="15" max="15" width="8.28515625" style="140" bestFit="1" customWidth="1"/>
    <col min="16" max="16" width="10" style="140" customWidth="1"/>
    <col min="17" max="17" width="7.140625" style="140" customWidth="1"/>
    <col min="18" max="18" width="9" style="140" customWidth="1"/>
    <col min="19" max="19" width="7" style="140" customWidth="1"/>
    <col min="20" max="21" width="8.7109375" style="140" customWidth="1"/>
    <col min="22" max="22" width="9.85546875" style="140" customWidth="1"/>
    <col min="23" max="23" width="6.7109375" style="140" customWidth="1"/>
    <col min="24" max="24" width="11" style="140" customWidth="1"/>
    <col min="25" max="25" width="12" style="140" customWidth="1"/>
    <col min="26" max="26" width="13.7109375" style="140" customWidth="1"/>
    <col min="27" max="27" width="6.28515625" style="140" customWidth="1"/>
    <col min="28" max="16384" width="43.42578125" style="140"/>
  </cols>
  <sheetData>
    <row r="1" spans="2:26" ht="28.35" customHeight="1" x14ac:dyDescent="0.2">
      <c r="B1" s="316" t="s">
        <v>3</v>
      </c>
      <c r="C1" s="316" t="s">
        <v>92</v>
      </c>
      <c r="D1" s="316" t="s">
        <v>93</v>
      </c>
      <c r="E1" s="316" t="s">
        <v>94</v>
      </c>
      <c r="F1" s="316" t="s">
        <v>95</v>
      </c>
      <c r="G1" s="316"/>
      <c r="H1" s="316" t="s">
        <v>96</v>
      </c>
      <c r="I1" s="316"/>
      <c r="J1" s="316"/>
      <c r="K1" s="316"/>
      <c r="L1" s="316"/>
      <c r="M1" s="316"/>
      <c r="N1" s="316"/>
      <c r="O1" s="316"/>
      <c r="P1" s="316"/>
      <c r="Q1" s="316"/>
      <c r="R1" s="316" t="s">
        <v>97</v>
      </c>
      <c r="S1" s="316"/>
      <c r="T1" s="316"/>
      <c r="U1" s="316"/>
      <c r="V1" s="316"/>
      <c r="W1" s="316"/>
      <c r="X1" s="316" t="s">
        <v>98</v>
      </c>
      <c r="Y1" s="316"/>
      <c r="Z1" s="316" t="s">
        <v>99</v>
      </c>
    </row>
    <row r="2" spans="2:26" ht="36" customHeight="1" x14ac:dyDescent="0.2">
      <c r="B2" s="316"/>
      <c r="C2" s="316"/>
      <c r="D2" s="316"/>
      <c r="E2" s="316"/>
      <c r="F2" s="316"/>
      <c r="G2" s="316"/>
      <c r="H2" s="316" t="s">
        <v>100</v>
      </c>
      <c r="I2" s="316"/>
      <c r="J2" s="316" t="s">
        <v>101</v>
      </c>
      <c r="K2" s="316"/>
      <c r="L2" s="316" t="s">
        <v>102</v>
      </c>
      <c r="M2" s="316"/>
      <c r="N2" s="316" t="s">
        <v>103</v>
      </c>
      <c r="O2" s="316"/>
      <c r="P2" s="316" t="s">
        <v>104</v>
      </c>
      <c r="Q2" s="316"/>
      <c r="R2" s="316" t="s">
        <v>105</v>
      </c>
      <c r="S2" s="316"/>
      <c r="T2" s="316" t="s">
        <v>106</v>
      </c>
      <c r="U2" s="316"/>
      <c r="V2" s="316" t="s">
        <v>107</v>
      </c>
      <c r="W2" s="316"/>
      <c r="X2" s="316"/>
      <c r="Y2" s="316"/>
      <c r="Z2" s="316"/>
    </row>
    <row r="3" spans="2:26" ht="28.35" customHeight="1" x14ac:dyDescent="0.2">
      <c r="B3" s="316"/>
      <c r="C3" s="316"/>
      <c r="D3" s="316"/>
      <c r="E3" s="141" t="s">
        <v>108</v>
      </c>
      <c r="F3" s="141" t="s">
        <v>109</v>
      </c>
      <c r="G3" s="141" t="s">
        <v>108</v>
      </c>
      <c r="H3" s="141" t="s">
        <v>109</v>
      </c>
      <c r="I3" s="141" t="s">
        <v>108</v>
      </c>
      <c r="J3" s="141" t="s">
        <v>109</v>
      </c>
      <c r="K3" s="141" t="s">
        <v>108</v>
      </c>
      <c r="L3" s="141" t="s">
        <v>109</v>
      </c>
      <c r="M3" s="141" t="s">
        <v>108</v>
      </c>
      <c r="N3" s="141" t="s">
        <v>109</v>
      </c>
      <c r="O3" s="141" t="s">
        <v>108</v>
      </c>
      <c r="P3" s="141" t="s">
        <v>109</v>
      </c>
      <c r="Q3" s="141" t="s">
        <v>108</v>
      </c>
      <c r="R3" s="141" t="s">
        <v>109</v>
      </c>
      <c r="S3" s="141" t="s">
        <v>108</v>
      </c>
      <c r="T3" s="141" t="s">
        <v>109</v>
      </c>
      <c r="U3" s="141" t="s">
        <v>108</v>
      </c>
      <c r="V3" s="141" t="s">
        <v>109</v>
      </c>
      <c r="W3" s="141" t="s">
        <v>108</v>
      </c>
      <c r="X3" s="141" t="s">
        <v>109</v>
      </c>
      <c r="Y3" s="141" t="s">
        <v>108</v>
      </c>
      <c r="Z3" s="141" t="s">
        <v>108</v>
      </c>
    </row>
    <row r="4" spans="2:26" ht="28.35" customHeight="1" x14ac:dyDescent="0.2">
      <c r="B4" s="142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4"/>
    </row>
    <row r="5" spans="2:26" ht="28.35" customHeight="1" x14ac:dyDescent="0.2">
      <c r="B5" s="145" t="s">
        <v>110</v>
      </c>
      <c r="C5" s="146" t="s">
        <v>111</v>
      </c>
      <c r="D5" s="147" t="s">
        <v>18</v>
      </c>
      <c r="E5" s="148">
        <v>5012.84</v>
      </c>
      <c r="F5" s="149">
        <v>76.83</v>
      </c>
      <c r="G5" s="148">
        <v>3851.37</v>
      </c>
      <c r="H5" s="149">
        <v>15.49</v>
      </c>
      <c r="I5" s="148">
        <v>776.57</v>
      </c>
      <c r="J5" s="149">
        <v>0.53</v>
      </c>
      <c r="K5" s="148">
        <v>26.62</v>
      </c>
      <c r="L5" s="149">
        <v>0</v>
      </c>
      <c r="M5" s="148">
        <v>0</v>
      </c>
      <c r="N5" s="149">
        <v>0</v>
      </c>
      <c r="O5" s="148">
        <v>0</v>
      </c>
      <c r="P5" s="149">
        <v>0.06</v>
      </c>
      <c r="Q5" s="148">
        <v>2.77</v>
      </c>
      <c r="R5" s="149">
        <v>0</v>
      </c>
      <c r="S5" s="148">
        <v>0</v>
      </c>
      <c r="T5" s="149">
        <v>6.15</v>
      </c>
      <c r="U5" s="148">
        <v>308.35000000000002</v>
      </c>
      <c r="V5" s="149">
        <v>0.2</v>
      </c>
      <c r="W5" s="148">
        <v>9.98</v>
      </c>
      <c r="X5" s="149">
        <v>99.258099999999999</v>
      </c>
      <c r="Y5" s="148">
        <v>4975.6499999999996</v>
      </c>
      <c r="Z5" s="150">
        <v>9988.5</v>
      </c>
    </row>
    <row r="6" spans="2:26" ht="28.35" customHeight="1" x14ac:dyDescent="0.2">
      <c r="B6" s="145" t="s">
        <v>112</v>
      </c>
      <c r="C6" s="146" t="s">
        <v>113</v>
      </c>
      <c r="D6" s="147" t="s">
        <v>18</v>
      </c>
      <c r="E6" s="148">
        <v>6683.79</v>
      </c>
      <c r="F6" s="149">
        <v>76.83</v>
      </c>
      <c r="G6" s="148">
        <v>5135.16</v>
      </c>
      <c r="H6" s="149">
        <v>11.62</v>
      </c>
      <c r="I6" s="148">
        <v>776.57</v>
      </c>
      <c r="J6" s="149">
        <v>0.4</v>
      </c>
      <c r="K6" s="148">
        <v>26.62</v>
      </c>
      <c r="L6" s="149">
        <v>0</v>
      </c>
      <c r="M6" s="148">
        <v>0</v>
      </c>
      <c r="N6" s="149">
        <v>0</v>
      </c>
      <c r="O6" s="148">
        <v>0</v>
      </c>
      <c r="P6" s="149">
        <v>0.04</v>
      </c>
      <c r="Q6" s="148">
        <v>2.77</v>
      </c>
      <c r="R6" s="149">
        <v>0</v>
      </c>
      <c r="S6" s="148">
        <v>0</v>
      </c>
      <c r="T6" s="149">
        <v>4.6100000000000003</v>
      </c>
      <c r="U6" s="148">
        <v>308.35000000000002</v>
      </c>
      <c r="V6" s="149">
        <v>0.15</v>
      </c>
      <c r="W6" s="148">
        <v>9.98</v>
      </c>
      <c r="X6" s="149">
        <v>93.6511</v>
      </c>
      <c r="Y6" s="148">
        <v>6259.44</v>
      </c>
      <c r="Z6" s="150">
        <v>12943.23</v>
      </c>
    </row>
    <row r="7" spans="2:26" ht="28.35" customHeight="1" x14ac:dyDescent="0.2">
      <c r="B7" s="145" t="s">
        <v>114</v>
      </c>
      <c r="C7" s="146" t="s">
        <v>115</v>
      </c>
      <c r="D7" s="147" t="s">
        <v>18</v>
      </c>
      <c r="E7" s="148">
        <v>11951.52</v>
      </c>
      <c r="F7" s="149">
        <v>76.83</v>
      </c>
      <c r="G7" s="148">
        <v>9182.35</v>
      </c>
      <c r="H7" s="149">
        <v>6.5</v>
      </c>
      <c r="I7" s="148">
        <v>776.57</v>
      </c>
      <c r="J7" s="149">
        <v>0.22</v>
      </c>
      <c r="K7" s="148">
        <v>26.62</v>
      </c>
      <c r="L7" s="149">
        <v>0</v>
      </c>
      <c r="M7" s="148">
        <v>0</v>
      </c>
      <c r="N7" s="149">
        <v>0</v>
      </c>
      <c r="O7" s="148">
        <v>0</v>
      </c>
      <c r="P7" s="149">
        <v>0.02</v>
      </c>
      <c r="Q7" s="148">
        <v>2.77</v>
      </c>
      <c r="R7" s="149">
        <v>0</v>
      </c>
      <c r="S7" s="148">
        <v>0</v>
      </c>
      <c r="T7" s="149">
        <v>2.58</v>
      </c>
      <c r="U7" s="148">
        <v>308.35000000000002</v>
      </c>
      <c r="V7" s="149">
        <v>0.08</v>
      </c>
      <c r="W7" s="148">
        <v>9.98</v>
      </c>
      <c r="X7" s="149">
        <v>86.237099999999998</v>
      </c>
      <c r="Y7" s="148">
        <v>10306.64</v>
      </c>
      <c r="Z7" s="150">
        <v>22258.16</v>
      </c>
    </row>
    <row r="8" spans="2:26" ht="28.35" customHeight="1" x14ac:dyDescent="0.2">
      <c r="B8" s="145" t="s">
        <v>116</v>
      </c>
      <c r="C8" s="146" t="s">
        <v>117</v>
      </c>
      <c r="D8" s="147" t="s">
        <v>18</v>
      </c>
      <c r="E8" s="148">
        <v>4264.5600000000004</v>
      </c>
      <c r="F8" s="149">
        <v>76.87</v>
      </c>
      <c r="G8" s="148">
        <v>3278.17</v>
      </c>
      <c r="H8" s="149">
        <v>18.21</v>
      </c>
      <c r="I8" s="148">
        <v>776.57</v>
      </c>
      <c r="J8" s="149">
        <v>0</v>
      </c>
      <c r="K8" s="148">
        <v>0</v>
      </c>
      <c r="L8" s="149">
        <v>0</v>
      </c>
      <c r="M8" s="148">
        <v>0</v>
      </c>
      <c r="N8" s="149">
        <v>0</v>
      </c>
      <c r="O8" s="148">
        <v>0</v>
      </c>
      <c r="P8" s="149">
        <v>7.0000000000000007E-2</v>
      </c>
      <c r="Q8" s="148">
        <v>2.9</v>
      </c>
      <c r="R8" s="149">
        <v>0</v>
      </c>
      <c r="S8" s="148">
        <v>0</v>
      </c>
      <c r="T8" s="149">
        <v>7.23</v>
      </c>
      <c r="U8" s="148">
        <v>308.35000000000002</v>
      </c>
      <c r="V8" s="149">
        <v>0.23</v>
      </c>
      <c r="W8" s="148">
        <v>9.98</v>
      </c>
      <c r="X8" s="149">
        <v>102.6123</v>
      </c>
      <c r="Y8" s="148">
        <v>4375.96</v>
      </c>
      <c r="Z8" s="150">
        <v>8640.52</v>
      </c>
    </row>
    <row r="9" spans="2:26" ht="28.35" customHeight="1" x14ac:dyDescent="0.2">
      <c r="B9" s="145" t="s">
        <v>118</v>
      </c>
      <c r="C9" s="146" t="s">
        <v>119</v>
      </c>
      <c r="D9" s="147" t="s">
        <v>18</v>
      </c>
      <c r="E9" s="148">
        <v>5686.08</v>
      </c>
      <c r="F9" s="149">
        <v>76.87</v>
      </c>
      <c r="G9" s="148">
        <v>4370.8900000000003</v>
      </c>
      <c r="H9" s="149">
        <v>13.66</v>
      </c>
      <c r="I9" s="148">
        <v>776.57</v>
      </c>
      <c r="J9" s="149">
        <v>0</v>
      </c>
      <c r="K9" s="148">
        <v>0</v>
      </c>
      <c r="L9" s="149">
        <v>0</v>
      </c>
      <c r="M9" s="148">
        <v>0</v>
      </c>
      <c r="N9" s="149">
        <v>0</v>
      </c>
      <c r="O9" s="148">
        <v>0</v>
      </c>
      <c r="P9" s="149">
        <v>0.05</v>
      </c>
      <c r="Q9" s="148">
        <v>2.9</v>
      </c>
      <c r="R9" s="149">
        <v>0</v>
      </c>
      <c r="S9" s="148">
        <v>0</v>
      </c>
      <c r="T9" s="149">
        <v>5.42</v>
      </c>
      <c r="U9" s="148">
        <v>308.35000000000002</v>
      </c>
      <c r="V9" s="149">
        <v>0.18</v>
      </c>
      <c r="W9" s="148">
        <v>9.98</v>
      </c>
      <c r="X9" s="149">
        <v>96.176699999999997</v>
      </c>
      <c r="Y9" s="148">
        <v>5468.68</v>
      </c>
      <c r="Z9" s="150">
        <v>11154.76</v>
      </c>
    </row>
    <row r="10" spans="2:26" ht="28.35" customHeight="1" x14ac:dyDescent="0.2">
      <c r="B10" s="145" t="s">
        <v>120</v>
      </c>
      <c r="C10" s="146" t="s">
        <v>121</v>
      </c>
      <c r="D10" s="147" t="s">
        <v>18</v>
      </c>
      <c r="E10" s="148">
        <v>10167.67</v>
      </c>
      <c r="F10" s="149">
        <v>76.87</v>
      </c>
      <c r="G10" s="148">
        <v>7815.89</v>
      </c>
      <c r="H10" s="149">
        <v>7.64</v>
      </c>
      <c r="I10" s="148">
        <v>776.57</v>
      </c>
      <c r="J10" s="149">
        <v>0</v>
      </c>
      <c r="K10" s="148">
        <v>0</v>
      </c>
      <c r="L10" s="149">
        <v>0</v>
      </c>
      <c r="M10" s="148">
        <v>0</v>
      </c>
      <c r="N10" s="149">
        <v>0</v>
      </c>
      <c r="O10" s="148">
        <v>0</v>
      </c>
      <c r="P10" s="149">
        <v>0.03</v>
      </c>
      <c r="Q10" s="148">
        <v>2.9</v>
      </c>
      <c r="R10" s="149">
        <v>0</v>
      </c>
      <c r="S10" s="148">
        <v>0</v>
      </c>
      <c r="T10" s="149">
        <v>3.03</v>
      </c>
      <c r="U10" s="148">
        <v>308.35000000000002</v>
      </c>
      <c r="V10" s="149">
        <v>0.1</v>
      </c>
      <c r="W10" s="148">
        <v>9.98</v>
      </c>
      <c r="X10" s="149">
        <v>87.666899999999998</v>
      </c>
      <c r="Y10" s="148">
        <v>8913.68</v>
      </c>
      <c r="Z10" s="150">
        <v>19081.349999999999</v>
      </c>
    </row>
    <row r="11" spans="2:26" ht="28.35" customHeight="1" x14ac:dyDescent="0.2">
      <c r="B11" s="145" t="s">
        <v>122</v>
      </c>
      <c r="C11" s="146" t="s">
        <v>123</v>
      </c>
      <c r="D11" s="147" t="s">
        <v>18</v>
      </c>
      <c r="E11" s="148">
        <v>12443.57</v>
      </c>
      <c r="F11" s="149">
        <v>76.8</v>
      </c>
      <c r="G11" s="148">
        <v>9556.66</v>
      </c>
      <c r="H11" s="149">
        <v>6.24</v>
      </c>
      <c r="I11" s="148">
        <v>776.57</v>
      </c>
      <c r="J11" s="149">
        <v>0.21</v>
      </c>
      <c r="K11" s="148">
        <v>26.62</v>
      </c>
      <c r="L11" s="149">
        <v>0</v>
      </c>
      <c r="M11" s="148">
        <v>0</v>
      </c>
      <c r="N11" s="149">
        <v>0</v>
      </c>
      <c r="O11" s="148">
        <v>0</v>
      </c>
      <c r="P11" s="149">
        <v>0.02</v>
      </c>
      <c r="Q11" s="148">
        <v>2.65</v>
      </c>
      <c r="R11" s="149">
        <v>0</v>
      </c>
      <c r="S11" s="148">
        <v>0</v>
      </c>
      <c r="T11" s="149">
        <v>2.48</v>
      </c>
      <c r="U11" s="148">
        <v>308.35000000000002</v>
      </c>
      <c r="V11" s="149">
        <v>0.08</v>
      </c>
      <c r="W11" s="148">
        <v>9.98</v>
      </c>
      <c r="X11" s="149">
        <v>85.834100000000007</v>
      </c>
      <c r="Y11" s="148">
        <v>10680.83</v>
      </c>
      <c r="Z11" s="150">
        <v>23124.400000000001</v>
      </c>
    </row>
    <row r="12" spans="2:26" ht="28.35" customHeight="1" x14ac:dyDescent="0.2">
      <c r="B12" s="145" t="s">
        <v>124</v>
      </c>
      <c r="C12" s="146" t="s">
        <v>125</v>
      </c>
      <c r="D12" s="147" t="s">
        <v>18</v>
      </c>
      <c r="E12" s="148">
        <v>14673</v>
      </c>
      <c r="F12" s="149">
        <v>76.8</v>
      </c>
      <c r="G12" s="148">
        <v>11268.86</v>
      </c>
      <c r="H12" s="149">
        <v>5.29</v>
      </c>
      <c r="I12" s="148">
        <v>776.57</v>
      </c>
      <c r="J12" s="149">
        <v>0.18</v>
      </c>
      <c r="K12" s="148">
        <v>26.62</v>
      </c>
      <c r="L12" s="149">
        <v>0</v>
      </c>
      <c r="M12" s="148">
        <v>0</v>
      </c>
      <c r="N12" s="149">
        <v>0</v>
      </c>
      <c r="O12" s="148">
        <v>0</v>
      </c>
      <c r="P12" s="149">
        <v>0.02</v>
      </c>
      <c r="Q12" s="148">
        <v>2.65</v>
      </c>
      <c r="R12" s="149">
        <v>0</v>
      </c>
      <c r="S12" s="148">
        <v>0</v>
      </c>
      <c r="T12" s="149">
        <v>2.1</v>
      </c>
      <c r="U12" s="148">
        <v>308.35000000000002</v>
      </c>
      <c r="V12" s="149">
        <v>7.0000000000000007E-2</v>
      </c>
      <c r="W12" s="148">
        <v>9.98</v>
      </c>
      <c r="X12" s="149">
        <v>84.461500000000001</v>
      </c>
      <c r="Y12" s="148">
        <v>12393.03</v>
      </c>
      <c r="Z12" s="150">
        <v>27066.03</v>
      </c>
    </row>
    <row r="13" spans="2:26" ht="28.35" customHeight="1" x14ac:dyDescent="0.2">
      <c r="B13" s="145" t="s">
        <v>126</v>
      </c>
      <c r="C13" s="146" t="s">
        <v>127</v>
      </c>
      <c r="D13" s="147" t="s">
        <v>18</v>
      </c>
      <c r="E13" s="148">
        <v>16902.43</v>
      </c>
      <c r="F13" s="149">
        <v>76.8</v>
      </c>
      <c r="G13" s="148">
        <v>12981.06</v>
      </c>
      <c r="H13" s="149">
        <v>4.59</v>
      </c>
      <c r="I13" s="148">
        <v>776.57</v>
      </c>
      <c r="J13" s="149">
        <v>0.16</v>
      </c>
      <c r="K13" s="148">
        <v>26.62</v>
      </c>
      <c r="L13" s="149">
        <v>0</v>
      </c>
      <c r="M13" s="148">
        <v>0</v>
      </c>
      <c r="N13" s="149">
        <v>0</v>
      </c>
      <c r="O13" s="148">
        <v>0</v>
      </c>
      <c r="P13" s="149">
        <v>0.02</v>
      </c>
      <c r="Q13" s="148">
        <v>2.65</v>
      </c>
      <c r="R13" s="149">
        <v>0</v>
      </c>
      <c r="S13" s="148">
        <v>0</v>
      </c>
      <c r="T13" s="149">
        <v>1.82</v>
      </c>
      <c r="U13" s="148">
        <v>308.35000000000002</v>
      </c>
      <c r="V13" s="149">
        <v>0.06</v>
      </c>
      <c r="W13" s="148">
        <v>9.98</v>
      </c>
      <c r="X13" s="149">
        <v>83.450900000000004</v>
      </c>
      <c r="Y13" s="148">
        <v>14105.23</v>
      </c>
      <c r="Z13" s="150">
        <v>31007.66</v>
      </c>
    </row>
    <row r="14" spans="2:26" ht="28.35" customHeight="1" x14ac:dyDescent="0.2">
      <c r="B14" s="145" t="s">
        <v>128</v>
      </c>
      <c r="C14" s="146" t="s">
        <v>129</v>
      </c>
      <c r="D14" s="147" t="s">
        <v>18</v>
      </c>
      <c r="E14" s="148">
        <v>3336.06</v>
      </c>
      <c r="F14" s="149">
        <v>77.430000000000007</v>
      </c>
      <c r="G14" s="148">
        <v>2583.11</v>
      </c>
      <c r="H14" s="149">
        <v>23.28</v>
      </c>
      <c r="I14" s="148">
        <v>776.57</v>
      </c>
      <c r="J14" s="149">
        <v>0.8</v>
      </c>
      <c r="K14" s="148">
        <v>26.62</v>
      </c>
      <c r="L14" s="149">
        <v>0</v>
      </c>
      <c r="M14" s="148">
        <v>0</v>
      </c>
      <c r="N14" s="149">
        <v>1.46</v>
      </c>
      <c r="O14" s="148">
        <v>48.74</v>
      </c>
      <c r="P14" s="149">
        <v>0.12</v>
      </c>
      <c r="Q14" s="148">
        <v>4.03</v>
      </c>
      <c r="R14" s="149">
        <v>0</v>
      </c>
      <c r="S14" s="148">
        <v>0</v>
      </c>
      <c r="T14" s="149">
        <v>9.24</v>
      </c>
      <c r="U14" s="148">
        <v>308.35000000000002</v>
      </c>
      <c r="V14" s="149">
        <v>0.3</v>
      </c>
      <c r="W14" s="148">
        <v>9.98</v>
      </c>
      <c r="X14" s="149">
        <v>112.6298</v>
      </c>
      <c r="Y14" s="148">
        <v>3757.4</v>
      </c>
      <c r="Z14" s="150">
        <v>7093.46</v>
      </c>
    </row>
    <row r="15" spans="2:26" ht="28.35" customHeight="1" x14ac:dyDescent="0.2">
      <c r="B15" s="145" t="s">
        <v>130</v>
      </c>
      <c r="C15" s="146" t="s">
        <v>131</v>
      </c>
      <c r="D15" s="147" t="s">
        <v>18</v>
      </c>
      <c r="E15" s="148">
        <v>4448.08</v>
      </c>
      <c r="F15" s="149">
        <v>77.430000000000007</v>
      </c>
      <c r="G15" s="148">
        <v>3444.15</v>
      </c>
      <c r="H15" s="149">
        <v>17.46</v>
      </c>
      <c r="I15" s="148">
        <v>776.57</v>
      </c>
      <c r="J15" s="149">
        <v>0.6</v>
      </c>
      <c r="K15" s="148">
        <v>26.62</v>
      </c>
      <c r="L15" s="149">
        <v>0</v>
      </c>
      <c r="M15" s="148">
        <v>0</v>
      </c>
      <c r="N15" s="149">
        <v>0</v>
      </c>
      <c r="O15" s="148">
        <v>0</v>
      </c>
      <c r="P15" s="149">
        <v>0.09</v>
      </c>
      <c r="Q15" s="148">
        <v>4.03</v>
      </c>
      <c r="R15" s="149">
        <v>0</v>
      </c>
      <c r="S15" s="148">
        <v>0</v>
      </c>
      <c r="T15" s="149">
        <v>6.93</v>
      </c>
      <c r="U15" s="148">
        <v>308.35000000000002</v>
      </c>
      <c r="V15" s="149">
        <v>0.22</v>
      </c>
      <c r="W15" s="148">
        <v>9.98</v>
      </c>
      <c r="X15" s="149">
        <v>102.7342</v>
      </c>
      <c r="Y15" s="148">
        <v>4569.7</v>
      </c>
      <c r="Z15" s="150">
        <v>9017.7800000000007</v>
      </c>
    </row>
    <row r="16" spans="2:26" ht="28.35" customHeight="1" x14ac:dyDescent="0.2">
      <c r="B16" s="145" t="s">
        <v>132</v>
      </c>
      <c r="C16" s="146" t="s">
        <v>133</v>
      </c>
      <c r="D16" s="147" t="s">
        <v>18</v>
      </c>
      <c r="E16" s="148">
        <v>7572.66</v>
      </c>
      <c r="F16" s="149">
        <v>77.430000000000007</v>
      </c>
      <c r="G16" s="148">
        <v>5863.51</v>
      </c>
      <c r="H16" s="149">
        <v>10.25</v>
      </c>
      <c r="I16" s="148">
        <v>776.57</v>
      </c>
      <c r="J16" s="149">
        <v>0.35</v>
      </c>
      <c r="K16" s="148">
        <v>26.62</v>
      </c>
      <c r="L16" s="149">
        <v>0</v>
      </c>
      <c r="M16" s="148">
        <v>0</v>
      </c>
      <c r="N16" s="149">
        <v>0</v>
      </c>
      <c r="O16" s="148">
        <v>0</v>
      </c>
      <c r="P16" s="149">
        <v>0.05</v>
      </c>
      <c r="Q16" s="148">
        <v>4.03</v>
      </c>
      <c r="R16" s="149">
        <v>0</v>
      </c>
      <c r="S16" s="148">
        <v>0</v>
      </c>
      <c r="T16" s="149">
        <v>4.07</v>
      </c>
      <c r="U16" s="148">
        <v>308.35000000000002</v>
      </c>
      <c r="V16" s="149">
        <v>0.13</v>
      </c>
      <c r="W16" s="148">
        <v>9.98</v>
      </c>
      <c r="X16" s="149">
        <v>92.293400000000005</v>
      </c>
      <c r="Y16" s="148">
        <v>6989.06</v>
      </c>
      <c r="Z16" s="150">
        <v>14561.72</v>
      </c>
    </row>
    <row r="17" spans="2:26" ht="28.35" customHeight="1" x14ac:dyDescent="0.2">
      <c r="B17" s="145" t="s">
        <v>69</v>
      </c>
      <c r="C17" s="146" t="s">
        <v>70</v>
      </c>
      <c r="D17" s="147" t="s">
        <v>18</v>
      </c>
      <c r="E17" s="148">
        <v>1732.51</v>
      </c>
      <c r="F17" s="149">
        <v>78.22</v>
      </c>
      <c r="G17" s="148">
        <v>1355.17</v>
      </c>
      <c r="H17" s="149">
        <v>44.82</v>
      </c>
      <c r="I17" s="148">
        <v>776.57</v>
      </c>
      <c r="J17" s="149">
        <v>1.87</v>
      </c>
      <c r="K17" s="148">
        <v>32.409999999999997</v>
      </c>
      <c r="L17" s="149">
        <v>0.1</v>
      </c>
      <c r="M17" s="148">
        <v>1.66</v>
      </c>
      <c r="N17" s="149">
        <v>8.3699999999999992</v>
      </c>
      <c r="O17" s="148">
        <v>144.94999999999999</v>
      </c>
      <c r="P17" s="149">
        <v>0.23</v>
      </c>
      <c r="Q17" s="148">
        <v>3.92</v>
      </c>
      <c r="R17" s="149">
        <v>0</v>
      </c>
      <c r="S17" s="148">
        <v>0</v>
      </c>
      <c r="T17" s="149">
        <v>17.8</v>
      </c>
      <c r="U17" s="148">
        <v>308.35000000000002</v>
      </c>
      <c r="V17" s="149">
        <v>0.57999999999999996</v>
      </c>
      <c r="W17" s="148">
        <v>9.98</v>
      </c>
      <c r="X17" s="149">
        <v>151.97649999999999</v>
      </c>
      <c r="Y17" s="148">
        <v>2633.01</v>
      </c>
      <c r="Z17" s="150">
        <v>4365.5200000000004</v>
      </c>
    </row>
    <row r="18" spans="2:26" ht="28.35" customHeight="1" x14ac:dyDescent="0.2">
      <c r="B18" s="145" t="s">
        <v>66</v>
      </c>
      <c r="C18" s="146" t="s">
        <v>134</v>
      </c>
      <c r="D18" s="147" t="s">
        <v>18</v>
      </c>
      <c r="E18" s="148">
        <v>1992.31</v>
      </c>
      <c r="F18" s="149">
        <v>77.48</v>
      </c>
      <c r="G18" s="148">
        <v>1543.64</v>
      </c>
      <c r="H18" s="149">
        <v>38.979999999999997</v>
      </c>
      <c r="I18" s="148">
        <v>776.57</v>
      </c>
      <c r="J18" s="149">
        <v>0</v>
      </c>
      <c r="K18" s="148">
        <v>0</v>
      </c>
      <c r="L18" s="149">
        <v>0</v>
      </c>
      <c r="M18" s="148">
        <v>0</v>
      </c>
      <c r="N18" s="149">
        <v>6.49</v>
      </c>
      <c r="O18" s="148">
        <v>129.36000000000001</v>
      </c>
      <c r="P18" s="149">
        <v>0.19</v>
      </c>
      <c r="Q18" s="148">
        <v>3.82</v>
      </c>
      <c r="R18" s="149">
        <v>0</v>
      </c>
      <c r="S18" s="148">
        <v>0</v>
      </c>
      <c r="T18" s="149">
        <v>15.48</v>
      </c>
      <c r="U18" s="148">
        <v>308.35000000000002</v>
      </c>
      <c r="V18" s="149">
        <v>0.5</v>
      </c>
      <c r="W18" s="148">
        <v>9.98</v>
      </c>
      <c r="X18" s="149">
        <v>139.1208</v>
      </c>
      <c r="Y18" s="148">
        <v>2771.72</v>
      </c>
      <c r="Z18" s="150">
        <v>4764.0200000000004</v>
      </c>
    </row>
    <row r="19" spans="2:26" ht="28.35" customHeight="1" x14ac:dyDescent="0.2">
      <c r="B19" s="145" t="s">
        <v>135</v>
      </c>
      <c r="C19" s="146" t="s">
        <v>136</v>
      </c>
      <c r="D19" s="147" t="s">
        <v>18</v>
      </c>
      <c r="E19" s="148">
        <v>1918.76</v>
      </c>
      <c r="F19" s="149">
        <v>77.489999999999995</v>
      </c>
      <c r="G19" s="148">
        <v>1486.85</v>
      </c>
      <c r="H19" s="149">
        <v>40.47</v>
      </c>
      <c r="I19" s="148">
        <v>776.57</v>
      </c>
      <c r="J19" s="149">
        <v>1.69</v>
      </c>
      <c r="K19" s="148">
        <v>32.409999999999997</v>
      </c>
      <c r="L19" s="149">
        <v>0.18</v>
      </c>
      <c r="M19" s="148">
        <v>3.41</v>
      </c>
      <c r="N19" s="149">
        <v>6.97</v>
      </c>
      <c r="O19" s="148">
        <v>133.77000000000001</v>
      </c>
      <c r="P19" s="149">
        <v>0.2</v>
      </c>
      <c r="Q19" s="148">
        <v>3.89</v>
      </c>
      <c r="R19" s="149">
        <v>0</v>
      </c>
      <c r="S19" s="148">
        <v>0</v>
      </c>
      <c r="T19" s="149">
        <v>16.07</v>
      </c>
      <c r="U19" s="148">
        <v>308.35000000000002</v>
      </c>
      <c r="V19" s="149">
        <v>0.52</v>
      </c>
      <c r="W19" s="148">
        <v>9.98</v>
      </c>
      <c r="X19" s="149">
        <v>143.59440000000001</v>
      </c>
      <c r="Y19" s="148">
        <v>2755.24</v>
      </c>
      <c r="Z19" s="150">
        <v>4674</v>
      </c>
    </row>
    <row r="20" spans="2:26" ht="28.35" customHeight="1" x14ac:dyDescent="0.2">
      <c r="B20" s="145" t="s">
        <v>61</v>
      </c>
      <c r="C20" s="146" t="s">
        <v>137</v>
      </c>
      <c r="D20" s="147" t="s">
        <v>18</v>
      </c>
      <c r="E20" s="148">
        <v>1732.51</v>
      </c>
      <c r="F20" s="149">
        <v>77.510000000000005</v>
      </c>
      <c r="G20" s="148">
        <v>1342.87</v>
      </c>
      <c r="H20" s="149">
        <v>44.82</v>
      </c>
      <c r="I20" s="148">
        <v>776.57</v>
      </c>
      <c r="J20" s="149">
        <v>1.87</v>
      </c>
      <c r="K20" s="148">
        <v>32.409999999999997</v>
      </c>
      <c r="L20" s="149">
        <v>0.08</v>
      </c>
      <c r="M20" s="148">
        <v>1.44</v>
      </c>
      <c r="N20" s="149">
        <v>8.3699999999999992</v>
      </c>
      <c r="O20" s="148">
        <v>144.94999999999999</v>
      </c>
      <c r="P20" s="149">
        <v>0.22</v>
      </c>
      <c r="Q20" s="148">
        <v>3.81</v>
      </c>
      <c r="R20" s="149">
        <v>0</v>
      </c>
      <c r="S20" s="148">
        <v>0</v>
      </c>
      <c r="T20" s="149">
        <v>17.8</v>
      </c>
      <c r="U20" s="148">
        <v>308.35000000000002</v>
      </c>
      <c r="V20" s="149">
        <v>0.57999999999999996</v>
      </c>
      <c r="W20" s="148">
        <v>9.98</v>
      </c>
      <c r="X20" s="149">
        <v>151.2475</v>
      </c>
      <c r="Y20" s="148">
        <v>2620.38</v>
      </c>
      <c r="Z20" s="150">
        <v>4352.8900000000003</v>
      </c>
    </row>
    <row r="21" spans="2:26" ht="28.35" customHeight="1" x14ac:dyDescent="0.2">
      <c r="B21" s="145" t="s">
        <v>138</v>
      </c>
      <c r="C21" s="146" t="s">
        <v>139</v>
      </c>
      <c r="D21" s="147" t="s">
        <v>18</v>
      </c>
      <c r="E21" s="148">
        <v>3210.2</v>
      </c>
      <c r="F21" s="149">
        <v>77.040000000000006</v>
      </c>
      <c r="G21" s="148">
        <v>2473.14</v>
      </c>
      <c r="H21" s="149">
        <v>24.19</v>
      </c>
      <c r="I21" s="148">
        <v>776.57</v>
      </c>
      <c r="J21" s="149">
        <v>0.83</v>
      </c>
      <c r="K21" s="148">
        <v>26.62</v>
      </c>
      <c r="L21" s="149">
        <v>0</v>
      </c>
      <c r="M21" s="148">
        <v>0</v>
      </c>
      <c r="N21" s="149">
        <v>1.75</v>
      </c>
      <c r="O21" s="148">
        <v>56.29</v>
      </c>
      <c r="P21" s="149">
        <v>0.09</v>
      </c>
      <c r="Q21" s="148">
        <v>2.85</v>
      </c>
      <c r="R21" s="149">
        <v>0</v>
      </c>
      <c r="S21" s="148">
        <v>0</v>
      </c>
      <c r="T21" s="149">
        <v>9.61</v>
      </c>
      <c r="U21" s="148">
        <v>308.35000000000002</v>
      </c>
      <c r="V21" s="149">
        <v>0.31</v>
      </c>
      <c r="W21" s="148">
        <v>9.98</v>
      </c>
      <c r="X21" s="149">
        <v>113.8184</v>
      </c>
      <c r="Y21" s="148">
        <v>3653.8</v>
      </c>
      <c r="Z21" s="150">
        <v>6863.99</v>
      </c>
    </row>
    <row r="22" spans="2:26" ht="28.35" customHeight="1" x14ac:dyDescent="0.2">
      <c r="B22" s="145" t="s">
        <v>140</v>
      </c>
      <c r="C22" s="146" t="s">
        <v>141</v>
      </c>
      <c r="D22" s="147" t="s">
        <v>18</v>
      </c>
      <c r="E22" s="148">
        <v>4280.26</v>
      </c>
      <c r="F22" s="149">
        <v>77.040000000000006</v>
      </c>
      <c r="G22" s="148">
        <v>3297.52</v>
      </c>
      <c r="H22" s="149">
        <v>18.14</v>
      </c>
      <c r="I22" s="148">
        <v>776.57</v>
      </c>
      <c r="J22" s="149">
        <v>0.62</v>
      </c>
      <c r="K22" s="148">
        <v>26.62</v>
      </c>
      <c r="L22" s="149">
        <v>0</v>
      </c>
      <c r="M22" s="148">
        <v>0</v>
      </c>
      <c r="N22" s="149">
        <v>0</v>
      </c>
      <c r="O22" s="148">
        <v>0</v>
      </c>
      <c r="P22" s="149">
        <v>7.0000000000000007E-2</v>
      </c>
      <c r="Q22" s="148">
        <v>2.85</v>
      </c>
      <c r="R22" s="149">
        <v>0</v>
      </c>
      <c r="S22" s="148">
        <v>0</v>
      </c>
      <c r="T22" s="149">
        <v>7.2</v>
      </c>
      <c r="U22" s="148">
        <v>308.35000000000002</v>
      </c>
      <c r="V22" s="149">
        <v>0.23</v>
      </c>
      <c r="W22" s="148">
        <v>9.98</v>
      </c>
      <c r="X22" s="149">
        <v>103.3087</v>
      </c>
      <c r="Y22" s="148">
        <v>4421.8900000000003</v>
      </c>
      <c r="Z22" s="150">
        <v>8702.15</v>
      </c>
    </row>
    <row r="23" spans="2:26" ht="28.35" customHeight="1" x14ac:dyDescent="0.2">
      <c r="B23" s="145" t="s">
        <v>142</v>
      </c>
      <c r="C23" s="146" t="s">
        <v>143</v>
      </c>
      <c r="D23" s="147" t="s">
        <v>18</v>
      </c>
      <c r="E23" s="148">
        <v>7832.71</v>
      </c>
      <c r="F23" s="149">
        <v>77.040000000000006</v>
      </c>
      <c r="G23" s="148">
        <v>6034.32</v>
      </c>
      <c r="H23" s="149">
        <v>9.91</v>
      </c>
      <c r="I23" s="148">
        <v>776.57</v>
      </c>
      <c r="J23" s="149">
        <v>0.34</v>
      </c>
      <c r="K23" s="148">
        <v>26.62</v>
      </c>
      <c r="L23" s="149">
        <v>0</v>
      </c>
      <c r="M23" s="148">
        <v>0</v>
      </c>
      <c r="N23" s="149">
        <v>0</v>
      </c>
      <c r="O23" s="148">
        <v>0</v>
      </c>
      <c r="P23" s="149">
        <v>0.04</v>
      </c>
      <c r="Q23" s="148">
        <v>2.85</v>
      </c>
      <c r="R23" s="149">
        <v>0</v>
      </c>
      <c r="S23" s="148">
        <v>0</v>
      </c>
      <c r="T23" s="149">
        <v>3.94</v>
      </c>
      <c r="U23" s="148">
        <v>308.35000000000002</v>
      </c>
      <c r="V23" s="149">
        <v>0.13</v>
      </c>
      <c r="W23" s="148">
        <v>9.98</v>
      </c>
      <c r="X23" s="149">
        <v>91.394800000000004</v>
      </c>
      <c r="Y23" s="148">
        <v>7158.69</v>
      </c>
      <c r="Z23" s="150">
        <v>14991.41</v>
      </c>
    </row>
    <row r="24" spans="2:26" ht="28.35" customHeight="1" x14ac:dyDescent="0.2">
      <c r="B24" s="145" t="s">
        <v>64</v>
      </c>
      <c r="C24" s="146" t="s">
        <v>144</v>
      </c>
      <c r="D24" s="147" t="s">
        <v>18</v>
      </c>
      <c r="E24" s="148">
        <v>3849.47</v>
      </c>
      <c r="F24" s="149">
        <v>76.62</v>
      </c>
      <c r="G24" s="148">
        <v>2949.47</v>
      </c>
      <c r="H24" s="149">
        <v>20.170000000000002</v>
      </c>
      <c r="I24" s="148">
        <v>776.57</v>
      </c>
      <c r="J24" s="149">
        <v>0</v>
      </c>
      <c r="K24" s="148">
        <v>0</v>
      </c>
      <c r="L24" s="149">
        <v>0</v>
      </c>
      <c r="M24" s="148">
        <v>0</v>
      </c>
      <c r="N24" s="149">
        <v>0.47</v>
      </c>
      <c r="O24" s="148">
        <v>17.93</v>
      </c>
      <c r="P24" s="149">
        <v>7.0000000000000007E-2</v>
      </c>
      <c r="Q24" s="148">
        <v>2.5099999999999998</v>
      </c>
      <c r="R24" s="149">
        <v>0</v>
      </c>
      <c r="S24" s="148">
        <v>0</v>
      </c>
      <c r="T24" s="149">
        <v>8.01</v>
      </c>
      <c r="U24" s="148">
        <v>308.35000000000002</v>
      </c>
      <c r="V24" s="149">
        <v>0.26</v>
      </c>
      <c r="W24" s="148">
        <v>9.98</v>
      </c>
      <c r="X24" s="149">
        <v>105.5938</v>
      </c>
      <c r="Y24" s="148">
        <v>4064.81</v>
      </c>
      <c r="Z24" s="150">
        <v>7914.28</v>
      </c>
    </row>
    <row r="25" spans="2:26" ht="28.35" customHeight="1" x14ac:dyDescent="0.2">
      <c r="B25" s="145" t="s">
        <v>145</v>
      </c>
      <c r="C25" s="146" t="s">
        <v>146</v>
      </c>
      <c r="D25" s="147" t="s">
        <v>18</v>
      </c>
      <c r="E25" s="148">
        <v>4528.2</v>
      </c>
      <c r="F25" s="149">
        <v>76.75</v>
      </c>
      <c r="G25" s="148">
        <v>3475.4</v>
      </c>
      <c r="H25" s="149">
        <v>17.149999999999999</v>
      </c>
      <c r="I25" s="148">
        <v>776.57</v>
      </c>
      <c r="J25" s="149">
        <v>0</v>
      </c>
      <c r="K25" s="148">
        <v>0</v>
      </c>
      <c r="L25" s="149">
        <v>0</v>
      </c>
      <c r="M25" s="148">
        <v>0</v>
      </c>
      <c r="N25" s="149">
        <v>0</v>
      </c>
      <c r="O25" s="148">
        <v>0</v>
      </c>
      <c r="P25" s="149">
        <v>7.0000000000000007E-2</v>
      </c>
      <c r="Q25" s="148">
        <v>3.1</v>
      </c>
      <c r="R25" s="149">
        <v>0</v>
      </c>
      <c r="S25" s="148">
        <v>0</v>
      </c>
      <c r="T25" s="149">
        <v>6.81</v>
      </c>
      <c r="U25" s="148">
        <v>308.35000000000002</v>
      </c>
      <c r="V25" s="149">
        <v>0.22</v>
      </c>
      <c r="W25" s="148">
        <v>9.98</v>
      </c>
      <c r="X25" s="149">
        <v>100.99809999999999</v>
      </c>
      <c r="Y25" s="148">
        <v>4573.3999999999996</v>
      </c>
      <c r="Z25" s="150">
        <v>9101.6</v>
      </c>
    </row>
    <row r="26" spans="2:26" ht="28.35" customHeight="1" x14ac:dyDescent="0.2">
      <c r="B26" s="145" t="s">
        <v>147</v>
      </c>
      <c r="C26" s="146" t="s">
        <v>148</v>
      </c>
      <c r="D26" s="147" t="s">
        <v>18</v>
      </c>
      <c r="E26" s="148">
        <v>6037.61</v>
      </c>
      <c r="F26" s="149">
        <v>76.75</v>
      </c>
      <c r="G26" s="148">
        <v>4633.8599999999997</v>
      </c>
      <c r="H26" s="149">
        <v>12.86</v>
      </c>
      <c r="I26" s="148">
        <v>776.57</v>
      </c>
      <c r="J26" s="149">
        <v>0</v>
      </c>
      <c r="K26" s="148">
        <v>0</v>
      </c>
      <c r="L26" s="149">
        <v>0</v>
      </c>
      <c r="M26" s="148">
        <v>0</v>
      </c>
      <c r="N26" s="149">
        <v>0</v>
      </c>
      <c r="O26" s="148">
        <v>0</v>
      </c>
      <c r="P26" s="149">
        <v>0.05</v>
      </c>
      <c r="Q26" s="148">
        <v>3.1</v>
      </c>
      <c r="R26" s="149">
        <v>0</v>
      </c>
      <c r="S26" s="148">
        <v>0</v>
      </c>
      <c r="T26" s="149">
        <v>5.1100000000000003</v>
      </c>
      <c r="U26" s="148">
        <v>308.35000000000002</v>
      </c>
      <c r="V26" s="149">
        <v>0.17</v>
      </c>
      <c r="W26" s="148">
        <v>9.98</v>
      </c>
      <c r="X26" s="149">
        <v>94.936000000000007</v>
      </c>
      <c r="Y26" s="148">
        <v>5731.86</v>
      </c>
      <c r="Z26" s="150">
        <v>11769.47</v>
      </c>
    </row>
    <row r="27" spans="2:26" ht="28.35" customHeight="1" x14ac:dyDescent="0.2">
      <c r="B27" s="145" t="s">
        <v>149</v>
      </c>
      <c r="C27" s="146" t="s">
        <v>150</v>
      </c>
      <c r="D27" s="147" t="s">
        <v>18</v>
      </c>
      <c r="E27" s="148">
        <v>11592.84</v>
      </c>
      <c r="F27" s="149">
        <v>76.75</v>
      </c>
      <c r="G27" s="148">
        <v>8897.5</v>
      </c>
      <c r="H27" s="149">
        <v>6.7</v>
      </c>
      <c r="I27" s="148">
        <v>776.57</v>
      </c>
      <c r="J27" s="149">
        <v>0</v>
      </c>
      <c r="K27" s="148">
        <v>0</v>
      </c>
      <c r="L27" s="149">
        <v>0</v>
      </c>
      <c r="M27" s="148">
        <v>0</v>
      </c>
      <c r="N27" s="149">
        <v>0</v>
      </c>
      <c r="O27" s="148">
        <v>0</v>
      </c>
      <c r="P27" s="149">
        <v>0.03</v>
      </c>
      <c r="Q27" s="148">
        <v>3.1</v>
      </c>
      <c r="R27" s="149">
        <v>0</v>
      </c>
      <c r="S27" s="148">
        <v>0</v>
      </c>
      <c r="T27" s="149">
        <v>2.66</v>
      </c>
      <c r="U27" s="148">
        <v>308.35000000000002</v>
      </c>
      <c r="V27" s="149">
        <v>0.09</v>
      </c>
      <c r="W27" s="148">
        <v>9.98</v>
      </c>
      <c r="X27" s="149">
        <v>86.221400000000003</v>
      </c>
      <c r="Y27" s="148">
        <v>9995.51</v>
      </c>
      <c r="Z27" s="150">
        <v>21588.35</v>
      </c>
    </row>
    <row r="28" spans="2:26" ht="28.35" customHeight="1" x14ac:dyDescent="0.2">
      <c r="B28" s="145" t="s">
        <v>151</v>
      </c>
      <c r="C28" s="146" t="s">
        <v>291</v>
      </c>
      <c r="D28" s="147" t="s">
        <v>18</v>
      </c>
      <c r="E28" s="148">
        <v>21157.77</v>
      </c>
      <c r="F28" s="149">
        <v>77.12</v>
      </c>
      <c r="G28" s="148">
        <v>16316.87</v>
      </c>
      <c r="H28" s="149">
        <v>3.67</v>
      </c>
      <c r="I28" s="148">
        <v>776.57</v>
      </c>
      <c r="J28" s="149">
        <v>0.11</v>
      </c>
      <c r="K28" s="148">
        <v>24.31</v>
      </c>
      <c r="L28" s="149">
        <v>0</v>
      </c>
      <c r="M28" s="148">
        <v>0</v>
      </c>
      <c r="N28" s="149">
        <v>0</v>
      </c>
      <c r="O28" s="148">
        <v>0</v>
      </c>
      <c r="P28" s="149">
        <v>0.02</v>
      </c>
      <c r="Q28" s="148">
        <v>3.31</v>
      </c>
      <c r="R28" s="149">
        <v>0</v>
      </c>
      <c r="S28" s="148">
        <v>0</v>
      </c>
      <c r="T28" s="149">
        <v>1.46</v>
      </c>
      <c r="U28" s="148">
        <v>308.35000000000002</v>
      </c>
      <c r="V28" s="149">
        <v>0.05</v>
      </c>
      <c r="W28" s="148">
        <v>9.98</v>
      </c>
      <c r="X28" s="149">
        <v>82.4255</v>
      </c>
      <c r="Y28" s="148">
        <v>17439.39</v>
      </c>
      <c r="Z28" s="150">
        <v>38597.160000000003</v>
      </c>
    </row>
    <row r="29" spans="2:26" ht="28.35" customHeight="1" x14ac:dyDescent="0.2">
      <c r="B29" s="145" t="s">
        <v>152</v>
      </c>
      <c r="C29" s="146" t="s">
        <v>153</v>
      </c>
      <c r="D29" s="147" t="s">
        <v>18</v>
      </c>
      <c r="E29" s="148">
        <v>4735.0200000000004</v>
      </c>
      <c r="F29" s="149">
        <v>76.19</v>
      </c>
      <c r="G29" s="148">
        <v>3607.61</v>
      </c>
      <c r="H29" s="149">
        <v>16.399999999999999</v>
      </c>
      <c r="I29" s="148">
        <v>776.57</v>
      </c>
      <c r="J29" s="149">
        <v>0</v>
      </c>
      <c r="K29" s="148">
        <v>0</v>
      </c>
      <c r="L29" s="149">
        <v>0</v>
      </c>
      <c r="M29" s="148">
        <v>0</v>
      </c>
      <c r="N29" s="149">
        <v>0</v>
      </c>
      <c r="O29" s="148">
        <v>0</v>
      </c>
      <c r="P29" s="149">
        <v>0.04</v>
      </c>
      <c r="Q29" s="148">
        <v>2.09</v>
      </c>
      <c r="R29" s="149">
        <v>0</v>
      </c>
      <c r="S29" s="148">
        <v>0</v>
      </c>
      <c r="T29" s="149">
        <v>6.51</v>
      </c>
      <c r="U29" s="148">
        <v>308.35000000000002</v>
      </c>
      <c r="V29" s="149">
        <v>0.21</v>
      </c>
      <c r="W29" s="148">
        <v>9.98</v>
      </c>
      <c r="X29" s="149">
        <v>99.357600000000005</v>
      </c>
      <c r="Y29" s="148">
        <v>4704.6000000000004</v>
      </c>
      <c r="Z29" s="150">
        <v>9439.6299999999992</v>
      </c>
    </row>
    <row r="30" spans="2:26" ht="28.35" customHeight="1" x14ac:dyDescent="0.2">
      <c r="B30" s="145" t="s">
        <v>154</v>
      </c>
      <c r="C30" s="146" t="s">
        <v>155</v>
      </c>
      <c r="D30" s="147" t="s">
        <v>18</v>
      </c>
      <c r="E30" s="148">
        <v>6313.36</v>
      </c>
      <c r="F30" s="149">
        <v>76.19</v>
      </c>
      <c r="G30" s="148">
        <v>4810.1499999999996</v>
      </c>
      <c r="H30" s="149">
        <v>12.3</v>
      </c>
      <c r="I30" s="148">
        <v>776.57</v>
      </c>
      <c r="J30" s="149">
        <v>0</v>
      </c>
      <c r="K30" s="148">
        <v>0</v>
      </c>
      <c r="L30" s="149">
        <v>0</v>
      </c>
      <c r="M30" s="148">
        <v>0</v>
      </c>
      <c r="N30" s="149">
        <v>0</v>
      </c>
      <c r="O30" s="148">
        <v>0</v>
      </c>
      <c r="P30" s="149">
        <v>0.03</v>
      </c>
      <c r="Q30" s="148">
        <v>2.09</v>
      </c>
      <c r="R30" s="149">
        <v>0</v>
      </c>
      <c r="S30" s="148">
        <v>0</v>
      </c>
      <c r="T30" s="149">
        <v>4.88</v>
      </c>
      <c r="U30" s="148">
        <v>308.35000000000002</v>
      </c>
      <c r="V30" s="149">
        <v>0.16</v>
      </c>
      <c r="W30" s="148">
        <v>9.98</v>
      </c>
      <c r="X30" s="149">
        <v>93.565700000000007</v>
      </c>
      <c r="Y30" s="148">
        <v>5907.14</v>
      </c>
      <c r="Z30" s="150">
        <v>12220.5</v>
      </c>
    </row>
    <row r="31" spans="2:26" ht="28.35" customHeight="1" x14ac:dyDescent="0.2">
      <c r="B31" s="145" t="s">
        <v>156</v>
      </c>
      <c r="C31" s="146" t="s">
        <v>157</v>
      </c>
      <c r="D31" s="147" t="s">
        <v>18</v>
      </c>
      <c r="E31" s="148">
        <v>9336.7999999999993</v>
      </c>
      <c r="F31" s="149">
        <v>76.19</v>
      </c>
      <c r="G31" s="148">
        <v>7113.71</v>
      </c>
      <c r="H31" s="149">
        <v>8.32</v>
      </c>
      <c r="I31" s="148">
        <v>776.57</v>
      </c>
      <c r="J31" s="149">
        <v>0</v>
      </c>
      <c r="K31" s="148">
        <v>0</v>
      </c>
      <c r="L31" s="149">
        <v>0</v>
      </c>
      <c r="M31" s="148">
        <v>0</v>
      </c>
      <c r="N31" s="149">
        <v>0</v>
      </c>
      <c r="O31" s="148">
        <v>0</v>
      </c>
      <c r="P31" s="149">
        <v>0.02</v>
      </c>
      <c r="Q31" s="148">
        <v>2.09</v>
      </c>
      <c r="R31" s="149">
        <v>0</v>
      </c>
      <c r="S31" s="148">
        <v>0</v>
      </c>
      <c r="T31" s="149">
        <v>3.3</v>
      </c>
      <c r="U31" s="148">
        <v>308.35000000000002</v>
      </c>
      <c r="V31" s="149">
        <v>0.11</v>
      </c>
      <c r="W31" s="148">
        <v>9.98</v>
      </c>
      <c r="X31" s="149">
        <v>87.939099999999996</v>
      </c>
      <c r="Y31" s="148">
        <v>8210.7000000000007</v>
      </c>
      <c r="Z31" s="150">
        <v>17547.5</v>
      </c>
    </row>
    <row r="32" spans="2:26" ht="28.35" customHeight="1" x14ac:dyDescent="0.2">
      <c r="B32" s="145" t="s">
        <v>158</v>
      </c>
      <c r="C32" s="146" t="s">
        <v>159</v>
      </c>
      <c r="D32" s="147" t="s">
        <v>18</v>
      </c>
      <c r="E32" s="148">
        <v>12443.57</v>
      </c>
      <c r="F32" s="149">
        <v>76.790000000000006</v>
      </c>
      <c r="G32" s="148">
        <v>9555.42</v>
      </c>
      <c r="H32" s="149">
        <v>6.24</v>
      </c>
      <c r="I32" s="148">
        <v>776.57</v>
      </c>
      <c r="J32" s="149">
        <v>0.21</v>
      </c>
      <c r="K32" s="148">
        <v>26.62</v>
      </c>
      <c r="L32" s="149">
        <v>0</v>
      </c>
      <c r="M32" s="148">
        <v>0</v>
      </c>
      <c r="N32" s="149">
        <v>0</v>
      </c>
      <c r="O32" s="148">
        <v>0</v>
      </c>
      <c r="P32" s="149">
        <v>0.02</v>
      </c>
      <c r="Q32" s="148">
        <v>3.04</v>
      </c>
      <c r="R32" s="149">
        <v>0</v>
      </c>
      <c r="S32" s="148">
        <v>0</v>
      </c>
      <c r="T32" s="149">
        <v>2.48</v>
      </c>
      <c r="U32" s="148">
        <v>308.35000000000002</v>
      </c>
      <c r="V32" s="149">
        <v>0.08</v>
      </c>
      <c r="W32" s="148">
        <v>9.98</v>
      </c>
      <c r="X32" s="149">
        <v>85.827299999999994</v>
      </c>
      <c r="Y32" s="148">
        <v>10679.97</v>
      </c>
      <c r="Z32" s="150">
        <v>23123.54</v>
      </c>
    </row>
    <row r="33" spans="2:26" ht="28.35" customHeight="1" x14ac:dyDescent="0.2">
      <c r="B33" s="145" t="s">
        <v>160</v>
      </c>
      <c r="C33" s="146" t="s">
        <v>161</v>
      </c>
      <c r="D33" s="147" t="s">
        <v>18</v>
      </c>
      <c r="E33" s="148">
        <v>13437.97</v>
      </c>
      <c r="F33" s="149">
        <v>76.790000000000006</v>
      </c>
      <c r="G33" s="148">
        <v>10319.02</v>
      </c>
      <c r="H33" s="149">
        <v>5.78</v>
      </c>
      <c r="I33" s="148">
        <v>776.57</v>
      </c>
      <c r="J33" s="149">
        <v>0.2</v>
      </c>
      <c r="K33" s="148">
        <v>26.62</v>
      </c>
      <c r="L33" s="149">
        <v>0</v>
      </c>
      <c r="M33" s="148">
        <v>0</v>
      </c>
      <c r="N33" s="149">
        <v>0</v>
      </c>
      <c r="O33" s="148">
        <v>0</v>
      </c>
      <c r="P33" s="149">
        <v>0.02</v>
      </c>
      <c r="Q33" s="148">
        <v>3.04</v>
      </c>
      <c r="R33" s="149">
        <v>0</v>
      </c>
      <c r="S33" s="148">
        <v>0</v>
      </c>
      <c r="T33" s="149">
        <v>2.29</v>
      </c>
      <c r="U33" s="148">
        <v>308.35000000000002</v>
      </c>
      <c r="V33" s="149">
        <v>7.0000000000000007E-2</v>
      </c>
      <c r="W33" s="148">
        <v>9.98</v>
      </c>
      <c r="X33" s="149">
        <v>85.158500000000004</v>
      </c>
      <c r="Y33" s="148">
        <v>11443.58</v>
      </c>
      <c r="Z33" s="150">
        <v>24881.55</v>
      </c>
    </row>
    <row r="34" spans="2:26" ht="28.35" customHeight="1" x14ac:dyDescent="0.2">
      <c r="B34" s="145" t="s">
        <v>162</v>
      </c>
      <c r="C34" s="146" t="s">
        <v>163</v>
      </c>
      <c r="D34" s="147" t="s">
        <v>18</v>
      </c>
      <c r="E34" s="148">
        <v>14432.38</v>
      </c>
      <c r="F34" s="149">
        <v>76.790000000000006</v>
      </c>
      <c r="G34" s="148">
        <v>11082.62</v>
      </c>
      <c r="H34" s="149">
        <v>5.38</v>
      </c>
      <c r="I34" s="148">
        <v>776.57</v>
      </c>
      <c r="J34" s="149">
        <v>0.18</v>
      </c>
      <c r="K34" s="148">
        <v>26.62</v>
      </c>
      <c r="L34" s="149">
        <v>0</v>
      </c>
      <c r="M34" s="148">
        <v>0</v>
      </c>
      <c r="N34" s="149">
        <v>0</v>
      </c>
      <c r="O34" s="148">
        <v>0</v>
      </c>
      <c r="P34" s="149">
        <v>0.02</v>
      </c>
      <c r="Q34" s="148">
        <v>3.04</v>
      </c>
      <c r="R34" s="149">
        <v>0</v>
      </c>
      <c r="S34" s="148">
        <v>0</v>
      </c>
      <c r="T34" s="149">
        <v>2.14</v>
      </c>
      <c r="U34" s="148">
        <v>308.35000000000002</v>
      </c>
      <c r="V34" s="149">
        <v>7.0000000000000007E-2</v>
      </c>
      <c r="W34" s="148">
        <v>9.98</v>
      </c>
      <c r="X34" s="149">
        <v>84.581900000000005</v>
      </c>
      <c r="Y34" s="148">
        <v>12207.18</v>
      </c>
      <c r="Z34" s="150">
        <v>26639.56</v>
      </c>
    </row>
    <row r="35" spans="2:26" ht="28.35" customHeight="1" x14ac:dyDescent="0.2">
      <c r="B35" s="145" t="s">
        <v>164</v>
      </c>
      <c r="C35" s="146" t="s">
        <v>165</v>
      </c>
      <c r="D35" s="147" t="s">
        <v>18</v>
      </c>
      <c r="E35" s="148">
        <v>12443.57</v>
      </c>
      <c r="F35" s="149">
        <v>77.19</v>
      </c>
      <c r="G35" s="148">
        <v>9605.19</v>
      </c>
      <c r="H35" s="149">
        <v>6.24</v>
      </c>
      <c r="I35" s="148">
        <v>776.57</v>
      </c>
      <c r="J35" s="149">
        <v>0.21</v>
      </c>
      <c r="K35" s="148">
        <v>26.62</v>
      </c>
      <c r="L35" s="149">
        <v>0</v>
      </c>
      <c r="M35" s="148">
        <v>0</v>
      </c>
      <c r="N35" s="149">
        <v>0</v>
      </c>
      <c r="O35" s="148">
        <v>0</v>
      </c>
      <c r="P35" s="149">
        <v>0.02</v>
      </c>
      <c r="Q35" s="148">
        <v>2.98</v>
      </c>
      <c r="R35" s="149">
        <v>0</v>
      </c>
      <c r="S35" s="148">
        <v>0</v>
      </c>
      <c r="T35" s="149">
        <v>2.48</v>
      </c>
      <c r="U35" s="148">
        <v>308.35000000000002</v>
      </c>
      <c r="V35" s="149">
        <v>0.08</v>
      </c>
      <c r="W35" s="148">
        <v>9.98</v>
      </c>
      <c r="X35" s="149">
        <v>86.226799999999997</v>
      </c>
      <c r="Y35" s="148">
        <v>10729.69</v>
      </c>
      <c r="Z35" s="150">
        <v>23173.26</v>
      </c>
    </row>
    <row r="36" spans="2:26" ht="28.35" customHeight="1" x14ac:dyDescent="0.2">
      <c r="B36" s="145" t="s">
        <v>166</v>
      </c>
      <c r="C36" s="146" t="s">
        <v>167</v>
      </c>
      <c r="D36" s="147" t="s">
        <v>18</v>
      </c>
      <c r="E36" s="148">
        <v>14959.16</v>
      </c>
      <c r="F36" s="149">
        <v>77.19</v>
      </c>
      <c r="G36" s="148">
        <v>11546.98</v>
      </c>
      <c r="H36" s="149">
        <v>5.19</v>
      </c>
      <c r="I36" s="148">
        <v>776.57</v>
      </c>
      <c r="J36" s="149">
        <v>0.18</v>
      </c>
      <c r="K36" s="148">
        <v>26.62</v>
      </c>
      <c r="L36" s="149">
        <v>0</v>
      </c>
      <c r="M36" s="148">
        <v>0</v>
      </c>
      <c r="N36" s="149">
        <v>0</v>
      </c>
      <c r="O36" s="148">
        <v>0</v>
      </c>
      <c r="P36" s="149">
        <v>0.02</v>
      </c>
      <c r="Q36" s="148">
        <v>2.98</v>
      </c>
      <c r="R36" s="149">
        <v>0</v>
      </c>
      <c r="S36" s="148">
        <v>0</v>
      </c>
      <c r="T36" s="149">
        <v>2.06</v>
      </c>
      <c r="U36" s="148">
        <v>308.35000000000002</v>
      </c>
      <c r="V36" s="149">
        <v>7.0000000000000007E-2</v>
      </c>
      <c r="W36" s="148">
        <v>9.98</v>
      </c>
      <c r="X36" s="149">
        <v>84.707099999999997</v>
      </c>
      <c r="Y36" s="148">
        <v>12671.47</v>
      </c>
      <c r="Z36" s="150">
        <v>27630.639999999999</v>
      </c>
    </row>
    <row r="37" spans="2:26" ht="28.35" customHeight="1" x14ac:dyDescent="0.2">
      <c r="B37" s="145" t="s">
        <v>168</v>
      </c>
      <c r="C37" s="146" t="s">
        <v>169</v>
      </c>
      <c r="D37" s="147" t="s">
        <v>18</v>
      </c>
      <c r="E37" s="148">
        <v>17474.75</v>
      </c>
      <c r="F37" s="149">
        <v>77.19</v>
      </c>
      <c r="G37" s="148">
        <v>13488.76</v>
      </c>
      <c r="H37" s="149">
        <v>4.4400000000000004</v>
      </c>
      <c r="I37" s="148">
        <v>776.57</v>
      </c>
      <c r="J37" s="149">
        <v>0.15</v>
      </c>
      <c r="K37" s="148">
        <v>26.62</v>
      </c>
      <c r="L37" s="149">
        <v>0</v>
      </c>
      <c r="M37" s="148">
        <v>0</v>
      </c>
      <c r="N37" s="149">
        <v>0</v>
      </c>
      <c r="O37" s="148">
        <v>0</v>
      </c>
      <c r="P37" s="149">
        <v>0.02</v>
      </c>
      <c r="Q37" s="148">
        <v>2.98</v>
      </c>
      <c r="R37" s="149">
        <v>0</v>
      </c>
      <c r="S37" s="148">
        <v>0</v>
      </c>
      <c r="T37" s="149">
        <v>1.76</v>
      </c>
      <c r="U37" s="148">
        <v>308.35000000000002</v>
      </c>
      <c r="V37" s="149">
        <v>0.06</v>
      </c>
      <c r="W37" s="148">
        <v>9.98</v>
      </c>
      <c r="X37" s="149">
        <v>83.625</v>
      </c>
      <c r="Y37" s="148">
        <v>14613.26</v>
      </c>
      <c r="Z37" s="150">
        <v>32088.01</v>
      </c>
    </row>
    <row r="38" spans="2:26" ht="28.35" customHeight="1" x14ac:dyDescent="0.2">
      <c r="B38" s="145" t="s">
        <v>170</v>
      </c>
      <c r="C38" s="146" t="s">
        <v>171</v>
      </c>
      <c r="D38" s="147" t="s">
        <v>18</v>
      </c>
      <c r="E38" s="148">
        <v>23624.9</v>
      </c>
      <c r="F38" s="149">
        <v>76.959999999999994</v>
      </c>
      <c r="G38" s="148">
        <v>18181.73</v>
      </c>
      <c r="H38" s="149">
        <v>3.29</v>
      </c>
      <c r="I38" s="148">
        <v>776.57</v>
      </c>
      <c r="J38" s="149">
        <v>0.1</v>
      </c>
      <c r="K38" s="148">
        <v>24.31</v>
      </c>
      <c r="L38" s="149">
        <v>0</v>
      </c>
      <c r="M38" s="148">
        <v>0</v>
      </c>
      <c r="N38" s="149">
        <v>0</v>
      </c>
      <c r="O38" s="148">
        <v>0</v>
      </c>
      <c r="P38" s="149">
        <v>0.01</v>
      </c>
      <c r="Q38" s="148">
        <v>2.87</v>
      </c>
      <c r="R38" s="149">
        <v>0</v>
      </c>
      <c r="S38" s="148">
        <v>0</v>
      </c>
      <c r="T38" s="149">
        <v>1.31</v>
      </c>
      <c r="U38" s="148">
        <v>308.35000000000002</v>
      </c>
      <c r="V38" s="149">
        <v>0.04</v>
      </c>
      <c r="W38" s="148">
        <v>9.98</v>
      </c>
      <c r="X38" s="149">
        <v>81.709599999999995</v>
      </c>
      <c r="Y38" s="148">
        <v>19303.8</v>
      </c>
      <c r="Z38" s="150">
        <v>42928.71</v>
      </c>
    </row>
    <row r="39" spans="2:26" ht="28.35" customHeight="1" x14ac:dyDescent="0.2">
      <c r="B39" s="145" t="s">
        <v>50</v>
      </c>
      <c r="C39" s="146" t="s">
        <v>172</v>
      </c>
      <c r="D39" s="147" t="s">
        <v>18</v>
      </c>
      <c r="E39" s="148">
        <v>19687.419999999998</v>
      </c>
      <c r="F39" s="149">
        <v>76.959999999999994</v>
      </c>
      <c r="G39" s="148">
        <v>15151.44</v>
      </c>
      <c r="H39" s="149">
        <v>3.94</v>
      </c>
      <c r="I39" s="148">
        <v>776.57</v>
      </c>
      <c r="J39" s="149">
        <v>0.12</v>
      </c>
      <c r="K39" s="148">
        <v>24.31</v>
      </c>
      <c r="L39" s="149">
        <v>0</v>
      </c>
      <c r="M39" s="148">
        <v>0</v>
      </c>
      <c r="N39" s="149">
        <v>0</v>
      </c>
      <c r="O39" s="148">
        <v>0</v>
      </c>
      <c r="P39" s="149">
        <v>0.01</v>
      </c>
      <c r="Q39" s="148">
        <v>2.87</v>
      </c>
      <c r="R39" s="149">
        <v>0</v>
      </c>
      <c r="S39" s="148">
        <v>0</v>
      </c>
      <c r="T39" s="149">
        <v>1.57</v>
      </c>
      <c r="U39" s="148">
        <v>308.35000000000002</v>
      </c>
      <c r="V39" s="149">
        <v>0.05</v>
      </c>
      <c r="W39" s="148">
        <v>9.98</v>
      </c>
      <c r="X39" s="149">
        <v>82.659499999999994</v>
      </c>
      <c r="Y39" s="148">
        <v>16273.52</v>
      </c>
      <c r="Z39" s="150">
        <v>35960.94</v>
      </c>
    </row>
    <row r="40" spans="2:26" ht="28.35" customHeight="1" x14ac:dyDescent="0.2">
      <c r="B40" s="145" t="s">
        <v>173</v>
      </c>
      <c r="C40" s="146" t="s">
        <v>174</v>
      </c>
      <c r="D40" s="147" t="s">
        <v>18</v>
      </c>
      <c r="E40" s="148">
        <v>12443.57</v>
      </c>
      <c r="F40" s="149">
        <v>77.55</v>
      </c>
      <c r="G40" s="148">
        <v>9649.99</v>
      </c>
      <c r="H40" s="149">
        <v>6.24</v>
      </c>
      <c r="I40" s="148">
        <v>776.57</v>
      </c>
      <c r="J40" s="149">
        <v>0.21</v>
      </c>
      <c r="K40" s="148">
        <v>26.62</v>
      </c>
      <c r="L40" s="149">
        <v>0</v>
      </c>
      <c r="M40" s="148">
        <v>0</v>
      </c>
      <c r="N40" s="149">
        <v>0</v>
      </c>
      <c r="O40" s="148">
        <v>0</v>
      </c>
      <c r="P40" s="149">
        <v>0.03</v>
      </c>
      <c r="Q40" s="148">
        <v>3.59</v>
      </c>
      <c r="R40" s="149">
        <v>0</v>
      </c>
      <c r="S40" s="148">
        <v>0</v>
      </c>
      <c r="T40" s="149">
        <v>2.48</v>
      </c>
      <c r="U40" s="148">
        <v>308.35000000000002</v>
      </c>
      <c r="V40" s="149">
        <v>0.08</v>
      </c>
      <c r="W40" s="148">
        <v>9.98</v>
      </c>
      <c r="X40" s="149">
        <v>86.591700000000003</v>
      </c>
      <c r="Y40" s="148">
        <v>10775.1</v>
      </c>
      <c r="Z40" s="150">
        <v>23218.67</v>
      </c>
    </row>
    <row r="41" spans="2:26" ht="28.35" customHeight="1" x14ac:dyDescent="0.2">
      <c r="B41" s="145" t="s">
        <v>175</v>
      </c>
      <c r="C41" s="146" t="s">
        <v>176</v>
      </c>
      <c r="D41" s="147" t="s">
        <v>18</v>
      </c>
      <c r="E41" s="148">
        <v>14437.26</v>
      </c>
      <c r="F41" s="149">
        <v>77.55</v>
      </c>
      <c r="G41" s="148">
        <v>11196.09</v>
      </c>
      <c r="H41" s="149">
        <v>5.38</v>
      </c>
      <c r="I41" s="148">
        <v>776.57</v>
      </c>
      <c r="J41" s="149">
        <v>0.18</v>
      </c>
      <c r="K41" s="148">
        <v>26.62</v>
      </c>
      <c r="L41" s="149">
        <v>0</v>
      </c>
      <c r="M41" s="148">
        <v>0</v>
      </c>
      <c r="N41" s="149">
        <v>0</v>
      </c>
      <c r="O41" s="148">
        <v>0</v>
      </c>
      <c r="P41" s="149">
        <v>0.02</v>
      </c>
      <c r="Q41" s="148">
        <v>3.59</v>
      </c>
      <c r="R41" s="149">
        <v>0</v>
      </c>
      <c r="S41" s="148">
        <v>0</v>
      </c>
      <c r="T41" s="149">
        <v>2.14</v>
      </c>
      <c r="U41" s="148">
        <v>308.35000000000002</v>
      </c>
      <c r="V41" s="149">
        <v>7.0000000000000007E-2</v>
      </c>
      <c r="W41" s="148">
        <v>9.98</v>
      </c>
      <c r="X41" s="149">
        <v>85.343100000000007</v>
      </c>
      <c r="Y41" s="148">
        <v>12321.2</v>
      </c>
      <c r="Z41" s="150">
        <v>26758.46</v>
      </c>
    </row>
    <row r="42" spans="2:26" ht="28.35" customHeight="1" x14ac:dyDescent="0.2">
      <c r="B42" s="145" t="s">
        <v>177</v>
      </c>
      <c r="C42" s="146" t="s">
        <v>178</v>
      </c>
      <c r="D42" s="147" t="s">
        <v>18</v>
      </c>
      <c r="E42" s="148">
        <v>16430.95</v>
      </c>
      <c r="F42" s="149">
        <v>77.55</v>
      </c>
      <c r="G42" s="148">
        <v>12742.2</v>
      </c>
      <c r="H42" s="149">
        <v>4.7300000000000004</v>
      </c>
      <c r="I42" s="148">
        <v>776.57</v>
      </c>
      <c r="J42" s="149">
        <v>0.16</v>
      </c>
      <c r="K42" s="148">
        <v>26.62</v>
      </c>
      <c r="L42" s="149">
        <v>0</v>
      </c>
      <c r="M42" s="148">
        <v>0</v>
      </c>
      <c r="N42" s="149">
        <v>0</v>
      </c>
      <c r="O42" s="148">
        <v>0</v>
      </c>
      <c r="P42" s="149">
        <v>0.02</v>
      </c>
      <c r="Q42" s="148">
        <v>3.59</v>
      </c>
      <c r="R42" s="149">
        <v>0</v>
      </c>
      <c r="S42" s="148">
        <v>0</v>
      </c>
      <c r="T42" s="149">
        <v>1.88</v>
      </c>
      <c r="U42" s="148">
        <v>308.35000000000002</v>
      </c>
      <c r="V42" s="149">
        <v>0.06</v>
      </c>
      <c r="W42" s="148">
        <v>9.98</v>
      </c>
      <c r="X42" s="149">
        <v>84.397499999999994</v>
      </c>
      <c r="Y42" s="148">
        <v>13867.31</v>
      </c>
      <c r="Z42" s="150">
        <v>30298.26</v>
      </c>
    </row>
    <row r="43" spans="2:26" ht="28.35" customHeight="1" x14ac:dyDescent="0.2">
      <c r="B43" s="145" t="s">
        <v>54</v>
      </c>
      <c r="C43" s="146" t="s">
        <v>179</v>
      </c>
      <c r="D43" s="147" t="s">
        <v>18</v>
      </c>
      <c r="E43" s="148">
        <v>12443.57</v>
      </c>
      <c r="F43" s="149">
        <v>76.959999999999994</v>
      </c>
      <c r="G43" s="148">
        <v>9576.57</v>
      </c>
      <c r="H43" s="149">
        <v>6.24</v>
      </c>
      <c r="I43" s="148">
        <v>776.57</v>
      </c>
      <c r="J43" s="149">
        <v>0.21</v>
      </c>
      <c r="K43" s="148">
        <v>26.62</v>
      </c>
      <c r="L43" s="149">
        <v>0</v>
      </c>
      <c r="M43" s="148">
        <v>0</v>
      </c>
      <c r="N43" s="149">
        <v>0</v>
      </c>
      <c r="O43" s="148">
        <v>0</v>
      </c>
      <c r="P43" s="149">
        <v>0.02</v>
      </c>
      <c r="Q43" s="148">
        <v>2.87</v>
      </c>
      <c r="R43" s="149">
        <v>0</v>
      </c>
      <c r="S43" s="148">
        <v>0</v>
      </c>
      <c r="T43" s="149">
        <v>2.48</v>
      </c>
      <c r="U43" s="148">
        <v>308.35000000000002</v>
      </c>
      <c r="V43" s="149">
        <v>0.08</v>
      </c>
      <c r="W43" s="148">
        <v>9.98</v>
      </c>
      <c r="X43" s="149">
        <v>85.995900000000006</v>
      </c>
      <c r="Y43" s="148">
        <v>10700.96</v>
      </c>
      <c r="Z43" s="150">
        <v>23144.52</v>
      </c>
    </row>
    <row r="44" spans="2:26" ht="28.35" customHeight="1" x14ac:dyDescent="0.2">
      <c r="B44" s="145" t="s">
        <v>180</v>
      </c>
      <c r="C44" s="146" t="s">
        <v>181</v>
      </c>
      <c r="D44" s="147" t="s">
        <v>18</v>
      </c>
      <c r="E44" s="148">
        <v>14798.49</v>
      </c>
      <c r="F44" s="149">
        <v>76.959999999999994</v>
      </c>
      <c r="G44" s="148">
        <v>11388.92</v>
      </c>
      <c r="H44" s="149">
        <v>5.25</v>
      </c>
      <c r="I44" s="148">
        <v>776.57</v>
      </c>
      <c r="J44" s="149">
        <v>0.18</v>
      </c>
      <c r="K44" s="148">
        <v>26.62</v>
      </c>
      <c r="L44" s="149">
        <v>0</v>
      </c>
      <c r="M44" s="148">
        <v>0</v>
      </c>
      <c r="N44" s="149">
        <v>0</v>
      </c>
      <c r="O44" s="148">
        <v>0</v>
      </c>
      <c r="P44" s="149">
        <v>0.02</v>
      </c>
      <c r="Q44" s="148">
        <v>2.87</v>
      </c>
      <c r="R44" s="149">
        <v>0</v>
      </c>
      <c r="S44" s="148">
        <v>0</v>
      </c>
      <c r="T44" s="149">
        <v>2.08</v>
      </c>
      <c r="U44" s="148">
        <v>308.35000000000002</v>
      </c>
      <c r="V44" s="149">
        <v>7.0000000000000007E-2</v>
      </c>
      <c r="W44" s="148">
        <v>9.98</v>
      </c>
      <c r="X44" s="149">
        <v>84.558000000000007</v>
      </c>
      <c r="Y44" s="148">
        <v>12513.3</v>
      </c>
      <c r="Z44" s="150">
        <v>27311.8</v>
      </c>
    </row>
    <row r="45" spans="2:26" ht="28.35" customHeight="1" x14ac:dyDescent="0.2">
      <c r="B45" s="145" t="s">
        <v>51</v>
      </c>
      <c r="C45" s="146" t="s">
        <v>182</v>
      </c>
      <c r="D45" s="147" t="s">
        <v>18</v>
      </c>
      <c r="E45" s="148">
        <v>17153.419999999998</v>
      </c>
      <c r="F45" s="149">
        <v>76.959999999999994</v>
      </c>
      <c r="G45" s="148">
        <v>13201.27</v>
      </c>
      <c r="H45" s="149">
        <v>4.53</v>
      </c>
      <c r="I45" s="148">
        <v>776.57</v>
      </c>
      <c r="J45" s="149">
        <v>0.16</v>
      </c>
      <c r="K45" s="148">
        <v>26.62</v>
      </c>
      <c r="L45" s="149">
        <v>0</v>
      </c>
      <c r="M45" s="148">
        <v>0</v>
      </c>
      <c r="N45" s="149">
        <v>0</v>
      </c>
      <c r="O45" s="148">
        <v>0</v>
      </c>
      <c r="P45" s="149">
        <v>0.02</v>
      </c>
      <c r="Q45" s="148">
        <v>2.87</v>
      </c>
      <c r="R45" s="149">
        <v>0</v>
      </c>
      <c r="S45" s="148">
        <v>0</v>
      </c>
      <c r="T45" s="149">
        <v>1.8</v>
      </c>
      <c r="U45" s="148">
        <v>308.35000000000002</v>
      </c>
      <c r="V45" s="149">
        <v>0.06</v>
      </c>
      <c r="W45" s="148">
        <v>9.98</v>
      </c>
      <c r="X45" s="149">
        <v>83.514899999999997</v>
      </c>
      <c r="Y45" s="148">
        <v>14325.65</v>
      </c>
      <c r="Z45" s="150">
        <v>31479.07</v>
      </c>
    </row>
    <row r="46" spans="2:26" ht="28.35" customHeight="1" x14ac:dyDescent="0.2">
      <c r="B46" s="145" t="s">
        <v>91</v>
      </c>
      <c r="C46" s="146" t="s">
        <v>183</v>
      </c>
      <c r="D46" s="147" t="s">
        <v>18</v>
      </c>
      <c r="E46" s="148">
        <v>12443.57</v>
      </c>
      <c r="F46" s="149">
        <v>77.55</v>
      </c>
      <c r="G46" s="148">
        <v>9649.99</v>
      </c>
      <c r="H46" s="149">
        <v>6.24</v>
      </c>
      <c r="I46" s="148">
        <v>776.57</v>
      </c>
      <c r="J46" s="149">
        <v>0.21</v>
      </c>
      <c r="K46" s="148">
        <v>26.62</v>
      </c>
      <c r="L46" s="149">
        <v>0</v>
      </c>
      <c r="M46" s="148">
        <v>0</v>
      </c>
      <c r="N46" s="149">
        <v>0</v>
      </c>
      <c r="O46" s="148">
        <v>0</v>
      </c>
      <c r="P46" s="149">
        <v>0.03</v>
      </c>
      <c r="Q46" s="148">
        <v>3.59</v>
      </c>
      <c r="R46" s="149">
        <v>0</v>
      </c>
      <c r="S46" s="148">
        <v>0</v>
      </c>
      <c r="T46" s="149">
        <v>2.48</v>
      </c>
      <c r="U46" s="148">
        <v>308.35000000000002</v>
      </c>
      <c r="V46" s="149">
        <v>0.08</v>
      </c>
      <c r="W46" s="148">
        <v>9.98</v>
      </c>
      <c r="X46" s="149">
        <v>86.591700000000003</v>
      </c>
      <c r="Y46" s="148">
        <v>10775.1</v>
      </c>
      <c r="Z46" s="150">
        <v>23218.67</v>
      </c>
    </row>
    <row r="47" spans="2:26" ht="28.35" customHeight="1" x14ac:dyDescent="0.2">
      <c r="B47" s="145" t="s">
        <v>184</v>
      </c>
      <c r="C47" s="146" t="s">
        <v>185</v>
      </c>
      <c r="D47" s="147" t="s">
        <v>18</v>
      </c>
      <c r="E47" s="148">
        <v>14437.26</v>
      </c>
      <c r="F47" s="149">
        <v>77.55</v>
      </c>
      <c r="G47" s="148">
        <v>11196.09</v>
      </c>
      <c r="H47" s="149">
        <v>5.38</v>
      </c>
      <c r="I47" s="148">
        <v>776.57</v>
      </c>
      <c r="J47" s="149">
        <v>0.18</v>
      </c>
      <c r="K47" s="148">
        <v>26.62</v>
      </c>
      <c r="L47" s="149">
        <v>0</v>
      </c>
      <c r="M47" s="148">
        <v>0</v>
      </c>
      <c r="N47" s="149">
        <v>0</v>
      </c>
      <c r="O47" s="148">
        <v>0</v>
      </c>
      <c r="P47" s="149">
        <v>0.02</v>
      </c>
      <c r="Q47" s="148">
        <v>3.59</v>
      </c>
      <c r="R47" s="149">
        <v>0</v>
      </c>
      <c r="S47" s="148">
        <v>0</v>
      </c>
      <c r="T47" s="149">
        <v>2.14</v>
      </c>
      <c r="U47" s="148">
        <v>308.35000000000002</v>
      </c>
      <c r="V47" s="149">
        <v>7.0000000000000007E-2</v>
      </c>
      <c r="W47" s="148">
        <v>9.98</v>
      </c>
      <c r="X47" s="149">
        <v>85.343100000000007</v>
      </c>
      <c r="Y47" s="148">
        <v>12321.2</v>
      </c>
      <c r="Z47" s="150">
        <v>26758.46</v>
      </c>
    </row>
    <row r="48" spans="2:26" ht="28.35" customHeight="1" x14ac:dyDescent="0.2">
      <c r="B48" s="145" t="s">
        <v>186</v>
      </c>
      <c r="C48" s="146" t="s">
        <v>187</v>
      </c>
      <c r="D48" s="147" t="s">
        <v>18</v>
      </c>
      <c r="E48" s="148">
        <v>16430.95</v>
      </c>
      <c r="F48" s="149">
        <v>77.55</v>
      </c>
      <c r="G48" s="148">
        <v>12742.2</v>
      </c>
      <c r="H48" s="149">
        <v>4.7300000000000004</v>
      </c>
      <c r="I48" s="148">
        <v>776.57</v>
      </c>
      <c r="J48" s="149">
        <v>0.16</v>
      </c>
      <c r="K48" s="148">
        <v>26.62</v>
      </c>
      <c r="L48" s="149">
        <v>0</v>
      </c>
      <c r="M48" s="148">
        <v>0</v>
      </c>
      <c r="N48" s="149">
        <v>0</v>
      </c>
      <c r="O48" s="148">
        <v>0</v>
      </c>
      <c r="P48" s="149">
        <v>0.02</v>
      </c>
      <c r="Q48" s="148">
        <v>3.59</v>
      </c>
      <c r="R48" s="149">
        <v>0</v>
      </c>
      <c r="S48" s="148">
        <v>0</v>
      </c>
      <c r="T48" s="149">
        <v>1.88</v>
      </c>
      <c r="U48" s="148">
        <v>308.35000000000002</v>
      </c>
      <c r="V48" s="149">
        <v>0.06</v>
      </c>
      <c r="W48" s="148">
        <v>9.98</v>
      </c>
      <c r="X48" s="149">
        <v>84.397499999999994</v>
      </c>
      <c r="Y48" s="148">
        <v>13867.31</v>
      </c>
      <c r="Z48" s="150">
        <v>30298.26</v>
      </c>
    </row>
    <row r="49" spans="2:26" ht="28.35" customHeight="1" x14ac:dyDescent="0.2">
      <c r="B49" s="145" t="s">
        <v>188</v>
      </c>
      <c r="C49" s="146" t="s">
        <v>189</v>
      </c>
      <c r="D49" s="147" t="s">
        <v>18</v>
      </c>
      <c r="E49" s="148">
        <v>11984.56</v>
      </c>
      <c r="F49" s="149">
        <v>77.52</v>
      </c>
      <c r="G49" s="148">
        <v>9290.43</v>
      </c>
      <c r="H49" s="149">
        <v>6.48</v>
      </c>
      <c r="I49" s="148">
        <v>776.57</v>
      </c>
      <c r="J49" s="149">
        <v>0.22</v>
      </c>
      <c r="K49" s="148">
        <v>26.62</v>
      </c>
      <c r="L49" s="149">
        <v>0</v>
      </c>
      <c r="M49" s="148">
        <v>0</v>
      </c>
      <c r="N49" s="149">
        <v>0</v>
      </c>
      <c r="O49" s="148">
        <v>0</v>
      </c>
      <c r="P49" s="149">
        <v>0.03</v>
      </c>
      <c r="Q49" s="148">
        <v>4.09</v>
      </c>
      <c r="R49" s="149">
        <v>0</v>
      </c>
      <c r="S49" s="148">
        <v>0</v>
      </c>
      <c r="T49" s="149">
        <v>2.57</v>
      </c>
      <c r="U49" s="148">
        <v>308.35000000000002</v>
      </c>
      <c r="V49" s="149">
        <v>0.08</v>
      </c>
      <c r="W49" s="148">
        <v>9.98</v>
      </c>
      <c r="X49" s="149">
        <v>86.912199999999999</v>
      </c>
      <c r="Y49" s="148">
        <v>10416.040000000001</v>
      </c>
      <c r="Z49" s="150">
        <v>22400.6</v>
      </c>
    </row>
    <row r="50" spans="2:26" ht="28.35" customHeight="1" x14ac:dyDescent="0.2">
      <c r="B50" s="145" t="s">
        <v>190</v>
      </c>
      <c r="C50" s="146" t="s">
        <v>191</v>
      </c>
      <c r="D50" s="147" t="s">
        <v>18</v>
      </c>
      <c r="E50" s="148">
        <v>14429.37</v>
      </c>
      <c r="F50" s="149">
        <v>77.52</v>
      </c>
      <c r="G50" s="148">
        <v>11185.65</v>
      </c>
      <c r="H50" s="149">
        <v>5.38</v>
      </c>
      <c r="I50" s="148">
        <v>776.57</v>
      </c>
      <c r="J50" s="149">
        <v>0.18</v>
      </c>
      <c r="K50" s="148">
        <v>26.62</v>
      </c>
      <c r="L50" s="149">
        <v>0</v>
      </c>
      <c r="M50" s="148">
        <v>0</v>
      </c>
      <c r="N50" s="149">
        <v>0</v>
      </c>
      <c r="O50" s="148">
        <v>0</v>
      </c>
      <c r="P50" s="149">
        <v>0.03</v>
      </c>
      <c r="Q50" s="148">
        <v>4.09</v>
      </c>
      <c r="R50" s="149">
        <v>0</v>
      </c>
      <c r="S50" s="148">
        <v>0</v>
      </c>
      <c r="T50" s="149">
        <v>2.14</v>
      </c>
      <c r="U50" s="148">
        <v>308.35000000000002</v>
      </c>
      <c r="V50" s="149">
        <v>7.0000000000000007E-2</v>
      </c>
      <c r="W50" s="148">
        <v>9.98</v>
      </c>
      <c r="X50" s="149">
        <v>85.320800000000006</v>
      </c>
      <c r="Y50" s="148">
        <v>12311.26</v>
      </c>
      <c r="Z50" s="150">
        <v>26740.63</v>
      </c>
    </row>
    <row r="51" spans="2:26" ht="28.35" customHeight="1" x14ac:dyDescent="0.2">
      <c r="B51" s="145" t="s">
        <v>52</v>
      </c>
      <c r="C51" s="146" t="s">
        <v>192</v>
      </c>
      <c r="D51" s="147" t="s">
        <v>18</v>
      </c>
      <c r="E51" s="148">
        <v>16874.18</v>
      </c>
      <c r="F51" s="149">
        <v>77.52</v>
      </c>
      <c r="G51" s="148">
        <v>13080.86</v>
      </c>
      <c r="H51" s="149">
        <v>4.5999999999999996</v>
      </c>
      <c r="I51" s="148">
        <v>776.57</v>
      </c>
      <c r="J51" s="149">
        <v>0.16</v>
      </c>
      <c r="K51" s="148">
        <v>26.62</v>
      </c>
      <c r="L51" s="149">
        <v>0</v>
      </c>
      <c r="M51" s="148">
        <v>0</v>
      </c>
      <c r="N51" s="149">
        <v>0</v>
      </c>
      <c r="O51" s="148">
        <v>0</v>
      </c>
      <c r="P51" s="149">
        <v>0.02</v>
      </c>
      <c r="Q51" s="148">
        <v>4.09</v>
      </c>
      <c r="R51" s="149">
        <v>0</v>
      </c>
      <c r="S51" s="148">
        <v>0</v>
      </c>
      <c r="T51" s="149">
        <v>1.83</v>
      </c>
      <c r="U51" s="148">
        <v>308.35000000000002</v>
      </c>
      <c r="V51" s="149">
        <v>0.06</v>
      </c>
      <c r="W51" s="148">
        <v>9.98</v>
      </c>
      <c r="X51" s="149">
        <v>84.190600000000003</v>
      </c>
      <c r="Y51" s="148">
        <v>14206.47</v>
      </c>
      <c r="Z51" s="150">
        <v>31080.65</v>
      </c>
    </row>
    <row r="52" spans="2:26" ht="28.35" customHeight="1" x14ac:dyDescent="0.2">
      <c r="B52" s="145" t="s">
        <v>379</v>
      </c>
      <c r="C52" s="146" t="s">
        <v>380</v>
      </c>
      <c r="D52" s="147" t="s">
        <v>18</v>
      </c>
      <c r="E52" s="148">
        <v>1896.61</v>
      </c>
      <c r="F52" s="149">
        <v>77.31</v>
      </c>
      <c r="G52" s="148">
        <v>1466.27</v>
      </c>
      <c r="H52" s="149">
        <v>40.950000000000003</v>
      </c>
      <c r="I52" s="148">
        <v>776.57</v>
      </c>
      <c r="J52" s="149">
        <v>1.4</v>
      </c>
      <c r="K52" s="148">
        <v>26.62</v>
      </c>
      <c r="L52" s="149">
        <v>0</v>
      </c>
      <c r="M52" s="148">
        <v>0</v>
      </c>
      <c r="N52" s="149">
        <v>7.12</v>
      </c>
      <c r="O52" s="148">
        <v>135.1</v>
      </c>
      <c r="P52" s="149">
        <v>0.22</v>
      </c>
      <c r="Q52" s="148">
        <v>4.16</v>
      </c>
      <c r="R52" s="149">
        <v>0</v>
      </c>
      <c r="S52" s="148">
        <v>0</v>
      </c>
      <c r="T52" s="149">
        <v>16.260000000000002</v>
      </c>
      <c r="U52" s="148">
        <v>308.35000000000002</v>
      </c>
      <c r="V52" s="149">
        <v>0.53</v>
      </c>
      <c r="W52" s="148">
        <v>9.98</v>
      </c>
      <c r="X52" s="149">
        <v>143.78540000000001</v>
      </c>
      <c r="Y52" s="148">
        <v>2727.05</v>
      </c>
      <c r="Z52" s="150">
        <v>4623.66</v>
      </c>
    </row>
    <row r="53" spans="2:26" ht="28.35" customHeight="1" x14ac:dyDescent="0.2">
      <c r="B53" s="145" t="s">
        <v>193</v>
      </c>
      <c r="C53" s="146" t="s">
        <v>194</v>
      </c>
      <c r="D53" s="147" t="s">
        <v>18</v>
      </c>
      <c r="E53" s="148">
        <v>3383.88</v>
      </c>
      <c r="F53" s="149">
        <v>76.8</v>
      </c>
      <c r="G53" s="148">
        <v>2598.8200000000002</v>
      </c>
      <c r="H53" s="149">
        <v>22.95</v>
      </c>
      <c r="I53" s="148">
        <v>776.57</v>
      </c>
      <c r="J53" s="149">
        <v>0.79</v>
      </c>
      <c r="K53" s="148">
        <v>26.62</v>
      </c>
      <c r="L53" s="149">
        <v>0</v>
      </c>
      <c r="M53" s="148">
        <v>0</v>
      </c>
      <c r="N53" s="149">
        <v>1.36</v>
      </c>
      <c r="O53" s="148">
        <v>45.87</v>
      </c>
      <c r="P53" s="149">
        <v>0.09</v>
      </c>
      <c r="Q53" s="148">
        <v>2.97</v>
      </c>
      <c r="R53" s="149">
        <v>0</v>
      </c>
      <c r="S53" s="148">
        <v>0</v>
      </c>
      <c r="T53" s="149">
        <v>9.11</v>
      </c>
      <c r="U53" s="148">
        <v>308.35000000000002</v>
      </c>
      <c r="V53" s="149">
        <v>0.28999999999999998</v>
      </c>
      <c r="W53" s="148">
        <v>9.98</v>
      </c>
      <c r="X53" s="149">
        <v>111.3862</v>
      </c>
      <c r="Y53" s="148">
        <v>3769.17</v>
      </c>
      <c r="Z53" s="150">
        <v>7153.05</v>
      </c>
    </row>
    <row r="54" spans="2:26" ht="28.35" customHeight="1" x14ac:dyDescent="0.2">
      <c r="B54" s="145" t="s">
        <v>195</v>
      </c>
      <c r="C54" s="146" t="s">
        <v>196</v>
      </c>
      <c r="D54" s="147" t="s">
        <v>18</v>
      </c>
      <c r="E54" s="148">
        <v>4511.84</v>
      </c>
      <c r="F54" s="149">
        <v>76.8</v>
      </c>
      <c r="G54" s="148">
        <v>3465.09</v>
      </c>
      <c r="H54" s="149">
        <v>17.21</v>
      </c>
      <c r="I54" s="148">
        <v>776.57</v>
      </c>
      <c r="J54" s="149">
        <v>0.59</v>
      </c>
      <c r="K54" s="148">
        <v>26.62</v>
      </c>
      <c r="L54" s="149">
        <v>0</v>
      </c>
      <c r="M54" s="148">
        <v>0</v>
      </c>
      <c r="N54" s="149">
        <v>0</v>
      </c>
      <c r="O54" s="148">
        <v>0</v>
      </c>
      <c r="P54" s="149">
        <v>7.0000000000000007E-2</v>
      </c>
      <c r="Q54" s="148">
        <v>2.97</v>
      </c>
      <c r="R54" s="149">
        <v>0</v>
      </c>
      <c r="S54" s="148">
        <v>0</v>
      </c>
      <c r="T54" s="149">
        <v>6.83</v>
      </c>
      <c r="U54" s="148">
        <v>308.35000000000002</v>
      </c>
      <c r="V54" s="149">
        <v>0.22</v>
      </c>
      <c r="W54" s="148">
        <v>9.98</v>
      </c>
      <c r="X54" s="149">
        <v>101.723</v>
      </c>
      <c r="Y54" s="148">
        <v>4589.58</v>
      </c>
      <c r="Z54" s="150">
        <v>9101.42</v>
      </c>
    </row>
    <row r="55" spans="2:26" ht="28.35" customHeight="1" x14ac:dyDescent="0.2">
      <c r="B55" s="145" t="s">
        <v>197</v>
      </c>
      <c r="C55" s="146" t="s">
        <v>198</v>
      </c>
      <c r="D55" s="147" t="s">
        <v>18</v>
      </c>
      <c r="E55" s="148">
        <v>8506.93</v>
      </c>
      <c r="F55" s="149">
        <v>76.8</v>
      </c>
      <c r="G55" s="148">
        <v>6533.32</v>
      </c>
      <c r="H55" s="149">
        <v>9.1300000000000008</v>
      </c>
      <c r="I55" s="148">
        <v>776.57</v>
      </c>
      <c r="J55" s="149">
        <v>0.31</v>
      </c>
      <c r="K55" s="148">
        <v>26.62</v>
      </c>
      <c r="L55" s="149">
        <v>0</v>
      </c>
      <c r="M55" s="148">
        <v>0</v>
      </c>
      <c r="N55" s="149">
        <v>0</v>
      </c>
      <c r="O55" s="148">
        <v>0</v>
      </c>
      <c r="P55" s="149">
        <v>0.03</v>
      </c>
      <c r="Q55" s="148">
        <v>2.97</v>
      </c>
      <c r="R55" s="149">
        <v>0</v>
      </c>
      <c r="S55" s="148">
        <v>0</v>
      </c>
      <c r="T55" s="149">
        <v>3.62</v>
      </c>
      <c r="U55" s="148">
        <v>308.35000000000002</v>
      </c>
      <c r="V55" s="149">
        <v>0.12</v>
      </c>
      <c r="W55" s="148">
        <v>9.98</v>
      </c>
      <c r="X55" s="149">
        <v>90.018500000000003</v>
      </c>
      <c r="Y55" s="148">
        <v>7657.81</v>
      </c>
      <c r="Z55" s="150">
        <v>16164.74</v>
      </c>
    </row>
    <row r="56" spans="2:26" ht="28.35" customHeight="1" x14ac:dyDescent="0.2">
      <c r="B56" s="145" t="s">
        <v>63</v>
      </c>
      <c r="C56" s="146" t="s">
        <v>62</v>
      </c>
      <c r="D56" s="147" t="s">
        <v>18</v>
      </c>
      <c r="E56" s="148">
        <v>2558.35</v>
      </c>
      <c r="F56" s="149">
        <v>77.489999999999995</v>
      </c>
      <c r="G56" s="148">
        <v>1982.47</v>
      </c>
      <c r="H56" s="149">
        <v>30.35</v>
      </c>
      <c r="I56" s="148">
        <v>776.57</v>
      </c>
      <c r="J56" s="149">
        <v>1.17</v>
      </c>
      <c r="K56" s="148">
        <v>29.85</v>
      </c>
      <c r="L56" s="149">
        <v>0</v>
      </c>
      <c r="M56" s="148">
        <v>0</v>
      </c>
      <c r="N56" s="149">
        <v>3.73</v>
      </c>
      <c r="O56" s="148">
        <v>95.4</v>
      </c>
      <c r="P56" s="149">
        <v>0.15</v>
      </c>
      <c r="Q56" s="148">
        <v>3.89</v>
      </c>
      <c r="R56" s="149">
        <v>0</v>
      </c>
      <c r="S56" s="148">
        <v>0</v>
      </c>
      <c r="T56" s="149">
        <v>12.05</v>
      </c>
      <c r="U56" s="148">
        <v>308.35000000000002</v>
      </c>
      <c r="V56" s="149">
        <v>0.39</v>
      </c>
      <c r="W56" s="148">
        <v>9.98</v>
      </c>
      <c r="X56" s="149">
        <v>125.33459999999999</v>
      </c>
      <c r="Y56" s="148">
        <v>3206.5</v>
      </c>
      <c r="Z56" s="150">
        <v>5764.85</v>
      </c>
    </row>
    <row r="57" spans="2:26" ht="28.35" customHeight="1" x14ac:dyDescent="0.2">
      <c r="B57" s="145" t="s">
        <v>199</v>
      </c>
      <c r="C57" s="146" t="s">
        <v>200</v>
      </c>
      <c r="D57" s="147" t="s">
        <v>18</v>
      </c>
      <c r="E57" s="148">
        <v>12443.57</v>
      </c>
      <c r="F57" s="149">
        <v>76.430000000000007</v>
      </c>
      <c r="G57" s="148">
        <v>9510.6200000000008</v>
      </c>
      <c r="H57" s="149">
        <v>6.24</v>
      </c>
      <c r="I57" s="148">
        <v>776.57</v>
      </c>
      <c r="J57" s="149">
        <v>0.21</v>
      </c>
      <c r="K57" s="148">
        <v>26.62</v>
      </c>
      <c r="L57" s="149">
        <v>0</v>
      </c>
      <c r="M57" s="148">
        <v>0</v>
      </c>
      <c r="N57" s="149">
        <v>0</v>
      </c>
      <c r="O57" s="148">
        <v>0</v>
      </c>
      <c r="P57" s="149">
        <v>0.02</v>
      </c>
      <c r="Q57" s="148">
        <v>2.33</v>
      </c>
      <c r="R57" s="149">
        <v>0</v>
      </c>
      <c r="S57" s="148">
        <v>0</v>
      </c>
      <c r="T57" s="149">
        <v>2.48</v>
      </c>
      <c r="U57" s="148">
        <v>308.35000000000002</v>
      </c>
      <c r="V57" s="149">
        <v>0.08</v>
      </c>
      <c r="W57" s="148">
        <v>9.98</v>
      </c>
      <c r="X57" s="149">
        <v>85.461500000000001</v>
      </c>
      <c r="Y57" s="148">
        <v>10634.46</v>
      </c>
      <c r="Z57" s="150">
        <v>23078.03</v>
      </c>
    </row>
    <row r="58" spans="2:26" ht="28.35" customHeight="1" x14ac:dyDescent="0.2">
      <c r="B58" s="145" t="s">
        <v>201</v>
      </c>
      <c r="C58" s="146" t="s">
        <v>202</v>
      </c>
      <c r="D58" s="147" t="s">
        <v>18</v>
      </c>
      <c r="E58" s="148">
        <v>5476.86</v>
      </c>
      <c r="F58" s="149">
        <v>76.69</v>
      </c>
      <c r="G58" s="148">
        <v>4200.2</v>
      </c>
      <c r="H58" s="149">
        <v>14.18</v>
      </c>
      <c r="I58" s="148">
        <v>776.57</v>
      </c>
      <c r="J58" s="149">
        <v>0.49</v>
      </c>
      <c r="K58" s="148">
        <v>26.62</v>
      </c>
      <c r="L58" s="149">
        <v>0</v>
      </c>
      <c r="M58" s="148">
        <v>0</v>
      </c>
      <c r="N58" s="149">
        <v>0</v>
      </c>
      <c r="O58" s="148">
        <v>0</v>
      </c>
      <c r="P58" s="149">
        <v>0.05</v>
      </c>
      <c r="Q58" s="148">
        <v>2.5299999999999998</v>
      </c>
      <c r="R58" s="149">
        <v>0</v>
      </c>
      <c r="S58" s="148">
        <v>0</v>
      </c>
      <c r="T58" s="149">
        <v>5.63</v>
      </c>
      <c r="U58" s="148">
        <v>308.35000000000002</v>
      </c>
      <c r="V58" s="149">
        <v>0.18</v>
      </c>
      <c r="W58" s="148">
        <v>9.98</v>
      </c>
      <c r="X58" s="149">
        <v>97.2136</v>
      </c>
      <c r="Y58" s="148">
        <v>5324.25</v>
      </c>
      <c r="Z58" s="150">
        <v>10801.11</v>
      </c>
    </row>
    <row r="59" spans="2:26" ht="28.35" customHeight="1" x14ac:dyDescent="0.2">
      <c r="B59" s="145" t="s">
        <v>203</v>
      </c>
      <c r="C59" s="146" t="s">
        <v>204</v>
      </c>
      <c r="D59" s="147" t="s">
        <v>18</v>
      </c>
      <c r="E59" s="148">
        <v>7302.48</v>
      </c>
      <c r="F59" s="149">
        <v>76.69</v>
      </c>
      <c r="G59" s="148">
        <v>5600.27</v>
      </c>
      <c r="H59" s="149">
        <v>10.63</v>
      </c>
      <c r="I59" s="148">
        <v>776.57</v>
      </c>
      <c r="J59" s="149">
        <v>0.36</v>
      </c>
      <c r="K59" s="148">
        <v>26.62</v>
      </c>
      <c r="L59" s="149">
        <v>0</v>
      </c>
      <c r="M59" s="148">
        <v>0</v>
      </c>
      <c r="N59" s="149">
        <v>0</v>
      </c>
      <c r="O59" s="148">
        <v>0</v>
      </c>
      <c r="P59" s="149">
        <v>0.03</v>
      </c>
      <c r="Q59" s="148">
        <v>2.5299999999999998</v>
      </c>
      <c r="R59" s="149">
        <v>0</v>
      </c>
      <c r="S59" s="148">
        <v>0</v>
      </c>
      <c r="T59" s="149">
        <v>4.22</v>
      </c>
      <c r="U59" s="148">
        <v>308.35000000000002</v>
      </c>
      <c r="V59" s="149">
        <v>0.14000000000000001</v>
      </c>
      <c r="W59" s="148">
        <v>9.98</v>
      </c>
      <c r="X59" s="149">
        <v>92.082700000000003</v>
      </c>
      <c r="Y59" s="148">
        <v>6724.32</v>
      </c>
      <c r="Z59" s="150">
        <v>14026.8</v>
      </c>
    </row>
    <row r="60" spans="2:26" ht="28.35" customHeight="1" x14ac:dyDescent="0.2">
      <c r="B60" s="145" t="s">
        <v>205</v>
      </c>
      <c r="C60" s="146" t="s">
        <v>206</v>
      </c>
      <c r="D60" s="147" t="s">
        <v>18</v>
      </c>
      <c r="E60" s="148">
        <v>11944.86</v>
      </c>
      <c r="F60" s="149">
        <v>76.69</v>
      </c>
      <c r="G60" s="148">
        <v>9160.51</v>
      </c>
      <c r="H60" s="149">
        <v>6.5</v>
      </c>
      <c r="I60" s="148">
        <v>776.57</v>
      </c>
      <c r="J60" s="149">
        <v>0.22</v>
      </c>
      <c r="K60" s="148">
        <v>26.62</v>
      </c>
      <c r="L60" s="149">
        <v>0</v>
      </c>
      <c r="M60" s="148">
        <v>0</v>
      </c>
      <c r="N60" s="149">
        <v>0</v>
      </c>
      <c r="O60" s="148">
        <v>0</v>
      </c>
      <c r="P60" s="149">
        <v>0.02</v>
      </c>
      <c r="Q60" s="148">
        <v>2.5299999999999998</v>
      </c>
      <c r="R60" s="149">
        <v>0</v>
      </c>
      <c r="S60" s="148">
        <v>0</v>
      </c>
      <c r="T60" s="149">
        <v>2.58</v>
      </c>
      <c r="U60" s="148">
        <v>308.35000000000002</v>
      </c>
      <c r="V60" s="149">
        <v>0.08</v>
      </c>
      <c r="W60" s="148">
        <v>9.98</v>
      </c>
      <c r="X60" s="149">
        <v>86.100300000000004</v>
      </c>
      <c r="Y60" s="148">
        <v>10284.56</v>
      </c>
      <c r="Z60" s="150">
        <v>22229.42</v>
      </c>
    </row>
    <row r="61" spans="2:26" ht="28.35" customHeight="1" x14ac:dyDescent="0.2">
      <c r="B61" s="145" t="s">
        <v>207</v>
      </c>
      <c r="C61" s="146" t="s">
        <v>208</v>
      </c>
      <c r="D61" s="147" t="s">
        <v>18</v>
      </c>
      <c r="E61" s="148">
        <v>2586.73</v>
      </c>
      <c r="F61" s="149">
        <v>77.45</v>
      </c>
      <c r="G61" s="148">
        <v>2003.42</v>
      </c>
      <c r="H61" s="149">
        <v>30.02</v>
      </c>
      <c r="I61" s="148">
        <v>776.57</v>
      </c>
      <c r="J61" s="149">
        <v>1.25</v>
      </c>
      <c r="K61" s="148">
        <v>32.409999999999997</v>
      </c>
      <c r="L61" s="149">
        <v>0</v>
      </c>
      <c r="M61" s="148">
        <v>0</v>
      </c>
      <c r="N61" s="149">
        <v>3.62</v>
      </c>
      <c r="O61" s="148">
        <v>93.7</v>
      </c>
      <c r="P61" s="149">
        <v>0.17</v>
      </c>
      <c r="Q61" s="148">
        <v>4.3899999999999997</v>
      </c>
      <c r="R61" s="149">
        <v>0</v>
      </c>
      <c r="S61" s="148">
        <v>0</v>
      </c>
      <c r="T61" s="149">
        <v>11.92</v>
      </c>
      <c r="U61" s="148">
        <v>308.35000000000002</v>
      </c>
      <c r="V61" s="149">
        <v>0.39</v>
      </c>
      <c r="W61" s="148">
        <v>9.98</v>
      </c>
      <c r="X61" s="149">
        <v>124.82250000000001</v>
      </c>
      <c r="Y61" s="148">
        <v>3228.82</v>
      </c>
      <c r="Z61" s="150">
        <v>5815.55</v>
      </c>
    </row>
    <row r="62" spans="2:26" ht="28.35" customHeight="1" x14ac:dyDescent="0.2">
      <c r="B62" s="145" t="s">
        <v>67</v>
      </c>
      <c r="C62" s="146" t="s">
        <v>209</v>
      </c>
      <c r="D62" s="147" t="s">
        <v>18</v>
      </c>
      <c r="E62" s="148">
        <v>2243.23</v>
      </c>
      <c r="F62" s="149">
        <v>77.05</v>
      </c>
      <c r="G62" s="148">
        <v>1728.41</v>
      </c>
      <c r="H62" s="149">
        <v>34.619999999999997</v>
      </c>
      <c r="I62" s="148">
        <v>776.57</v>
      </c>
      <c r="J62" s="149">
        <v>1.44</v>
      </c>
      <c r="K62" s="148">
        <v>32.409999999999997</v>
      </c>
      <c r="L62" s="149">
        <v>0</v>
      </c>
      <c r="M62" s="148">
        <v>0</v>
      </c>
      <c r="N62" s="149">
        <v>5.0999999999999996</v>
      </c>
      <c r="O62" s="148">
        <v>114.31</v>
      </c>
      <c r="P62" s="149">
        <v>0.15</v>
      </c>
      <c r="Q62" s="148">
        <v>3.28</v>
      </c>
      <c r="R62" s="149">
        <v>0</v>
      </c>
      <c r="S62" s="148">
        <v>0</v>
      </c>
      <c r="T62" s="149">
        <v>13.75</v>
      </c>
      <c r="U62" s="148">
        <v>308.35000000000002</v>
      </c>
      <c r="V62" s="149">
        <v>0.44</v>
      </c>
      <c r="W62" s="148">
        <v>9.98</v>
      </c>
      <c r="X62" s="149">
        <v>132.54560000000001</v>
      </c>
      <c r="Y62" s="148">
        <v>2973.3</v>
      </c>
      <c r="Z62" s="150">
        <v>5216.53</v>
      </c>
    </row>
    <row r="63" spans="2:26" ht="28.35" customHeight="1" x14ac:dyDescent="0.2">
      <c r="B63" s="145" t="s">
        <v>210</v>
      </c>
      <c r="C63" s="146" t="s">
        <v>211</v>
      </c>
      <c r="D63" s="147" t="s">
        <v>18</v>
      </c>
      <c r="E63" s="148">
        <v>4658.45</v>
      </c>
      <c r="F63" s="149">
        <v>80.819999999999993</v>
      </c>
      <c r="G63" s="148">
        <v>3764.96</v>
      </c>
      <c r="H63" s="149">
        <v>16.670000000000002</v>
      </c>
      <c r="I63" s="148">
        <v>776.57</v>
      </c>
      <c r="J63" s="149">
        <v>0.56999999999999995</v>
      </c>
      <c r="K63" s="148">
        <v>26.62</v>
      </c>
      <c r="L63" s="149">
        <v>0</v>
      </c>
      <c r="M63" s="148">
        <v>0</v>
      </c>
      <c r="N63" s="149">
        <v>0</v>
      </c>
      <c r="O63" s="148">
        <v>0</v>
      </c>
      <c r="P63" s="149">
        <v>0.15</v>
      </c>
      <c r="Q63" s="148">
        <v>7.15</v>
      </c>
      <c r="R63" s="149">
        <v>0</v>
      </c>
      <c r="S63" s="148">
        <v>0</v>
      </c>
      <c r="T63" s="149">
        <v>6.62</v>
      </c>
      <c r="U63" s="148">
        <v>308.35000000000002</v>
      </c>
      <c r="V63" s="149">
        <v>0.21</v>
      </c>
      <c r="W63" s="148">
        <v>9.98</v>
      </c>
      <c r="X63" s="149">
        <v>105.0485</v>
      </c>
      <c r="Y63" s="148">
        <v>4893.63</v>
      </c>
      <c r="Z63" s="150">
        <v>9552.08</v>
      </c>
    </row>
    <row r="64" spans="2:26" ht="28.35" customHeight="1" x14ac:dyDescent="0.2">
      <c r="B64" s="145" t="s">
        <v>212</v>
      </c>
      <c r="C64" s="146" t="s">
        <v>213</v>
      </c>
      <c r="D64" s="147" t="s">
        <v>18</v>
      </c>
      <c r="E64" s="148">
        <v>6211.26</v>
      </c>
      <c r="F64" s="149">
        <v>80.819999999999993</v>
      </c>
      <c r="G64" s="148">
        <v>5019.9399999999996</v>
      </c>
      <c r="H64" s="149">
        <v>12.5</v>
      </c>
      <c r="I64" s="148">
        <v>776.57</v>
      </c>
      <c r="J64" s="149">
        <v>0.43</v>
      </c>
      <c r="K64" s="148">
        <v>26.62</v>
      </c>
      <c r="L64" s="149">
        <v>0</v>
      </c>
      <c r="M64" s="148">
        <v>0</v>
      </c>
      <c r="N64" s="149">
        <v>0</v>
      </c>
      <c r="O64" s="148">
        <v>0</v>
      </c>
      <c r="P64" s="149">
        <v>0.12</v>
      </c>
      <c r="Q64" s="148">
        <v>7.15</v>
      </c>
      <c r="R64" s="149">
        <v>0</v>
      </c>
      <c r="S64" s="148">
        <v>0</v>
      </c>
      <c r="T64" s="149">
        <v>4.96</v>
      </c>
      <c r="U64" s="148">
        <v>308.35000000000002</v>
      </c>
      <c r="V64" s="149">
        <v>0.16</v>
      </c>
      <c r="W64" s="148">
        <v>9.98</v>
      </c>
      <c r="X64" s="149">
        <v>98.991299999999995</v>
      </c>
      <c r="Y64" s="148">
        <v>6148.61</v>
      </c>
      <c r="Z64" s="150">
        <v>12359.88</v>
      </c>
    </row>
    <row r="65" spans="2:26" ht="28.35" customHeight="1" x14ac:dyDescent="0.2">
      <c r="B65" s="145" t="s">
        <v>214</v>
      </c>
      <c r="C65" s="146" t="s">
        <v>215</v>
      </c>
      <c r="D65" s="147" t="s">
        <v>18</v>
      </c>
      <c r="E65" s="148">
        <v>11053.1</v>
      </c>
      <c r="F65" s="149">
        <v>80.819999999999993</v>
      </c>
      <c r="G65" s="148">
        <v>8933.1200000000008</v>
      </c>
      <c r="H65" s="149">
        <v>7.03</v>
      </c>
      <c r="I65" s="148">
        <v>776.57</v>
      </c>
      <c r="J65" s="149">
        <v>0.24</v>
      </c>
      <c r="K65" s="148">
        <v>26.62</v>
      </c>
      <c r="L65" s="149">
        <v>0</v>
      </c>
      <c r="M65" s="148">
        <v>0</v>
      </c>
      <c r="N65" s="149">
        <v>0</v>
      </c>
      <c r="O65" s="148">
        <v>0</v>
      </c>
      <c r="P65" s="149">
        <v>0.06</v>
      </c>
      <c r="Q65" s="148">
        <v>7.15</v>
      </c>
      <c r="R65" s="149">
        <v>0</v>
      </c>
      <c r="S65" s="148">
        <v>0</v>
      </c>
      <c r="T65" s="149">
        <v>2.79</v>
      </c>
      <c r="U65" s="148">
        <v>308.35000000000002</v>
      </c>
      <c r="V65" s="149">
        <v>0.09</v>
      </c>
      <c r="W65" s="148">
        <v>9.98</v>
      </c>
      <c r="X65" s="149">
        <v>91.031300000000002</v>
      </c>
      <c r="Y65" s="148">
        <v>10061.790000000001</v>
      </c>
      <c r="Z65" s="150">
        <v>21114.89</v>
      </c>
    </row>
    <row r="66" spans="2:26" ht="28.35" customHeight="1" x14ac:dyDescent="0.2">
      <c r="B66" s="145" t="s">
        <v>216</v>
      </c>
      <c r="C66" s="146" t="s">
        <v>217</v>
      </c>
      <c r="D66" s="147" t="s">
        <v>18</v>
      </c>
      <c r="E66" s="148">
        <v>2410.7399999999998</v>
      </c>
      <c r="F66" s="149">
        <v>77.38</v>
      </c>
      <c r="G66" s="148">
        <v>1865.43</v>
      </c>
      <c r="H66" s="149">
        <v>32.21</v>
      </c>
      <c r="I66" s="148">
        <v>776.57</v>
      </c>
      <c r="J66" s="149">
        <v>1.1000000000000001</v>
      </c>
      <c r="K66" s="148">
        <v>26.62</v>
      </c>
      <c r="L66" s="149">
        <v>0</v>
      </c>
      <c r="M66" s="148">
        <v>0</v>
      </c>
      <c r="N66" s="149">
        <v>4.32</v>
      </c>
      <c r="O66" s="148">
        <v>104.26</v>
      </c>
      <c r="P66" s="149">
        <v>0.17</v>
      </c>
      <c r="Q66" s="148">
        <v>4.03</v>
      </c>
      <c r="R66" s="149">
        <v>0</v>
      </c>
      <c r="S66" s="148">
        <v>0</v>
      </c>
      <c r="T66" s="149">
        <v>12.79</v>
      </c>
      <c r="U66" s="148">
        <v>308.35000000000002</v>
      </c>
      <c r="V66" s="149">
        <v>0.41</v>
      </c>
      <c r="W66" s="148">
        <v>9.98</v>
      </c>
      <c r="X66" s="149">
        <v>128.39330000000001</v>
      </c>
      <c r="Y66" s="148">
        <v>3095.23</v>
      </c>
      <c r="Z66" s="150">
        <v>5505.97</v>
      </c>
    </row>
    <row r="67" spans="2:26" ht="28.35" customHeight="1" x14ac:dyDescent="0.2">
      <c r="B67" s="145" t="s">
        <v>218</v>
      </c>
      <c r="C67" s="146" t="s">
        <v>219</v>
      </c>
      <c r="D67" s="147" t="s">
        <v>18</v>
      </c>
      <c r="E67" s="148">
        <v>3214.32</v>
      </c>
      <c r="F67" s="149">
        <v>77.38</v>
      </c>
      <c r="G67" s="148">
        <v>2487.2399999999998</v>
      </c>
      <c r="H67" s="149">
        <v>24.16</v>
      </c>
      <c r="I67" s="148">
        <v>776.57</v>
      </c>
      <c r="J67" s="149">
        <v>0.83</v>
      </c>
      <c r="K67" s="148">
        <v>26.62</v>
      </c>
      <c r="L67" s="149">
        <v>0</v>
      </c>
      <c r="M67" s="148">
        <v>0</v>
      </c>
      <c r="N67" s="149">
        <v>1.74</v>
      </c>
      <c r="O67" s="148">
        <v>56.04</v>
      </c>
      <c r="P67" s="149">
        <v>0.13</v>
      </c>
      <c r="Q67" s="148">
        <v>4.03</v>
      </c>
      <c r="R67" s="149">
        <v>0</v>
      </c>
      <c r="S67" s="148">
        <v>0</v>
      </c>
      <c r="T67" s="149">
        <v>9.59</v>
      </c>
      <c r="U67" s="148">
        <v>308.35000000000002</v>
      </c>
      <c r="V67" s="149">
        <v>0.31</v>
      </c>
      <c r="W67" s="148">
        <v>9.98</v>
      </c>
      <c r="X67" s="149">
        <v>114.14</v>
      </c>
      <c r="Y67" s="148">
        <v>3668.83</v>
      </c>
      <c r="Z67" s="150">
        <v>6883.15</v>
      </c>
    </row>
    <row r="68" spans="2:26" ht="28.35" customHeight="1" x14ac:dyDescent="0.2">
      <c r="B68" s="145" t="s">
        <v>220</v>
      </c>
      <c r="C68" s="146" t="s">
        <v>221</v>
      </c>
      <c r="D68" s="147" t="s">
        <v>18</v>
      </c>
      <c r="E68" s="148">
        <v>4198.43</v>
      </c>
      <c r="F68" s="149">
        <v>77.38</v>
      </c>
      <c r="G68" s="148">
        <v>3248.74</v>
      </c>
      <c r="H68" s="149">
        <v>18.5</v>
      </c>
      <c r="I68" s="148">
        <v>776.57</v>
      </c>
      <c r="J68" s="149">
        <v>0.63</v>
      </c>
      <c r="K68" s="148">
        <v>26.62</v>
      </c>
      <c r="L68" s="149">
        <v>0</v>
      </c>
      <c r="M68" s="148">
        <v>0</v>
      </c>
      <c r="N68" s="149">
        <v>0</v>
      </c>
      <c r="O68" s="148">
        <v>0</v>
      </c>
      <c r="P68" s="149">
        <v>0.1</v>
      </c>
      <c r="Q68" s="148">
        <v>4.03</v>
      </c>
      <c r="R68" s="149">
        <v>0</v>
      </c>
      <c r="S68" s="148">
        <v>0</v>
      </c>
      <c r="T68" s="149">
        <v>7.34</v>
      </c>
      <c r="U68" s="148">
        <v>308.35000000000002</v>
      </c>
      <c r="V68" s="149">
        <v>0.24</v>
      </c>
      <c r="W68" s="148">
        <v>9.98</v>
      </c>
      <c r="X68" s="149">
        <v>104.1887</v>
      </c>
      <c r="Y68" s="148">
        <v>4374.29</v>
      </c>
      <c r="Z68" s="150">
        <v>8572.7099999999991</v>
      </c>
    </row>
    <row r="69" spans="2:26" ht="28.35" customHeight="1" x14ac:dyDescent="0.2">
      <c r="B69" s="145" t="s">
        <v>222</v>
      </c>
      <c r="C69" s="146" t="s">
        <v>223</v>
      </c>
      <c r="D69" s="147" t="s">
        <v>18</v>
      </c>
      <c r="E69" s="148">
        <v>2976.4</v>
      </c>
      <c r="F69" s="149">
        <v>77.62</v>
      </c>
      <c r="G69" s="148">
        <v>2310.2800000000002</v>
      </c>
      <c r="H69" s="149">
        <v>26.09</v>
      </c>
      <c r="I69" s="148">
        <v>776.57</v>
      </c>
      <c r="J69" s="149">
        <v>0</v>
      </c>
      <c r="K69" s="148">
        <v>0</v>
      </c>
      <c r="L69" s="149">
        <v>0</v>
      </c>
      <c r="M69" s="148">
        <v>0</v>
      </c>
      <c r="N69" s="149">
        <v>2.36</v>
      </c>
      <c r="O69" s="148">
        <v>70.319999999999993</v>
      </c>
      <c r="P69" s="149">
        <v>0.14000000000000001</v>
      </c>
      <c r="Q69" s="148">
        <v>4.05</v>
      </c>
      <c r="R69" s="149">
        <v>0</v>
      </c>
      <c r="S69" s="148">
        <v>0</v>
      </c>
      <c r="T69" s="149">
        <v>10.36</v>
      </c>
      <c r="U69" s="148">
        <v>308.35000000000002</v>
      </c>
      <c r="V69" s="149">
        <v>0.34</v>
      </c>
      <c r="W69" s="148">
        <v>9.98</v>
      </c>
      <c r="X69" s="149">
        <v>116.9044</v>
      </c>
      <c r="Y69" s="148">
        <v>3479.55</v>
      </c>
      <c r="Z69" s="150">
        <v>6455.95</v>
      </c>
    </row>
    <row r="70" spans="2:26" ht="28.35" customHeight="1" x14ac:dyDescent="0.2">
      <c r="B70" s="145" t="s">
        <v>224</v>
      </c>
      <c r="C70" s="146" t="s">
        <v>225</v>
      </c>
      <c r="D70" s="147" t="s">
        <v>18</v>
      </c>
      <c r="E70" s="148">
        <v>2268.04</v>
      </c>
      <c r="F70" s="149">
        <v>77.17</v>
      </c>
      <c r="G70" s="148">
        <v>1750.25</v>
      </c>
      <c r="H70" s="149">
        <v>34.24</v>
      </c>
      <c r="I70" s="148">
        <v>776.57</v>
      </c>
      <c r="J70" s="149">
        <v>1.32</v>
      </c>
      <c r="K70" s="148">
        <v>29.85</v>
      </c>
      <c r="L70" s="149">
        <v>0</v>
      </c>
      <c r="M70" s="148">
        <v>0</v>
      </c>
      <c r="N70" s="149">
        <v>4.97</v>
      </c>
      <c r="O70" s="148">
        <v>112.82</v>
      </c>
      <c r="P70" s="149">
        <v>0.16</v>
      </c>
      <c r="Q70" s="148">
        <v>3.68</v>
      </c>
      <c r="R70" s="149">
        <v>0</v>
      </c>
      <c r="S70" s="148">
        <v>0</v>
      </c>
      <c r="T70" s="149">
        <v>13.6</v>
      </c>
      <c r="U70" s="148">
        <v>308.35000000000002</v>
      </c>
      <c r="V70" s="149">
        <v>0.44</v>
      </c>
      <c r="W70" s="148">
        <v>9.98</v>
      </c>
      <c r="X70" s="149">
        <v>131.8974</v>
      </c>
      <c r="Y70" s="148">
        <v>2991.49</v>
      </c>
      <c r="Z70" s="150">
        <v>5259.53</v>
      </c>
    </row>
    <row r="71" spans="2:26" ht="28.35" customHeight="1" x14ac:dyDescent="0.2">
      <c r="B71" s="145" t="s">
        <v>226</v>
      </c>
      <c r="C71" s="146" t="s">
        <v>227</v>
      </c>
      <c r="D71" s="147" t="s">
        <v>18</v>
      </c>
      <c r="E71" s="148">
        <v>3052.98</v>
      </c>
      <c r="F71" s="149">
        <v>77.62</v>
      </c>
      <c r="G71" s="148">
        <v>2369.7199999999998</v>
      </c>
      <c r="H71" s="149">
        <v>25.44</v>
      </c>
      <c r="I71" s="148">
        <v>776.57</v>
      </c>
      <c r="J71" s="149">
        <v>0.98</v>
      </c>
      <c r="K71" s="148">
        <v>29.85</v>
      </c>
      <c r="L71" s="149">
        <v>0</v>
      </c>
      <c r="M71" s="148">
        <v>0</v>
      </c>
      <c r="N71" s="149">
        <v>2.15</v>
      </c>
      <c r="O71" s="148">
        <v>65.72</v>
      </c>
      <c r="P71" s="149">
        <v>0.13</v>
      </c>
      <c r="Q71" s="148">
        <v>3.84</v>
      </c>
      <c r="R71" s="149">
        <v>0</v>
      </c>
      <c r="S71" s="148">
        <v>0</v>
      </c>
      <c r="T71" s="149">
        <v>10.1</v>
      </c>
      <c r="U71" s="148">
        <v>308.35000000000002</v>
      </c>
      <c r="V71" s="149">
        <v>0.33</v>
      </c>
      <c r="W71" s="148">
        <v>9.98</v>
      </c>
      <c r="X71" s="149">
        <v>116.7393</v>
      </c>
      <c r="Y71" s="148">
        <v>3564.02</v>
      </c>
      <c r="Z71" s="150">
        <v>6617</v>
      </c>
    </row>
    <row r="72" spans="2:26" ht="28.35" customHeight="1" x14ac:dyDescent="0.2">
      <c r="B72" s="145" t="s">
        <v>56</v>
      </c>
      <c r="C72" s="146" t="s">
        <v>228</v>
      </c>
      <c r="D72" s="147" t="s">
        <v>18</v>
      </c>
      <c r="E72" s="148">
        <v>3352.55</v>
      </c>
      <c r="F72" s="149">
        <v>77.45</v>
      </c>
      <c r="G72" s="148">
        <v>2596.5500000000002</v>
      </c>
      <c r="H72" s="149">
        <v>23.16</v>
      </c>
      <c r="I72" s="148">
        <v>776.57</v>
      </c>
      <c r="J72" s="149">
        <v>0.89</v>
      </c>
      <c r="K72" s="148">
        <v>29.85</v>
      </c>
      <c r="L72" s="149">
        <v>0</v>
      </c>
      <c r="M72" s="148">
        <v>0</v>
      </c>
      <c r="N72" s="149">
        <v>1.42</v>
      </c>
      <c r="O72" s="148">
        <v>47.75</v>
      </c>
      <c r="P72" s="149">
        <v>0.14000000000000001</v>
      </c>
      <c r="Q72" s="148">
        <v>4.59</v>
      </c>
      <c r="R72" s="149">
        <v>0</v>
      </c>
      <c r="S72" s="148">
        <v>0</v>
      </c>
      <c r="T72" s="149">
        <v>9.1999999999999993</v>
      </c>
      <c r="U72" s="148">
        <v>308.35000000000002</v>
      </c>
      <c r="V72" s="149">
        <v>0.3</v>
      </c>
      <c r="W72" s="148">
        <v>9.98</v>
      </c>
      <c r="X72" s="149">
        <v>112.56010000000001</v>
      </c>
      <c r="Y72" s="148">
        <v>3773.63</v>
      </c>
      <c r="Z72" s="150">
        <v>7126.18</v>
      </c>
    </row>
    <row r="73" spans="2:26" ht="28.35" customHeight="1" x14ac:dyDescent="0.2">
      <c r="B73" s="145" t="s">
        <v>229</v>
      </c>
      <c r="C73" s="146" t="s">
        <v>230</v>
      </c>
      <c r="D73" s="147" t="s">
        <v>18</v>
      </c>
      <c r="E73" s="148">
        <v>4601.83</v>
      </c>
      <c r="F73" s="149">
        <v>77.78</v>
      </c>
      <c r="G73" s="148">
        <v>3579.3</v>
      </c>
      <c r="H73" s="149">
        <v>16.88</v>
      </c>
      <c r="I73" s="148">
        <v>776.57</v>
      </c>
      <c r="J73" s="149">
        <v>0.65</v>
      </c>
      <c r="K73" s="148">
        <v>29.85</v>
      </c>
      <c r="L73" s="149">
        <v>0</v>
      </c>
      <c r="M73" s="148">
        <v>0</v>
      </c>
      <c r="N73" s="149">
        <v>0</v>
      </c>
      <c r="O73" s="148">
        <v>0</v>
      </c>
      <c r="P73" s="149">
        <v>0.08</v>
      </c>
      <c r="Q73" s="148">
        <v>3.51</v>
      </c>
      <c r="R73" s="149">
        <v>0</v>
      </c>
      <c r="S73" s="148">
        <v>0</v>
      </c>
      <c r="T73" s="149">
        <v>6.7</v>
      </c>
      <c r="U73" s="148">
        <v>308.35000000000002</v>
      </c>
      <c r="V73" s="149">
        <v>0.22</v>
      </c>
      <c r="W73" s="148">
        <v>9.98</v>
      </c>
      <c r="X73" s="149">
        <v>102.2974</v>
      </c>
      <c r="Y73" s="148">
        <v>4707.55</v>
      </c>
      <c r="Z73" s="150">
        <v>9309.3799999999992</v>
      </c>
    </row>
    <row r="74" spans="2:26" ht="28.35" customHeight="1" x14ac:dyDescent="0.2">
      <c r="B74" s="145" t="s">
        <v>57</v>
      </c>
      <c r="C74" s="146" t="s">
        <v>231</v>
      </c>
      <c r="D74" s="147" t="s">
        <v>18</v>
      </c>
      <c r="E74" s="148">
        <v>2965.68</v>
      </c>
      <c r="F74" s="149">
        <v>76.92</v>
      </c>
      <c r="G74" s="148">
        <v>2281.1999999999998</v>
      </c>
      <c r="H74" s="149">
        <v>26.19</v>
      </c>
      <c r="I74" s="148">
        <v>776.57</v>
      </c>
      <c r="J74" s="149">
        <v>1.01</v>
      </c>
      <c r="K74" s="148">
        <v>29.85</v>
      </c>
      <c r="L74" s="149">
        <v>0</v>
      </c>
      <c r="M74" s="148">
        <v>0</v>
      </c>
      <c r="N74" s="149">
        <v>2.39</v>
      </c>
      <c r="O74" s="148">
        <v>70.959999999999994</v>
      </c>
      <c r="P74" s="149">
        <v>0.1</v>
      </c>
      <c r="Q74" s="148">
        <v>2.88</v>
      </c>
      <c r="R74" s="149">
        <v>0</v>
      </c>
      <c r="S74" s="148">
        <v>0</v>
      </c>
      <c r="T74" s="149">
        <v>10.4</v>
      </c>
      <c r="U74" s="148">
        <v>308.35000000000002</v>
      </c>
      <c r="V74" s="149">
        <v>0.34</v>
      </c>
      <c r="W74" s="148">
        <v>9.98</v>
      </c>
      <c r="X74" s="149">
        <v>117.3351</v>
      </c>
      <c r="Y74" s="148">
        <v>3479.79</v>
      </c>
      <c r="Z74" s="150">
        <v>6445.47</v>
      </c>
    </row>
    <row r="75" spans="2:26" ht="28.35" customHeight="1" x14ac:dyDescent="0.2">
      <c r="B75" s="145" t="s">
        <v>59</v>
      </c>
      <c r="C75" s="146" t="s">
        <v>58</v>
      </c>
      <c r="D75" s="147" t="s">
        <v>18</v>
      </c>
      <c r="E75" s="148">
        <v>2660.64</v>
      </c>
      <c r="F75" s="149">
        <v>77.510000000000005</v>
      </c>
      <c r="G75" s="148">
        <v>2062.2600000000002</v>
      </c>
      <c r="H75" s="149">
        <v>29.19</v>
      </c>
      <c r="I75" s="148">
        <v>776.57</v>
      </c>
      <c r="J75" s="149">
        <v>1.1200000000000001</v>
      </c>
      <c r="K75" s="148">
        <v>29.85</v>
      </c>
      <c r="L75" s="149">
        <v>0</v>
      </c>
      <c r="M75" s="148">
        <v>0</v>
      </c>
      <c r="N75" s="149">
        <v>3.35</v>
      </c>
      <c r="O75" s="148">
        <v>89.26</v>
      </c>
      <c r="P75" s="149">
        <v>0.14000000000000001</v>
      </c>
      <c r="Q75" s="148">
        <v>3.81</v>
      </c>
      <c r="R75" s="149">
        <v>0</v>
      </c>
      <c r="S75" s="148">
        <v>0</v>
      </c>
      <c r="T75" s="149">
        <v>11.59</v>
      </c>
      <c r="U75" s="148">
        <v>308.35000000000002</v>
      </c>
      <c r="V75" s="149">
        <v>0.38</v>
      </c>
      <c r="W75" s="148">
        <v>9.98</v>
      </c>
      <c r="X75" s="149">
        <v>123.28149999999999</v>
      </c>
      <c r="Y75" s="148">
        <v>3280.08</v>
      </c>
      <c r="Z75" s="150">
        <v>5940.72</v>
      </c>
    </row>
    <row r="76" spans="2:26" ht="28.35" customHeight="1" x14ac:dyDescent="0.2">
      <c r="B76" s="145" t="s">
        <v>232</v>
      </c>
      <c r="C76" s="146" t="s">
        <v>233</v>
      </c>
      <c r="D76" s="147" t="s">
        <v>18</v>
      </c>
      <c r="E76" s="148">
        <v>2853.05</v>
      </c>
      <c r="F76" s="149">
        <v>77.42</v>
      </c>
      <c r="G76" s="148">
        <v>2208.83</v>
      </c>
      <c r="H76" s="149">
        <v>27.22</v>
      </c>
      <c r="I76" s="148">
        <v>776.57</v>
      </c>
      <c r="J76" s="149">
        <v>0</v>
      </c>
      <c r="K76" s="148">
        <v>0</v>
      </c>
      <c r="L76" s="149">
        <v>0</v>
      </c>
      <c r="M76" s="148">
        <v>0</v>
      </c>
      <c r="N76" s="149">
        <v>2.72</v>
      </c>
      <c r="O76" s="148">
        <v>77.72</v>
      </c>
      <c r="P76" s="149">
        <v>0.15</v>
      </c>
      <c r="Q76" s="148">
        <v>4.22</v>
      </c>
      <c r="R76" s="149">
        <v>0</v>
      </c>
      <c r="S76" s="148">
        <v>0</v>
      </c>
      <c r="T76" s="149">
        <v>10.81</v>
      </c>
      <c r="U76" s="148">
        <v>308.35000000000002</v>
      </c>
      <c r="V76" s="149">
        <v>0.35</v>
      </c>
      <c r="W76" s="148">
        <v>9.98</v>
      </c>
      <c r="X76" s="149">
        <v>118.6683</v>
      </c>
      <c r="Y76" s="148">
        <v>3385.66</v>
      </c>
      <c r="Z76" s="150">
        <v>6238.71</v>
      </c>
    </row>
    <row r="77" spans="2:26" ht="28.35" customHeight="1" x14ac:dyDescent="0.2">
      <c r="B77" s="145" t="s">
        <v>234</v>
      </c>
      <c r="C77" s="146" t="s">
        <v>235</v>
      </c>
      <c r="D77" s="147" t="s">
        <v>18</v>
      </c>
      <c r="E77" s="148">
        <v>3804.06</v>
      </c>
      <c r="F77" s="149">
        <v>77.42</v>
      </c>
      <c r="G77" s="148">
        <v>2945.11</v>
      </c>
      <c r="H77" s="149">
        <v>20.41</v>
      </c>
      <c r="I77" s="148">
        <v>776.57</v>
      </c>
      <c r="J77" s="149">
        <v>0</v>
      </c>
      <c r="K77" s="148">
        <v>0</v>
      </c>
      <c r="L77" s="149">
        <v>0</v>
      </c>
      <c r="M77" s="148">
        <v>0</v>
      </c>
      <c r="N77" s="149">
        <v>0.54</v>
      </c>
      <c r="O77" s="148">
        <v>20.66</v>
      </c>
      <c r="P77" s="149">
        <v>0.11</v>
      </c>
      <c r="Q77" s="148">
        <v>4.22</v>
      </c>
      <c r="R77" s="149">
        <v>0</v>
      </c>
      <c r="S77" s="148">
        <v>0</v>
      </c>
      <c r="T77" s="149">
        <v>8.11</v>
      </c>
      <c r="U77" s="148">
        <v>308.35000000000002</v>
      </c>
      <c r="V77" s="149">
        <v>0.26</v>
      </c>
      <c r="W77" s="148">
        <v>9.98</v>
      </c>
      <c r="X77" s="149">
        <v>106.8562</v>
      </c>
      <c r="Y77" s="148">
        <v>4064.88</v>
      </c>
      <c r="Z77" s="150">
        <v>7868.94</v>
      </c>
    </row>
    <row r="78" spans="2:26" ht="28.35" customHeight="1" x14ac:dyDescent="0.2">
      <c r="B78" s="145" t="s">
        <v>236</v>
      </c>
      <c r="C78" s="146" t="s">
        <v>237</v>
      </c>
      <c r="D78" s="147" t="s">
        <v>18</v>
      </c>
      <c r="E78" s="148">
        <v>6270.51</v>
      </c>
      <c r="F78" s="149">
        <v>77.42</v>
      </c>
      <c r="G78" s="148">
        <v>4854.63</v>
      </c>
      <c r="H78" s="149">
        <v>12.38</v>
      </c>
      <c r="I78" s="148">
        <v>776.57</v>
      </c>
      <c r="J78" s="149">
        <v>0</v>
      </c>
      <c r="K78" s="148">
        <v>0</v>
      </c>
      <c r="L78" s="149">
        <v>0</v>
      </c>
      <c r="M78" s="148">
        <v>0</v>
      </c>
      <c r="N78" s="149">
        <v>0</v>
      </c>
      <c r="O78" s="148">
        <v>0</v>
      </c>
      <c r="P78" s="149">
        <v>7.0000000000000007E-2</v>
      </c>
      <c r="Q78" s="148">
        <v>4.22</v>
      </c>
      <c r="R78" s="149">
        <v>0</v>
      </c>
      <c r="S78" s="148">
        <v>0</v>
      </c>
      <c r="T78" s="149">
        <v>4.92</v>
      </c>
      <c r="U78" s="148">
        <v>308.35000000000002</v>
      </c>
      <c r="V78" s="149">
        <v>0.16</v>
      </c>
      <c r="W78" s="148">
        <v>9.98</v>
      </c>
      <c r="X78" s="149">
        <v>94.948300000000003</v>
      </c>
      <c r="Y78" s="148">
        <v>5953.74</v>
      </c>
      <c r="Z78" s="150">
        <v>12224.25</v>
      </c>
    </row>
    <row r="79" spans="2:26" ht="28.35" customHeight="1" x14ac:dyDescent="0.2">
      <c r="B79" s="145" t="s">
        <v>238</v>
      </c>
      <c r="C79" s="146" t="s">
        <v>239</v>
      </c>
      <c r="D79" s="147" t="s">
        <v>18</v>
      </c>
      <c r="E79" s="148">
        <v>3630.41</v>
      </c>
      <c r="F79" s="149">
        <v>77.02</v>
      </c>
      <c r="G79" s="148">
        <v>2796.14</v>
      </c>
      <c r="H79" s="149">
        <v>21.39</v>
      </c>
      <c r="I79" s="148">
        <v>776.57</v>
      </c>
      <c r="J79" s="149">
        <v>0</v>
      </c>
      <c r="K79" s="148">
        <v>0</v>
      </c>
      <c r="L79" s="149">
        <v>0</v>
      </c>
      <c r="M79" s="148">
        <v>0</v>
      </c>
      <c r="N79" s="149">
        <v>0.86</v>
      </c>
      <c r="O79" s="148">
        <v>31.08</v>
      </c>
      <c r="P79" s="149">
        <v>0.08</v>
      </c>
      <c r="Q79" s="148">
        <v>2.9</v>
      </c>
      <c r="R79" s="149">
        <v>0</v>
      </c>
      <c r="S79" s="148">
        <v>0</v>
      </c>
      <c r="T79" s="149">
        <v>8.49</v>
      </c>
      <c r="U79" s="148">
        <v>308.35000000000002</v>
      </c>
      <c r="V79" s="149">
        <v>0.27</v>
      </c>
      <c r="W79" s="148">
        <v>9.98</v>
      </c>
      <c r="X79" s="149">
        <v>108.11499999999999</v>
      </c>
      <c r="Y79" s="148">
        <v>3925.01</v>
      </c>
      <c r="Z79" s="150">
        <v>7555.42</v>
      </c>
    </row>
    <row r="80" spans="2:26" ht="28.35" customHeight="1" x14ac:dyDescent="0.2">
      <c r="B80" s="145" t="s">
        <v>240</v>
      </c>
      <c r="C80" s="146" t="s">
        <v>241</v>
      </c>
      <c r="D80" s="147" t="s">
        <v>18</v>
      </c>
      <c r="E80" s="148">
        <v>4840.54</v>
      </c>
      <c r="F80" s="149">
        <v>77.02</v>
      </c>
      <c r="G80" s="148">
        <v>3728.18</v>
      </c>
      <c r="H80" s="149">
        <v>16.04</v>
      </c>
      <c r="I80" s="148">
        <v>776.57</v>
      </c>
      <c r="J80" s="149">
        <v>0</v>
      </c>
      <c r="K80" s="148">
        <v>0</v>
      </c>
      <c r="L80" s="149">
        <v>0</v>
      </c>
      <c r="M80" s="148">
        <v>0</v>
      </c>
      <c r="N80" s="149">
        <v>0</v>
      </c>
      <c r="O80" s="148">
        <v>0</v>
      </c>
      <c r="P80" s="149">
        <v>0.06</v>
      </c>
      <c r="Q80" s="148">
        <v>2.9</v>
      </c>
      <c r="R80" s="149">
        <v>0</v>
      </c>
      <c r="S80" s="148">
        <v>0</v>
      </c>
      <c r="T80" s="149">
        <v>6.37</v>
      </c>
      <c r="U80" s="148">
        <v>308.35000000000002</v>
      </c>
      <c r="V80" s="149">
        <v>0.21</v>
      </c>
      <c r="W80" s="148">
        <v>9.98</v>
      </c>
      <c r="X80" s="149">
        <v>99.699200000000005</v>
      </c>
      <c r="Y80" s="148">
        <v>4825.9799999999996</v>
      </c>
      <c r="Z80" s="150">
        <v>9666.52</v>
      </c>
    </row>
    <row r="81" spans="2:26" ht="28.35" customHeight="1" x14ac:dyDescent="0.2">
      <c r="B81" s="145" t="s">
        <v>242</v>
      </c>
      <c r="C81" s="146" t="s">
        <v>243</v>
      </c>
      <c r="D81" s="147" t="s">
        <v>18</v>
      </c>
      <c r="E81" s="148">
        <v>8745.4599999999991</v>
      </c>
      <c r="F81" s="149">
        <v>77.02</v>
      </c>
      <c r="G81" s="148">
        <v>6735.75</v>
      </c>
      <c r="H81" s="149">
        <v>8.8800000000000008</v>
      </c>
      <c r="I81" s="148">
        <v>776.57</v>
      </c>
      <c r="J81" s="149">
        <v>0</v>
      </c>
      <c r="K81" s="148">
        <v>0</v>
      </c>
      <c r="L81" s="149">
        <v>0</v>
      </c>
      <c r="M81" s="148">
        <v>0</v>
      </c>
      <c r="N81" s="149">
        <v>0</v>
      </c>
      <c r="O81" s="148">
        <v>0</v>
      </c>
      <c r="P81" s="149">
        <v>0.03</v>
      </c>
      <c r="Q81" s="148">
        <v>2.9</v>
      </c>
      <c r="R81" s="149">
        <v>0</v>
      </c>
      <c r="S81" s="148">
        <v>0</v>
      </c>
      <c r="T81" s="149">
        <v>3.53</v>
      </c>
      <c r="U81" s="148">
        <v>308.35000000000002</v>
      </c>
      <c r="V81" s="149">
        <v>0.11</v>
      </c>
      <c r="W81" s="148">
        <v>9.98</v>
      </c>
      <c r="X81" s="149">
        <v>89.572800000000001</v>
      </c>
      <c r="Y81" s="148">
        <v>7833.55</v>
      </c>
      <c r="Z81" s="150">
        <v>16579.009999999998</v>
      </c>
    </row>
    <row r="82" spans="2:26" ht="28.35" customHeight="1" x14ac:dyDescent="0.2">
      <c r="B82" s="145" t="s">
        <v>381</v>
      </c>
      <c r="C82" s="146" t="s">
        <v>382</v>
      </c>
      <c r="D82" s="147" t="s">
        <v>18</v>
      </c>
      <c r="E82" s="148">
        <v>3256.9</v>
      </c>
      <c r="F82" s="149">
        <v>75.5</v>
      </c>
      <c r="G82" s="148">
        <v>2458.96</v>
      </c>
      <c r="H82" s="149">
        <v>23.84</v>
      </c>
      <c r="I82" s="148">
        <v>776.57</v>
      </c>
      <c r="J82" s="149">
        <v>0</v>
      </c>
      <c r="K82" s="148">
        <v>0</v>
      </c>
      <c r="L82" s="149">
        <v>0</v>
      </c>
      <c r="M82" s="148">
        <v>0</v>
      </c>
      <c r="N82" s="149">
        <v>1.64</v>
      </c>
      <c r="O82" s="148">
        <v>53.49</v>
      </c>
      <c r="P82" s="149">
        <v>0.1</v>
      </c>
      <c r="Q82" s="148">
        <v>3.1</v>
      </c>
      <c r="R82" s="149">
        <v>0</v>
      </c>
      <c r="S82" s="148">
        <v>0</v>
      </c>
      <c r="T82" s="149">
        <v>9.4700000000000006</v>
      </c>
      <c r="U82" s="148">
        <v>308.35000000000002</v>
      </c>
      <c r="V82" s="149">
        <v>0.31</v>
      </c>
      <c r="W82" s="148">
        <v>9.98</v>
      </c>
      <c r="X82" s="149">
        <v>110.8552</v>
      </c>
      <c r="Y82" s="148">
        <v>3610.44</v>
      </c>
      <c r="Z82" s="150">
        <v>6867.34</v>
      </c>
    </row>
    <row r="83" spans="2:26" ht="28.35" customHeight="1" x14ac:dyDescent="0.2">
      <c r="B83" s="145" t="s">
        <v>244</v>
      </c>
      <c r="C83" s="146" t="s">
        <v>245</v>
      </c>
      <c r="D83" s="147" t="s">
        <v>18</v>
      </c>
      <c r="E83" s="148">
        <v>12443.57</v>
      </c>
      <c r="F83" s="149">
        <v>77.319999999999993</v>
      </c>
      <c r="G83" s="148">
        <v>9621.3700000000008</v>
      </c>
      <c r="H83" s="149">
        <v>6.24</v>
      </c>
      <c r="I83" s="148">
        <v>776.57</v>
      </c>
      <c r="J83" s="149">
        <v>0.21</v>
      </c>
      <c r="K83" s="148">
        <v>26.62</v>
      </c>
      <c r="L83" s="149">
        <v>0</v>
      </c>
      <c r="M83" s="148">
        <v>0</v>
      </c>
      <c r="N83" s="149">
        <v>0</v>
      </c>
      <c r="O83" s="148">
        <v>0</v>
      </c>
      <c r="P83" s="149">
        <v>0.03</v>
      </c>
      <c r="Q83" s="148">
        <v>3.15</v>
      </c>
      <c r="R83" s="149">
        <v>0</v>
      </c>
      <c r="S83" s="148">
        <v>0</v>
      </c>
      <c r="T83" s="149">
        <v>2.48</v>
      </c>
      <c r="U83" s="148">
        <v>308.35000000000002</v>
      </c>
      <c r="V83" s="149">
        <v>0.08</v>
      </c>
      <c r="W83" s="148">
        <v>9.98</v>
      </c>
      <c r="X83" s="149">
        <v>86.358099999999993</v>
      </c>
      <c r="Y83" s="148">
        <v>10746.04</v>
      </c>
      <c r="Z83" s="150">
        <v>23189.599999999999</v>
      </c>
    </row>
    <row r="84" spans="2:26" ht="28.35" customHeight="1" x14ac:dyDescent="0.2">
      <c r="B84" s="145" t="s">
        <v>246</v>
      </c>
      <c r="C84" s="146" t="s">
        <v>247</v>
      </c>
      <c r="D84" s="147" t="s">
        <v>18</v>
      </c>
      <c r="E84" s="148">
        <v>14134.21</v>
      </c>
      <c r="F84" s="149">
        <v>77.319999999999993</v>
      </c>
      <c r="G84" s="148">
        <v>10928.57</v>
      </c>
      <c r="H84" s="149">
        <v>5.49</v>
      </c>
      <c r="I84" s="148">
        <v>776.57</v>
      </c>
      <c r="J84" s="149">
        <v>0.19</v>
      </c>
      <c r="K84" s="148">
        <v>26.62</v>
      </c>
      <c r="L84" s="149">
        <v>0</v>
      </c>
      <c r="M84" s="148">
        <v>0</v>
      </c>
      <c r="N84" s="149">
        <v>0</v>
      </c>
      <c r="O84" s="148">
        <v>0</v>
      </c>
      <c r="P84" s="149">
        <v>0.02</v>
      </c>
      <c r="Q84" s="148">
        <v>3.15</v>
      </c>
      <c r="R84" s="149">
        <v>0</v>
      </c>
      <c r="S84" s="148">
        <v>0</v>
      </c>
      <c r="T84" s="149">
        <v>2.1800000000000002</v>
      </c>
      <c r="U84" s="148">
        <v>308.35000000000002</v>
      </c>
      <c r="V84" s="149">
        <v>7.0000000000000007E-2</v>
      </c>
      <c r="W84" s="148">
        <v>9.98</v>
      </c>
      <c r="X84" s="149">
        <v>85.277100000000004</v>
      </c>
      <c r="Y84" s="148">
        <v>12053.24</v>
      </c>
      <c r="Z84" s="150">
        <v>26187.439999999999</v>
      </c>
    </row>
    <row r="85" spans="2:26" ht="28.35" customHeight="1" x14ac:dyDescent="0.2">
      <c r="B85" s="145" t="s">
        <v>248</v>
      </c>
      <c r="C85" s="146" t="s">
        <v>249</v>
      </c>
      <c r="D85" s="147" t="s">
        <v>18</v>
      </c>
      <c r="E85" s="148">
        <v>15824.85</v>
      </c>
      <c r="F85" s="149">
        <v>77.319999999999993</v>
      </c>
      <c r="G85" s="148">
        <v>12235.77</v>
      </c>
      <c r="H85" s="149">
        <v>4.91</v>
      </c>
      <c r="I85" s="148">
        <v>776.57</v>
      </c>
      <c r="J85" s="149">
        <v>0.17</v>
      </c>
      <c r="K85" s="148">
        <v>26.62</v>
      </c>
      <c r="L85" s="149">
        <v>0</v>
      </c>
      <c r="M85" s="148">
        <v>0</v>
      </c>
      <c r="N85" s="149">
        <v>0</v>
      </c>
      <c r="O85" s="148">
        <v>0</v>
      </c>
      <c r="P85" s="149">
        <v>0.02</v>
      </c>
      <c r="Q85" s="148">
        <v>3.15</v>
      </c>
      <c r="R85" s="149">
        <v>0</v>
      </c>
      <c r="S85" s="148">
        <v>0</v>
      </c>
      <c r="T85" s="149">
        <v>1.95</v>
      </c>
      <c r="U85" s="148">
        <v>308.35000000000002</v>
      </c>
      <c r="V85" s="149">
        <v>0.06</v>
      </c>
      <c r="W85" s="148">
        <v>9.98</v>
      </c>
      <c r="X85" s="149">
        <v>84.427000000000007</v>
      </c>
      <c r="Y85" s="148">
        <v>13360.44</v>
      </c>
      <c r="Z85" s="150">
        <v>29185.29</v>
      </c>
    </row>
    <row r="86" spans="2:26" ht="28.35" customHeight="1" x14ac:dyDescent="0.2">
      <c r="B86" s="145" t="s">
        <v>250</v>
      </c>
      <c r="C86" s="146" t="s">
        <v>251</v>
      </c>
      <c r="D86" s="147" t="s">
        <v>18</v>
      </c>
      <c r="E86" s="148">
        <v>4040.29</v>
      </c>
      <c r="F86" s="149">
        <v>76.92</v>
      </c>
      <c r="G86" s="148">
        <v>3107.79</v>
      </c>
      <c r="H86" s="149">
        <v>19.22</v>
      </c>
      <c r="I86" s="148">
        <v>776.57</v>
      </c>
      <c r="J86" s="149">
        <v>0.66</v>
      </c>
      <c r="K86" s="148">
        <v>26.62</v>
      </c>
      <c r="L86" s="149">
        <v>0</v>
      </c>
      <c r="M86" s="148">
        <v>0</v>
      </c>
      <c r="N86" s="149">
        <v>0.16</v>
      </c>
      <c r="O86" s="148">
        <v>6.48</v>
      </c>
      <c r="P86" s="149">
        <v>0.06</v>
      </c>
      <c r="Q86" s="148">
        <v>2.5</v>
      </c>
      <c r="R86" s="149">
        <v>0</v>
      </c>
      <c r="S86" s="148">
        <v>0</v>
      </c>
      <c r="T86" s="149">
        <v>7.63</v>
      </c>
      <c r="U86" s="148">
        <v>308.35000000000002</v>
      </c>
      <c r="V86" s="149">
        <v>0.25</v>
      </c>
      <c r="W86" s="148">
        <v>9.98</v>
      </c>
      <c r="X86" s="149">
        <v>104.9008</v>
      </c>
      <c r="Y86" s="148">
        <v>4238.29</v>
      </c>
      <c r="Z86" s="150">
        <v>8278.58</v>
      </c>
    </row>
    <row r="87" spans="2:26" ht="28.35" customHeight="1" x14ac:dyDescent="0.2">
      <c r="B87" s="145" t="s">
        <v>252</v>
      </c>
      <c r="C87" s="146" t="s">
        <v>253</v>
      </c>
      <c r="D87" s="147" t="s">
        <v>18</v>
      </c>
      <c r="E87" s="148">
        <v>5387.05</v>
      </c>
      <c r="F87" s="149">
        <v>76.92</v>
      </c>
      <c r="G87" s="148">
        <v>4143.72</v>
      </c>
      <c r="H87" s="149">
        <v>14.42</v>
      </c>
      <c r="I87" s="148">
        <v>776.57</v>
      </c>
      <c r="J87" s="149">
        <v>0.49</v>
      </c>
      <c r="K87" s="148">
        <v>26.62</v>
      </c>
      <c r="L87" s="149">
        <v>0</v>
      </c>
      <c r="M87" s="148">
        <v>0</v>
      </c>
      <c r="N87" s="149">
        <v>0</v>
      </c>
      <c r="O87" s="148">
        <v>0</v>
      </c>
      <c r="P87" s="149">
        <v>0.05</v>
      </c>
      <c r="Q87" s="148">
        <v>2.5</v>
      </c>
      <c r="R87" s="149">
        <v>0</v>
      </c>
      <c r="S87" s="148">
        <v>0</v>
      </c>
      <c r="T87" s="149">
        <v>5.72</v>
      </c>
      <c r="U87" s="148">
        <v>308.35000000000002</v>
      </c>
      <c r="V87" s="149">
        <v>0.19</v>
      </c>
      <c r="W87" s="148">
        <v>9.98</v>
      </c>
      <c r="X87" s="149">
        <v>97.785300000000007</v>
      </c>
      <c r="Y87" s="148">
        <v>5267.74</v>
      </c>
      <c r="Z87" s="150">
        <v>10654.79</v>
      </c>
    </row>
    <row r="88" spans="2:26" ht="28.35" customHeight="1" x14ac:dyDescent="0.2">
      <c r="B88" s="145" t="s">
        <v>254</v>
      </c>
      <c r="C88" s="146" t="s">
        <v>255</v>
      </c>
      <c r="D88" s="147" t="s">
        <v>18</v>
      </c>
      <c r="E88" s="148">
        <v>10549.83</v>
      </c>
      <c r="F88" s="149">
        <v>76.92</v>
      </c>
      <c r="G88" s="148">
        <v>8114.93</v>
      </c>
      <c r="H88" s="149">
        <v>7.36</v>
      </c>
      <c r="I88" s="148">
        <v>776.57</v>
      </c>
      <c r="J88" s="149">
        <v>0.25</v>
      </c>
      <c r="K88" s="148">
        <v>26.62</v>
      </c>
      <c r="L88" s="149">
        <v>0</v>
      </c>
      <c r="M88" s="148">
        <v>0</v>
      </c>
      <c r="N88" s="149">
        <v>0</v>
      </c>
      <c r="O88" s="148">
        <v>0</v>
      </c>
      <c r="P88" s="149">
        <v>0.02</v>
      </c>
      <c r="Q88" s="148">
        <v>2.5</v>
      </c>
      <c r="R88" s="149">
        <v>0</v>
      </c>
      <c r="S88" s="148">
        <v>0</v>
      </c>
      <c r="T88" s="149">
        <v>2.92</v>
      </c>
      <c r="U88" s="148">
        <v>308.35000000000002</v>
      </c>
      <c r="V88" s="149">
        <v>0.09</v>
      </c>
      <c r="W88" s="148">
        <v>9.98</v>
      </c>
      <c r="X88" s="149">
        <v>87.574399999999997</v>
      </c>
      <c r="Y88" s="148">
        <v>9238.9500000000007</v>
      </c>
      <c r="Z88" s="150">
        <v>19788.78</v>
      </c>
    </row>
    <row r="89" spans="2:26" ht="28.35" customHeight="1" x14ac:dyDescent="0.2">
      <c r="B89" s="145" t="s">
        <v>256</v>
      </c>
      <c r="C89" s="146" t="s">
        <v>257</v>
      </c>
      <c r="D89" s="147" t="s">
        <v>18</v>
      </c>
      <c r="E89" s="148">
        <v>3560.49</v>
      </c>
      <c r="F89" s="149">
        <v>79.17</v>
      </c>
      <c r="G89" s="148">
        <v>2818.84</v>
      </c>
      <c r="H89" s="149">
        <v>21.81</v>
      </c>
      <c r="I89" s="148">
        <v>776.57</v>
      </c>
      <c r="J89" s="149">
        <v>0.75</v>
      </c>
      <c r="K89" s="148">
        <v>26.62</v>
      </c>
      <c r="L89" s="149">
        <v>0</v>
      </c>
      <c r="M89" s="148">
        <v>0</v>
      </c>
      <c r="N89" s="149">
        <v>0.99</v>
      </c>
      <c r="O89" s="148">
        <v>35.270000000000003</v>
      </c>
      <c r="P89" s="149">
        <v>0.12</v>
      </c>
      <c r="Q89" s="148">
        <v>4.26</v>
      </c>
      <c r="R89" s="149">
        <v>0</v>
      </c>
      <c r="S89" s="148">
        <v>0</v>
      </c>
      <c r="T89" s="149">
        <v>8.66</v>
      </c>
      <c r="U89" s="148">
        <v>308.35000000000002</v>
      </c>
      <c r="V89" s="149">
        <v>0.28000000000000003</v>
      </c>
      <c r="W89" s="148">
        <v>9.98</v>
      </c>
      <c r="X89" s="149">
        <v>111.77930000000001</v>
      </c>
      <c r="Y89" s="148">
        <v>3979.89</v>
      </c>
      <c r="Z89" s="150">
        <v>7540.39</v>
      </c>
    </row>
    <row r="90" spans="2:26" ht="28.35" customHeight="1" x14ac:dyDescent="0.2">
      <c r="B90" s="145" t="s">
        <v>258</v>
      </c>
      <c r="C90" s="146" t="s">
        <v>259</v>
      </c>
      <c r="D90" s="147" t="s">
        <v>18</v>
      </c>
      <c r="E90" s="148">
        <v>4747.32</v>
      </c>
      <c r="F90" s="149">
        <v>79.17</v>
      </c>
      <c r="G90" s="148">
        <v>3758.46</v>
      </c>
      <c r="H90" s="149">
        <v>16.36</v>
      </c>
      <c r="I90" s="148">
        <v>776.57</v>
      </c>
      <c r="J90" s="149">
        <v>0.56000000000000005</v>
      </c>
      <c r="K90" s="148">
        <v>26.62</v>
      </c>
      <c r="L90" s="149">
        <v>0</v>
      </c>
      <c r="M90" s="148">
        <v>0</v>
      </c>
      <c r="N90" s="149">
        <v>0</v>
      </c>
      <c r="O90" s="148">
        <v>0</v>
      </c>
      <c r="P90" s="149">
        <v>0.09</v>
      </c>
      <c r="Q90" s="148">
        <v>4.26</v>
      </c>
      <c r="R90" s="149">
        <v>0</v>
      </c>
      <c r="S90" s="148">
        <v>0</v>
      </c>
      <c r="T90" s="149">
        <v>6.5</v>
      </c>
      <c r="U90" s="148">
        <v>308.35000000000002</v>
      </c>
      <c r="V90" s="149">
        <v>0.21</v>
      </c>
      <c r="W90" s="148">
        <v>9.98</v>
      </c>
      <c r="X90" s="149">
        <v>102.884</v>
      </c>
      <c r="Y90" s="148">
        <v>4884.24</v>
      </c>
      <c r="Z90" s="150">
        <v>9631.56</v>
      </c>
    </row>
    <row r="91" spans="2:26" ht="28.35" customHeight="1" x14ac:dyDescent="0.2">
      <c r="B91" s="145" t="s">
        <v>260</v>
      </c>
      <c r="C91" s="146" t="s">
        <v>261</v>
      </c>
      <c r="D91" s="147" t="s">
        <v>18</v>
      </c>
      <c r="E91" s="148">
        <v>7734.89</v>
      </c>
      <c r="F91" s="149">
        <v>79.17</v>
      </c>
      <c r="G91" s="148">
        <v>6123.72</v>
      </c>
      <c r="H91" s="149">
        <v>10.039999999999999</v>
      </c>
      <c r="I91" s="148">
        <v>776.57</v>
      </c>
      <c r="J91" s="149">
        <v>0.34</v>
      </c>
      <c r="K91" s="148">
        <v>26.62</v>
      </c>
      <c r="L91" s="149">
        <v>0</v>
      </c>
      <c r="M91" s="148">
        <v>0</v>
      </c>
      <c r="N91" s="149">
        <v>0</v>
      </c>
      <c r="O91" s="148">
        <v>0</v>
      </c>
      <c r="P91" s="149">
        <v>0.06</v>
      </c>
      <c r="Q91" s="148">
        <v>4.26</v>
      </c>
      <c r="R91" s="149">
        <v>0</v>
      </c>
      <c r="S91" s="148">
        <v>0</v>
      </c>
      <c r="T91" s="149">
        <v>3.99</v>
      </c>
      <c r="U91" s="148">
        <v>308.35000000000002</v>
      </c>
      <c r="V91" s="149">
        <v>0.13</v>
      </c>
      <c r="W91" s="148">
        <v>9.98</v>
      </c>
      <c r="X91" s="149">
        <v>93.724599999999995</v>
      </c>
      <c r="Y91" s="148">
        <v>7249.5</v>
      </c>
      <c r="Z91" s="150">
        <v>14984.39</v>
      </c>
    </row>
    <row r="92" spans="2:26" ht="28.35" customHeight="1" x14ac:dyDescent="0.2">
      <c r="B92" s="145" t="s">
        <v>262</v>
      </c>
      <c r="C92" s="146" t="s">
        <v>263</v>
      </c>
      <c r="D92" s="147" t="s">
        <v>18</v>
      </c>
      <c r="E92" s="148">
        <v>3038.15</v>
      </c>
      <c r="F92" s="149">
        <v>80.03</v>
      </c>
      <c r="G92" s="148">
        <v>2431.4299999999998</v>
      </c>
      <c r="H92" s="149">
        <v>25.56</v>
      </c>
      <c r="I92" s="148">
        <v>776.57</v>
      </c>
      <c r="J92" s="149">
        <v>0.88</v>
      </c>
      <c r="K92" s="148">
        <v>26.62</v>
      </c>
      <c r="L92" s="149">
        <v>0</v>
      </c>
      <c r="M92" s="148">
        <v>0</v>
      </c>
      <c r="N92" s="149">
        <v>2.19</v>
      </c>
      <c r="O92" s="148">
        <v>66.61</v>
      </c>
      <c r="P92" s="149">
        <v>0.2</v>
      </c>
      <c r="Q92" s="148">
        <v>6.02</v>
      </c>
      <c r="R92" s="149">
        <v>0</v>
      </c>
      <c r="S92" s="148">
        <v>0</v>
      </c>
      <c r="T92" s="149">
        <v>10.15</v>
      </c>
      <c r="U92" s="148">
        <v>308.35000000000002</v>
      </c>
      <c r="V92" s="149">
        <v>0.33</v>
      </c>
      <c r="W92" s="148">
        <v>9.98</v>
      </c>
      <c r="X92" s="149">
        <v>119.33499999999999</v>
      </c>
      <c r="Y92" s="148">
        <v>3625.58</v>
      </c>
      <c r="Z92" s="150">
        <v>6663.73</v>
      </c>
    </row>
    <row r="93" spans="2:26" ht="28.35" customHeight="1" x14ac:dyDescent="0.2">
      <c r="B93" s="145" t="s">
        <v>264</v>
      </c>
      <c r="C93" s="146" t="s">
        <v>265</v>
      </c>
      <c r="D93" s="147" t="s">
        <v>18</v>
      </c>
      <c r="E93" s="148">
        <v>4050.87</v>
      </c>
      <c r="F93" s="149">
        <v>80.03</v>
      </c>
      <c r="G93" s="148">
        <v>3241.91</v>
      </c>
      <c r="H93" s="149">
        <v>19.170000000000002</v>
      </c>
      <c r="I93" s="148">
        <v>776.57</v>
      </c>
      <c r="J93" s="149">
        <v>0.66</v>
      </c>
      <c r="K93" s="148">
        <v>26.62</v>
      </c>
      <c r="L93" s="149">
        <v>0</v>
      </c>
      <c r="M93" s="148">
        <v>0</v>
      </c>
      <c r="N93" s="149">
        <v>0.14000000000000001</v>
      </c>
      <c r="O93" s="148">
        <v>5.85</v>
      </c>
      <c r="P93" s="149">
        <v>0.15</v>
      </c>
      <c r="Q93" s="148">
        <v>6.02</v>
      </c>
      <c r="R93" s="149">
        <v>0</v>
      </c>
      <c r="S93" s="148">
        <v>0</v>
      </c>
      <c r="T93" s="149">
        <v>7.61</v>
      </c>
      <c r="U93" s="148">
        <v>308.35000000000002</v>
      </c>
      <c r="V93" s="149">
        <v>0.25</v>
      </c>
      <c r="W93" s="148">
        <v>9.98</v>
      </c>
      <c r="X93" s="149">
        <v>108.0087</v>
      </c>
      <c r="Y93" s="148">
        <v>4375.29</v>
      </c>
      <c r="Z93" s="150">
        <v>8426.16</v>
      </c>
    </row>
    <row r="94" spans="2:26" ht="28.35" customHeight="1" x14ac:dyDescent="0.2">
      <c r="B94" s="145" t="s">
        <v>266</v>
      </c>
      <c r="C94" s="146" t="s">
        <v>267</v>
      </c>
      <c r="D94" s="147" t="s">
        <v>18</v>
      </c>
      <c r="E94" s="148">
        <v>6021.92</v>
      </c>
      <c r="F94" s="149">
        <v>80.03</v>
      </c>
      <c r="G94" s="148">
        <v>4819.34</v>
      </c>
      <c r="H94" s="149">
        <v>12.9</v>
      </c>
      <c r="I94" s="148">
        <v>776.57</v>
      </c>
      <c r="J94" s="149">
        <v>0.44</v>
      </c>
      <c r="K94" s="148">
        <v>26.62</v>
      </c>
      <c r="L94" s="149">
        <v>0</v>
      </c>
      <c r="M94" s="148">
        <v>0</v>
      </c>
      <c r="N94" s="149">
        <v>0</v>
      </c>
      <c r="O94" s="148">
        <v>0</v>
      </c>
      <c r="P94" s="149">
        <v>0.1</v>
      </c>
      <c r="Q94" s="148">
        <v>6.02</v>
      </c>
      <c r="R94" s="149">
        <v>0</v>
      </c>
      <c r="S94" s="148">
        <v>0</v>
      </c>
      <c r="T94" s="149">
        <v>5.12</v>
      </c>
      <c r="U94" s="148">
        <v>308.35000000000002</v>
      </c>
      <c r="V94" s="149">
        <v>0.17</v>
      </c>
      <c r="W94" s="148">
        <v>9.98</v>
      </c>
      <c r="X94" s="149">
        <v>98.753799999999998</v>
      </c>
      <c r="Y94" s="148">
        <v>5946.87</v>
      </c>
      <c r="Z94" s="150">
        <v>11968.79</v>
      </c>
    </row>
    <row r="95" spans="2:26" ht="28.35" customHeight="1" x14ac:dyDescent="0.2">
      <c r="B95" s="145" t="s">
        <v>268</v>
      </c>
      <c r="C95" s="146" t="s">
        <v>269</v>
      </c>
      <c r="D95" s="147" t="s">
        <v>18</v>
      </c>
      <c r="E95" s="148">
        <v>4448.8100000000004</v>
      </c>
      <c r="F95" s="149">
        <v>77.89</v>
      </c>
      <c r="G95" s="148">
        <v>3465.18</v>
      </c>
      <c r="H95" s="149">
        <v>17.46</v>
      </c>
      <c r="I95" s="148">
        <v>776.57</v>
      </c>
      <c r="J95" s="149">
        <v>0.6</v>
      </c>
      <c r="K95" s="148">
        <v>26.62</v>
      </c>
      <c r="L95" s="149">
        <v>0</v>
      </c>
      <c r="M95" s="148">
        <v>0</v>
      </c>
      <c r="N95" s="149">
        <v>0</v>
      </c>
      <c r="O95" s="148">
        <v>0</v>
      </c>
      <c r="P95" s="149">
        <v>7.0000000000000007E-2</v>
      </c>
      <c r="Q95" s="148">
        <v>3.33</v>
      </c>
      <c r="R95" s="149">
        <v>0</v>
      </c>
      <c r="S95" s="148">
        <v>0</v>
      </c>
      <c r="T95" s="149">
        <v>6.93</v>
      </c>
      <c r="U95" s="148">
        <v>308.35000000000002</v>
      </c>
      <c r="V95" s="149">
        <v>0.22</v>
      </c>
      <c r="W95" s="148">
        <v>9.98</v>
      </c>
      <c r="X95" s="149">
        <v>103.1742</v>
      </c>
      <c r="Y95" s="148">
        <v>4590.03</v>
      </c>
      <c r="Z95" s="150">
        <v>9038.84</v>
      </c>
    </row>
    <row r="96" spans="2:26" ht="28.35" customHeight="1" x14ac:dyDescent="0.2">
      <c r="B96" s="145" t="s">
        <v>270</v>
      </c>
      <c r="C96" s="146" t="s">
        <v>271</v>
      </c>
      <c r="D96" s="147" t="s">
        <v>18</v>
      </c>
      <c r="E96" s="148">
        <v>5931.75</v>
      </c>
      <c r="F96" s="149">
        <v>77.89</v>
      </c>
      <c r="G96" s="148">
        <v>4620.24</v>
      </c>
      <c r="H96" s="149">
        <v>13.09</v>
      </c>
      <c r="I96" s="148">
        <v>776.57</v>
      </c>
      <c r="J96" s="149">
        <v>0.45</v>
      </c>
      <c r="K96" s="148">
        <v>26.62</v>
      </c>
      <c r="L96" s="149">
        <v>0</v>
      </c>
      <c r="M96" s="148">
        <v>0</v>
      </c>
      <c r="N96" s="149">
        <v>0</v>
      </c>
      <c r="O96" s="148">
        <v>0</v>
      </c>
      <c r="P96" s="149">
        <v>0.06</v>
      </c>
      <c r="Q96" s="148">
        <v>3.33</v>
      </c>
      <c r="R96" s="149">
        <v>0</v>
      </c>
      <c r="S96" s="148">
        <v>0</v>
      </c>
      <c r="T96" s="149">
        <v>5.2</v>
      </c>
      <c r="U96" s="148">
        <v>308.35000000000002</v>
      </c>
      <c r="V96" s="149">
        <v>0.17</v>
      </c>
      <c r="W96" s="148">
        <v>9.98</v>
      </c>
      <c r="X96" s="149">
        <v>96.853099999999998</v>
      </c>
      <c r="Y96" s="148">
        <v>5745.09</v>
      </c>
      <c r="Z96" s="150">
        <v>11676.84</v>
      </c>
    </row>
    <row r="97" spans="2:26" ht="28.35" customHeight="1" x14ac:dyDescent="0.2">
      <c r="B97" s="145" t="s">
        <v>272</v>
      </c>
      <c r="C97" s="146" t="s">
        <v>273</v>
      </c>
      <c r="D97" s="147" t="s">
        <v>18</v>
      </c>
      <c r="E97" s="148">
        <v>9893.89</v>
      </c>
      <c r="F97" s="149">
        <v>77.89</v>
      </c>
      <c r="G97" s="148">
        <v>7706.35</v>
      </c>
      <c r="H97" s="149">
        <v>7.85</v>
      </c>
      <c r="I97" s="148">
        <v>776.57</v>
      </c>
      <c r="J97" s="149">
        <v>0.27</v>
      </c>
      <c r="K97" s="148">
        <v>26.62</v>
      </c>
      <c r="L97" s="149">
        <v>0</v>
      </c>
      <c r="M97" s="148">
        <v>0</v>
      </c>
      <c r="N97" s="149">
        <v>0</v>
      </c>
      <c r="O97" s="148">
        <v>0</v>
      </c>
      <c r="P97" s="149">
        <v>0.03</v>
      </c>
      <c r="Q97" s="148">
        <v>3.33</v>
      </c>
      <c r="R97" s="149">
        <v>0</v>
      </c>
      <c r="S97" s="148">
        <v>0</v>
      </c>
      <c r="T97" s="149">
        <v>3.12</v>
      </c>
      <c r="U97" s="148">
        <v>308.35000000000002</v>
      </c>
      <c r="V97" s="149">
        <v>0.1</v>
      </c>
      <c r="W97" s="148">
        <v>9.98</v>
      </c>
      <c r="X97" s="149">
        <v>89.259100000000004</v>
      </c>
      <c r="Y97" s="148">
        <v>8831.2000000000007</v>
      </c>
      <c r="Z97" s="150">
        <v>18725.09</v>
      </c>
    </row>
    <row r="98" spans="2:26" ht="28.35" customHeight="1" x14ac:dyDescent="0.2">
      <c r="B98" s="145" t="s">
        <v>274</v>
      </c>
      <c r="C98" s="146" t="s">
        <v>275</v>
      </c>
      <c r="D98" s="147" t="s">
        <v>18</v>
      </c>
      <c r="E98" s="148">
        <v>3560.49</v>
      </c>
      <c r="F98" s="149">
        <v>79.17</v>
      </c>
      <c r="G98" s="148">
        <v>2818.84</v>
      </c>
      <c r="H98" s="149">
        <v>21.81</v>
      </c>
      <c r="I98" s="148">
        <v>776.57</v>
      </c>
      <c r="J98" s="149">
        <v>0.75</v>
      </c>
      <c r="K98" s="148">
        <v>26.62</v>
      </c>
      <c r="L98" s="149">
        <v>0</v>
      </c>
      <c r="M98" s="148">
        <v>0</v>
      </c>
      <c r="N98" s="149">
        <v>0.99</v>
      </c>
      <c r="O98" s="148">
        <v>35.270000000000003</v>
      </c>
      <c r="P98" s="149">
        <v>0.12</v>
      </c>
      <c r="Q98" s="148">
        <v>4.26</v>
      </c>
      <c r="R98" s="149">
        <v>0</v>
      </c>
      <c r="S98" s="148">
        <v>0</v>
      </c>
      <c r="T98" s="149">
        <v>8.66</v>
      </c>
      <c r="U98" s="148">
        <v>308.35000000000002</v>
      </c>
      <c r="V98" s="149">
        <v>0.28000000000000003</v>
      </c>
      <c r="W98" s="148">
        <v>9.98</v>
      </c>
      <c r="X98" s="149">
        <v>111.77930000000001</v>
      </c>
      <c r="Y98" s="148">
        <v>3979.89</v>
      </c>
      <c r="Z98" s="150">
        <v>7540.39</v>
      </c>
    </row>
    <row r="99" spans="2:26" ht="28.35" customHeight="1" x14ac:dyDescent="0.2">
      <c r="B99" s="145" t="s">
        <v>276</v>
      </c>
      <c r="C99" s="146" t="s">
        <v>277</v>
      </c>
      <c r="D99" s="147" t="s">
        <v>18</v>
      </c>
      <c r="E99" s="148">
        <v>4747.32</v>
      </c>
      <c r="F99" s="149">
        <v>79.17</v>
      </c>
      <c r="G99" s="148">
        <v>3758.46</v>
      </c>
      <c r="H99" s="149">
        <v>16.36</v>
      </c>
      <c r="I99" s="148">
        <v>776.57</v>
      </c>
      <c r="J99" s="149">
        <v>0.56000000000000005</v>
      </c>
      <c r="K99" s="148">
        <v>26.62</v>
      </c>
      <c r="L99" s="149">
        <v>0</v>
      </c>
      <c r="M99" s="148">
        <v>0</v>
      </c>
      <c r="N99" s="149">
        <v>0</v>
      </c>
      <c r="O99" s="148">
        <v>0</v>
      </c>
      <c r="P99" s="149">
        <v>0.09</v>
      </c>
      <c r="Q99" s="148">
        <v>4.26</v>
      </c>
      <c r="R99" s="149">
        <v>0</v>
      </c>
      <c r="S99" s="148">
        <v>0</v>
      </c>
      <c r="T99" s="149">
        <v>6.5</v>
      </c>
      <c r="U99" s="148">
        <v>308.35000000000002</v>
      </c>
      <c r="V99" s="149">
        <v>0.21</v>
      </c>
      <c r="W99" s="148">
        <v>9.98</v>
      </c>
      <c r="X99" s="149">
        <v>102.884</v>
      </c>
      <c r="Y99" s="148">
        <v>4884.24</v>
      </c>
      <c r="Z99" s="150">
        <v>9631.56</v>
      </c>
    </row>
    <row r="100" spans="2:26" ht="28.35" customHeight="1" x14ac:dyDescent="0.2">
      <c r="B100" s="145" t="s">
        <v>278</v>
      </c>
      <c r="C100" s="146" t="s">
        <v>279</v>
      </c>
      <c r="D100" s="147" t="s">
        <v>18</v>
      </c>
      <c r="E100" s="148">
        <v>7734.89</v>
      </c>
      <c r="F100" s="149">
        <v>79.17</v>
      </c>
      <c r="G100" s="148">
        <v>6123.72</v>
      </c>
      <c r="H100" s="149">
        <v>10.039999999999999</v>
      </c>
      <c r="I100" s="148">
        <v>776.57</v>
      </c>
      <c r="J100" s="149">
        <v>0.34</v>
      </c>
      <c r="K100" s="148">
        <v>26.62</v>
      </c>
      <c r="L100" s="149">
        <v>0</v>
      </c>
      <c r="M100" s="148">
        <v>0</v>
      </c>
      <c r="N100" s="149">
        <v>0</v>
      </c>
      <c r="O100" s="148">
        <v>0</v>
      </c>
      <c r="P100" s="149">
        <v>0.06</v>
      </c>
      <c r="Q100" s="148">
        <v>4.26</v>
      </c>
      <c r="R100" s="149">
        <v>0</v>
      </c>
      <c r="S100" s="148">
        <v>0</v>
      </c>
      <c r="T100" s="149">
        <v>3.99</v>
      </c>
      <c r="U100" s="148">
        <v>308.35000000000002</v>
      </c>
      <c r="V100" s="149">
        <v>0.13</v>
      </c>
      <c r="W100" s="148">
        <v>9.98</v>
      </c>
      <c r="X100" s="149">
        <v>93.724599999999995</v>
      </c>
      <c r="Y100" s="148">
        <v>7249.5</v>
      </c>
      <c r="Z100" s="150">
        <v>14984.39</v>
      </c>
    </row>
    <row r="101" spans="2:26" ht="28.35" customHeight="1" x14ac:dyDescent="0.2">
      <c r="B101" s="145" t="s">
        <v>280</v>
      </c>
      <c r="C101" s="146" t="s">
        <v>281</v>
      </c>
      <c r="D101" s="147" t="s">
        <v>18</v>
      </c>
      <c r="E101" s="148">
        <v>4496.3</v>
      </c>
      <c r="F101" s="149">
        <v>77.89</v>
      </c>
      <c r="G101" s="148">
        <v>3502.17</v>
      </c>
      <c r="H101" s="149">
        <v>17.27</v>
      </c>
      <c r="I101" s="148">
        <v>776.57</v>
      </c>
      <c r="J101" s="149">
        <v>0.59</v>
      </c>
      <c r="K101" s="148">
        <v>26.62</v>
      </c>
      <c r="L101" s="149">
        <v>0</v>
      </c>
      <c r="M101" s="148">
        <v>0</v>
      </c>
      <c r="N101" s="149">
        <v>0</v>
      </c>
      <c r="O101" s="148">
        <v>0</v>
      </c>
      <c r="P101" s="149">
        <v>7.0000000000000007E-2</v>
      </c>
      <c r="Q101" s="148">
        <v>3.33</v>
      </c>
      <c r="R101" s="149">
        <v>0</v>
      </c>
      <c r="S101" s="148">
        <v>0</v>
      </c>
      <c r="T101" s="149">
        <v>6.86</v>
      </c>
      <c r="U101" s="148">
        <v>308.35000000000002</v>
      </c>
      <c r="V101" s="149">
        <v>0.22</v>
      </c>
      <c r="W101" s="148">
        <v>9.98</v>
      </c>
      <c r="X101" s="149">
        <v>102.9071</v>
      </c>
      <c r="Y101" s="148">
        <v>4627.01</v>
      </c>
      <c r="Z101" s="150">
        <v>9123.31</v>
      </c>
    </row>
    <row r="102" spans="2:26" ht="28.35" customHeight="1" x14ac:dyDescent="0.2">
      <c r="B102" s="145" t="s">
        <v>282</v>
      </c>
      <c r="C102" s="146" t="s">
        <v>283</v>
      </c>
      <c r="D102" s="147" t="s">
        <v>18</v>
      </c>
      <c r="E102" s="148">
        <v>5995.07</v>
      </c>
      <c r="F102" s="149">
        <v>77.89</v>
      </c>
      <c r="G102" s="148">
        <v>4669.5600000000004</v>
      </c>
      <c r="H102" s="149">
        <v>12.95</v>
      </c>
      <c r="I102" s="148">
        <v>776.57</v>
      </c>
      <c r="J102" s="149">
        <v>0.44</v>
      </c>
      <c r="K102" s="148">
        <v>26.62</v>
      </c>
      <c r="L102" s="149">
        <v>0</v>
      </c>
      <c r="M102" s="148">
        <v>0</v>
      </c>
      <c r="N102" s="149">
        <v>0</v>
      </c>
      <c r="O102" s="148">
        <v>0</v>
      </c>
      <c r="P102" s="149">
        <v>0.06</v>
      </c>
      <c r="Q102" s="148">
        <v>3.33</v>
      </c>
      <c r="R102" s="149">
        <v>0</v>
      </c>
      <c r="S102" s="148">
        <v>0</v>
      </c>
      <c r="T102" s="149">
        <v>5.14</v>
      </c>
      <c r="U102" s="148">
        <v>308.35000000000002</v>
      </c>
      <c r="V102" s="149">
        <v>0.17</v>
      </c>
      <c r="W102" s="148">
        <v>9.98</v>
      </c>
      <c r="X102" s="149">
        <v>96.652900000000002</v>
      </c>
      <c r="Y102" s="148">
        <v>5794.4</v>
      </c>
      <c r="Z102" s="150">
        <v>11789.47</v>
      </c>
    </row>
    <row r="103" spans="2:26" ht="27" customHeight="1" x14ac:dyDescent="0.2">
      <c r="B103" s="145" t="s">
        <v>284</v>
      </c>
      <c r="C103" s="146" t="s">
        <v>285</v>
      </c>
      <c r="D103" s="147" t="s">
        <v>18</v>
      </c>
      <c r="E103" s="148">
        <v>9736.7900000000009</v>
      </c>
      <c r="F103" s="149">
        <v>77.89</v>
      </c>
      <c r="G103" s="148">
        <v>7583.98</v>
      </c>
      <c r="H103" s="149">
        <v>7.98</v>
      </c>
      <c r="I103" s="148">
        <v>776.57</v>
      </c>
      <c r="J103" s="149">
        <v>0.27</v>
      </c>
      <c r="K103" s="148">
        <v>26.62</v>
      </c>
      <c r="L103" s="149">
        <v>0</v>
      </c>
      <c r="M103" s="148">
        <v>0</v>
      </c>
      <c r="N103" s="149">
        <v>0</v>
      </c>
      <c r="O103" s="148">
        <v>0</v>
      </c>
      <c r="P103" s="149">
        <v>0.03</v>
      </c>
      <c r="Q103" s="148">
        <v>3.33</v>
      </c>
      <c r="R103" s="149">
        <v>0</v>
      </c>
      <c r="S103" s="148">
        <v>0</v>
      </c>
      <c r="T103" s="149">
        <v>3.17</v>
      </c>
      <c r="U103" s="148">
        <v>308.35000000000002</v>
      </c>
      <c r="V103" s="149">
        <v>0.1</v>
      </c>
      <c r="W103" s="148">
        <v>9.98</v>
      </c>
      <c r="X103" s="149">
        <v>89.442499999999995</v>
      </c>
      <c r="Y103" s="148">
        <v>8708.83</v>
      </c>
      <c r="Z103" s="150">
        <v>18445.62</v>
      </c>
    </row>
    <row r="104" spans="2:26" ht="27" customHeight="1" x14ac:dyDescent="0.2">
      <c r="B104" s="145" t="s">
        <v>292</v>
      </c>
      <c r="C104" s="146" t="s">
        <v>293</v>
      </c>
      <c r="D104" s="147" t="s">
        <v>294</v>
      </c>
      <c r="E104" s="148">
        <v>10.199999999999999</v>
      </c>
      <c r="F104" s="149">
        <v>110.54</v>
      </c>
      <c r="G104" s="148">
        <v>11.27</v>
      </c>
      <c r="H104" s="149">
        <v>41.73</v>
      </c>
      <c r="I104" s="148">
        <v>4.26</v>
      </c>
      <c r="J104" s="149">
        <v>1.74</v>
      </c>
      <c r="K104" s="148">
        <v>0.18</v>
      </c>
      <c r="L104" s="149">
        <v>0</v>
      </c>
      <c r="M104" s="148">
        <v>0</v>
      </c>
      <c r="N104" s="149">
        <v>6.14</v>
      </c>
      <c r="O104" s="148">
        <v>0.63</v>
      </c>
      <c r="P104" s="149">
        <v>0.18</v>
      </c>
      <c r="Q104" s="148">
        <v>0.02</v>
      </c>
      <c r="R104" s="149">
        <v>0</v>
      </c>
      <c r="S104" s="148">
        <v>0</v>
      </c>
      <c r="T104" s="149">
        <v>16.57</v>
      </c>
      <c r="U104" s="148">
        <v>1.69</v>
      </c>
      <c r="V104" s="149">
        <v>0.54</v>
      </c>
      <c r="W104" s="148">
        <v>0.05</v>
      </c>
      <c r="X104" s="149">
        <v>177.44239999999999</v>
      </c>
      <c r="Y104" s="148">
        <v>18.09</v>
      </c>
      <c r="Z104" s="150">
        <v>28.29</v>
      </c>
    </row>
    <row r="105" spans="2:26" x14ac:dyDescent="0.2">
      <c r="B105" s="151" t="s">
        <v>286</v>
      </c>
    </row>
  </sheetData>
  <mergeCells count="17">
    <mergeCell ref="V2:W2"/>
    <mergeCell ref="R1:W1"/>
    <mergeCell ref="X1:Y2"/>
    <mergeCell ref="Z1:Z2"/>
    <mergeCell ref="H2:I2"/>
    <mergeCell ref="J2:K2"/>
    <mergeCell ref="L2:M2"/>
    <mergeCell ref="N2:O2"/>
    <mergeCell ref="P2:Q2"/>
    <mergeCell ref="R2:S2"/>
    <mergeCell ref="T2:U2"/>
    <mergeCell ref="H1:Q1"/>
    <mergeCell ref="B1:B3"/>
    <mergeCell ref="C1:C3"/>
    <mergeCell ref="D1:D3"/>
    <mergeCell ref="E1:E2"/>
    <mergeCell ref="F1:G2"/>
  </mergeCells>
  <printOptions horizontalCentered="1"/>
  <pageMargins left="0.19685039370078741" right="0.19685039370078741" top="1.32" bottom="0.70866141732283472" header="0.19685039370078741" footer="0.19685039370078741"/>
  <pageSetup paperSize="9" scale="50" fitToWidth="0" fitToHeight="0" orientation="landscape" horizontalDpi="4000" verticalDpi="4000" r:id="rId1"/>
  <headerFooter differentFirst="1">
    <oddHeader>&amp;C&amp;"Arial,Negrito"&amp;12&amp;G
&amp;22RELATÓRIO DE CONSOLIDAÇÃO DOS CUSTOS DE MÃO DE OBRA 
&amp;20Tabela 1 - Consolidação dos custos de mão de obra - Tabela de Preços de Consultoria - mês de referência:  janeiro de 2023 (&amp;P/&amp;N)</oddHeader>
    <oddFooter>&amp;C&amp;"Arial,Negrito"&amp;14
&amp;P&amp;11
&amp;G</oddFooter>
    <firstHeader>&amp;C&amp;"Arial,Negrito"&amp;G
&amp;22RELATÓRIO DE CONSOLIDAÇÃO DOS CUSTOS DE MÃO DE OBRA 
&amp;20Tabela 1 - Consolidação dos custos de mão de obra - Tabela de Preços de Consultoria - mês de referência: janeiro de 2023</firstHeader>
    <firstFooter>&amp;C
&amp;14
&amp;"Arial,Negrito"&amp;P&amp;"Arial,Normal"&amp;11
&amp;G</firstFooter>
  </headerFooter>
  <rowBreaks count="3" manualBreakCount="3">
    <brk id="30" max="25" man="1"/>
    <brk id="58" max="25" man="1"/>
    <brk id="86" max="25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showGridLines="0" showRuler="0" zoomScale="115" zoomScaleNormal="115" zoomScaleSheetLayoutView="115" zoomScalePageLayoutView="85" workbookViewId="0">
      <selection activeCell="J4" sqref="J4"/>
    </sheetView>
  </sheetViews>
  <sheetFormatPr defaultColWidth="3.85546875" defaultRowHeight="15" x14ac:dyDescent="0.2"/>
  <cols>
    <col min="1" max="1" width="21.85546875" style="112" customWidth="1"/>
    <col min="2" max="2" width="13.5703125" style="112" customWidth="1"/>
    <col min="3" max="3" width="69.85546875" style="112" customWidth="1"/>
    <col min="4" max="4" width="7.7109375" style="112" customWidth="1"/>
    <col min="5" max="5" width="17.140625" style="112" customWidth="1"/>
    <col min="6" max="6" width="19.7109375" style="112" customWidth="1"/>
    <col min="7" max="9" width="3.85546875" style="112"/>
    <col min="10" max="11" width="13.140625" style="112" bestFit="1" customWidth="1"/>
    <col min="12" max="16384" width="3.85546875" style="112"/>
  </cols>
  <sheetData>
    <row r="1" spans="1:8" s="155" customFormat="1" ht="15.75" x14ac:dyDescent="0.25">
      <c r="A1" s="152" t="s">
        <v>295</v>
      </c>
      <c r="B1" s="153"/>
      <c r="C1" s="154"/>
      <c r="D1" s="153"/>
      <c r="E1" s="153"/>
      <c r="F1" s="153"/>
    </row>
    <row r="2" spans="1:8" ht="20.25" customHeight="1" x14ac:dyDescent="0.2">
      <c r="A2" s="322" t="s">
        <v>296</v>
      </c>
      <c r="B2" s="321" t="s">
        <v>3</v>
      </c>
      <c r="C2" s="323" t="s">
        <v>297</v>
      </c>
      <c r="D2" s="324"/>
      <c r="E2" s="323" t="s">
        <v>383</v>
      </c>
      <c r="F2" s="323" t="s">
        <v>384</v>
      </c>
    </row>
    <row r="3" spans="1:8" ht="24" customHeight="1" x14ac:dyDescent="0.2">
      <c r="A3" s="322"/>
      <c r="B3" s="321"/>
      <c r="C3" s="325"/>
      <c r="D3" s="326"/>
      <c r="E3" s="325"/>
      <c r="F3" s="325"/>
    </row>
    <row r="4" spans="1:8" ht="27" customHeight="1" x14ac:dyDescent="0.2">
      <c r="A4" s="317" t="s">
        <v>298</v>
      </c>
      <c r="B4" s="137" t="s">
        <v>79</v>
      </c>
      <c r="C4" s="156" t="s">
        <v>299</v>
      </c>
      <c r="D4" s="157"/>
      <c r="E4" s="138">
        <v>35.76</v>
      </c>
      <c r="F4" s="139">
        <v>6.55</v>
      </c>
    </row>
    <row r="5" spans="1:8" ht="28.5" customHeight="1" x14ac:dyDescent="0.2">
      <c r="A5" s="317"/>
      <c r="B5" s="137" t="s">
        <v>300</v>
      </c>
      <c r="C5" s="156" t="s">
        <v>301</v>
      </c>
      <c r="D5" s="157"/>
      <c r="E5" s="138">
        <v>64.05</v>
      </c>
      <c r="F5" s="139">
        <v>34.840000000000003</v>
      </c>
    </row>
    <row r="6" spans="1:8" ht="33.75" customHeight="1" x14ac:dyDescent="0.2">
      <c r="A6" s="317"/>
      <c r="B6" s="137" t="s">
        <v>80</v>
      </c>
      <c r="C6" s="156" t="s">
        <v>302</v>
      </c>
      <c r="D6" s="157"/>
      <c r="E6" s="138">
        <v>79.47</v>
      </c>
      <c r="F6" s="139">
        <v>23.99</v>
      </c>
    </row>
    <row r="7" spans="1:8" ht="33.75" customHeight="1" x14ac:dyDescent="0.2">
      <c r="A7" s="317"/>
      <c r="B7" s="137" t="s">
        <v>303</v>
      </c>
      <c r="C7" s="156" t="s">
        <v>304</v>
      </c>
      <c r="D7" s="157"/>
      <c r="E7" s="138">
        <v>56.96</v>
      </c>
      <c r="F7" s="139">
        <v>18.39</v>
      </c>
    </row>
    <row r="8" spans="1:8" ht="33.75" customHeight="1" x14ac:dyDescent="0.2">
      <c r="A8" s="317"/>
      <c r="B8" s="137" t="s">
        <v>305</v>
      </c>
      <c r="C8" s="319" t="s">
        <v>306</v>
      </c>
      <c r="D8" s="320"/>
      <c r="E8" s="138">
        <v>85.25</v>
      </c>
      <c r="F8" s="139">
        <v>46.68</v>
      </c>
    </row>
    <row r="9" spans="1:8" ht="33.75" customHeight="1" x14ac:dyDescent="0.2"/>
    <row r="10" spans="1:8" s="155" customFormat="1" ht="33.75" customHeight="1" x14ac:dyDescent="0.25">
      <c r="A10" s="152" t="s">
        <v>307</v>
      </c>
      <c r="B10" s="158"/>
      <c r="C10" s="154"/>
      <c r="D10" s="158"/>
      <c r="E10" s="158"/>
      <c r="F10" s="158"/>
    </row>
    <row r="11" spans="1:8" ht="31.5" x14ac:dyDescent="0.2">
      <c r="A11" s="159" t="s">
        <v>296</v>
      </c>
      <c r="B11" s="136" t="s">
        <v>3</v>
      </c>
      <c r="C11" s="321" t="s">
        <v>297</v>
      </c>
      <c r="D11" s="321"/>
      <c r="E11" s="136" t="s">
        <v>4</v>
      </c>
      <c r="F11" s="160" t="s">
        <v>385</v>
      </c>
    </row>
    <row r="12" spans="1:8" ht="35.1" customHeight="1" x14ac:dyDescent="0.2">
      <c r="A12" s="317" t="s">
        <v>308</v>
      </c>
      <c r="B12" s="137" t="s">
        <v>309</v>
      </c>
      <c r="C12" s="318" t="s">
        <v>310</v>
      </c>
      <c r="D12" s="318"/>
      <c r="E12" s="137" t="s">
        <v>311</v>
      </c>
      <c r="F12" s="161">
        <v>51.03</v>
      </c>
      <c r="H12" s="162"/>
    </row>
    <row r="13" spans="1:8" ht="20.25" customHeight="1" x14ac:dyDescent="0.2">
      <c r="A13" s="317"/>
      <c r="B13" s="137" t="s">
        <v>40</v>
      </c>
      <c r="C13" s="318" t="s">
        <v>312</v>
      </c>
      <c r="D13" s="318"/>
      <c r="E13" s="137" t="s">
        <v>311</v>
      </c>
      <c r="F13" s="161">
        <v>49.02</v>
      </c>
      <c r="H13" s="162"/>
    </row>
    <row r="14" spans="1:8" ht="30" customHeight="1" x14ac:dyDescent="0.2">
      <c r="A14" s="317" t="s">
        <v>313</v>
      </c>
      <c r="B14" s="137" t="s">
        <v>71</v>
      </c>
      <c r="C14" s="318" t="s">
        <v>314</v>
      </c>
      <c r="D14" s="318"/>
      <c r="E14" s="137" t="s">
        <v>315</v>
      </c>
      <c r="F14" s="161">
        <v>481.81</v>
      </c>
      <c r="H14" s="162"/>
    </row>
    <row r="15" spans="1:8" ht="30" customHeight="1" x14ac:dyDescent="0.2">
      <c r="A15" s="317"/>
      <c r="B15" s="137" t="s">
        <v>43</v>
      </c>
      <c r="C15" s="318" t="s">
        <v>316</v>
      </c>
      <c r="D15" s="318"/>
      <c r="E15" s="137" t="s">
        <v>315</v>
      </c>
      <c r="F15" s="161">
        <v>42.6</v>
      </c>
      <c r="H15" s="162"/>
    </row>
    <row r="16" spans="1:8" ht="27" customHeight="1" x14ac:dyDescent="0.2">
      <c r="A16" s="317" t="s">
        <v>317</v>
      </c>
      <c r="B16" s="137" t="s">
        <v>318</v>
      </c>
      <c r="C16" s="318" t="s">
        <v>319</v>
      </c>
      <c r="D16" s="318"/>
      <c r="E16" s="137" t="s">
        <v>18</v>
      </c>
      <c r="F16" s="161">
        <v>5810.71</v>
      </c>
      <c r="H16" s="162"/>
    </row>
    <row r="17" spans="1:8" ht="27" customHeight="1" x14ac:dyDescent="0.2">
      <c r="A17" s="317"/>
      <c r="B17" s="137" t="s">
        <v>320</v>
      </c>
      <c r="C17" s="318" t="s">
        <v>321</v>
      </c>
      <c r="D17" s="318"/>
      <c r="E17" s="137" t="s">
        <v>18</v>
      </c>
      <c r="F17" s="161">
        <v>4743.1400000000003</v>
      </c>
      <c r="H17" s="162"/>
    </row>
    <row r="18" spans="1:8" ht="27" customHeight="1" x14ac:dyDescent="0.2">
      <c r="A18" s="317"/>
      <c r="B18" s="137" t="s">
        <v>322</v>
      </c>
      <c r="C18" s="318" t="s">
        <v>323</v>
      </c>
      <c r="D18" s="318"/>
      <c r="E18" s="137" t="s">
        <v>18</v>
      </c>
      <c r="F18" s="161">
        <v>3681.8</v>
      </c>
      <c r="H18" s="162"/>
    </row>
    <row r="19" spans="1:8" ht="27" customHeight="1" x14ac:dyDescent="0.2">
      <c r="A19" s="317"/>
      <c r="B19" s="137" t="s">
        <v>83</v>
      </c>
      <c r="C19" s="318" t="s">
        <v>324</v>
      </c>
      <c r="D19" s="318"/>
      <c r="E19" s="137" t="s">
        <v>18</v>
      </c>
      <c r="F19" s="161">
        <v>5831.58</v>
      </c>
      <c r="H19" s="162"/>
    </row>
    <row r="20" spans="1:8" ht="27" customHeight="1" x14ac:dyDescent="0.2">
      <c r="A20" s="317"/>
      <c r="B20" s="137" t="s">
        <v>325</v>
      </c>
      <c r="C20" s="318" t="s">
        <v>326</v>
      </c>
      <c r="D20" s="318"/>
      <c r="E20" s="137" t="s">
        <v>18</v>
      </c>
      <c r="F20" s="161">
        <v>866.31</v>
      </c>
      <c r="H20" s="162"/>
    </row>
    <row r="21" spans="1:8" ht="35.25" customHeight="1" x14ac:dyDescent="0.2">
      <c r="A21" s="317" t="s">
        <v>327</v>
      </c>
      <c r="B21" s="137" t="s">
        <v>72</v>
      </c>
      <c r="C21" s="318" t="s">
        <v>314</v>
      </c>
      <c r="D21" s="318"/>
      <c r="E21" s="137" t="s">
        <v>315</v>
      </c>
      <c r="F21" s="161">
        <v>197.1</v>
      </c>
      <c r="H21" s="162"/>
    </row>
    <row r="22" spans="1:8" ht="27" customHeight="1" x14ac:dyDescent="0.2">
      <c r="A22" s="317"/>
      <c r="B22" s="137" t="s">
        <v>73</v>
      </c>
      <c r="C22" s="318" t="s">
        <v>316</v>
      </c>
      <c r="D22" s="318"/>
      <c r="E22" s="137" t="s">
        <v>315</v>
      </c>
      <c r="F22" s="161">
        <v>255.57</v>
      </c>
      <c r="H22" s="162"/>
    </row>
    <row r="23" spans="1:8" ht="27" customHeight="1" x14ac:dyDescent="0.2"/>
    <row r="24" spans="1:8" ht="27" customHeight="1" x14ac:dyDescent="0.2"/>
    <row r="25" spans="1:8" ht="27" customHeight="1" x14ac:dyDescent="0.2"/>
    <row r="26" spans="1:8" ht="27" customHeight="1" x14ac:dyDescent="0.2"/>
  </sheetData>
  <mergeCells count="23">
    <mergeCell ref="A2:A3"/>
    <mergeCell ref="B2:B3"/>
    <mergeCell ref="C2:D3"/>
    <mergeCell ref="E2:E3"/>
    <mergeCell ref="F2:F3"/>
    <mergeCell ref="A4:A8"/>
    <mergeCell ref="C8:D8"/>
    <mergeCell ref="C11:D11"/>
    <mergeCell ref="A12:A13"/>
    <mergeCell ref="C12:D12"/>
    <mergeCell ref="C13:D13"/>
    <mergeCell ref="A21:A22"/>
    <mergeCell ref="C21:D21"/>
    <mergeCell ref="C22:D22"/>
    <mergeCell ref="A14:A15"/>
    <mergeCell ref="C14:D14"/>
    <mergeCell ref="C15:D15"/>
    <mergeCell ref="A16:A20"/>
    <mergeCell ref="C16:D16"/>
    <mergeCell ref="C17:D17"/>
    <mergeCell ref="C18:D18"/>
    <mergeCell ref="C19:D19"/>
    <mergeCell ref="C20:D20"/>
  </mergeCells>
  <pageMargins left="0.19685039370078741" right="0.19685039370078741" top="1.2" bottom="0.6692913385826772" header="0.25" footer="0.19685039370078741"/>
  <pageSetup paperSize="9" scale="65" fitToHeight="0" orientation="portrait" horizontalDpi="1200" verticalDpi="1200" r:id="rId1"/>
  <headerFooter>
    <oddHeader>&amp;C&amp;"Arial,Negrito"&amp;12&amp;G
&amp;16RELATÓRIO DE CONSOLIDAÇÃO DE CUSTOS GERAIS</oddHeader>
    <oddFooter>&amp;C&amp;"Arial,Negrito"&amp;10
&amp;12&amp;P&amp;11
&amp;G</oddFooter>
    <firstHeader>&amp;C&amp;"Arial,Negrito"&amp;G
RELATÓRIO DE CUSTOS GERAIS E BENEFÍCIOS E DESPESAS INDIRETAS - BDI</firstHeader>
    <firstFooter>&amp;C
&amp;"Arial,Negrito"&amp;8&amp;P&amp;"Arial,Normal"&amp;11
&amp;G</firstFooter>
  </headerFooter>
  <rowBreaks count="3" manualBreakCount="3">
    <brk id="28" min="1" max="13" man="1"/>
    <brk id="54" max="16383" man="1"/>
    <brk id="78" min="1" max="13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zoomScaleNormal="100" workbookViewId="0">
      <selection activeCell="V16" sqref="V16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10</vt:i4>
      </vt:variant>
    </vt:vector>
  </HeadingPairs>
  <TitlesOfParts>
    <vt:vector size="18" baseType="lpstr">
      <vt:lpstr>ORÇAMENTO QUANT</vt:lpstr>
      <vt:lpstr>ORÇAMENTO</vt:lpstr>
      <vt:lpstr>PRODUTOS PREÇOS QUANT</vt:lpstr>
      <vt:lpstr>PRODUTOS PREÇOS</vt:lpstr>
      <vt:lpstr>CRONOGRAMA</vt:lpstr>
      <vt:lpstr>M DE OBRA</vt:lpstr>
      <vt:lpstr>CUSTOS GERAIS</vt:lpstr>
      <vt:lpstr>BDI CONSULTORIA</vt:lpstr>
      <vt:lpstr>CRONOGRAMA!Area_de_impressao</vt:lpstr>
      <vt:lpstr>'CUSTOS GERAIS'!Area_de_impressao</vt:lpstr>
      <vt:lpstr>'M DE OBRA'!Area_de_impressao</vt:lpstr>
      <vt:lpstr>ORÇAMENTO!Area_de_impressao</vt:lpstr>
      <vt:lpstr>'ORÇAMENTO QUANT'!Area_de_impressao</vt:lpstr>
      <vt:lpstr>'PRODUTOS PREÇOS'!Area_de_impressao</vt:lpstr>
      <vt:lpstr>'PRODUTOS PREÇOS QUANT'!Area_de_impressao</vt:lpstr>
      <vt:lpstr>'M DE OBRA'!Titulos_de_impressao</vt:lpstr>
      <vt:lpstr>ORÇAMENTO!Titulos_de_impressao</vt:lpstr>
      <vt:lpstr>'ORÇAMENTO QUANT'!Titulos_de_impressao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Rosiany Fernandes</dc:creator>
  <cp:lastModifiedBy>Luciano Falcão</cp:lastModifiedBy>
  <cp:lastPrinted>2025-06-16T17:45:41Z</cp:lastPrinted>
  <dcterms:created xsi:type="dcterms:W3CDTF">2021-01-21T16:52:24Z</dcterms:created>
  <dcterms:modified xsi:type="dcterms:W3CDTF">2026-09-15T13:31:59Z</dcterms:modified>
</cp:coreProperties>
</file>