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60" windowWidth="20730" windowHeight="10980" tabRatio="934" firstSheet="2" activeTab="6"/>
  </bookViews>
  <sheets>
    <sheet name="ELETROTÉCNICO SINDLIMP" sheetId="105" r:id="rId1"/>
    <sheet name="ELETRICISTA SINDLIMP" sheetId="102" r:id="rId2"/>
    <sheet name="AUXILIAR ELETRICISTA SINDLIMP" sheetId="52" r:id="rId3"/>
    <sheet name="MOTORISTA CAT. B SINTRO" sheetId="64" r:id="rId4"/>
    <sheet name="MOTORISTA CAMINHÃO SINTROCERN" sheetId="39" r:id="rId5"/>
    <sheet name="DEMONSTRATIVO FINAL" sheetId="27" r:id="rId6"/>
    <sheet name="DEMONSTRAT. TERMO DE REFERÊNCIA" sheetId="106" r:id="rId7"/>
  </sheets>
  <definedNames>
    <definedName name="_xlnm.Print_Area" localSheetId="6">'DEMONSTRAT. TERMO DE REFERÊNCIA'!$A$1:$J$14</definedName>
    <definedName name="_xlnm.Print_Area" localSheetId="5">'DEMONSTRATIVO FINAL'!$A$1:$H$14</definedName>
  </definedNames>
  <calcPr calcId="145621"/>
</workbook>
</file>

<file path=xl/calcChain.xml><?xml version="1.0" encoding="utf-8"?>
<calcChain xmlns="http://schemas.openxmlformats.org/spreadsheetml/2006/main">
  <c r="D10" i="106" l="1"/>
  <c r="I10" i="27"/>
  <c r="I6" i="27"/>
  <c r="I7" i="27"/>
  <c r="I8" i="27"/>
  <c r="I9" i="27"/>
  <c r="I5" i="27"/>
  <c r="F6" i="106"/>
  <c r="F7" i="106"/>
  <c r="F8" i="106"/>
  <c r="F9" i="106"/>
  <c r="F5" i="106"/>
  <c r="F10" i="106" s="1"/>
  <c r="G10" i="27"/>
  <c r="C5" i="27"/>
  <c r="I147" i="105"/>
  <c r="I141" i="105"/>
  <c r="B130" i="105"/>
  <c r="B128" i="105"/>
  <c r="B127" i="105"/>
  <c r="B126" i="105"/>
  <c r="B125" i="105"/>
  <c r="B124" i="105"/>
  <c r="H113" i="105"/>
  <c r="H111" i="105"/>
  <c r="I101" i="105"/>
  <c r="I128" i="105" s="1"/>
  <c r="H87" i="105"/>
  <c r="H83" i="105"/>
  <c r="H68" i="105"/>
  <c r="H51" i="105"/>
  <c r="I49" i="105" s="1"/>
  <c r="I46" i="105"/>
  <c r="H43" i="105"/>
  <c r="H71" i="105" s="1"/>
  <c r="H32" i="105"/>
  <c r="I20" i="105"/>
  <c r="I26" i="105" s="1"/>
  <c r="H73" i="105" l="1"/>
  <c r="I56" i="105"/>
  <c r="I62" i="105" s="1"/>
  <c r="I86" i="105"/>
  <c r="I87" i="105" s="1"/>
  <c r="I92" i="105" s="1"/>
  <c r="I81" i="105"/>
  <c r="I77" i="105"/>
  <c r="I71" i="105"/>
  <c r="I68" i="105"/>
  <c r="I30" i="105"/>
  <c r="I79" i="105"/>
  <c r="I70" i="105"/>
  <c r="I124" i="105"/>
  <c r="I80" i="105"/>
  <c r="I67" i="105"/>
  <c r="I82" i="105"/>
  <c r="I78" i="105"/>
  <c r="I72" i="105"/>
  <c r="I69" i="105"/>
  <c r="I31" i="105"/>
  <c r="I32" i="105" l="1"/>
  <c r="I40" i="105" s="1"/>
  <c r="I83" i="105"/>
  <c r="I91" i="105" s="1"/>
  <c r="I93" i="105" s="1"/>
  <c r="I127" i="105" s="1"/>
  <c r="I73" i="105"/>
  <c r="I126" i="105" s="1"/>
  <c r="I35" i="105" l="1"/>
  <c r="I39" i="105"/>
  <c r="I37" i="105"/>
  <c r="I36" i="105"/>
  <c r="I42" i="105"/>
  <c r="I38" i="105"/>
  <c r="I60" i="105"/>
  <c r="I41" i="105"/>
  <c r="I43" i="105" l="1"/>
  <c r="I61" i="105" s="1"/>
  <c r="I63" i="105" s="1"/>
  <c r="I125" i="105" s="1"/>
  <c r="I129" i="105" s="1"/>
  <c r="I105" i="105" s="1"/>
  <c r="I106" i="105" l="1"/>
  <c r="I116" i="105" l="1"/>
  <c r="I118" i="105" s="1"/>
  <c r="I110" i="105" l="1"/>
  <c r="I109" i="105"/>
  <c r="I120" i="105"/>
  <c r="I108" i="105"/>
  <c r="I146" i="105" l="1"/>
  <c r="I149" i="105" s="1"/>
  <c r="I111" i="105"/>
  <c r="I148" i="105" l="1"/>
  <c r="I130" i="105"/>
  <c r="I131" i="105" s="1"/>
  <c r="D5" i="27" l="1"/>
  <c r="F5" i="27" s="1"/>
  <c r="H5" i="106"/>
  <c r="C5" i="106" s="1"/>
  <c r="I50" i="39"/>
  <c r="I20" i="39"/>
  <c r="C9" i="27"/>
  <c r="C8" i="27"/>
  <c r="C7" i="27"/>
  <c r="C6" i="27"/>
  <c r="I147" i="102"/>
  <c r="I141" i="102"/>
  <c r="B130" i="102"/>
  <c r="B128" i="102"/>
  <c r="B127" i="102"/>
  <c r="B126" i="102"/>
  <c r="B125" i="102"/>
  <c r="B124" i="102"/>
  <c r="H113" i="102"/>
  <c r="H111" i="102"/>
  <c r="I101" i="102"/>
  <c r="I128" i="102" s="1"/>
  <c r="H87" i="102"/>
  <c r="H83" i="102"/>
  <c r="H68" i="102"/>
  <c r="H51" i="102"/>
  <c r="I49" i="102" s="1"/>
  <c r="I46" i="102"/>
  <c r="H43" i="102"/>
  <c r="H71" i="102" s="1"/>
  <c r="H73" i="102" s="1"/>
  <c r="H32" i="102"/>
  <c r="I20" i="102"/>
  <c r="E5" i="106" l="1"/>
  <c r="G5" i="106"/>
  <c r="H5" i="27"/>
  <c r="J5" i="27"/>
  <c r="I26" i="102"/>
  <c r="I71" i="102" s="1"/>
  <c r="I56" i="102"/>
  <c r="I62" i="102" s="1"/>
  <c r="I80" i="102" l="1"/>
  <c r="I72" i="102"/>
  <c r="I30" i="102"/>
  <c r="I86" i="102"/>
  <c r="I87" i="102" s="1"/>
  <c r="I92" i="102" s="1"/>
  <c r="I70" i="102"/>
  <c r="I79" i="102"/>
  <c r="I68" i="102"/>
  <c r="I69" i="102"/>
  <c r="I81" i="102"/>
  <c r="I124" i="102"/>
  <c r="I78" i="102"/>
  <c r="I67" i="102"/>
  <c r="I31" i="102"/>
  <c r="I82" i="102"/>
  <c r="I77" i="102"/>
  <c r="I32" i="102" l="1"/>
  <c r="I37" i="102" s="1"/>
  <c r="I73" i="102"/>
  <c r="I126" i="102" s="1"/>
  <c r="I83" i="102"/>
  <c r="I91" i="102" s="1"/>
  <c r="I93" i="102" s="1"/>
  <c r="I127" i="102" s="1"/>
  <c r="I35" i="102" l="1"/>
  <c r="I39" i="102"/>
  <c r="I60" i="102"/>
  <c r="I36" i="102"/>
  <c r="I42" i="102"/>
  <c r="I38" i="102"/>
  <c r="I41" i="102"/>
  <c r="I40" i="102"/>
  <c r="I43" i="102" l="1"/>
  <c r="I61" i="102" s="1"/>
  <c r="I63" i="102" s="1"/>
  <c r="I125" i="102" s="1"/>
  <c r="I129" i="102" s="1"/>
  <c r="I105" i="102" s="1"/>
  <c r="I106" i="102" s="1"/>
  <c r="I116" i="102" l="1"/>
  <c r="I118" i="102" s="1"/>
  <c r="I109" i="102" l="1"/>
  <c r="I110" i="102"/>
  <c r="I120" i="102"/>
  <c r="I108" i="102"/>
  <c r="I146" i="102" l="1"/>
  <c r="I149" i="102" s="1"/>
  <c r="I111" i="102"/>
  <c r="I148" i="102" l="1"/>
  <c r="I130" i="102"/>
  <c r="I131" i="102" s="1"/>
  <c r="H52" i="64"/>
  <c r="I50" i="64" s="1"/>
  <c r="D6" i="27" l="1"/>
  <c r="H6" i="106"/>
  <c r="C6" i="106" s="1"/>
  <c r="I46" i="52"/>
  <c r="E6" i="106" l="1"/>
  <c r="G6" i="106"/>
  <c r="I46" i="39"/>
  <c r="I46" i="64"/>
  <c r="B129" i="39" l="1"/>
  <c r="B127" i="39"/>
  <c r="B126" i="39"/>
  <c r="B125" i="39"/>
  <c r="B124" i="39"/>
  <c r="B123" i="39"/>
  <c r="H112" i="39"/>
  <c r="H110" i="39"/>
  <c r="I100" i="39"/>
  <c r="I127" i="39" s="1"/>
  <c r="H86" i="39"/>
  <c r="I85" i="39"/>
  <c r="I86" i="39" s="1"/>
  <c r="I91" i="39" s="1"/>
  <c r="H82" i="39"/>
  <c r="H67" i="39"/>
  <c r="I55" i="39"/>
  <c r="I61" i="39" s="1"/>
  <c r="H43" i="39"/>
  <c r="H70" i="39" s="1"/>
  <c r="H32" i="39"/>
  <c r="I26" i="39"/>
  <c r="B131" i="64"/>
  <c r="B129" i="64"/>
  <c r="B128" i="64"/>
  <c r="B127" i="64"/>
  <c r="B126" i="64"/>
  <c r="B125" i="64"/>
  <c r="H114" i="64"/>
  <c r="H112" i="64"/>
  <c r="I102" i="64"/>
  <c r="I129" i="64" s="1"/>
  <c r="H88" i="64"/>
  <c r="I87" i="64"/>
  <c r="I88" i="64" s="1"/>
  <c r="I93" i="64" s="1"/>
  <c r="H84" i="64"/>
  <c r="H69" i="64"/>
  <c r="I57" i="64"/>
  <c r="I63" i="64" s="1"/>
  <c r="H43" i="64"/>
  <c r="H72" i="64" s="1"/>
  <c r="H74" i="64" s="1"/>
  <c r="H32" i="64"/>
  <c r="I26" i="64"/>
  <c r="I82" i="64" l="1"/>
  <c r="I68" i="64"/>
  <c r="I31" i="64"/>
  <c r="I80" i="64"/>
  <c r="I71" i="64"/>
  <c r="I80" i="39"/>
  <c r="I76" i="39"/>
  <c r="I70" i="39"/>
  <c r="I81" i="39"/>
  <c r="I77" i="39"/>
  <c r="I71" i="39"/>
  <c r="I68" i="39"/>
  <c r="I30" i="39"/>
  <c r="I78" i="39"/>
  <c r="I69" i="39"/>
  <c r="I66" i="39"/>
  <c r="I31" i="39"/>
  <c r="I123" i="39"/>
  <c r="I79" i="39"/>
  <c r="I67" i="39"/>
  <c r="H72" i="39"/>
  <c r="I81" i="64"/>
  <c r="I125" i="64"/>
  <c r="I30" i="64"/>
  <c r="I70" i="64"/>
  <c r="I73" i="64"/>
  <c r="I79" i="64"/>
  <c r="I83" i="64"/>
  <c r="I69" i="64"/>
  <c r="I72" i="64"/>
  <c r="I78" i="64"/>
  <c r="I32" i="64" l="1"/>
  <c r="I42" i="64" s="1"/>
  <c r="I74" i="64"/>
  <c r="I127" i="64" s="1"/>
  <c r="I84" i="64"/>
  <c r="I92" i="64" s="1"/>
  <c r="I94" i="64" s="1"/>
  <c r="I128" i="64" s="1"/>
  <c r="I82" i="39"/>
  <c r="I90" i="39" s="1"/>
  <c r="I92" i="39" s="1"/>
  <c r="I126" i="39" s="1"/>
  <c r="I72" i="39"/>
  <c r="I125" i="39" s="1"/>
  <c r="I32" i="39"/>
  <c r="I36" i="64"/>
  <c r="I41" i="64"/>
  <c r="I35" i="64" l="1"/>
  <c r="I39" i="64"/>
  <c r="I61" i="64"/>
  <c r="I38" i="64"/>
  <c r="I37" i="64"/>
  <c r="I40" i="64"/>
  <c r="I59" i="39"/>
  <c r="I42" i="39"/>
  <c r="I35" i="39"/>
  <c r="I40" i="39"/>
  <c r="I39" i="39"/>
  <c r="I41" i="39"/>
  <c r="I37" i="39"/>
  <c r="I38" i="39"/>
  <c r="I36" i="39"/>
  <c r="I43" i="64" l="1"/>
  <c r="I62" i="64" s="1"/>
  <c r="I64" i="64" s="1"/>
  <c r="I126" i="64" s="1"/>
  <c r="I130" i="64" s="1"/>
  <c r="I106" i="64" s="1"/>
  <c r="I43" i="39"/>
  <c r="I60" i="39" s="1"/>
  <c r="I62" i="39" s="1"/>
  <c r="I124" i="39" s="1"/>
  <c r="I128" i="39" s="1"/>
  <c r="I104" i="39" l="1"/>
  <c r="I107" i="64"/>
  <c r="I117" i="64" s="1"/>
  <c r="I119" i="64" s="1"/>
  <c r="I105" i="39" l="1"/>
  <c r="I115" i="39" s="1"/>
  <c r="I117" i="39" s="1"/>
  <c r="I121" i="64"/>
  <c r="I109" i="64"/>
  <c r="I110" i="64"/>
  <c r="I111" i="64"/>
  <c r="I112" i="64" l="1"/>
  <c r="I131" i="64" s="1"/>
  <c r="I132" i="64" s="1"/>
  <c r="I119" i="39"/>
  <c r="I107" i="39"/>
  <c r="I108" i="39"/>
  <c r="I109" i="39"/>
  <c r="D8" i="27" l="1"/>
  <c r="H8" i="106"/>
  <c r="C8" i="106" s="1"/>
  <c r="I110" i="39"/>
  <c r="I129" i="39" s="1"/>
  <c r="I130" i="39" s="1"/>
  <c r="E8" i="106" l="1"/>
  <c r="G8" i="106"/>
  <c r="D9" i="27"/>
  <c r="F9" i="27" s="1"/>
  <c r="J9" i="27" s="1"/>
  <c r="H9" i="106"/>
  <c r="C9" i="106" s="1"/>
  <c r="E9" i="106" l="1"/>
  <c r="G9" i="106"/>
  <c r="H9" i="27"/>
  <c r="I20" i="52" l="1"/>
  <c r="F6" i="27" l="1"/>
  <c r="H6" i="27" l="1"/>
  <c r="J6" i="27"/>
  <c r="I146" i="52"/>
  <c r="I140" i="52"/>
  <c r="B129" i="52"/>
  <c r="B127" i="52"/>
  <c r="B126" i="52"/>
  <c r="B125" i="52"/>
  <c r="B124" i="52"/>
  <c r="B123" i="52"/>
  <c r="H113" i="52"/>
  <c r="H111" i="52"/>
  <c r="I101" i="52"/>
  <c r="I127" i="52" s="1"/>
  <c r="H87" i="52"/>
  <c r="H83" i="52"/>
  <c r="H68" i="52"/>
  <c r="H51" i="52"/>
  <c r="I49" i="52" s="1"/>
  <c r="H43" i="52"/>
  <c r="H71" i="52" s="1"/>
  <c r="H32" i="52"/>
  <c r="I26" i="52"/>
  <c r="I86" i="52" s="1"/>
  <c r="I87" i="52" s="1"/>
  <c r="I92" i="52" s="1"/>
  <c r="H73" i="52" l="1"/>
  <c r="I56" i="52"/>
  <c r="I62" i="52" s="1"/>
  <c r="I31" i="52"/>
  <c r="I69" i="52"/>
  <c r="I72" i="52"/>
  <c r="I78" i="52"/>
  <c r="I80" i="52"/>
  <c r="I82" i="52"/>
  <c r="I123" i="52"/>
  <c r="I30" i="52"/>
  <c r="I67" i="52"/>
  <c r="I68" i="52"/>
  <c r="I70" i="52"/>
  <c r="I71" i="52"/>
  <c r="I77" i="52"/>
  <c r="I79" i="52"/>
  <c r="I81" i="52"/>
  <c r="I32" i="52" l="1"/>
  <c r="I38" i="52" s="1"/>
  <c r="I83" i="52"/>
  <c r="I91" i="52" s="1"/>
  <c r="I93" i="52" s="1"/>
  <c r="I126" i="52" s="1"/>
  <c r="I73" i="52"/>
  <c r="I125" i="52" s="1"/>
  <c r="I36" i="52" l="1"/>
  <c r="I35" i="52"/>
  <c r="I60" i="52"/>
  <c r="I41" i="52"/>
  <c r="I37" i="52"/>
  <c r="I42" i="52"/>
  <c r="I39" i="52"/>
  <c r="I40" i="52"/>
  <c r="I43" i="52" l="1"/>
  <c r="I61" i="52" s="1"/>
  <c r="I63" i="52" s="1"/>
  <c r="I124" i="52" s="1"/>
  <c r="I128" i="52" s="1"/>
  <c r="I105" i="52" s="1"/>
  <c r="I106" i="52" l="1"/>
  <c r="I115" i="52" s="1"/>
  <c r="I117" i="52" s="1"/>
  <c r="I109" i="52" l="1"/>
  <c r="I119" i="52"/>
  <c r="I110" i="52"/>
  <c r="I108" i="52"/>
  <c r="I145" i="52" l="1"/>
  <c r="I148" i="52" s="1"/>
  <c r="I111" i="52"/>
  <c r="I129" i="52" l="1"/>
  <c r="I130" i="52" s="1"/>
  <c r="I147" i="52"/>
  <c r="D7" i="27" l="1"/>
  <c r="F7" i="27" s="1"/>
  <c r="J7" i="27" s="1"/>
  <c r="H7" i="106"/>
  <c r="C7" i="106" s="1"/>
  <c r="F8" i="27"/>
  <c r="J8" i="27" s="1"/>
  <c r="G7" i="106" l="1"/>
  <c r="G11" i="106" s="1"/>
  <c r="E7" i="106"/>
  <c r="E11" i="106" s="1"/>
  <c r="H8" i="27"/>
  <c r="E12" i="106" l="1"/>
  <c r="G12" i="106" s="1"/>
  <c r="E14" i="106" s="1"/>
  <c r="E13" i="106"/>
  <c r="H7" i="27"/>
  <c r="H11" i="27" s="1"/>
  <c r="J11" i="27" s="1"/>
  <c r="H12" i="27" l="1"/>
  <c r="H13" i="27" l="1"/>
  <c r="H14" i="27" s="1"/>
  <c r="J12" i="27"/>
</calcChain>
</file>

<file path=xl/comments1.xml><?xml version="1.0" encoding="utf-8"?>
<comments xmlns="http://schemas.openxmlformats.org/spreadsheetml/2006/main">
  <authors>
    <author>user</author>
  </authors>
  <commentList>
    <comment ref="B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Valor confirmado na Cidade do Sol - 3312-3205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Valor confirmado na Cidade do Sol - 3312-3205</t>
        </r>
      </text>
    </comment>
  </commentList>
</comments>
</file>

<file path=xl/sharedStrings.xml><?xml version="1.0" encoding="utf-8"?>
<sst xmlns="http://schemas.openxmlformats.org/spreadsheetml/2006/main" count="1176" uniqueCount="231">
  <si>
    <t>-</t>
  </si>
  <si>
    <t>VALOR (R$)</t>
  </si>
  <si>
    <t>Adicional Noturno</t>
  </si>
  <si>
    <t>%</t>
  </si>
  <si>
    <t>Outros (especificar)</t>
  </si>
  <si>
    <t>Lucro</t>
  </si>
  <si>
    <t>Data base da categoria (dia/mês/ano)</t>
  </si>
  <si>
    <t>Categoria profissional (vinculada à execução contratual)</t>
  </si>
  <si>
    <t>Salário Nominativo da Categoria Profissional</t>
  </si>
  <si>
    <t>Tipo de serviço (mesmo serviço com características distintas)</t>
  </si>
  <si>
    <t>A</t>
  </si>
  <si>
    <t>B</t>
  </si>
  <si>
    <t>C</t>
  </si>
  <si>
    <t>D</t>
  </si>
  <si>
    <t>E</t>
  </si>
  <si>
    <t>F</t>
  </si>
  <si>
    <t>G</t>
  </si>
  <si>
    <t>H</t>
  </si>
  <si>
    <t>COMPOSIÇÃO DA REMUNERAÇÃO</t>
  </si>
  <si>
    <t>INSUMOS DIVERSOS</t>
  </si>
  <si>
    <t>Materiais</t>
  </si>
  <si>
    <t>Equipamentos</t>
  </si>
  <si>
    <t>TOTAL SUBMÓDULO 4.1</t>
  </si>
  <si>
    <t>Nota(1):</t>
  </si>
  <si>
    <t>TOTAL SUBMÓDULO 4.2</t>
  </si>
  <si>
    <t>TOTAL</t>
  </si>
  <si>
    <t>CUSTOS INDIRETOS, TRIBUTOS E LUCRO</t>
  </si>
  <si>
    <t>4.1</t>
  </si>
  <si>
    <t>4.2</t>
  </si>
  <si>
    <t>Custos Indiretos</t>
  </si>
  <si>
    <t>Mão-de-Obra vinculada à execução contratual (valor por empregado)</t>
  </si>
  <si>
    <t>MÓDULO 1 - COMPOSIÇÃO DA REMUNERAÇÃO</t>
  </si>
  <si>
    <t>Quadro Resumo - VALOR MENSAL DOS SERVIÇOS</t>
  </si>
  <si>
    <t>Qde Postos (E)</t>
  </si>
  <si>
    <t>Tipo de Serviço (A)</t>
  </si>
  <si>
    <t>Valor Por Empregado(B)</t>
  </si>
  <si>
    <t>Valor Proposto por Posto (D) = (B x C)</t>
  </si>
  <si>
    <t>Qde de Empregados por posto ( C )</t>
  </si>
  <si>
    <t>Serviço 1 (indicar)</t>
  </si>
  <si>
    <t>Serviço 2 (indicar)</t>
  </si>
  <si>
    <t>Serviço 3 (indicar)</t>
  </si>
  <si>
    <t>Serviço ... (indicar)</t>
  </si>
  <si>
    <t>R$</t>
  </si>
  <si>
    <t>VALOR MENSAL DOS SERVIÇOS (I + II + III + ...)</t>
  </si>
  <si>
    <t>Anexo III-D</t>
  </si>
  <si>
    <t>Quadro Demonstrativo - VALOR GLOBAL DA PROPOSTA</t>
  </si>
  <si>
    <t>VALOR GLOBAL DA PROPOSTA</t>
  </si>
  <si>
    <t>Descrição</t>
  </si>
  <si>
    <t>Valor proposto por unidade de medida*</t>
  </si>
  <si>
    <t>Valor mensal do serviço</t>
  </si>
  <si>
    <t>Valor Global da Proposta (valor mensal do serviço X nº meses do contrato).</t>
  </si>
  <si>
    <t>Informar o valor da unidade de medida por tipo de serviço.</t>
  </si>
  <si>
    <t>Discriminação dos Serviços</t>
  </si>
  <si>
    <t>Município</t>
  </si>
  <si>
    <t>Nº de meses de execução contratual</t>
  </si>
  <si>
    <t>ISS</t>
  </si>
  <si>
    <t>C.1</t>
  </si>
  <si>
    <t>C.2</t>
  </si>
  <si>
    <t>C.3</t>
  </si>
  <si>
    <t>a)</t>
  </si>
  <si>
    <t>Tributos % = To = .............................................................</t>
  </si>
  <si>
    <t>b)</t>
  </si>
  <si>
    <t>c)</t>
  </si>
  <si>
    <t>Po / (1 - To) = P1 = ..............................................................................</t>
  </si>
  <si>
    <t>Valor dos Tributos = P1 - Po</t>
  </si>
  <si>
    <t>Ano do Acordo, Convenção ou Dissídio Coletivo</t>
  </si>
  <si>
    <t>Dados para composição dos custos referentes à mão-de-obra</t>
  </si>
  <si>
    <t>Classificação Brasileira de Ocupações (CBO)</t>
  </si>
  <si>
    <t xml:space="preserve">Adicional Periculosidade </t>
  </si>
  <si>
    <t>Adicional de Hora Noturna Reduzida</t>
  </si>
  <si>
    <t>Adicional de Hora Extra no Feriado Trabalhado</t>
  </si>
  <si>
    <t>MÓDULO 2 – ENCARGOS E BENEFÍCIOS ANUAIS, MENSAIS E DIÁRIOS</t>
  </si>
  <si>
    <t>13º Salário, Férias e Adicional de Férias</t>
  </si>
  <si>
    <t>TOTAL SUBMÓDULO 2.1</t>
  </si>
  <si>
    <t>GPS, FGTS e Outras Contribuições</t>
  </si>
  <si>
    <t>TOTAL SUBMÓDULO 2.2</t>
  </si>
  <si>
    <t>Submódulo 2.1 - 13º Salário, Férias e Adicional de Férias</t>
  </si>
  <si>
    <t>Submódulo 2.2 - GPS, FGTS e Outras Contribuições</t>
  </si>
  <si>
    <t>Submódulo 2.3 - Benefícios Mensais e Diários</t>
  </si>
  <si>
    <t>TOTAL SUBMÓDULO 2.3</t>
  </si>
  <si>
    <t>QUADRO-RESUMO DO MÓDULO 2 - ENCARGOS, BENEFÍCIOS ANUAIS, MENSAIS E DIÁRIOS</t>
  </si>
  <si>
    <t>2.1</t>
  </si>
  <si>
    <t>2.2</t>
  </si>
  <si>
    <t>2.3</t>
  </si>
  <si>
    <t>Módulo 2 - Encargos, Benefícios Anuais, Mensais e Diários</t>
  </si>
  <si>
    <t>Benefícios Mensais e Diários</t>
  </si>
  <si>
    <t>TOTAL DO MÓDULO 1</t>
  </si>
  <si>
    <t>TOTAL DO MÓDULO 2</t>
  </si>
  <si>
    <t>MÓDULO 3 – PROVISÃO PARA RESCISÃO</t>
  </si>
  <si>
    <t>PROVISÃO PARA RESCISÃO</t>
  </si>
  <si>
    <t>Incidência dos encargos do submódulo 2.2 sobre Aviso Prévio Trabalhado</t>
  </si>
  <si>
    <t>TOTAL DO MÓDULO 3</t>
  </si>
  <si>
    <t>MÓDULO 4 – CUSTO DE REPOSIÇÃO DO PROFISSIONAL AUSENTE</t>
  </si>
  <si>
    <t>Submódulo 4.1 - Ausências Legais</t>
  </si>
  <si>
    <t>Ausências Legais</t>
  </si>
  <si>
    <t>Submódulo 4.2 - Intrajornada</t>
  </si>
  <si>
    <t>Intervalo para Repouso ou Alimentação</t>
  </si>
  <si>
    <t>QUADRO-RESUMO DO MÓDULO 4 - CUSTO DE REPOSIÇÃO DO PROFISSIONAL AUSENTE</t>
  </si>
  <si>
    <t>Módulo 4 - Custo de Reposição do Profissional Ausente</t>
  </si>
  <si>
    <t>Intrajornada</t>
  </si>
  <si>
    <t>TOTAL DO MÓDULO 4</t>
  </si>
  <si>
    <t>MÓDULO 5 – INSUMOS DIVERSOS</t>
  </si>
  <si>
    <t>TOTAL DO MÓDULO 5</t>
  </si>
  <si>
    <t>MÓDULO 6 – CUSTOS INDIRETOS, TRIBUTOS E LUCRO</t>
  </si>
  <si>
    <t>TOTAL DO MÓDULO 6</t>
  </si>
  <si>
    <t>(Total dos Módulos 1, 2, 3, 4 e 5+ Custos indiretos + lucro)= Po = ...................................</t>
  </si>
  <si>
    <t>QUADRO RESUMO DO CUSTO POR EMPREGADO</t>
  </si>
  <si>
    <t>Subtotal (A + B + C + D + E)</t>
  </si>
  <si>
    <t>PREÇO TOTAL POR EMPREGADO</t>
  </si>
  <si>
    <t>Seguro de Vida</t>
  </si>
  <si>
    <t>Mossoró</t>
  </si>
  <si>
    <t>7823-05</t>
  </si>
  <si>
    <t>Tipo do Posto(A)</t>
  </si>
  <si>
    <t>Valor por empregado(B)</t>
  </si>
  <si>
    <t>Valor por posto (D)=(BxC)</t>
  </si>
  <si>
    <t>Valor total serviço(F)=(DxE)</t>
  </si>
  <si>
    <t>DEMONSTRATIVO DO VALOR TOTAL DA PROPOSTA FORMAÇÃO DE PREÇO</t>
  </si>
  <si>
    <t>MODELO PARA A CONSOLIDAÇÃO E APRESENTAÇÃO DE PROPOSTAS</t>
  </si>
  <si>
    <t xml:space="preserve">3.1 </t>
  </si>
  <si>
    <t>MÓDULO 3 – PROVISÃO  E CUSTO PARA RECISÃO</t>
  </si>
  <si>
    <t>PLANILHA DE CUSTOS E FORMAÇÃO DE PREÇOS</t>
  </si>
  <si>
    <t xml:space="preserve">      A.2) Quantidade de passagens por dia por empregado</t>
  </si>
  <si>
    <t xml:space="preserve">      A.3) Quantidade de dias do mês de recebimento de passagens</t>
  </si>
  <si>
    <t xml:space="preserve">      B.1) Valor do Auxílio-Alimentação por mês</t>
  </si>
  <si>
    <t xml:space="preserve">      B.2) Valor Custeado pelo empregado - 20% sobre o valor do Vale refeição</t>
  </si>
  <si>
    <t xml:space="preserve">      A.1)  Valor da passagem do transporte coletivo no município
                prestação dos serviços</t>
  </si>
  <si>
    <t>Outros(especificar)</t>
  </si>
  <si>
    <t>Uniformes/EPI</t>
  </si>
  <si>
    <t xml:space="preserve">Salário Base </t>
  </si>
  <si>
    <t xml:space="preserve">Coberturas Sociais </t>
  </si>
  <si>
    <t xml:space="preserve">Adicional Insalubridade </t>
  </si>
  <si>
    <t>Categoria profissional: ELETRICISTA</t>
  </si>
  <si>
    <t>Item</t>
  </si>
  <si>
    <t>Base Salarial de acordo com a CCT e aditivos</t>
  </si>
  <si>
    <t>7156-15</t>
  </si>
  <si>
    <t>Seviços de Eletricista</t>
  </si>
  <si>
    <t xml:space="preserve">O preenchimento da planilha  e a elaboração dos cálculos é de total responsabilidade do licitante. </t>
  </si>
  <si>
    <t>Auxiliar de Eletricista</t>
  </si>
  <si>
    <t>Categoria profissional: AUXILIAR DE ELETRICISTA</t>
  </si>
  <si>
    <t>9511-05</t>
  </si>
  <si>
    <t>Eletricista - Carga horária de 44 horas semanais</t>
  </si>
  <si>
    <t>Auxiliar de Eletricista -Carga horária de 44 horas semanais</t>
  </si>
  <si>
    <t>B.2) Valor Custeado pelo empregado - 20% sobre o valor do Vale refeição</t>
  </si>
  <si>
    <t>Categoria profissional: ELETROTÉCNICO</t>
  </si>
  <si>
    <t xml:space="preserve">Motorista  </t>
  </si>
  <si>
    <t>13 (Décimo-terceiro) salário -Cálculo: 1/12*100 ( Art.7º, VIII, CF/88, Anexo VII-D da IN nº 05/2017)</t>
  </si>
  <si>
    <t>Férias e Adicional de Férias - Cálculo:  1/11x100+1/3x1/11 x100 (% Conta Vinculada- Anexo XII da IN nº 05/2017)</t>
  </si>
  <si>
    <t>INSS  (Art. 22, Inciso I da Lei 8.212/91)</t>
  </si>
  <si>
    <t>Salário Educação (Art.3º, Inciso I, Decreto 87.043/82)</t>
  </si>
  <si>
    <t>SESC ou SESI  (Art.3º, da lei 8036/90)</t>
  </si>
  <si>
    <t>SENAI - SENAC (Decreto 2.318/86)</t>
  </si>
  <si>
    <t>SEBRAE (Art.8º, Lei 8029/90 e Lei 8154/90)</t>
  </si>
  <si>
    <t>INCRA (Dec.Lei 1146/70)</t>
  </si>
  <si>
    <t>FGTS (Art.15, da Lei 8036/90 e Art.7º III, CF)</t>
  </si>
  <si>
    <t>Auxílio-Refeição/Alimentação - Cálculo: Vr. Vale refeição - 20% (parte empregado) (Cláusula 14ª da CCT, Lei PAT) A empresa deve comprovar PAT.</t>
  </si>
  <si>
    <r>
      <t>Aviso Prévio Indenizado - Artigos 7º, XXI, da CF/88, 477, 487 e 491, da CLT. Dado estatístico do  TCU, por meio do Acórdão 1904/2007 Considerando-se que 5,55% dos empregados são substituídos durante o ano. Cálculo: {[0,0555 x (1 / 12)] x 100} = 0,46%. Caso conste o percentual na CCT esta deverá ser utilizada com parâmetro.</t>
    </r>
    <r>
      <rPr>
        <b/>
        <sz val="11"/>
        <rFont val="Arial Narrow"/>
        <family val="2"/>
      </rPr>
      <t xml:space="preserve"> Na prorrogação a empresa deverá apresentar documentos comprobatórios dos avisos prévios indenizados para adequação dos percentuais na renovação contratual.</t>
    </r>
  </si>
  <si>
    <t xml:space="preserve">Incidência do FGTS sobre Aviso Prévio Indenizado - Cálculo: Percentual de recolhimento do FGTS (8%) * percentual Aviso Prévio Indenizado </t>
  </si>
  <si>
    <t>Multa do FGTS sobre o Aviso Prévio Indenizado - Cálculo: % Multa sobre FGTS = [1 + 2/12 + (1/3 × 1/12 ) ] × 0,08 × 0,4 × 0,9 × 100 ≅ 3,44%, onde: % Multa sobre FGTS = Índice que demonstra o custo estimado com a Multa do FGTS sobre o Aviso Prévio Indenizado,  1= Remuneração mensal,  2/12 = Estimativa de 13º e férias sobre a remuneração,  (1/3 × 1/12 )= Estimativa de 1/3 de férias , 0,08 = Alíquota do FGTS, 0,4 = Alíquota da Multa sobre o saldo do FGTS, 0,9 = 90% dos funcionários remanescentes(Para fins deste modelo, considera-se que cerca de 10% dos empregados pedem demissão, e, portanto, o custo da multa sobre o saldo do FGTS recai sobre os 90% remanescentes). Manual de preenchimento do modelo de planilhas de custos e de formação  de preços do Superior Tribunal de Justiça / Superior Tribunal de Justiça(STJ), 2020. Pág.63</t>
  </si>
  <si>
    <r>
      <t xml:space="preserve">Aviso Prévio Trabalhado - Artigos, 7º, XXI, da CF/88, 477, 487 e 491 da CLT. Há uma redução da jornada em duas horas por dia ou em sete dias. Cálculo: {[(7/ 30) / 12] x 100} = 1,94%. </t>
    </r>
    <r>
      <rPr>
        <b/>
        <sz val="11"/>
        <rFont val="Arial Narrow"/>
        <family val="2"/>
      </rPr>
      <t>Na prorrogação contratual adotara-se as diretrizes do  Acórdão do TCU nº 1.186/2017 Plenário</t>
    </r>
    <r>
      <rPr>
        <sz val="11"/>
        <rFont val="Arial Narrow"/>
        <family val="2"/>
      </rPr>
      <t>: "9.2.   determinar   ao   Tribunal   Regional   do   Trabalho   da   6ª   Região   que,   nas   futuras contratações de  mão  de  obra  terceirizada,  esteja  expresso  na  minuta  do  contrato  que  a  parcela  mensal  a título  de  aviso  prévio  trabalhado  será  no  percentual  máximo  de  1,94%  no  primeiro  ano,  nos  termos  dos Acórdãos   1904/2007-TCU-Plenário   e   3006/2010-TCU-Plenário,   e,   em   caso   de   prorrogação   do contrato,  o  percentual  máximo  dessa  parcela  será  de  0,194%  a  cada  ano  de prorrogação,  a  ser  incluído por   ocasião   da   formulação   do   aditivo   da   prorrogação   do   contrato,   conforme   ditames   da   Lei 12.506/2011;"</t>
    </r>
  </si>
  <si>
    <t>Multa do FGTS  sobre o Aviso Prévio Trabalhado -  Cálculo: % Multa sobre FGTS = 0,0194 × 0,08 × 0,4 × 100 ≅ 0,062% , onde: % Multa sobre FGTS = Índice que demonstra o custo estimado com a Multa do FGTS sobre o Aviso Prévio Trabalhado,  1= Remuneração mensal, APT = Aviso Prévio Trabalhado disposto no item “D” do Módulo 3, 0,08 = Alíquota do FGTS,  0,4 = Alíquota da Multa sobre o saldo do FGTS. Manual de preenchimento do modelo de planilhas de custos e de formação  de preços do Superior Tribunal de Justiça / Superior Tribunal de Justiça(STJ), 2020. Pág.66</t>
  </si>
  <si>
    <r>
      <t xml:space="preserve">Férias - No segundo ano em diante o empregado trabalha 11 e tira férias (1 salário x (1/11)x100 = 9,09% ), então entende-se que a provisão mais correta seria por 11 meses ao invés de 12. </t>
    </r>
    <r>
      <rPr>
        <b/>
        <sz val="11"/>
        <rFont val="Arial Narrow"/>
        <family val="2"/>
      </rPr>
      <t>No primeiro ano fica a provisão das férias no Módulo 2.1, enquanto que, as férias do substituto é glosada (não paga), daí a partir da primeira prorrogação inverte-se.</t>
    </r>
  </si>
  <si>
    <r>
      <t xml:space="preserve">Ausências Legais - </t>
    </r>
    <r>
      <rPr>
        <sz val="10"/>
        <rFont val="Arial Narrow"/>
        <family val="2"/>
      </rPr>
      <t xml:space="preserve">Artigo 473 da CLT.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 Caso não disponha na CCT pode-se utilizar o Dado estatístico do  TCU, por meio do Acórdão 1904/2007(IBGE): em média, uma ausência ao ano. Cálculo: {[(1 / 30) / 12] x 100} = 0,28% </t>
    </r>
    <r>
      <rPr>
        <b/>
        <sz val="10"/>
        <rFont val="Arial Narrow"/>
        <family val="2"/>
      </rPr>
      <t>Na prorrogação do contrato a empresa deverá apresentar declaração de doação de sangue emitido pelo laboratório, certidão de nascimento de filhos ou de óbito de parentes e demais comprovantes que justifiquem as faltas consoante o planilhamento e, opcionalmente, comprovação de pagamento de diaristas para cobrir o profissional ausente.</t>
    </r>
  </si>
  <si>
    <r>
      <t xml:space="preserve">Licença Paternidade - </t>
    </r>
    <r>
      <rPr>
        <sz val="10"/>
        <rFont val="Arial Narrow"/>
        <family val="2"/>
      </rPr>
      <t xml:space="preserve">Artigos 7º, XIX, da CF/88 e art. 10  § 1º da ADCT.  Caso não disponha na CCT pode-se utilizar o seguinte, Dado estatístico do IBGE (2015): 1,72% (ou média história se houver) tornam-se pais em um ano. A licença é de cinco dias. Cálculo: {[(5 / 30) / 12] x 0,0172} x 100 = 0,02%. Obs: Algumas empresas são cadastrada no programa Empresa Cidadã, o prazo será estendido para 20 dias (cinco dias, prorrogáveis por mais 15 dias. </t>
    </r>
    <r>
      <rPr>
        <b/>
        <sz val="10"/>
        <rFont val="Arial Narrow"/>
        <family val="2"/>
      </rPr>
      <t>Na prorrogação do contrato a empresa deverá apresentar as certidões de nascimento dos filhos dos empregados, planilhar e comprovar os custos das 5 diárias para repor cada empregado nesse período de licença e dividir por 12 para apropriar essa despesa na planilha mensal.</t>
    </r>
  </si>
  <si>
    <r>
      <t xml:space="preserve">Ausência por Acidente de Trabalho </t>
    </r>
    <r>
      <rPr>
        <sz val="10"/>
        <rFont val="Arial Narrow"/>
        <family val="2"/>
      </rPr>
      <t xml:space="preserve">- Artigos 19 a 23 da Lei n.º 8.213/91. Caso não disponha na CCT pode-se utilizar o seguinte padrão considerando-se os dados estatístico do  TCU, por meio do Acórdão 1904/2007(IBGE)[Fonte: IBGE]: 8% sofrem acidente durante o ano. Cotados os 15 primeiros dias pagos pela empresa. Cálculo: {[(15 / 30) / 12] 0,08} x 100 = 0,33%. </t>
    </r>
    <r>
      <rPr>
        <b/>
        <sz val="10"/>
        <rFont val="Arial Narrow"/>
        <family val="2"/>
      </rPr>
      <t>Na prorrogação do contrato a empresa deverá apresentar cópia dos comunicados de afastamento emitidos pela Previdência Social (RFB) para comprovar que teve o custo dos 15 primeiros dias de trabalho do empregado, inclusive planilhar e comprovar o custo dessas 15 diárias para manter o posto de serviço.</t>
    </r>
  </si>
  <si>
    <r>
      <t xml:space="preserve">Afastamento Maternidade - Art. 392 CLT. Caso não disponha na CCT pode-se utilizar o seguinte padrão, o salário referente ao período de licença maternidade é coberto pela previdência social, inclusive a gratificação natalina respectiva, de modo que o salário do substituto e o décimo terceiro respectivo já consta na planilha de custos. Contudo, a previdência social não cobre a remuneração de férias proporcional ao período da licença, de modo que a planilha acaba não cobrindo as férias do substituto. Para resolver tal situação, deve-se incluir no item as férias sobre licença maternidade. Para tanto, sugere-se o seguinte cálculo: 12,10% = 0,1210
(custo sobre os salários das férias integrais dos trabalhadores), 1,72% = 0,0172 (percentual estatístico adotado como de empregadas que se afastam por licença maternidade, ou média histórica se houver), 4 meses ao ano = 4/12 = 0,3333 (período em um ano que se referem as férias proporcionais ora calculadas). Cálculo [(0,1210 x 0,0172 x 0,333) x 100] = 0,07%. </t>
    </r>
    <r>
      <rPr>
        <b/>
        <sz val="11"/>
        <rFont val="Arial Narrow"/>
        <family val="2"/>
      </rPr>
      <t>Na prorrogação do contrato a empresa deverá apresentar as certidões de nascimento dos filhos dos empregados, planilhar e comprovar os custos das 4 meses para repor cada empregada nesse período de licença e dividir por 12 para apropriar essa despesa na planilha mensal.</t>
    </r>
  </si>
  <si>
    <r>
      <t xml:space="preserve">Ausência por Auxílio Doença </t>
    </r>
    <r>
      <rPr>
        <sz val="10"/>
        <rFont val="Arial Narrow"/>
        <family val="2"/>
      </rPr>
      <t xml:space="preserve">- Artigos 59 a 64 da Lei n.º 8.213/91 e 71 a 80 do Regulamento da Previdência Social, caso não disponha na CCT pode-se utilizar o seguinte padrão considerando-se do  TCU, por meio do Acórdão 1904/2007(IBGE) que a empresa suporta apenas os 15 primeiros dias da licença, os demais são pagos pelo INSS. Para efetuar o cálculo, utiliza-se a estatística de 5 faltas em 1 ano. {[( 5 / 30) / 12] x 100} = {[ 0,1666 / 12] x 100} = {0,0139 x 100} = 1,39%. </t>
    </r>
  </si>
  <si>
    <t>TRIBUTOS (A empresa deve apresentar o regime tributário e as alíquotas as quais está sujeita)</t>
  </si>
  <si>
    <t>PIS - Para empresas do regime de tributação pelo regime Lucro Real (regime não cumulativo) aliquota de 1,65% (Lei 10.637, de 2002, art. 2º); Para empresas do regime de tributação Lucro Presumido (regime cumulativo) alíquota de  0,65%. (Lei nº 9.715, de 1998, art. 8º, inciso I e posteriores alterações)</t>
  </si>
  <si>
    <t>COFINS - Para empresas do regime de tributação Lucro Real (regime não cumulativo) alíquota de 7,60% (Lei 10.833, de 2003, art.2º); Para empresas do regime de tributação Lucro Presumido (regime cumulativo) alíquota de 3,00%. (Lei nº 9.718, de 1998, art. 8º e posteriores alterações)</t>
  </si>
  <si>
    <t>INSS (Art. 22, Inciso I da Lei 8.212/91)</t>
  </si>
  <si>
    <t>SAT (Seguro Acidente de Trabalho) (RATxFAP – Fundamentação: art. 22, inciso II, alíneas ‘b’ e ‘c’, da Lei nº 8.212/91. Conforme GFIP do mês anterior à data da proposta – Para estimativa, foi considerado o maior valor possível). A empresa deve comprovar a alíquota efetiva que utiliza.</t>
  </si>
  <si>
    <t>SESC ou SESI (Art.3º, da lei 8036/90)</t>
  </si>
  <si>
    <t>SENAI - SENAC  (Decreto 2.318/86)</t>
  </si>
  <si>
    <t xml:space="preserve">Incidência do FGTS sobre Aviso Prévio Indenizado - Cálculo: Percentual de recolhimento do FGTS (8%) * percentual Aviso Prévio indenizado </t>
  </si>
  <si>
    <r>
      <t xml:space="preserve">TRIBUTOS </t>
    </r>
    <r>
      <rPr>
        <sz val="11"/>
        <rFont val="Arial Narrow"/>
        <family val="2"/>
      </rPr>
      <t>(A empresa deve apresentar o regime tributário e as alíquotas as quais está sujeita)</t>
    </r>
  </si>
  <si>
    <t>SAT (Seguro Acidente de Trabalho) (RATxFAP – Fundamentação: art. 22, inciso II, alíneas ‘b’ e ‘c’, da Lei nº 8.212/91. Conforme GFIP do mês anterior à data da proposta – Para estimativa, foi considerado o maior valor possível). A empresa deve comprovar a alíquota efetiva que utiliza</t>
  </si>
  <si>
    <t>Adicional Periculosidade (Art.193 CLT, Súmula 191 TST e Lei 12.740/2012)</t>
  </si>
  <si>
    <t xml:space="preserve"> Eletrotécnico - Carga horária de 44 horas semanais</t>
  </si>
  <si>
    <t>Plano de Asssitência e cuidado Pessoal</t>
  </si>
  <si>
    <t>B.1) Quantidade de  Auxílio-Alimentação por dia</t>
  </si>
  <si>
    <t>1</t>
  </si>
  <si>
    <t>Seviços de Eletrotécnico</t>
  </si>
  <si>
    <t xml:space="preserve">Eletrotécnico </t>
  </si>
  <si>
    <t xml:space="preserve">Auxiliar de Eletricista </t>
  </si>
  <si>
    <t xml:space="preserve">Eletricista </t>
  </si>
  <si>
    <t xml:space="preserve">Planilha de Custo dos Postos </t>
  </si>
  <si>
    <t xml:space="preserve">Quant De empregados por posto(C)  </t>
  </si>
  <si>
    <t>Quant De Postos(E)</t>
  </si>
  <si>
    <t>Categoria profissional: MOTORISTA DE CAMINHÃO TOCO (MUNCK)</t>
  </si>
  <si>
    <t>Motorista de caminhão  toco (munck)- Carga horária de 44 horas semanais</t>
  </si>
  <si>
    <t>Motorista de Caminhão Toco (Munck)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</si>
  <si>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</si>
  <si>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</si>
  <si>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</si>
  <si>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>3131-05</t>
  </si>
  <si>
    <t>7825-15</t>
  </si>
  <si>
    <t>Categoria profissional: MOTORISTA DE VEÍCULO LEVE</t>
  </si>
  <si>
    <t>Motorista - Veículo Leve - Carga horária de 44 horas semanais</t>
  </si>
  <si>
    <t xml:space="preserve">SINTROCERN                                              CCT  RN000278/2023         </t>
  </si>
  <si>
    <r>
      <t xml:space="preserve">Transporte - </t>
    </r>
    <r>
      <rPr>
        <sz val="10"/>
        <rFont val="Arial Narrow"/>
        <family val="2"/>
      </rPr>
      <t>Cálculo: Valor V.T. x nº de passagens por dia x nº de dias trabalhados – (6% x S.B.) (Decreto nº 10.854/2021)</t>
    </r>
  </si>
  <si>
    <t xml:space="preserve">B.1) Valor do Auxílio-Alimentação por mês </t>
  </si>
  <si>
    <r>
      <t xml:space="preserve">Auxílio-Refeição/Alimentação - </t>
    </r>
    <r>
      <rPr>
        <b/>
        <sz val="11"/>
        <rFont val="Arial Narrow"/>
        <family val="2"/>
      </rPr>
      <t>(Cláusula 8ª  CCT  RN000278/2023, Lei PAT  ) A empresa deve comprovar PAT.</t>
    </r>
  </si>
  <si>
    <r>
      <t>Plano Odontológico-</t>
    </r>
    <r>
      <rPr>
        <b/>
        <sz val="11"/>
        <rFont val="Arial Narrow"/>
        <family val="2"/>
      </rPr>
      <t xml:space="preserve"> (Cláusula 10ª CCT RN000278/2023)  </t>
    </r>
  </si>
  <si>
    <r>
      <t xml:space="preserve">Auxílio Saúde - </t>
    </r>
    <r>
      <rPr>
        <b/>
        <sz val="11"/>
        <rFont val="Arial Narrow"/>
        <family val="2"/>
      </rPr>
      <t xml:space="preserve">(Cláusula 9ª CCT RN000278/2023) </t>
    </r>
  </si>
  <si>
    <r>
      <t xml:space="preserve">Transporte - </t>
    </r>
    <r>
      <rPr>
        <sz val="10"/>
        <rFont val="Arial"/>
        <family val="2"/>
      </rPr>
      <t>Cálculo: Valor V.T. x nº de passagens por dia x nº de dias trabalhados – (6% x S.B.) (Decreto nº 10.854/2021)</t>
    </r>
  </si>
  <si>
    <t>Motorista de Veículo Leve</t>
  </si>
  <si>
    <t>VALOR TOTAL MENSAL</t>
  </si>
  <si>
    <t>5% PARA PROVISIONAMENTO DE DIÁRIAS E HORAS EXTRAS (POR DEMANDA)</t>
  </si>
  <si>
    <t>TOTAL GLOBAL MENSAL</t>
  </si>
  <si>
    <t>TOTAL ANUAL</t>
  </si>
  <si>
    <t>Quantidade mensal</t>
  </si>
  <si>
    <t>Quantidade anual</t>
  </si>
  <si>
    <t xml:space="preserve">Valor Unitário do Posto </t>
  </si>
  <si>
    <t>Valor Anual</t>
  </si>
  <si>
    <t>Valor Mensal</t>
  </si>
  <si>
    <t>Cargos</t>
  </si>
  <si>
    <t>Quant. De Postos para 12 meses/(G)</t>
  </si>
  <si>
    <t xml:space="preserve">         TOTAL DE POSTOS </t>
  </si>
  <si>
    <t>P/12 meses</t>
  </si>
  <si>
    <t>Valor Total Anual Serviço(H)=(GxD)</t>
  </si>
  <si>
    <t xml:space="preserve">SINDLIMP                                                                           CCT RN000009/2025                           </t>
  </si>
  <si>
    <r>
      <t xml:space="preserve">      A.2) Quantidade de passagens por mês </t>
    </r>
    <r>
      <rPr>
        <sz val="10"/>
        <rFont val="Arial"/>
        <family val="2"/>
      </rPr>
      <t>(Cláusula 16ª da CCT RN000009/2025)</t>
    </r>
  </si>
  <si>
    <t>Transporte - Cálculo: Valor V.T. x nº de passagens por mês – (6% x S.B.) - (Cláusula 16ª da CCT RN000009/2025)</t>
  </si>
  <si>
    <t>Benefício Social Familiar (Cláusula 19ª da CCT RN000009/2025)</t>
  </si>
  <si>
    <t>Auxílio Saúde (Cláusula 17ª da CCT RN000009/2025)</t>
  </si>
  <si>
    <t>Programa de Qualificação Profissional e Marketing - PQM (Cláusula 28ª da CCT RN000009/2025)</t>
  </si>
  <si>
    <t xml:space="preserve">SINDLIMP                                                                           CCT RN000009/2025                              </t>
  </si>
  <si>
    <t xml:space="preserve">SINDLIMP                                                                           CCT RN000009/2025                        </t>
  </si>
  <si>
    <t xml:space="preserve">SINTROCERN                                              CCT  RN000354/2024         </t>
  </si>
  <si>
    <r>
      <t xml:space="preserve">Auxílio-Refeição/Alimentação - </t>
    </r>
    <r>
      <rPr>
        <b/>
        <sz val="11"/>
        <rFont val="Arial Narrow"/>
        <family val="2"/>
      </rPr>
      <t xml:space="preserve">(Cláusula 17ª CCT  RN000354/2024) </t>
    </r>
  </si>
  <si>
    <r>
      <t xml:space="preserve">Auxílio Saúde - </t>
    </r>
    <r>
      <rPr>
        <b/>
        <sz val="11"/>
        <rFont val="Arial Narrow"/>
        <family val="2"/>
      </rPr>
      <t xml:space="preserve">(Cláusula 19ª CCT RN000354/2024 )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</si>
</sst>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  <numFmt numFmtId="166" formatCode="0.0%"/>
    <numFmt numFmtId="167" formatCode="0.0000%"/>
    <numFmt numFmtId="168" formatCode="0.000"/>
    <numFmt numFmtId="169" formatCode="#,##0.00;[Red]#,##0.00"/>
    <numFmt numFmtId="170" formatCode="&quot;R$&quot;\ #,##0.00;[Red]&quot;R$&quot;\ #,##0.00"/>
    <numFmt numFmtId="171" formatCode="_-[$R$-416]\ * #,##0.00_-;\-[$R$-416]\ * #,##0.00_-;_-[$R$-416]\ * &quot;-&quot;??_-;_-@_-"/>
    <numFmt numFmtId="172" formatCode="0.000%"/>
  </numFmts>
  <fonts count="3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b/>
      <sz val="10"/>
      <color rgb="FFFF0000"/>
      <name val="Arial"/>
      <family val="2"/>
    </font>
    <font>
      <b/>
      <sz val="11"/>
      <color theme="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8"/>
      <name val="Arial"/>
      <family val="2"/>
    </font>
    <font>
      <b/>
      <i/>
      <sz val="10"/>
      <color rgb="FFFF0000"/>
      <name val="Arial"/>
      <family val="2"/>
    </font>
    <font>
      <b/>
      <i/>
      <sz val="8"/>
      <name val="Arial"/>
      <family val="2"/>
    </font>
    <font>
      <i/>
      <sz val="8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i/>
      <sz val="9"/>
      <color rgb="FFFF0000"/>
      <name val="Arial"/>
      <family val="2"/>
    </font>
    <font>
      <b/>
      <sz val="11"/>
      <color rgb="FFFF000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0"/>
      <color rgb="FF555555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0"/>
      <name val="Arial Narrow"/>
      <family val="2"/>
    </font>
    <font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31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ill="0" applyBorder="0" applyAlignment="0" applyProtection="0"/>
    <xf numFmtId="9" fontId="1" fillId="0" borderId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ill="0" applyBorder="0" applyAlignment="0" applyProtection="0"/>
  </cellStyleXfs>
  <cellXfs count="374">
    <xf numFmtId="0" fontId="0" fillId="0" borderId="0" xfId="0"/>
    <xf numFmtId="0" fontId="2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/>
    <xf numFmtId="43" fontId="3" fillId="0" borderId="0" xfId="0" applyNumberFormat="1" applyFont="1"/>
    <xf numFmtId="165" fontId="3" fillId="0" borderId="0" xfId="1" applyFont="1" applyAlignment="1">
      <alignment horizontal="center"/>
    </xf>
    <xf numFmtId="2" fontId="7" fillId="0" borderId="0" xfId="0" applyNumberFormat="1" applyFont="1"/>
    <xf numFmtId="165" fontId="7" fillId="0" borderId="0" xfId="1" applyFont="1"/>
    <xf numFmtId="9" fontId="3" fillId="0" borderId="0" xfId="0" applyNumberFormat="1" applyFont="1" applyAlignment="1">
      <alignment horizontal="center"/>
    </xf>
    <xf numFmtId="165" fontId="3" fillId="0" borderId="0" xfId="1" applyFont="1"/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168" fontId="3" fillId="0" borderId="0" xfId="0" applyNumberFormat="1" applyFont="1"/>
    <xf numFmtId="2" fontId="8" fillId="0" borderId="0" xfId="0" applyNumberFormat="1" applyFont="1"/>
    <xf numFmtId="9" fontId="3" fillId="0" borderId="0" xfId="0" applyNumberFormat="1" applyFont="1"/>
    <xf numFmtId="165" fontId="3" fillId="0" borderId="0" xfId="0" applyNumberFormat="1" applyFont="1"/>
    <xf numFmtId="2" fontId="3" fillId="0" borderId="0" xfId="0" applyNumberFormat="1" applyFont="1"/>
    <xf numFmtId="0" fontId="7" fillId="0" borderId="23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3" fillId="0" borderId="15" xfId="0" applyFont="1" applyBorder="1"/>
    <xf numFmtId="0" fontId="3" fillId="0" borderId="20" xfId="0" applyFont="1" applyBorder="1"/>
    <xf numFmtId="2" fontId="3" fillId="0" borderId="17" xfId="0" applyNumberFormat="1" applyFont="1" applyBorder="1"/>
    <xf numFmtId="0" fontId="3" fillId="0" borderId="12" xfId="0" applyFont="1" applyBorder="1"/>
    <xf numFmtId="0" fontId="3" fillId="0" borderId="21" xfId="0" applyFont="1" applyBorder="1"/>
    <xf numFmtId="2" fontId="3" fillId="0" borderId="18" xfId="0" applyNumberFormat="1" applyFont="1" applyBorder="1"/>
    <xf numFmtId="0" fontId="7" fillId="0" borderId="12" xfId="0" applyFont="1" applyBorder="1"/>
    <xf numFmtId="0" fontId="7" fillId="0" borderId="21" xfId="0" applyFont="1" applyBorder="1"/>
    <xf numFmtId="0" fontId="3" fillId="0" borderId="16" xfId="0" applyFont="1" applyBorder="1"/>
    <xf numFmtId="0" fontId="3" fillId="0" borderId="22" xfId="0" applyFont="1" applyBorder="1"/>
    <xf numFmtId="2" fontId="3" fillId="0" borderId="19" xfId="0" applyNumberFormat="1" applyFont="1" applyBorder="1"/>
    <xf numFmtId="2" fontId="7" fillId="0" borderId="13" xfId="0" applyNumberFormat="1" applyFont="1" applyBorder="1"/>
    <xf numFmtId="0" fontId="3" fillId="0" borderId="2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2" fontId="3" fillId="0" borderId="8" xfId="0" applyNumberFormat="1" applyFont="1" applyBorder="1"/>
    <xf numFmtId="0" fontId="3" fillId="0" borderId="5" xfId="0" applyFont="1" applyBorder="1" applyAlignment="1">
      <alignment horizontal="center"/>
    </xf>
    <xf numFmtId="2" fontId="3" fillId="0" borderId="4" xfId="0" applyNumberFormat="1" applyFont="1" applyBorder="1"/>
    <xf numFmtId="2" fontId="6" fillId="0" borderId="0" xfId="0" applyNumberFormat="1" applyFont="1"/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2" fontId="12" fillId="0" borderId="1" xfId="0" applyNumberFormat="1" applyFont="1" applyBorder="1"/>
    <xf numFmtId="10" fontId="12" fillId="0" borderId="1" xfId="2" applyNumberFormat="1" applyFont="1" applyBorder="1" applyAlignment="1">
      <alignment horizontal="center"/>
    </xf>
    <xf numFmtId="10" fontId="12" fillId="0" borderId="1" xfId="2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2" fontId="11" fillId="0" borderId="0" xfId="0" applyNumberFormat="1" applyFont="1"/>
    <xf numFmtId="10" fontId="12" fillId="0" borderId="1" xfId="0" applyNumberFormat="1" applyFont="1" applyBorder="1" applyAlignment="1">
      <alignment horizontal="center"/>
    </xf>
    <xf numFmtId="10" fontId="12" fillId="3" borderId="1" xfId="0" applyNumberFormat="1" applyFont="1" applyFill="1" applyBorder="1" applyAlignment="1">
      <alignment horizontal="center"/>
    </xf>
    <xf numFmtId="10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/>
    <xf numFmtId="2" fontId="12" fillId="0" borderId="1" xfId="0" applyNumberFormat="1" applyFont="1" applyBorder="1" applyAlignment="1">
      <alignment horizontal="right"/>
    </xf>
    <xf numFmtId="0" fontId="11" fillId="2" borderId="1" xfId="0" applyFont="1" applyFill="1" applyBorder="1" applyAlignment="1">
      <alignment horizontal="center"/>
    </xf>
    <xf numFmtId="9" fontId="12" fillId="0" borderId="1" xfId="0" applyNumberFormat="1" applyFont="1" applyBorder="1"/>
    <xf numFmtId="10" fontId="12" fillId="0" borderId="1" xfId="0" applyNumberFormat="1" applyFont="1" applyBorder="1"/>
    <xf numFmtId="2" fontId="12" fillId="0" borderId="1" xfId="0" applyNumberFormat="1" applyFont="1" applyBorder="1" applyAlignment="1">
      <alignment horizontal="center"/>
    </xf>
    <xf numFmtId="10" fontId="12" fillId="0" borderId="1" xfId="2" applyNumberFormat="1" applyFont="1" applyBorder="1" applyAlignment="1"/>
    <xf numFmtId="166" fontId="12" fillId="0" borderId="1" xfId="2" applyNumberFormat="1" applyFont="1" applyBorder="1" applyAlignment="1"/>
    <xf numFmtId="9" fontId="12" fillId="0" borderId="1" xfId="2" applyFont="1" applyBorder="1" applyAlignment="1"/>
    <xf numFmtId="10" fontId="11" fillId="0" borderId="1" xfId="2" applyNumberFormat="1" applyFont="1" applyBorder="1" applyAlignment="1"/>
    <xf numFmtId="0" fontId="12" fillId="0" borderId="0" xfId="0" applyFont="1"/>
    <xf numFmtId="43" fontId="13" fillId="0" borderId="0" xfId="4" applyFont="1" applyFill="1"/>
    <xf numFmtId="43" fontId="3" fillId="0" borderId="0" xfId="4" applyFont="1" applyFill="1"/>
    <xf numFmtId="10" fontId="3" fillId="0" borderId="0" xfId="0" applyNumberFormat="1" applyFont="1"/>
    <xf numFmtId="43" fontId="14" fillId="0" borderId="0" xfId="4" applyFont="1" applyFill="1"/>
    <xf numFmtId="10" fontId="0" fillId="0" borderId="0" xfId="2" applyNumberFormat="1" applyFont="1" applyFill="1"/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/>
    </xf>
    <xf numFmtId="2" fontId="17" fillId="0" borderId="0" xfId="0" applyNumberFormat="1" applyFont="1" applyAlignment="1">
      <alignment vertical="center"/>
    </xf>
    <xf numFmtId="0" fontId="18" fillId="0" borderId="0" xfId="0" applyFont="1"/>
    <xf numFmtId="43" fontId="19" fillId="0" borderId="0" xfId="4" applyFont="1"/>
    <xf numFmtId="43" fontId="17" fillId="0" borderId="0" xfId="0" applyNumberFormat="1" applyFont="1"/>
    <xf numFmtId="43" fontId="19" fillId="0" borderId="0" xfId="0" applyNumberFormat="1" applyFont="1"/>
    <xf numFmtId="0" fontId="20" fillId="0" borderId="0" xfId="0" applyFont="1"/>
    <xf numFmtId="43" fontId="17" fillId="0" borderId="0" xfId="4" applyFont="1" applyBorder="1"/>
    <xf numFmtId="2" fontId="17" fillId="0" borderId="0" xfId="0" applyNumberFormat="1" applyFont="1"/>
    <xf numFmtId="167" fontId="3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3" fillId="0" borderId="0" xfId="0" applyFont="1"/>
    <xf numFmtId="0" fontId="24" fillId="0" borderId="0" xfId="0" applyFont="1"/>
    <xf numFmtId="0" fontId="24" fillId="0" borderId="0" xfId="0" applyFont="1" applyAlignment="1">
      <alignment horizontal="center"/>
    </xf>
    <xf numFmtId="10" fontId="2" fillId="0" borderId="0" xfId="0" applyNumberFormat="1" applyFont="1"/>
    <xf numFmtId="0" fontId="25" fillId="0" borderId="0" xfId="0" applyFont="1" applyAlignment="1">
      <alignment horizontal="center"/>
    </xf>
    <xf numFmtId="169" fontId="11" fillId="0" borderId="1" xfId="0" applyNumberFormat="1" applyFont="1" applyBorder="1"/>
    <xf numFmtId="169" fontId="12" fillId="0" borderId="1" xfId="0" applyNumberFormat="1" applyFont="1" applyBorder="1"/>
    <xf numFmtId="169" fontId="12" fillId="0" borderId="1" xfId="0" applyNumberFormat="1" applyFont="1" applyBorder="1" applyAlignment="1">
      <alignment vertical="center"/>
    </xf>
    <xf numFmtId="169" fontId="12" fillId="0" borderId="1" xfId="0" applyNumberFormat="1" applyFont="1" applyBorder="1" applyAlignment="1">
      <alignment horizontal="right"/>
    </xf>
    <xf numFmtId="169" fontId="12" fillId="0" borderId="1" xfId="4" applyNumberFormat="1" applyFont="1" applyBorder="1"/>
    <xf numFmtId="0" fontId="16" fillId="0" borderId="0" xfId="0" applyFont="1" applyAlignment="1">
      <alignment wrapText="1"/>
    </xf>
    <xf numFmtId="169" fontId="3" fillId="0" borderId="0" xfId="0" applyNumberFormat="1" applyFont="1"/>
    <xf numFmtId="0" fontId="0" fillId="3" borderId="0" xfId="0" applyFill="1" applyAlignment="1">
      <alignment horizontal="center"/>
    </xf>
    <xf numFmtId="43" fontId="14" fillId="3" borderId="0" xfId="4" applyFont="1" applyFill="1"/>
    <xf numFmtId="10" fontId="0" fillId="3" borderId="0" xfId="2" applyNumberFormat="1" applyFont="1" applyFill="1"/>
    <xf numFmtId="0" fontId="0" fillId="3" borderId="0" xfId="0" applyFill="1"/>
    <xf numFmtId="43" fontId="2" fillId="3" borderId="0" xfId="0" applyNumberFormat="1" applyFont="1" applyFill="1"/>
    <xf numFmtId="0" fontId="3" fillId="3" borderId="0" xfId="0" applyFont="1" applyFill="1"/>
    <xf numFmtId="169" fontId="6" fillId="0" borderId="0" xfId="0" applyNumberFormat="1" applyFont="1"/>
    <xf numFmtId="0" fontId="12" fillId="0" borderId="1" xfId="0" applyFont="1" applyBorder="1" applyAlignment="1">
      <alignment horizontal="center" vertical="center"/>
    </xf>
    <xf numFmtId="165" fontId="16" fillId="0" borderId="0" xfId="1" applyFont="1"/>
    <xf numFmtId="165" fontId="7" fillId="0" borderId="0" xfId="0" applyNumberFormat="1" applyFont="1"/>
    <xf numFmtId="168" fontId="7" fillId="0" borderId="0" xfId="0" applyNumberFormat="1" applyFont="1"/>
    <xf numFmtId="43" fontId="7" fillId="0" borderId="0" xfId="0" applyNumberFormat="1" applyFont="1"/>
    <xf numFmtId="0" fontId="28" fillId="0" borderId="0" xfId="0" applyFont="1"/>
    <xf numFmtId="169" fontId="12" fillId="0" borderId="1" xfId="0" applyNumberFormat="1" applyFont="1" applyBorder="1" applyAlignment="1">
      <alignment horizontal="center"/>
    </xf>
    <xf numFmtId="10" fontId="6" fillId="0" borderId="0" xfId="0" applyNumberFormat="1" applyFont="1"/>
    <xf numFmtId="0" fontId="5" fillId="0" borderId="0" xfId="0" applyFont="1"/>
    <xf numFmtId="10" fontId="12" fillId="0" borderId="1" xfId="2" applyNumberFormat="1" applyFont="1" applyBorder="1" applyAlignment="1">
      <alignment horizontal="center" vertical="center"/>
    </xf>
    <xf numFmtId="170" fontId="12" fillId="0" borderId="1" xfId="0" applyNumberFormat="1" applyFont="1" applyBorder="1" applyAlignment="1">
      <alignment horizontal="center"/>
    </xf>
    <xf numFmtId="171" fontId="0" fillId="3" borderId="53" xfId="0" applyNumberFormat="1" applyFill="1" applyBorder="1" applyAlignment="1">
      <alignment vertical="center"/>
    </xf>
    <xf numFmtId="169" fontId="0" fillId="0" borderId="53" xfId="0" applyNumberForma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5" fontId="3" fillId="0" borderId="0" xfId="1" applyFont="1" applyAlignment="1">
      <alignment vertical="center"/>
    </xf>
    <xf numFmtId="0" fontId="0" fillId="0" borderId="0" xfId="0" applyAlignment="1">
      <alignment vertical="center"/>
    </xf>
    <xf numFmtId="169" fontId="0" fillId="0" borderId="0" xfId="0" applyNumberFormat="1"/>
    <xf numFmtId="2" fontId="3" fillId="0" borderId="0" xfId="0" applyNumberFormat="1" applyFont="1" applyAlignment="1">
      <alignment vertical="center"/>
    </xf>
    <xf numFmtId="44" fontId="0" fillId="0" borderId="0" xfId="0" applyNumberFormat="1"/>
    <xf numFmtId="0" fontId="6" fillId="0" borderId="0" xfId="0" applyFont="1" applyAlignment="1">
      <alignment wrapText="1"/>
    </xf>
    <xf numFmtId="17" fontId="3" fillId="0" borderId="0" xfId="0" applyNumberFormat="1" applyFont="1"/>
    <xf numFmtId="0" fontId="21" fillId="0" borderId="44" xfId="0" applyFont="1" applyBorder="1"/>
    <xf numFmtId="0" fontId="21" fillId="0" borderId="0" xfId="0" applyFont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172" fontId="12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4" fillId="0" borderId="0" xfId="0" applyFont="1"/>
    <xf numFmtId="0" fontId="11" fillId="0" borderId="41" xfId="0" applyFont="1" applyBorder="1" applyAlignment="1">
      <alignment horizontal="center"/>
    </xf>
    <xf numFmtId="10" fontId="11" fillId="0" borderId="42" xfId="2" applyNumberFormat="1" applyFont="1" applyBorder="1" applyAlignment="1"/>
    <xf numFmtId="2" fontId="11" fillId="0" borderId="43" xfId="0" applyNumberFormat="1" applyFont="1" applyBorder="1"/>
    <xf numFmtId="0" fontId="11" fillId="0" borderId="44" xfId="0" applyFont="1" applyBorder="1" applyAlignment="1">
      <alignment horizontal="center"/>
    </xf>
    <xf numFmtId="10" fontId="11" fillId="0" borderId="0" xfId="2" applyNumberFormat="1" applyFont="1" applyBorder="1" applyAlignment="1"/>
    <xf numFmtId="2" fontId="11" fillId="0" borderId="45" xfId="0" applyNumberFormat="1" applyFont="1" applyBorder="1"/>
    <xf numFmtId="169" fontId="11" fillId="0" borderId="45" xfId="0" applyNumberFormat="1" applyFont="1" applyBorder="1"/>
    <xf numFmtId="0" fontId="11" fillId="0" borderId="26" xfId="0" applyFont="1" applyBorder="1" applyAlignment="1">
      <alignment horizontal="center"/>
    </xf>
    <xf numFmtId="10" fontId="11" fillId="0" borderId="27" xfId="2" applyNumberFormat="1" applyFont="1" applyBorder="1" applyAlignment="1"/>
    <xf numFmtId="169" fontId="11" fillId="0" borderId="28" xfId="0" applyNumberFormat="1" applyFont="1" applyBorder="1"/>
    <xf numFmtId="0" fontId="12" fillId="0" borderId="44" xfId="0" applyFont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43" fontId="13" fillId="0" borderId="0" xfId="4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44" fontId="0" fillId="3" borderId="1" xfId="0" applyNumberFormat="1" applyFill="1" applyBorder="1" applyAlignment="1">
      <alignment horizontal="center" vertical="center" wrapText="1"/>
    </xf>
    <xf numFmtId="165" fontId="0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/>
    </xf>
    <xf numFmtId="43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44" fontId="0" fillId="3" borderId="1" xfId="0" applyNumberForma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44" fontId="0" fillId="0" borderId="1" xfId="0" applyNumberFormat="1" applyBorder="1"/>
    <xf numFmtId="44" fontId="0" fillId="0" borderId="1" xfId="0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4" fontId="2" fillId="4" borderId="29" xfId="0" applyNumberFormat="1" applyFont="1" applyFill="1" applyBorder="1" applyAlignment="1">
      <alignment vertical="center"/>
    </xf>
    <xf numFmtId="44" fontId="2" fillId="4" borderId="12" xfId="0" applyNumberFormat="1" applyFont="1" applyFill="1" applyBorder="1" applyAlignment="1">
      <alignment vertical="center"/>
    </xf>
    <xf numFmtId="44" fontId="2" fillId="4" borderId="30" xfId="0" applyNumberFormat="1" applyFont="1" applyFill="1" applyBorder="1" applyAlignment="1">
      <alignment vertical="center"/>
    </xf>
    <xf numFmtId="44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0" applyNumberFormat="1" applyFill="1" applyBorder="1" applyAlignment="1">
      <alignment horizontal="center" vertical="center"/>
    </xf>
    <xf numFmtId="44" fontId="0" fillId="0" borderId="1" xfId="0" applyNumberFormat="1" applyFont="1" applyBorder="1" applyAlignment="1">
      <alignment vertical="center"/>
    </xf>
    <xf numFmtId="44" fontId="0" fillId="0" borderId="1" xfId="0" applyNumberFormat="1" applyFont="1" applyBorder="1"/>
    <xf numFmtId="44" fontId="0" fillId="0" borderId="1" xfId="0" applyNumberFormat="1" applyFont="1" applyBorder="1" applyAlignment="1">
      <alignment horizontal="center" vertical="center"/>
    </xf>
    <xf numFmtId="0" fontId="15" fillId="5" borderId="0" xfId="0" applyFont="1" applyFill="1" applyAlignment="1"/>
    <xf numFmtId="0" fontId="33" fillId="0" borderId="0" xfId="0" applyFont="1" applyAlignment="1"/>
    <xf numFmtId="0" fontId="0" fillId="0" borderId="1" xfId="0" applyFont="1" applyBorder="1" applyAlignment="1">
      <alignment horizontal="center" vertical="center"/>
    </xf>
    <xf numFmtId="44" fontId="0" fillId="0" borderId="30" xfId="0" applyNumberFormat="1" applyFont="1" applyBorder="1" applyAlignment="1">
      <alignment vertical="center"/>
    </xf>
    <xf numFmtId="0" fontId="15" fillId="0" borderId="0" xfId="0" applyFont="1" applyFill="1" applyAlignment="1"/>
    <xf numFmtId="0" fontId="0" fillId="0" borderId="26" xfId="0" applyBorder="1" applyAlignment="1"/>
    <xf numFmtId="0" fontId="0" fillId="0" borderId="27" xfId="0" applyBorder="1" applyAlignment="1"/>
    <xf numFmtId="0" fontId="0" fillId="0" borderId="0" xfId="0" applyBorder="1" applyAlignment="1"/>
    <xf numFmtId="49" fontId="2" fillId="3" borderId="30" xfId="0" applyNumberFormat="1" applyFont="1" applyFill="1" applyBorder="1" applyAlignment="1">
      <alignment horizontal="center" vertical="center" wrapText="1"/>
    </xf>
    <xf numFmtId="44" fontId="0" fillId="3" borderId="30" xfId="0" applyNumberFormat="1" applyFill="1" applyBorder="1" applyAlignment="1">
      <alignment horizontal="center" vertical="center" wrapText="1"/>
    </xf>
    <xf numFmtId="44" fontId="0" fillId="3" borderId="30" xfId="0" applyNumberForma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169" fontId="12" fillId="0" borderId="1" xfId="0" applyNumberFormat="1" applyFont="1" applyFill="1" applyBorder="1" applyAlignment="1">
      <alignment horizontal="right"/>
    </xf>
    <xf numFmtId="0" fontId="18" fillId="0" borderId="0" xfId="0" applyFont="1" applyFill="1"/>
    <xf numFmtId="169" fontId="3" fillId="0" borderId="0" xfId="0" applyNumberFormat="1" applyFont="1" applyFill="1"/>
    <xf numFmtId="0" fontId="3" fillId="0" borderId="0" xfId="0" applyFont="1" applyFill="1"/>
    <xf numFmtId="165" fontId="7" fillId="0" borderId="0" xfId="1" applyFont="1" applyFill="1"/>
    <xf numFmtId="9" fontId="3" fillId="0" borderId="0" xfId="0" applyNumberFormat="1" applyFont="1" applyFill="1"/>
    <xf numFmtId="9" fontId="3" fillId="0" borderId="0" xfId="0" applyNumberFormat="1" applyFont="1" applyFill="1" applyAlignment="1">
      <alignment horizontal="center"/>
    </xf>
    <xf numFmtId="165" fontId="3" fillId="0" borderId="0" xfId="1" applyFont="1" applyFill="1"/>
    <xf numFmtId="169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169" fontId="12" fillId="0" borderId="1" xfId="0" applyNumberFormat="1" applyFont="1" applyFill="1" applyBorder="1"/>
    <xf numFmtId="0" fontId="22" fillId="0" borderId="0" xfId="0" applyFont="1" applyFill="1"/>
    <xf numFmtId="2" fontId="12" fillId="0" borderId="1" xfId="0" applyNumberFormat="1" applyFont="1" applyFill="1" applyBorder="1"/>
    <xf numFmtId="2" fontId="12" fillId="0" borderId="1" xfId="0" applyNumberFormat="1" applyFont="1" applyFill="1" applyBorder="1" applyAlignment="1">
      <alignment horizontal="right"/>
    </xf>
    <xf numFmtId="0" fontId="3" fillId="0" borderId="33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0" fillId="0" borderId="0" xfId="0" applyNumberFormat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35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7" fillId="0" borderId="25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27" xfId="0" applyFont="1" applyBorder="1" applyAlignment="1">
      <alignment horizontal="left"/>
    </xf>
    <xf numFmtId="0" fontId="11" fillId="4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justify" wrapText="1"/>
    </xf>
    <xf numFmtId="0" fontId="12" fillId="0" borderId="0" xfId="0" applyFont="1" applyAlignment="1">
      <alignment horizontal="left"/>
    </xf>
    <xf numFmtId="0" fontId="11" fillId="0" borderId="42" xfId="0" applyFont="1" applyBorder="1" applyAlignment="1">
      <alignment horizontal="left"/>
    </xf>
    <xf numFmtId="0" fontId="11" fillId="2" borderId="47" xfId="0" applyFont="1" applyFill="1" applyBorder="1" applyAlignment="1">
      <alignment horizontal="center"/>
    </xf>
    <xf numFmtId="0" fontId="11" fillId="2" borderId="42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justify"/>
    </xf>
    <xf numFmtId="0" fontId="12" fillId="0" borderId="1" xfId="0" applyFont="1" applyFill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1" fillId="2" borderId="32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48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2" fillId="0" borderId="29" xfId="0" applyFont="1" applyBorder="1" applyAlignment="1">
      <alignment horizontal="justify" wrapText="1"/>
    </xf>
    <xf numFmtId="0" fontId="12" fillId="0" borderId="12" xfId="0" applyFont="1" applyBorder="1" applyAlignment="1">
      <alignment horizontal="justify" wrapText="1"/>
    </xf>
    <xf numFmtId="0" fontId="12" fillId="0" borderId="30" xfId="0" applyFont="1" applyBorder="1" applyAlignment="1">
      <alignment horizontal="justify" wrapText="1"/>
    </xf>
    <xf numFmtId="0" fontId="11" fillId="0" borderId="29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2" fillId="3" borderId="29" xfId="0" applyFont="1" applyFill="1" applyBorder="1" applyAlignment="1">
      <alignment horizontal="left" wrapText="1"/>
    </xf>
    <xf numFmtId="0" fontId="12" fillId="3" borderId="12" xfId="0" applyFont="1" applyFill="1" applyBorder="1" applyAlignment="1">
      <alignment horizontal="left" wrapText="1"/>
    </xf>
    <xf numFmtId="0" fontId="12" fillId="3" borderId="30" xfId="0" applyFont="1" applyFill="1" applyBorder="1" applyAlignment="1">
      <alignment horizontal="left" wrapText="1"/>
    </xf>
    <xf numFmtId="0" fontId="12" fillId="0" borderId="29" xfId="0" applyFont="1" applyBorder="1" applyAlignment="1">
      <alignment horizontal="left" wrapText="1"/>
    </xf>
    <xf numFmtId="0" fontId="12" fillId="0" borderId="12" xfId="0" applyFont="1" applyBorder="1" applyAlignment="1">
      <alignment horizontal="left" wrapText="1"/>
    </xf>
    <xf numFmtId="0" fontId="12" fillId="0" borderId="30" xfId="0" applyFont="1" applyBorder="1" applyAlignment="1">
      <alignment horizontal="left" wrapText="1"/>
    </xf>
    <xf numFmtId="0" fontId="30" fillId="3" borderId="0" xfId="0" applyFont="1" applyFill="1" applyAlignment="1" applyProtection="1">
      <alignment horizontal="center" vertical="center"/>
      <protection locked="0"/>
    </xf>
    <xf numFmtId="0" fontId="12" fillId="0" borderId="29" xfId="0" applyFont="1" applyBorder="1" applyAlignment="1">
      <alignment horizontal="justify" vertical="top" wrapText="1"/>
    </xf>
    <xf numFmtId="0" fontId="0" fillId="0" borderId="12" xfId="0" applyBorder="1" applyAlignment="1">
      <alignment horizontal="justify"/>
    </xf>
    <xf numFmtId="0" fontId="0" fillId="0" borderId="30" xfId="0" applyBorder="1" applyAlignment="1">
      <alignment horizontal="justify"/>
    </xf>
    <xf numFmtId="0" fontId="12" fillId="0" borderId="29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justify" vertical="center"/>
    </xf>
    <xf numFmtId="0" fontId="11" fillId="0" borderId="30" xfId="0" applyFont="1" applyBorder="1" applyAlignment="1">
      <alignment horizontal="justify" vertical="center"/>
    </xf>
    <xf numFmtId="0" fontId="11" fillId="0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2" fillId="0" borderId="52" xfId="0" applyFont="1" applyBorder="1" applyAlignment="1">
      <alignment horizontal="left" vertical="center" wrapText="1"/>
    </xf>
    <xf numFmtId="0" fontId="12" fillId="0" borderId="29" xfId="0" applyFont="1" applyFill="1" applyBorder="1" applyAlignment="1">
      <alignment horizontal="left"/>
    </xf>
    <xf numFmtId="0" fontId="12" fillId="0" borderId="12" xfId="0" applyFont="1" applyFill="1" applyBorder="1" applyAlignment="1">
      <alignment horizontal="left"/>
    </xf>
    <xf numFmtId="0" fontId="12" fillId="0" borderId="30" xfId="0" applyFont="1" applyFill="1" applyBorder="1" applyAlignment="1">
      <alignment horizontal="left"/>
    </xf>
    <xf numFmtId="0" fontId="12" fillId="0" borderId="29" xfId="0" applyFont="1" applyFill="1" applyBorder="1"/>
    <xf numFmtId="0" fontId="12" fillId="0" borderId="12" xfId="0" applyFont="1" applyFill="1" applyBorder="1"/>
    <xf numFmtId="0" fontId="12" fillId="0" borderId="30" xfId="0" applyFont="1" applyFill="1" applyBorder="1"/>
    <xf numFmtId="0" fontId="12" fillId="0" borderId="49" xfId="0" applyFont="1" applyBorder="1" applyAlignment="1">
      <alignment wrapText="1"/>
    </xf>
    <xf numFmtId="0" fontId="12" fillId="0" borderId="50" xfId="0" applyFont="1" applyBorder="1" applyAlignment="1">
      <alignment wrapText="1"/>
    </xf>
    <xf numFmtId="0" fontId="12" fillId="0" borderId="51" xfId="0" applyFont="1" applyBorder="1" applyAlignment="1">
      <alignment wrapText="1"/>
    </xf>
    <xf numFmtId="0" fontId="2" fillId="0" borderId="53" xfId="0" applyFont="1" applyBorder="1" applyAlignment="1">
      <alignment horizontal="left" vertical="center" wrapText="1"/>
    </xf>
    <xf numFmtId="0" fontId="12" fillId="0" borderId="54" xfId="0" applyFont="1" applyBorder="1" applyAlignment="1">
      <alignment wrapText="1"/>
    </xf>
    <xf numFmtId="0" fontId="12" fillId="0" borderId="55" xfId="0" applyFont="1" applyBorder="1" applyAlignment="1">
      <alignment wrapText="1"/>
    </xf>
    <xf numFmtId="0" fontId="12" fillId="0" borderId="56" xfId="0" applyFont="1" applyBorder="1" applyAlignment="1">
      <alignment wrapText="1"/>
    </xf>
    <xf numFmtId="0" fontId="11" fillId="2" borderId="46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2" fillId="0" borderId="1" xfId="0" applyFont="1" applyBorder="1" applyAlignment="1">
      <alignment horizontal="left" vertical="center"/>
    </xf>
    <xf numFmtId="0" fontId="16" fillId="0" borderId="0" xfId="0" applyFont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0" fontId="12" fillId="0" borderId="29" xfId="0" applyFont="1" applyBorder="1" applyAlignment="1">
      <alignment horizontal="center" wrapText="1"/>
    </xf>
    <xf numFmtId="0" fontId="12" fillId="0" borderId="30" xfId="0" applyFont="1" applyBorder="1" applyAlignment="1">
      <alignment horizontal="center" wrapText="1"/>
    </xf>
    <xf numFmtId="0" fontId="26" fillId="0" borderId="29" xfId="0" applyFont="1" applyBorder="1" applyAlignment="1">
      <alignment horizontal="center" wrapText="1"/>
    </xf>
    <xf numFmtId="0" fontId="26" fillId="0" borderId="30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29" xfId="0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2" fillId="0" borderId="29" xfId="0" applyFont="1" applyBorder="1"/>
    <xf numFmtId="0" fontId="12" fillId="0" borderId="12" xfId="0" applyFont="1" applyBorder="1"/>
    <xf numFmtId="0" fontId="12" fillId="0" borderId="30" xfId="0" applyFont="1" applyBorder="1"/>
    <xf numFmtId="0" fontId="16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2" fillId="0" borderId="29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27" fillId="0" borderId="1" xfId="0" applyFont="1" applyBorder="1"/>
    <xf numFmtId="0" fontId="0" fillId="0" borderId="54" xfId="0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0" fillId="0" borderId="57" xfId="0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0" fontId="12" fillId="0" borderId="29" xfId="0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29" fillId="0" borderId="49" xfId="0" applyFont="1" applyBorder="1" applyAlignment="1">
      <alignment wrapText="1"/>
    </xf>
    <xf numFmtId="0" fontId="29" fillId="0" borderId="50" xfId="0" applyFont="1" applyBorder="1" applyAlignment="1">
      <alignment wrapText="1"/>
    </xf>
    <xf numFmtId="0" fontId="29" fillId="0" borderId="51" xfId="0" applyFont="1" applyBorder="1" applyAlignment="1">
      <alignment wrapText="1"/>
    </xf>
    <xf numFmtId="14" fontId="12" fillId="0" borderId="29" xfId="0" applyNumberFormat="1" applyFont="1" applyBorder="1" applyAlignment="1">
      <alignment horizontal="center"/>
    </xf>
    <xf numFmtId="14" fontId="12" fillId="0" borderId="30" xfId="0" applyNumberFormat="1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3" borderId="29" xfId="0" applyFont="1" applyFill="1" applyBorder="1" applyAlignment="1">
      <alignment horizontal="center"/>
    </xf>
    <xf numFmtId="0" fontId="12" fillId="3" borderId="30" xfId="0" applyFont="1" applyFill="1" applyBorder="1" applyAlignment="1">
      <alignment horizontal="center"/>
    </xf>
    <xf numFmtId="164" fontId="12" fillId="0" borderId="29" xfId="0" applyNumberFormat="1" applyFont="1" applyBorder="1" applyAlignment="1">
      <alignment horizontal="center"/>
    </xf>
    <xf numFmtId="164" fontId="12" fillId="0" borderId="30" xfId="0" applyNumberFormat="1" applyFont="1" applyBorder="1" applyAlignment="1">
      <alignment horizontal="center"/>
    </xf>
    <xf numFmtId="0" fontId="15" fillId="5" borderId="0" xfId="0" applyFont="1" applyFill="1" applyAlignment="1">
      <alignment horizontal="center"/>
    </xf>
    <xf numFmtId="0" fontId="3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4" fontId="2" fillId="4" borderId="29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/>
    </xf>
    <xf numFmtId="0" fontId="15" fillId="5" borderId="42" xfId="0" applyFont="1" applyFill="1" applyBorder="1" applyAlignment="1">
      <alignment horizontal="center"/>
    </xf>
    <xf numFmtId="0" fontId="15" fillId="5" borderId="43" xfId="0" applyFont="1" applyFill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7">
    <cellStyle name="Moeda" xfId="1" builtinId="4"/>
    <cellStyle name="Moeda 2" xfId="3"/>
    <cellStyle name="Normal" xfId="0" builtinId="0"/>
    <cellStyle name="Normal 2" xfId="5"/>
    <cellStyle name="Porcentagem" xfId="2" builtinId="5"/>
    <cellStyle name="Porcentagem 2" xfId="6"/>
    <cellStyle name="Vírgula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254"/>
  <sheetViews>
    <sheetView showGridLines="0" workbookViewId="0">
      <selection activeCell="I131" sqref="A1:I131"/>
    </sheetView>
  </sheetViews>
  <sheetFormatPr defaultColWidth="9.140625" defaultRowHeight="11.25" x14ac:dyDescent="0.2"/>
  <cols>
    <col min="1" max="1" width="8.42578125" style="5" bestFit="1" customWidth="1"/>
    <col min="2" max="2" width="9.140625" style="5"/>
    <col min="3" max="3" width="15" style="5" bestFit="1" customWidth="1"/>
    <col min="4" max="4" width="9.140625" style="5"/>
    <col min="5" max="5" width="10.85546875" style="5" bestFit="1" customWidth="1"/>
    <col min="6" max="6" width="9.140625" style="5"/>
    <col min="7" max="7" width="39.42578125" style="5" customWidth="1"/>
    <col min="8" max="8" width="10.5703125" style="5" bestFit="1" customWidth="1"/>
    <col min="9" max="9" width="13" style="5" customWidth="1"/>
    <col min="10" max="10" width="14.140625" style="5" bestFit="1" customWidth="1"/>
    <col min="11" max="11" width="9.140625" style="5" customWidth="1"/>
    <col min="12" max="12" width="10.42578125" style="5" bestFit="1" customWidth="1"/>
    <col min="13" max="13" width="10.5703125" style="5" bestFit="1" customWidth="1"/>
    <col min="14" max="14" width="10.85546875" style="5" bestFit="1" customWidth="1"/>
    <col min="15" max="15" width="18.42578125" style="5" customWidth="1"/>
    <col min="16" max="16384" width="9.140625" style="5"/>
  </cols>
  <sheetData>
    <row r="1" spans="1:13" ht="16.5" x14ac:dyDescent="0.3">
      <c r="A1" s="317" t="s">
        <v>120</v>
      </c>
      <c r="B1" s="317"/>
      <c r="C1" s="317"/>
      <c r="D1" s="317"/>
      <c r="E1" s="317"/>
      <c r="F1" s="317"/>
      <c r="G1" s="317"/>
      <c r="H1" s="317"/>
      <c r="I1" s="317"/>
    </row>
    <row r="2" spans="1:13" ht="16.5" x14ac:dyDescent="0.3">
      <c r="A2" s="318" t="s">
        <v>117</v>
      </c>
      <c r="B2" s="318"/>
      <c r="C2" s="318"/>
      <c r="D2" s="318"/>
      <c r="E2" s="318"/>
      <c r="F2" s="318"/>
      <c r="G2" s="318"/>
      <c r="H2" s="318"/>
      <c r="I2" s="318"/>
    </row>
    <row r="3" spans="1:13" ht="16.5" x14ac:dyDescent="0.3">
      <c r="A3" s="254" t="s">
        <v>143</v>
      </c>
      <c r="B3" s="254"/>
      <c r="C3" s="254"/>
      <c r="D3" s="254"/>
      <c r="E3" s="254"/>
      <c r="F3" s="254"/>
      <c r="G3" s="254"/>
      <c r="H3" s="254"/>
      <c r="I3" s="254"/>
    </row>
    <row r="4" spans="1:13" ht="6.75" customHeight="1" x14ac:dyDescent="0.3">
      <c r="A4" s="41"/>
      <c r="B4" s="41"/>
      <c r="C4" s="41"/>
      <c r="D4" s="41"/>
      <c r="E4" s="41"/>
      <c r="F4" s="41"/>
      <c r="G4" s="41"/>
      <c r="H4" s="41"/>
      <c r="I4" s="41"/>
    </row>
    <row r="5" spans="1:13" ht="16.5" x14ac:dyDescent="0.3">
      <c r="A5" s="256" t="s">
        <v>52</v>
      </c>
      <c r="B5" s="256"/>
      <c r="C5" s="256"/>
      <c r="D5" s="256"/>
      <c r="E5" s="256"/>
      <c r="F5" s="256"/>
      <c r="G5" s="256"/>
      <c r="H5" s="256"/>
      <c r="I5" s="256"/>
    </row>
    <row r="6" spans="1:13" ht="16.5" x14ac:dyDescent="0.3">
      <c r="A6" s="42" t="s">
        <v>10</v>
      </c>
      <c r="B6" s="250" t="s">
        <v>53</v>
      </c>
      <c r="C6" s="250"/>
      <c r="D6" s="250"/>
      <c r="E6" s="250"/>
      <c r="F6" s="250"/>
      <c r="G6" s="250"/>
      <c r="H6" s="266" t="s">
        <v>110</v>
      </c>
      <c r="I6" s="266"/>
    </row>
    <row r="7" spans="1:13" ht="29.25" customHeight="1" x14ac:dyDescent="0.2">
      <c r="A7" s="103" t="s">
        <v>11</v>
      </c>
      <c r="B7" s="308" t="s">
        <v>65</v>
      </c>
      <c r="C7" s="308"/>
      <c r="D7" s="308"/>
      <c r="E7" s="308"/>
      <c r="F7" s="308"/>
      <c r="G7" s="308"/>
      <c r="H7" s="315" t="s">
        <v>220</v>
      </c>
      <c r="I7" s="316"/>
    </row>
    <row r="8" spans="1:13" ht="16.5" x14ac:dyDescent="0.3">
      <c r="A8" s="42" t="s">
        <v>12</v>
      </c>
      <c r="B8" s="250" t="s">
        <v>54</v>
      </c>
      <c r="C8" s="250"/>
      <c r="D8" s="250"/>
      <c r="E8" s="250"/>
      <c r="F8" s="250"/>
      <c r="G8" s="250"/>
      <c r="H8" s="266">
        <v>12</v>
      </c>
      <c r="I8" s="266"/>
    </row>
    <row r="9" spans="1:13" ht="9.75" customHeight="1" x14ac:dyDescent="0.3">
      <c r="A9" s="43"/>
      <c r="B9" s="41"/>
      <c r="C9" s="41"/>
      <c r="D9" s="41"/>
      <c r="E9" s="41"/>
      <c r="F9" s="41"/>
      <c r="G9" s="41"/>
      <c r="H9" s="43"/>
      <c r="I9" s="43"/>
    </row>
    <row r="10" spans="1:13" ht="16.5" x14ac:dyDescent="0.3">
      <c r="A10" s="256" t="s">
        <v>66</v>
      </c>
      <c r="B10" s="256"/>
      <c r="C10" s="256"/>
      <c r="D10" s="256"/>
      <c r="E10" s="256"/>
      <c r="F10" s="256"/>
      <c r="G10" s="256"/>
      <c r="H10" s="256"/>
      <c r="I10" s="256"/>
      <c r="M10" s="5" t="s">
        <v>192</v>
      </c>
    </row>
    <row r="11" spans="1:13" ht="16.5" x14ac:dyDescent="0.3">
      <c r="A11" s="42">
        <v>1</v>
      </c>
      <c r="B11" s="250" t="s">
        <v>9</v>
      </c>
      <c r="C11" s="250"/>
      <c r="D11" s="250"/>
      <c r="E11" s="250"/>
      <c r="F11" s="250"/>
      <c r="G11" s="250"/>
      <c r="H11" s="266" t="s">
        <v>181</v>
      </c>
      <c r="I11" s="266"/>
    </row>
    <row r="12" spans="1:13" ht="16.5" x14ac:dyDescent="0.3">
      <c r="A12" s="42">
        <v>2</v>
      </c>
      <c r="B12" s="250" t="s">
        <v>67</v>
      </c>
      <c r="C12" s="250"/>
      <c r="D12" s="250"/>
      <c r="E12" s="250"/>
      <c r="F12" s="250"/>
      <c r="G12" s="250"/>
      <c r="H12" s="266" t="s">
        <v>194</v>
      </c>
      <c r="I12" s="266"/>
      <c r="L12" s="96"/>
      <c r="M12" s="96"/>
    </row>
    <row r="13" spans="1:13" ht="16.5" x14ac:dyDescent="0.3">
      <c r="A13" s="42">
        <v>3</v>
      </c>
      <c r="B13" s="250" t="s">
        <v>8</v>
      </c>
      <c r="C13" s="250"/>
      <c r="D13" s="250"/>
      <c r="E13" s="250"/>
      <c r="F13" s="250"/>
      <c r="G13" s="250"/>
      <c r="H13" s="312">
        <v>4080.65</v>
      </c>
      <c r="I13" s="266"/>
      <c r="K13" s="5" t="s">
        <v>191</v>
      </c>
      <c r="L13" s="97"/>
      <c r="M13" s="98"/>
    </row>
    <row r="14" spans="1:13" ht="33" customHeight="1" x14ac:dyDescent="0.3">
      <c r="A14" s="42">
        <v>4</v>
      </c>
      <c r="B14" s="250" t="s">
        <v>7</v>
      </c>
      <c r="C14" s="250"/>
      <c r="D14" s="250"/>
      <c r="E14" s="250"/>
      <c r="F14" s="250"/>
      <c r="G14" s="250"/>
      <c r="H14" s="313" t="s">
        <v>177</v>
      </c>
      <c r="I14" s="314"/>
      <c r="L14" s="99"/>
      <c r="M14" s="99"/>
    </row>
    <row r="15" spans="1:13" ht="16.5" x14ac:dyDescent="0.3">
      <c r="A15" s="42">
        <v>5</v>
      </c>
      <c r="B15" s="250" t="s">
        <v>6</v>
      </c>
      <c r="C15" s="250"/>
      <c r="D15" s="250"/>
      <c r="E15" s="250"/>
      <c r="F15" s="250"/>
      <c r="G15" s="250"/>
      <c r="H15" s="310">
        <v>45658</v>
      </c>
      <c r="I15" s="266"/>
      <c r="K15" s="19"/>
      <c r="L15" s="100" t="s">
        <v>193</v>
      </c>
      <c r="M15" s="101"/>
    </row>
    <row r="16" spans="1:13" ht="8.25" customHeight="1" x14ac:dyDescent="0.3">
      <c r="A16" s="311"/>
      <c r="B16" s="311"/>
      <c r="C16" s="311"/>
      <c r="D16" s="311"/>
      <c r="E16" s="311"/>
      <c r="F16" s="311"/>
      <c r="G16" s="311"/>
      <c r="H16" s="311"/>
      <c r="I16" s="311"/>
    </row>
    <row r="17" spans="1:15" ht="16.5" x14ac:dyDescent="0.3">
      <c r="A17" s="262" t="s">
        <v>31</v>
      </c>
      <c r="B17" s="262"/>
      <c r="C17" s="262"/>
      <c r="D17" s="262"/>
      <c r="E17" s="262"/>
      <c r="F17" s="262"/>
      <c r="G17" s="262"/>
      <c r="H17" s="262"/>
      <c r="I17" s="262"/>
    </row>
    <row r="18" spans="1:15" ht="16.5" x14ac:dyDescent="0.3">
      <c r="A18" s="44">
        <v>1</v>
      </c>
      <c r="B18" s="251" t="s">
        <v>18</v>
      </c>
      <c r="C18" s="251"/>
      <c r="D18" s="251"/>
      <c r="E18" s="251"/>
      <c r="F18" s="251"/>
      <c r="G18" s="251"/>
      <c r="H18" s="44" t="s">
        <v>3</v>
      </c>
      <c r="I18" s="44" t="s">
        <v>1</v>
      </c>
    </row>
    <row r="19" spans="1:15" ht="16.5" x14ac:dyDescent="0.3">
      <c r="A19" s="44" t="s">
        <v>10</v>
      </c>
      <c r="B19" s="250" t="s">
        <v>128</v>
      </c>
      <c r="C19" s="250"/>
      <c r="D19" s="250"/>
      <c r="E19" s="250"/>
      <c r="F19" s="250"/>
      <c r="G19" s="250"/>
      <c r="H19" s="45"/>
      <c r="I19" s="90">
        <v>4080.65</v>
      </c>
      <c r="K19" s="65"/>
    </row>
    <row r="20" spans="1:15" ht="16.5" x14ac:dyDescent="0.3">
      <c r="A20" s="44" t="s">
        <v>11</v>
      </c>
      <c r="B20" s="250" t="s">
        <v>176</v>
      </c>
      <c r="C20" s="250"/>
      <c r="D20" s="250"/>
      <c r="E20" s="250"/>
      <c r="F20" s="250"/>
      <c r="G20" s="250"/>
      <c r="H20" s="47">
        <v>0.3</v>
      </c>
      <c r="I20" s="90">
        <f>I19*H20</f>
        <v>1224.1949999999999</v>
      </c>
    </row>
    <row r="21" spans="1:15" ht="20.25" customHeight="1" x14ac:dyDescent="0.3">
      <c r="A21" s="71" t="s">
        <v>12</v>
      </c>
      <c r="B21" s="308" t="s">
        <v>130</v>
      </c>
      <c r="C21" s="308"/>
      <c r="D21" s="308"/>
      <c r="E21" s="308"/>
      <c r="F21" s="308"/>
      <c r="G21" s="308"/>
      <c r="H21" s="112"/>
      <c r="I21" s="90">
        <v>0</v>
      </c>
      <c r="J21" s="72"/>
      <c r="K21" s="309"/>
      <c r="L21" s="309"/>
      <c r="M21" s="309"/>
      <c r="N21" s="309"/>
      <c r="O21" s="309"/>
    </row>
    <row r="22" spans="1:15" ht="19.5" customHeight="1" x14ac:dyDescent="0.3">
      <c r="A22" s="44" t="s">
        <v>13</v>
      </c>
      <c r="B22" s="250" t="s">
        <v>2</v>
      </c>
      <c r="C22" s="250"/>
      <c r="D22" s="250"/>
      <c r="E22" s="250"/>
      <c r="F22" s="250"/>
      <c r="G22" s="250"/>
      <c r="H22" s="47"/>
      <c r="I22" s="90">
        <v>0</v>
      </c>
      <c r="J22" s="73"/>
    </row>
    <row r="23" spans="1:15" ht="18.75" customHeight="1" x14ac:dyDescent="0.3">
      <c r="A23" s="44" t="s">
        <v>14</v>
      </c>
      <c r="B23" s="250" t="s">
        <v>69</v>
      </c>
      <c r="C23" s="250"/>
      <c r="D23" s="250"/>
      <c r="E23" s="250"/>
      <c r="F23" s="250"/>
      <c r="G23" s="250"/>
      <c r="H23" s="48"/>
      <c r="I23" s="90">
        <v>0</v>
      </c>
      <c r="J23" s="73"/>
      <c r="K23" s="72"/>
      <c r="L23" s="94"/>
      <c r="M23" s="94"/>
      <c r="N23" s="94"/>
      <c r="O23" s="94"/>
    </row>
    <row r="24" spans="1:15" ht="18" customHeight="1" x14ac:dyDescent="0.3">
      <c r="A24" s="44" t="s">
        <v>15</v>
      </c>
      <c r="B24" s="250" t="s">
        <v>70</v>
      </c>
      <c r="C24" s="250"/>
      <c r="D24" s="250"/>
      <c r="E24" s="250"/>
      <c r="F24" s="250"/>
      <c r="G24" s="250"/>
      <c r="H24" s="48"/>
      <c r="I24" s="90">
        <v>0</v>
      </c>
      <c r="J24" s="73"/>
    </row>
    <row r="25" spans="1:15" ht="16.5" x14ac:dyDescent="0.3">
      <c r="A25" s="44" t="s">
        <v>16</v>
      </c>
      <c r="B25" s="250" t="s">
        <v>4</v>
      </c>
      <c r="C25" s="250"/>
      <c r="D25" s="250"/>
      <c r="E25" s="250"/>
      <c r="F25" s="250"/>
      <c r="G25" s="250"/>
      <c r="H25" s="47"/>
      <c r="I25" s="90">
        <v>0</v>
      </c>
      <c r="J25" s="73"/>
    </row>
    <row r="26" spans="1:15" ht="16.5" x14ac:dyDescent="0.3">
      <c r="A26" s="251" t="s">
        <v>86</v>
      </c>
      <c r="B26" s="251"/>
      <c r="C26" s="251"/>
      <c r="D26" s="251"/>
      <c r="E26" s="251"/>
      <c r="F26" s="251"/>
      <c r="G26" s="251"/>
      <c r="H26" s="251"/>
      <c r="I26" s="89">
        <f>TRUNC(SUM(I19:I25),2)</f>
        <v>5304.84</v>
      </c>
      <c r="J26" s="74"/>
    </row>
    <row r="27" spans="1:15" ht="6" customHeight="1" x14ac:dyDescent="0.3">
      <c r="A27" s="49"/>
      <c r="B27" s="49"/>
      <c r="C27" s="49"/>
      <c r="D27" s="49"/>
      <c r="E27" s="49"/>
      <c r="F27" s="49"/>
      <c r="G27" s="49"/>
      <c r="H27" s="49"/>
      <c r="I27" s="50"/>
      <c r="J27" s="73"/>
      <c r="M27" s="66"/>
      <c r="N27" s="66"/>
      <c r="O27" s="66"/>
    </row>
    <row r="28" spans="1:15" ht="16.5" x14ac:dyDescent="0.3">
      <c r="A28" s="262" t="s">
        <v>71</v>
      </c>
      <c r="B28" s="262"/>
      <c r="C28" s="262"/>
      <c r="D28" s="262"/>
      <c r="E28" s="262"/>
      <c r="F28" s="262"/>
      <c r="G28" s="262"/>
      <c r="H28" s="262"/>
      <c r="I28" s="262"/>
      <c r="J28" s="73"/>
      <c r="N28" s="6"/>
    </row>
    <row r="29" spans="1:15" ht="16.5" x14ac:dyDescent="0.3">
      <c r="A29" s="251" t="s">
        <v>76</v>
      </c>
      <c r="B29" s="251"/>
      <c r="C29" s="251"/>
      <c r="D29" s="251"/>
      <c r="E29" s="251"/>
      <c r="F29" s="251"/>
      <c r="G29" s="251"/>
      <c r="H29" s="44" t="s">
        <v>3</v>
      </c>
      <c r="I29" s="44" t="s">
        <v>1</v>
      </c>
      <c r="J29" s="73"/>
    </row>
    <row r="30" spans="1:15" ht="16.5" x14ac:dyDescent="0.3">
      <c r="A30" s="44" t="s">
        <v>10</v>
      </c>
      <c r="B30" s="250" t="s">
        <v>145</v>
      </c>
      <c r="C30" s="250"/>
      <c r="D30" s="250"/>
      <c r="E30" s="250"/>
      <c r="F30" s="250"/>
      <c r="G30" s="250"/>
      <c r="H30" s="51">
        <v>8.3299999999999999E-2</v>
      </c>
      <c r="I30" s="90">
        <f>$I$26*H30</f>
        <v>441.89317199999999</v>
      </c>
      <c r="J30" s="75"/>
    </row>
    <row r="31" spans="1:15" ht="18.75" customHeight="1" x14ac:dyDescent="0.3">
      <c r="A31" s="44" t="s">
        <v>11</v>
      </c>
      <c r="B31" s="279" t="s">
        <v>146</v>
      </c>
      <c r="C31" s="280"/>
      <c r="D31" s="280"/>
      <c r="E31" s="280"/>
      <c r="F31" s="280"/>
      <c r="G31" s="281"/>
      <c r="H31" s="52">
        <v>0.121</v>
      </c>
      <c r="I31" s="90">
        <f>H31*I26</f>
        <v>641.88563999999997</v>
      </c>
      <c r="J31" s="75"/>
    </row>
    <row r="32" spans="1:15" ht="16.5" x14ac:dyDescent="0.3">
      <c r="A32" s="251" t="s">
        <v>73</v>
      </c>
      <c r="B32" s="251"/>
      <c r="C32" s="251"/>
      <c r="D32" s="251"/>
      <c r="E32" s="251"/>
      <c r="F32" s="251"/>
      <c r="G32" s="251"/>
      <c r="H32" s="53">
        <f>TRUNC(SUM(H30:H31),4)</f>
        <v>0.20430000000000001</v>
      </c>
      <c r="I32" s="89">
        <f>TRUNC(SUM(I30:I31),2)</f>
        <v>1083.77</v>
      </c>
      <c r="J32" s="76"/>
    </row>
    <row r="33" spans="1:19" ht="9" customHeight="1" x14ac:dyDescent="0.3">
      <c r="A33" s="306"/>
      <c r="B33" s="307"/>
      <c r="C33" s="307"/>
      <c r="D33" s="307"/>
      <c r="E33" s="307"/>
      <c r="F33" s="307"/>
      <c r="G33" s="307"/>
      <c r="H33" s="307"/>
      <c r="I33" s="307"/>
      <c r="J33" s="77"/>
      <c r="K33" s="8"/>
    </row>
    <row r="34" spans="1:19" ht="16.5" x14ac:dyDescent="0.3">
      <c r="A34" s="251" t="s">
        <v>77</v>
      </c>
      <c r="B34" s="251"/>
      <c r="C34" s="251"/>
      <c r="D34" s="251"/>
      <c r="E34" s="251"/>
      <c r="F34" s="251"/>
      <c r="G34" s="251"/>
      <c r="H34" s="44" t="s">
        <v>3</v>
      </c>
      <c r="I34" s="44" t="s">
        <v>1</v>
      </c>
      <c r="J34" s="73"/>
    </row>
    <row r="35" spans="1:19" ht="16.5" x14ac:dyDescent="0.3">
      <c r="A35" s="44" t="s">
        <v>10</v>
      </c>
      <c r="B35" s="250" t="s">
        <v>147</v>
      </c>
      <c r="C35" s="250"/>
      <c r="D35" s="250"/>
      <c r="E35" s="250"/>
      <c r="F35" s="250"/>
      <c r="G35" s="250"/>
      <c r="H35" s="51">
        <v>0.2</v>
      </c>
      <c r="I35" s="93">
        <f>H35*($I$26+I32)</f>
        <v>1277.7220000000002</v>
      </c>
      <c r="J35" s="78"/>
    </row>
    <row r="36" spans="1:19" ht="16.5" x14ac:dyDescent="0.3">
      <c r="A36" s="44" t="s">
        <v>11</v>
      </c>
      <c r="B36" s="250" t="s">
        <v>148</v>
      </c>
      <c r="C36" s="250"/>
      <c r="D36" s="250"/>
      <c r="E36" s="250"/>
      <c r="F36" s="250"/>
      <c r="G36" s="250"/>
      <c r="H36" s="51">
        <v>2.5000000000000001E-2</v>
      </c>
      <c r="I36" s="93">
        <f>H36*($I$26+I32)</f>
        <v>159.71525000000003</v>
      </c>
      <c r="J36" s="78"/>
    </row>
    <row r="37" spans="1:19" ht="48" customHeight="1" x14ac:dyDescent="0.3">
      <c r="A37" s="71" t="s">
        <v>12</v>
      </c>
      <c r="B37" s="271" t="s">
        <v>175</v>
      </c>
      <c r="C37" s="272"/>
      <c r="D37" s="272"/>
      <c r="E37" s="272"/>
      <c r="F37" s="272"/>
      <c r="G37" s="273"/>
      <c r="H37" s="51">
        <v>0.03</v>
      </c>
      <c r="I37" s="93">
        <f>H37*($I$26+I32)</f>
        <v>191.6583</v>
      </c>
      <c r="J37" s="78"/>
    </row>
    <row r="38" spans="1:19" ht="16.5" x14ac:dyDescent="0.3">
      <c r="A38" s="44" t="s">
        <v>13</v>
      </c>
      <c r="B38" s="250" t="s">
        <v>149</v>
      </c>
      <c r="C38" s="250"/>
      <c r="D38" s="250"/>
      <c r="E38" s="250"/>
      <c r="F38" s="250"/>
      <c r="G38" s="250"/>
      <c r="H38" s="51">
        <v>1.4999999999999999E-2</v>
      </c>
      <c r="I38" s="93">
        <f>H38*($I$26+I32)</f>
        <v>95.829149999999998</v>
      </c>
      <c r="J38" s="78"/>
      <c r="L38" s="12"/>
      <c r="M38" s="12"/>
    </row>
    <row r="39" spans="1:19" ht="16.5" x14ac:dyDescent="0.3">
      <c r="A39" s="44" t="s">
        <v>14</v>
      </c>
      <c r="B39" s="250" t="s">
        <v>150</v>
      </c>
      <c r="C39" s="250"/>
      <c r="D39" s="250"/>
      <c r="E39" s="250"/>
      <c r="F39" s="250"/>
      <c r="G39" s="250"/>
      <c r="H39" s="51">
        <v>0.01</v>
      </c>
      <c r="I39" s="93">
        <f>H39*($I$26+I32)</f>
        <v>63.886100000000006</v>
      </c>
      <c r="J39" s="78"/>
      <c r="L39" s="13"/>
      <c r="M39" s="13"/>
      <c r="N39" s="14"/>
      <c r="O39" s="14"/>
      <c r="P39" s="14"/>
      <c r="Q39" s="14"/>
      <c r="R39" s="14"/>
      <c r="S39" s="14"/>
    </row>
    <row r="40" spans="1:19" ht="16.5" x14ac:dyDescent="0.3">
      <c r="A40" s="44" t="s">
        <v>15</v>
      </c>
      <c r="B40" s="250" t="s">
        <v>151</v>
      </c>
      <c r="C40" s="250"/>
      <c r="D40" s="250"/>
      <c r="E40" s="250"/>
      <c r="F40" s="250"/>
      <c r="G40" s="250"/>
      <c r="H40" s="51">
        <v>6.0000000000000001E-3</v>
      </c>
      <c r="I40" s="93">
        <f>H40*($I$26+I32)</f>
        <v>38.331660000000007</v>
      </c>
      <c r="J40" s="78"/>
      <c r="L40" s="13"/>
      <c r="M40" s="13"/>
      <c r="N40" s="14"/>
      <c r="O40" s="14"/>
      <c r="P40" s="14"/>
      <c r="Q40" s="14"/>
      <c r="R40" s="14"/>
      <c r="S40" s="14"/>
    </row>
    <row r="41" spans="1:19" ht="16.5" x14ac:dyDescent="0.3">
      <c r="A41" s="44" t="s">
        <v>16</v>
      </c>
      <c r="B41" s="250" t="s">
        <v>152</v>
      </c>
      <c r="C41" s="250"/>
      <c r="D41" s="250"/>
      <c r="E41" s="250"/>
      <c r="F41" s="250"/>
      <c r="G41" s="250"/>
      <c r="H41" s="51">
        <v>2E-3</v>
      </c>
      <c r="I41" s="93">
        <f>H41*($I$26+I32)</f>
        <v>12.777220000000002</v>
      </c>
      <c r="J41" s="78"/>
      <c r="L41" s="13"/>
      <c r="M41" s="4"/>
      <c r="N41" s="4"/>
      <c r="O41" s="4"/>
    </row>
    <row r="42" spans="1:19" ht="16.5" x14ac:dyDescent="0.3">
      <c r="A42" s="44" t="s">
        <v>17</v>
      </c>
      <c r="B42" s="250" t="s">
        <v>153</v>
      </c>
      <c r="C42" s="250"/>
      <c r="D42" s="250"/>
      <c r="E42" s="250"/>
      <c r="F42" s="250"/>
      <c r="G42" s="250"/>
      <c r="H42" s="51">
        <v>0.08</v>
      </c>
      <c r="I42" s="93">
        <f>H42*($I$26+I32)</f>
        <v>511.08880000000005</v>
      </c>
      <c r="J42" s="78"/>
      <c r="L42" s="13"/>
      <c r="M42" s="3"/>
      <c r="N42" s="7"/>
      <c r="O42" s="3"/>
    </row>
    <row r="43" spans="1:19" ht="16.5" x14ac:dyDescent="0.3">
      <c r="A43" s="251" t="s">
        <v>75</v>
      </c>
      <c r="B43" s="251"/>
      <c r="C43" s="251"/>
      <c r="D43" s="251"/>
      <c r="E43" s="251"/>
      <c r="F43" s="251"/>
      <c r="G43" s="251"/>
      <c r="H43" s="53">
        <f>SUM(H35:H42)</f>
        <v>0.36800000000000005</v>
      </c>
      <c r="I43" s="89">
        <f>TRUNC(SUM(I35:I42),2)</f>
        <v>2351</v>
      </c>
      <c r="J43" s="76"/>
      <c r="L43" s="13"/>
      <c r="O43" s="9"/>
    </row>
    <row r="44" spans="1:19" ht="9" customHeight="1" x14ac:dyDescent="0.3">
      <c r="A44" s="290"/>
      <c r="B44" s="290"/>
      <c r="C44" s="290"/>
      <c r="D44" s="290"/>
      <c r="E44" s="290"/>
      <c r="F44" s="290"/>
      <c r="G44" s="290"/>
      <c r="H44" s="290"/>
      <c r="I44" s="291"/>
      <c r="J44" s="73"/>
      <c r="N44" s="10"/>
      <c r="O44" s="11"/>
    </row>
    <row r="45" spans="1:19" ht="16.5" x14ac:dyDescent="0.3">
      <c r="A45" s="251" t="s">
        <v>78</v>
      </c>
      <c r="B45" s="251"/>
      <c r="C45" s="251"/>
      <c r="D45" s="251"/>
      <c r="E45" s="251"/>
      <c r="F45" s="251"/>
      <c r="G45" s="251"/>
      <c r="H45" s="53"/>
      <c r="I45" s="44" t="s">
        <v>1</v>
      </c>
      <c r="J45" s="73"/>
      <c r="L45" s="15"/>
      <c r="O45" s="11"/>
    </row>
    <row r="46" spans="1:19" ht="16.5" x14ac:dyDescent="0.3">
      <c r="A46" s="71" t="s">
        <v>10</v>
      </c>
      <c r="B46" s="299" t="s">
        <v>222</v>
      </c>
      <c r="C46" s="300"/>
      <c r="D46" s="300"/>
      <c r="E46" s="300"/>
      <c r="F46" s="300"/>
      <c r="G46" s="301"/>
      <c r="H46" s="42" t="s">
        <v>0</v>
      </c>
      <c r="I46" s="92">
        <f>IF(ROUND((H47*H48)-(I19*0.06),2)&lt;0,0,ROUND((H47*H48)-(I19*0.06),2))</f>
        <v>0</v>
      </c>
      <c r="J46" s="73"/>
      <c r="L46" s="16"/>
      <c r="M46" s="17"/>
    </row>
    <row r="47" spans="1:19" ht="28.5" customHeight="1" x14ac:dyDescent="0.3">
      <c r="A47" s="44"/>
      <c r="B47" s="292" t="s">
        <v>125</v>
      </c>
      <c r="C47" s="292"/>
      <c r="D47" s="292"/>
      <c r="E47" s="292"/>
      <c r="F47" s="292"/>
      <c r="G47" s="292"/>
      <c r="H47" s="113">
        <v>3.3</v>
      </c>
      <c r="I47" s="92"/>
      <c r="J47" s="73"/>
      <c r="L47" s="16"/>
      <c r="M47" s="19"/>
    </row>
    <row r="48" spans="1:19" ht="16.5" customHeight="1" x14ac:dyDescent="0.3">
      <c r="A48" s="44"/>
      <c r="B48" s="302" t="s">
        <v>221</v>
      </c>
      <c r="C48" s="302"/>
      <c r="D48" s="302"/>
      <c r="E48" s="302"/>
      <c r="F48" s="302"/>
      <c r="G48" s="302"/>
      <c r="H48" s="42">
        <v>52</v>
      </c>
      <c r="I48" s="92"/>
      <c r="J48" s="73"/>
      <c r="L48" s="16"/>
    </row>
    <row r="49" spans="1:16" ht="34.5" customHeight="1" x14ac:dyDescent="0.3">
      <c r="A49" s="44" t="s">
        <v>11</v>
      </c>
      <c r="B49" s="303" t="s">
        <v>154</v>
      </c>
      <c r="C49" s="304"/>
      <c r="D49" s="304"/>
      <c r="E49" s="304"/>
      <c r="F49" s="304"/>
      <c r="G49" s="305"/>
      <c r="H49" s="42" t="s">
        <v>0</v>
      </c>
      <c r="I49" s="92">
        <f>H50-H51</f>
        <v>0</v>
      </c>
      <c r="J49" s="73"/>
      <c r="K49" s="67"/>
    </row>
    <row r="50" spans="1:16" ht="16.5" x14ac:dyDescent="0.3">
      <c r="A50" s="44"/>
      <c r="B50" s="292" t="s">
        <v>123</v>
      </c>
      <c r="C50" s="292"/>
      <c r="D50" s="292"/>
      <c r="E50" s="292"/>
      <c r="F50" s="292"/>
      <c r="G50" s="292"/>
      <c r="H50" s="114">
        <v>0</v>
      </c>
      <c r="I50" s="92"/>
      <c r="J50" s="73"/>
      <c r="K50" s="67"/>
    </row>
    <row r="51" spans="1:16" ht="16.5" x14ac:dyDescent="0.3">
      <c r="A51" s="44"/>
      <c r="B51" s="292" t="s">
        <v>124</v>
      </c>
      <c r="C51" s="292"/>
      <c r="D51" s="292"/>
      <c r="E51" s="292"/>
      <c r="F51" s="292"/>
      <c r="G51" s="292"/>
      <c r="H51" s="115">
        <f>H50*20/100</f>
        <v>0</v>
      </c>
      <c r="I51" s="92"/>
      <c r="J51" s="73"/>
      <c r="K51" s="67"/>
    </row>
    <row r="52" spans="1:16" ht="16.5" x14ac:dyDescent="0.3">
      <c r="A52" s="44" t="s">
        <v>12</v>
      </c>
      <c r="B52" s="265" t="s">
        <v>223</v>
      </c>
      <c r="C52" s="265"/>
      <c r="D52" s="265"/>
      <c r="E52" s="265"/>
      <c r="F52" s="265"/>
      <c r="G52" s="265"/>
      <c r="H52" s="42" t="s">
        <v>0</v>
      </c>
      <c r="I52" s="92">
        <v>16.13</v>
      </c>
      <c r="J52" s="73"/>
      <c r="K52" s="95"/>
    </row>
    <row r="53" spans="1:16" s="196" customFormat="1" ht="16.5" x14ac:dyDescent="0.3">
      <c r="A53" s="191" t="s">
        <v>13</v>
      </c>
      <c r="B53" s="293" t="s">
        <v>224</v>
      </c>
      <c r="C53" s="294"/>
      <c r="D53" s="294"/>
      <c r="E53" s="294"/>
      <c r="F53" s="294"/>
      <c r="G53" s="295"/>
      <c r="H53" s="192" t="s">
        <v>0</v>
      </c>
      <c r="I53" s="193">
        <v>137.97999999999999</v>
      </c>
      <c r="J53" s="194"/>
      <c r="K53" s="195"/>
      <c r="M53" s="197"/>
      <c r="N53" s="198"/>
    </row>
    <row r="54" spans="1:16" s="196" customFormat="1" ht="16.5" x14ac:dyDescent="0.3">
      <c r="A54" s="191" t="s">
        <v>14</v>
      </c>
      <c r="B54" s="296" t="s">
        <v>225</v>
      </c>
      <c r="C54" s="297"/>
      <c r="D54" s="297"/>
      <c r="E54" s="297"/>
      <c r="F54" s="297"/>
      <c r="G54" s="298"/>
      <c r="H54" s="192" t="s">
        <v>0</v>
      </c>
      <c r="I54" s="193">
        <v>5.6</v>
      </c>
      <c r="J54" s="194"/>
      <c r="K54" s="195"/>
      <c r="M54" s="199"/>
    </row>
    <row r="55" spans="1:16" s="196" customFormat="1" ht="16.5" x14ac:dyDescent="0.3">
      <c r="A55" s="191" t="s">
        <v>15</v>
      </c>
      <c r="B55" s="264" t="s">
        <v>129</v>
      </c>
      <c r="C55" s="264"/>
      <c r="D55" s="264"/>
      <c r="E55" s="264"/>
      <c r="F55" s="264"/>
      <c r="G55" s="264"/>
      <c r="H55" s="192" t="s">
        <v>0</v>
      </c>
      <c r="I55" s="193">
        <v>0</v>
      </c>
      <c r="J55" s="194"/>
      <c r="M55" s="200"/>
    </row>
    <row r="56" spans="1:16" s="196" customFormat="1" ht="16.5" x14ac:dyDescent="0.3">
      <c r="A56" s="289" t="s">
        <v>79</v>
      </c>
      <c r="B56" s="289"/>
      <c r="C56" s="289"/>
      <c r="D56" s="289"/>
      <c r="E56" s="289"/>
      <c r="F56" s="289"/>
      <c r="G56" s="289"/>
      <c r="H56" s="289"/>
      <c r="I56" s="201">
        <f>SUM(I46:I55)</f>
        <v>159.70999999999998</v>
      </c>
      <c r="J56" s="194"/>
      <c r="M56" s="200"/>
    </row>
    <row r="57" spans="1:16" ht="9" customHeight="1" x14ac:dyDescent="0.3">
      <c r="A57" s="290"/>
      <c r="B57" s="290"/>
      <c r="C57" s="290"/>
      <c r="D57" s="290"/>
      <c r="E57" s="290"/>
      <c r="F57" s="290"/>
      <c r="G57" s="290"/>
      <c r="H57" s="290"/>
      <c r="I57" s="291"/>
      <c r="J57" s="73"/>
    </row>
    <row r="58" spans="1:16" ht="16.5" x14ac:dyDescent="0.3">
      <c r="A58" s="256" t="s">
        <v>80</v>
      </c>
      <c r="B58" s="256"/>
      <c r="C58" s="256"/>
      <c r="D58" s="256"/>
      <c r="E58" s="256"/>
      <c r="F58" s="256"/>
      <c r="G58" s="256"/>
      <c r="H58" s="256"/>
      <c r="I58" s="256"/>
      <c r="J58" s="73"/>
      <c r="M58" s="18"/>
    </row>
    <row r="59" spans="1:16" ht="16.5" x14ac:dyDescent="0.3">
      <c r="A59" s="251" t="s">
        <v>84</v>
      </c>
      <c r="B59" s="251"/>
      <c r="C59" s="251"/>
      <c r="D59" s="251"/>
      <c r="E59" s="251"/>
      <c r="F59" s="251"/>
      <c r="G59" s="251"/>
      <c r="H59" s="251"/>
      <c r="I59" s="44" t="s">
        <v>1</v>
      </c>
      <c r="J59" s="73"/>
    </row>
    <row r="60" spans="1:16" ht="16.5" x14ac:dyDescent="0.3">
      <c r="A60" s="44" t="s">
        <v>81</v>
      </c>
      <c r="B60" s="266" t="s">
        <v>72</v>
      </c>
      <c r="C60" s="266"/>
      <c r="D60" s="266"/>
      <c r="E60" s="266"/>
      <c r="F60" s="266"/>
      <c r="G60" s="266"/>
      <c r="H60" s="266"/>
      <c r="I60" s="90">
        <f>I32</f>
        <v>1083.77</v>
      </c>
      <c r="J60" s="75"/>
      <c r="O60" s="6"/>
    </row>
    <row r="61" spans="1:16" ht="16.5" x14ac:dyDescent="0.3">
      <c r="A61" s="44" t="s">
        <v>82</v>
      </c>
      <c r="B61" s="266" t="s">
        <v>74</v>
      </c>
      <c r="C61" s="266"/>
      <c r="D61" s="266"/>
      <c r="E61" s="266"/>
      <c r="F61" s="266"/>
      <c r="G61" s="266"/>
      <c r="H61" s="266"/>
      <c r="I61" s="90">
        <f>I43</f>
        <v>2351</v>
      </c>
      <c r="J61" s="75"/>
      <c r="O61" s="282"/>
      <c r="P61" s="282"/>
    </row>
    <row r="62" spans="1:16" ht="16.5" x14ac:dyDescent="0.3">
      <c r="A62" s="44" t="s">
        <v>83</v>
      </c>
      <c r="B62" s="266" t="s">
        <v>85</v>
      </c>
      <c r="C62" s="266"/>
      <c r="D62" s="266"/>
      <c r="E62" s="266"/>
      <c r="F62" s="266"/>
      <c r="G62" s="266"/>
      <c r="H62" s="266"/>
      <c r="I62" s="90">
        <f>I56</f>
        <v>159.70999999999998</v>
      </c>
      <c r="J62" s="79"/>
    </row>
    <row r="63" spans="1:16" ht="16.5" x14ac:dyDescent="0.3">
      <c r="A63" s="251" t="s">
        <v>87</v>
      </c>
      <c r="B63" s="251"/>
      <c r="C63" s="251"/>
      <c r="D63" s="251"/>
      <c r="E63" s="251"/>
      <c r="F63" s="251"/>
      <c r="G63" s="251"/>
      <c r="H63" s="251"/>
      <c r="I63" s="89">
        <f>TRUNC(SUM(I60:I62),2)</f>
        <v>3594.48</v>
      </c>
      <c r="J63" s="76"/>
    </row>
    <row r="64" spans="1:16" ht="11.25" customHeight="1" x14ac:dyDescent="0.3">
      <c r="A64" s="260"/>
      <c r="B64" s="261"/>
      <c r="C64" s="261"/>
      <c r="D64" s="261"/>
      <c r="E64" s="261"/>
      <c r="F64" s="261"/>
      <c r="G64" s="261"/>
      <c r="H64" s="261"/>
      <c r="I64" s="261"/>
    </row>
    <row r="65" spans="1:21" ht="16.5" x14ac:dyDescent="0.3">
      <c r="A65" s="262" t="s">
        <v>88</v>
      </c>
      <c r="B65" s="262"/>
      <c r="C65" s="262"/>
      <c r="D65" s="262"/>
      <c r="E65" s="262"/>
      <c r="F65" s="262"/>
      <c r="G65" s="262"/>
      <c r="H65" s="262"/>
      <c r="I65" s="262"/>
    </row>
    <row r="66" spans="1:21" ht="16.5" x14ac:dyDescent="0.3">
      <c r="A66" s="44">
        <v>3</v>
      </c>
      <c r="B66" s="251" t="s">
        <v>89</v>
      </c>
      <c r="C66" s="251"/>
      <c r="D66" s="251"/>
      <c r="E66" s="251"/>
      <c r="F66" s="251"/>
      <c r="G66" s="251"/>
      <c r="H66" s="44" t="s">
        <v>3</v>
      </c>
      <c r="I66" s="44" t="s">
        <v>1</v>
      </c>
    </row>
    <row r="67" spans="1:21" ht="83.25" customHeight="1" x14ac:dyDescent="0.3">
      <c r="A67" s="44" t="s">
        <v>10</v>
      </c>
      <c r="B67" s="271" t="s">
        <v>155</v>
      </c>
      <c r="C67" s="272"/>
      <c r="D67" s="272"/>
      <c r="E67" s="272"/>
      <c r="F67" s="272"/>
      <c r="G67" s="273"/>
      <c r="H67" s="51">
        <v>4.5999999999999999E-3</v>
      </c>
      <c r="I67" s="90">
        <f>$I$26*H67</f>
        <v>24.402263999999999</v>
      </c>
      <c r="J67" s="82"/>
    </row>
    <row r="68" spans="1:21" ht="33.75" customHeight="1" x14ac:dyDescent="0.3">
      <c r="A68" s="44" t="s">
        <v>11</v>
      </c>
      <c r="B68" s="279" t="s">
        <v>156</v>
      </c>
      <c r="C68" s="280"/>
      <c r="D68" s="280"/>
      <c r="E68" s="280"/>
      <c r="F68" s="280"/>
      <c r="G68" s="281"/>
      <c r="H68" s="51">
        <f>0.08*H67</f>
        <v>3.68E-4</v>
      </c>
      <c r="I68" s="90">
        <f>H68*I26</f>
        <v>1.9521811200000001</v>
      </c>
      <c r="J68" s="82"/>
      <c r="L68" s="282"/>
      <c r="M68" s="282"/>
    </row>
    <row r="69" spans="1:21" ht="137.25" customHeight="1" x14ac:dyDescent="0.3">
      <c r="A69" s="71" t="s">
        <v>12</v>
      </c>
      <c r="B69" s="283" t="s">
        <v>157</v>
      </c>
      <c r="C69" s="284"/>
      <c r="D69" s="284"/>
      <c r="E69" s="284"/>
      <c r="F69" s="284"/>
      <c r="G69" s="285"/>
      <c r="H69" s="51">
        <v>3.44E-2</v>
      </c>
      <c r="I69" s="90">
        <f>$I$26*H69</f>
        <v>182.48649600000002</v>
      </c>
      <c r="J69" s="82"/>
      <c r="K69" s="87"/>
      <c r="L69" s="1"/>
      <c r="Q69" s="17"/>
      <c r="R69" s="95"/>
    </row>
    <row r="70" spans="1:21" ht="150.75" customHeight="1" x14ac:dyDescent="0.3">
      <c r="A70" s="44" t="s">
        <v>13</v>
      </c>
      <c r="B70" s="286" t="s">
        <v>158</v>
      </c>
      <c r="C70" s="287"/>
      <c r="D70" s="287"/>
      <c r="E70" s="287"/>
      <c r="F70" s="287"/>
      <c r="G70" s="288"/>
      <c r="H70" s="51">
        <v>1.9400000000000001E-2</v>
      </c>
      <c r="I70" s="90">
        <f>$I$26*H70</f>
        <v>102.91389600000001</v>
      </c>
      <c r="J70" s="82"/>
    </row>
    <row r="71" spans="1:21" ht="16.5" x14ac:dyDescent="0.3">
      <c r="A71" s="44" t="s">
        <v>14</v>
      </c>
      <c r="B71" s="250" t="s">
        <v>90</v>
      </c>
      <c r="C71" s="250"/>
      <c r="D71" s="250"/>
      <c r="E71" s="250"/>
      <c r="F71" s="250"/>
      <c r="G71" s="250"/>
      <c r="H71" s="52">
        <f>H43*H70</f>
        <v>7.1392000000000009E-3</v>
      </c>
      <c r="I71" s="90">
        <f>$I$26*H71</f>
        <v>37.872313728000009</v>
      </c>
      <c r="J71" s="82"/>
      <c r="L71" s="80"/>
    </row>
    <row r="72" spans="1:21" ht="101.25" customHeight="1" x14ac:dyDescent="0.3">
      <c r="A72" s="44" t="s">
        <v>15</v>
      </c>
      <c r="B72" s="271" t="s">
        <v>159</v>
      </c>
      <c r="C72" s="272"/>
      <c r="D72" s="272"/>
      <c r="E72" s="272"/>
      <c r="F72" s="272"/>
      <c r="G72" s="273"/>
      <c r="H72" s="131">
        <v>6.2E-4</v>
      </c>
      <c r="I72" s="90">
        <f>$I$26*H72</f>
        <v>3.2890008000000002</v>
      </c>
      <c r="J72" s="82"/>
    </row>
    <row r="73" spans="1:21" ht="23.25" customHeight="1" x14ac:dyDescent="0.3">
      <c r="A73" s="251" t="s">
        <v>91</v>
      </c>
      <c r="B73" s="251"/>
      <c r="C73" s="251"/>
      <c r="D73" s="251"/>
      <c r="E73" s="251"/>
      <c r="F73" s="251"/>
      <c r="G73" s="251"/>
      <c r="H73" s="53">
        <f>TRUNC(SUM(H67:H72),4)</f>
        <v>6.6500000000000004E-2</v>
      </c>
      <c r="I73" s="89">
        <f>TRUNC(SUM(I67:I72),2)</f>
        <v>352.91</v>
      </c>
      <c r="J73" s="81"/>
      <c r="R73" s="67"/>
      <c r="S73" s="67"/>
      <c r="T73" s="67"/>
      <c r="U73" s="67"/>
    </row>
    <row r="74" spans="1:21" ht="9.75" customHeight="1" x14ac:dyDescent="0.3">
      <c r="A74" s="274"/>
      <c r="B74" s="275"/>
      <c r="C74" s="275"/>
      <c r="D74" s="275"/>
      <c r="E74" s="275"/>
      <c r="F74" s="275"/>
      <c r="G74" s="275"/>
      <c r="H74" s="275"/>
      <c r="I74" s="275"/>
    </row>
    <row r="75" spans="1:21" ht="16.5" x14ac:dyDescent="0.3">
      <c r="A75" s="262" t="s">
        <v>92</v>
      </c>
      <c r="B75" s="262"/>
      <c r="C75" s="262"/>
      <c r="D75" s="262"/>
      <c r="E75" s="262"/>
      <c r="F75" s="262"/>
      <c r="G75" s="262"/>
      <c r="H75" s="262"/>
      <c r="I75" s="262"/>
    </row>
    <row r="76" spans="1:21" ht="18" customHeight="1" x14ac:dyDescent="0.3">
      <c r="A76" s="251" t="s">
        <v>93</v>
      </c>
      <c r="B76" s="251"/>
      <c r="C76" s="251"/>
      <c r="D76" s="251"/>
      <c r="E76" s="251"/>
      <c r="F76" s="251"/>
      <c r="G76" s="251"/>
      <c r="H76" s="44" t="s">
        <v>3</v>
      </c>
      <c r="I76" s="44" t="s">
        <v>1</v>
      </c>
      <c r="K76"/>
      <c r="L76"/>
    </row>
    <row r="77" spans="1:21" ht="67.5" customHeight="1" x14ac:dyDescent="0.3">
      <c r="A77" s="44" t="s">
        <v>10</v>
      </c>
      <c r="B77" s="276" t="s">
        <v>160</v>
      </c>
      <c r="C77" s="277"/>
      <c r="D77" s="277"/>
      <c r="E77" s="277"/>
      <c r="F77" s="277"/>
      <c r="G77" s="278"/>
      <c r="H77" s="51">
        <v>0</v>
      </c>
      <c r="I77" s="90">
        <f t="shared" ref="I77:I82" si="0">$I$26*H77</f>
        <v>0</v>
      </c>
      <c r="J77" s="125"/>
      <c r="K77" s="126"/>
      <c r="L77" s="126"/>
    </row>
    <row r="78" spans="1:21" ht="96" customHeight="1" x14ac:dyDescent="0.3">
      <c r="A78" s="44" t="s">
        <v>11</v>
      </c>
      <c r="B78" s="271" t="s">
        <v>161</v>
      </c>
      <c r="C78" s="272"/>
      <c r="D78" s="272"/>
      <c r="E78" s="272"/>
      <c r="F78" s="272"/>
      <c r="G78" s="273"/>
      <c r="H78" s="51">
        <v>2.8E-3</v>
      </c>
      <c r="I78" s="90">
        <f t="shared" si="0"/>
        <v>14.853552000000001</v>
      </c>
      <c r="J78" s="82"/>
      <c r="K78" s="108"/>
      <c r="M78" s="124"/>
    </row>
    <row r="79" spans="1:21" ht="82.5" customHeight="1" x14ac:dyDescent="0.3">
      <c r="A79" s="44" t="s">
        <v>12</v>
      </c>
      <c r="B79" s="271" t="s">
        <v>162</v>
      </c>
      <c r="C79" s="272"/>
      <c r="D79" s="272"/>
      <c r="E79" s="272"/>
      <c r="F79" s="272"/>
      <c r="G79" s="273"/>
      <c r="H79" s="51">
        <v>2.0000000000000001E-4</v>
      </c>
      <c r="I79" s="90">
        <f t="shared" si="0"/>
        <v>1.0609680000000001</v>
      </c>
      <c r="J79" s="82"/>
    </row>
    <row r="80" spans="1:21" ht="81" customHeight="1" x14ac:dyDescent="0.3">
      <c r="A80" s="44" t="s">
        <v>13</v>
      </c>
      <c r="B80" s="271" t="s">
        <v>163</v>
      </c>
      <c r="C80" s="272"/>
      <c r="D80" s="272"/>
      <c r="E80" s="272"/>
      <c r="F80" s="272"/>
      <c r="G80" s="273"/>
      <c r="H80" s="51">
        <v>3.3E-3</v>
      </c>
      <c r="I80" s="90">
        <f t="shared" si="0"/>
        <v>17.505972</v>
      </c>
      <c r="J80" s="82"/>
      <c r="K80" s="19"/>
    </row>
    <row r="81" spans="1:21" ht="198.75" customHeight="1" x14ac:dyDescent="0.3">
      <c r="A81" s="44" t="s">
        <v>14</v>
      </c>
      <c r="B81" s="257" t="s">
        <v>164</v>
      </c>
      <c r="C81" s="257"/>
      <c r="D81" s="257"/>
      <c r="E81" s="257"/>
      <c r="F81" s="257"/>
      <c r="G81" s="257"/>
      <c r="H81" s="51">
        <v>6.9999999999999999E-4</v>
      </c>
      <c r="I81" s="90">
        <f t="shared" si="0"/>
        <v>3.7133880000000001</v>
      </c>
      <c r="J81" s="82"/>
    </row>
    <row r="82" spans="1:21" ht="58.5" customHeight="1" x14ac:dyDescent="0.3">
      <c r="A82" s="44" t="s">
        <v>15</v>
      </c>
      <c r="B82" s="257" t="s">
        <v>165</v>
      </c>
      <c r="C82" s="257"/>
      <c r="D82" s="257"/>
      <c r="E82" s="257"/>
      <c r="F82" s="257"/>
      <c r="G82" s="257"/>
      <c r="H82" s="51">
        <v>1.3899999999999999E-2</v>
      </c>
      <c r="I82" s="90">
        <f t="shared" si="0"/>
        <v>73.737275999999994</v>
      </c>
      <c r="J82" s="82"/>
      <c r="R82" s="67"/>
      <c r="S82" s="80"/>
      <c r="T82" s="67"/>
      <c r="U82" s="80"/>
    </row>
    <row r="83" spans="1:21" ht="16.5" x14ac:dyDescent="0.3">
      <c r="A83" s="251" t="s">
        <v>22</v>
      </c>
      <c r="B83" s="251"/>
      <c r="C83" s="251"/>
      <c r="D83" s="251"/>
      <c r="E83" s="251"/>
      <c r="F83" s="251"/>
      <c r="G83" s="251"/>
      <c r="H83" s="53">
        <f>TRUNC(SUM(H77:H82),4)</f>
        <v>2.0899999999999998E-2</v>
      </c>
      <c r="I83" s="89">
        <f>TRUNC(SUM(I77:I82),2)</f>
        <v>110.87</v>
      </c>
      <c r="S83" s="80"/>
    </row>
    <row r="84" spans="1:21" ht="11.25" customHeight="1" x14ac:dyDescent="0.3">
      <c r="A84" s="267"/>
      <c r="B84" s="268"/>
      <c r="C84" s="268"/>
      <c r="D84" s="268"/>
      <c r="E84" s="268"/>
      <c r="F84" s="268"/>
      <c r="G84" s="268"/>
      <c r="H84" s="268"/>
      <c r="I84" s="268"/>
    </row>
    <row r="85" spans="1:21" ht="17.25" customHeight="1" x14ac:dyDescent="0.3">
      <c r="A85" s="251" t="s">
        <v>95</v>
      </c>
      <c r="B85" s="251"/>
      <c r="C85" s="251"/>
      <c r="D85" s="251"/>
      <c r="E85" s="251"/>
      <c r="F85" s="251"/>
      <c r="G85" s="251"/>
      <c r="H85" s="44" t="s">
        <v>3</v>
      </c>
      <c r="I85" s="44" t="s">
        <v>1</v>
      </c>
    </row>
    <row r="86" spans="1:21" ht="16.5" x14ac:dyDescent="0.3">
      <c r="A86" s="44" t="s">
        <v>10</v>
      </c>
      <c r="B86" s="250" t="s">
        <v>96</v>
      </c>
      <c r="C86" s="250"/>
      <c r="D86" s="250"/>
      <c r="E86" s="250"/>
      <c r="F86" s="250"/>
      <c r="G86" s="250"/>
      <c r="H86" s="51">
        <v>0</v>
      </c>
      <c r="I86" s="90">
        <f>$I$26*H86</f>
        <v>0</v>
      </c>
    </row>
    <row r="87" spans="1:21" ht="16.5" x14ac:dyDescent="0.3">
      <c r="A87" s="251" t="s">
        <v>24</v>
      </c>
      <c r="B87" s="251"/>
      <c r="C87" s="251"/>
      <c r="D87" s="251"/>
      <c r="E87" s="251"/>
      <c r="F87" s="251"/>
      <c r="G87" s="251"/>
      <c r="H87" s="53">
        <f>TRUNC(SUM(H86),4)</f>
        <v>0</v>
      </c>
      <c r="I87" s="89">
        <f>TRUNC(SUM(I86),2)</f>
        <v>0</v>
      </c>
    </row>
    <row r="88" spans="1:21" ht="10.5" customHeight="1" x14ac:dyDescent="0.3">
      <c r="A88" s="269"/>
      <c r="B88" s="270"/>
      <c r="C88" s="270"/>
      <c r="D88" s="270"/>
      <c r="E88" s="270"/>
      <c r="F88" s="270"/>
      <c r="G88" s="270"/>
      <c r="H88" s="270"/>
      <c r="I88" s="270"/>
    </row>
    <row r="89" spans="1:21" ht="16.5" x14ac:dyDescent="0.3">
      <c r="A89" s="256" t="s">
        <v>97</v>
      </c>
      <c r="B89" s="256"/>
      <c r="C89" s="256"/>
      <c r="D89" s="256"/>
      <c r="E89" s="256"/>
      <c r="F89" s="256"/>
      <c r="G89" s="256"/>
      <c r="H89" s="256"/>
      <c r="I89" s="256"/>
    </row>
    <row r="90" spans="1:21" ht="16.5" x14ac:dyDescent="0.3">
      <c r="A90" s="251" t="s">
        <v>98</v>
      </c>
      <c r="B90" s="251"/>
      <c r="C90" s="251"/>
      <c r="D90" s="251"/>
      <c r="E90" s="251"/>
      <c r="F90" s="251"/>
      <c r="G90" s="251"/>
      <c r="H90" s="251"/>
      <c r="I90" s="44" t="s">
        <v>1</v>
      </c>
    </row>
    <row r="91" spans="1:21" ht="16.5" x14ac:dyDescent="0.3">
      <c r="A91" s="44" t="s">
        <v>27</v>
      </c>
      <c r="B91" s="266" t="s">
        <v>94</v>
      </c>
      <c r="C91" s="266"/>
      <c r="D91" s="266"/>
      <c r="E91" s="266"/>
      <c r="F91" s="266"/>
      <c r="G91" s="266"/>
      <c r="H91" s="266"/>
      <c r="I91" s="46">
        <f>I83</f>
        <v>110.87</v>
      </c>
    </row>
    <row r="92" spans="1:21" ht="16.5" x14ac:dyDescent="0.3">
      <c r="A92" s="44" t="s">
        <v>28</v>
      </c>
      <c r="B92" s="266" t="s">
        <v>99</v>
      </c>
      <c r="C92" s="266"/>
      <c r="D92" s="266"/>
      <c r="E92" s="266"/>
      <c r="F92" s="266"/>
      <c r="G92" s="266"/>
      <c r="H92" s="266"/>
      <c r="I92" s="46">
        <f>I87</f>
        <v>0</v>
      </c>
    </row>
    <row r="93" spans="1:21" ht="16.5" x14ac:dyDescent="0.3">
      <c r="A93" s="251" t="s">
        <v>100</v>
      </c>
      <c r="B93" s="251"/>
      <c r="C93" s="251"/>
      <c r="D93" s="251"/>
      <c r="E93" s="251"/>
      <c r="F93" s="251"/>
      <c r="G93" s="251"/>
      <c r="H93" s="251"/>
      <c r="I93" s="54">
        <f>TRUNC(SUM(I91:I92),2)</f>
        <v>110.87</v>
      </c>
    </row>
    <row r="94" spans="1:21" ht="10.5" customHeight="1" x14ac:dyDescent="0.3">
      <c r="A94" s="260"/>
      <c r="B94" s="261"/>
      <c r="C94" s="261"/>
      <c r="D94" s="261"/>
      <c r="E94" s="261"/>
      <c r="F94" s="261"/>
      <c r="G94" s="261"/>
      <c r="H94" s="261"/>
      <c r="I94" s="261"/>
    </row>
    <row r="95" spans="1:21" ht="16.5" x14ac:dyDescent="0.3">
      <c r="A95" s="262" t="s">
        <v>101</v>
      </c>
      <c r="B95" s="262"/>
      <c r="C95" s="262"/>
      <c r="D95" s="262"/>
      <c r="E95" s="262"/>
      <c r="F95" s="262"/>
      <c r="G95" s="262"/>
      <c r="H95" s="262"/>
      <c r="I95" s="262"/>
    </row>
    <row r="96" spans="1:21" ht="16.5" x14ac:dyDescent="0.3">
      <c r="A96" s="44">
        <v>5</v>
      </c>
      <c r="B96" s="251" t="s">
        <v>19</v>
      </c>
      <c r="C96" s="251"/>
      <c r="D96" s="251"/>
      <c r="E96" s="251"/>
      <c r="F96" s="251"/>
      <c r="G96" s="251"/>
      <c r="H96" s="44"/>
      <c r="I96" s="44" t="s">
        <v>1</v>
      </c>
    </row>
    <row r="97" spans="1:10" s="196" customFormat="1" ht="16.5" x14ac:dyDescent="0.3">
      <c r="A97" s="202" t="s">
        <v>10</v>
      </c>
      <c r="B97" s="264" t="s">
        <v>127</v>
      </c>
      <c r="C97" s="264"/>
      <c r="D97" s="264"/>
      <c r="E97" s="264"/>
      <c r="F97" s="264"/>
      <c r="G97" s="264"/>
      <c r="H97" s="192" t="s">
        <v>0</v>
      </c>
      <c r="I97" s="203">
        <v>161.74</v>
      </c>
      <c r="J97" s="204"/>
    </row>
    <row r="98" spans="1:10" ht="16.5" x14ac:dyDescent="0.3">
      <c r="A98" s="44" t="s">
        <v>11</v>
      </c>
      <c r="B98" s="265" t="s">
        <v>20</v>
      </c>
      <c r="C98" s="265"/>
      <c r="D98" s="265"/>
      <c r="E98" s="265"/>
      <c r="F98" s="265"/>
      <c r="G98" s="265"/>
      <c r="H98" s="42" t="s">
        <v>0</v>
      </c>
      <c r="I98" s="90">
        <v>0</v>
      </c>
    </row>
    <row r="99" spans="1:10" ht="16.5" x14ac:dyDescent="0.3">
      <c r="A99" s="56" t="s">
        <v>12</v>
      </c>
      <c r="B99" s="265" t="s">
        <v>21</v>
      </c>
      <c r="C99" s="265"/>
      <c r="D99" s="265"/>
      <c r="E99" s="265"/>
      <c r="F99" s="265"/>
      <c r="G99" s="265"/>
      <c r="H99" s="42" t="s">
        <v>0</v>
      </c>
      <c r="I99" s="90">
        <v>0</v>
      </c>
    </row>
    <row r="100" spans="1:10" ht="16.5" x14ac:dyDescent="0.3">
      <c r="A100" s="56" t="s">
        <v>13</v>
      </c>
      <c r="B100" s="265" t="s">
        <v>4</v>
      </c>
      <c r="C100" s="265"/>
      <c r="D100" s="265"/>
      <c r="E100" s="265"/>
      <c r="F100" s="265"/>
      <c r="G100" s="265"/>
      <c r="H100" s="42" t="s">
        <v>0</v>
      </c>
      <c r="I100" s="90">
        <v>0</v>
      </c>
    </row>
    <row r="101" spans="1:10" ht="16.5" x14ac:dyDescent="0.3">
      <c r="A101" s="251" t="s">
        <v>102</v>
      </c>
      <c r="B101" s="251"/>
      <c r="C101" s="251"/>
      <c r="D101" s="251"/>
      <c r="E101" s="251"/>
      <c r="F101" s="251"/>
      <c r="G101" s="251"/>
      <c r="H101" s="53" t="s">
        <v>0</v>
      </c>
      <c r="I101" s="89">
        <f>TRUNC(SUM(I97:I100),2)</f>
        <v>161.74</v>
      </c>
    </row>
    <row r="102" spans="1:10" ht="6.75" customHeight="1" x14ac:dyDescent="0.3">
      <c r="A102" s="260"/>
      <c r="B102" s="261"/>
      <c r="C102" s="261"/>
      <c r="D102" s="261"/>
      <c r="E102" s="261"/>
      <c r="F102" s="261"/>
      <c r="G102" s="261"/>
      <c r="H102" s="261"/>
      <c r="I102" s="261"/>
    </row>
    <row r="103" spans="1:10" ht="16.5" x14ac:dyDescent="0.3">
      <c r="A103" s="262" t="s">
        <v>103</v>
      </c>
      <c r="B103" s="262"/>
      <c r="C103" s="262"/>
      <c r="D103" s="262"/>
      <c r="E103" s="262"/>
      <c r="F103" s="262"/>
      <c r="G103" s="262"/>
      <c r="H103" s="262"/>
      <c r="I103" s="262"/>
    </row>
    <row r="104" spans="1:10" ht="16.5" x14ac:dyDescent="0.3">
      <c r="A104" s="44">
        <v>6</v>
      </c>
      <c r="B104" s="251" t="s">
        <v>26</v>
      </c>
      <c r="C104" s="251"/>
      <c r="D104" s="251"/>
      <c r="E104" s="251"/>
      <c r="F104" s="251"/>
      <c r="G104" s="251"/>
      <c r="H104" s="44" t="s">
        <v>3</v>
      </c>
      <c r="I104" s="44" t="s">
        <v>1</v>
      </c>
    </row>
    <row r="105" spans="1:10" ht="16.5" x14ac:dyDescent="0.3">
      <c r="A105" s="44" t="s">
        <v>10</v>
      </c>
      <c r="B105" s="250" t="s">
        <v>29</v>
      </c>
      <c r="C105" s="250"/>
      <c r="D105" s="250"/>
      <c r="E105" s="250"/>
      <c r="F105" s="250"/>
      <c r="G105" s="250"/>
      <c r="H105" s="57">
        <v>0.03</v>
      </c>
      <c r="I105" s="46">
        <f>TRUNC(H105*I129,2)</f>
        <v>285.74</v>
      </c>
      <c r="J105" s="88"/>
    </row>
    <row r="106" spans="1:10" ht="16.5" x14ac:dyDescent="0.3">
      <c r="A106" s="44" t="s">
        <v>11</v>
      </c>
      <c r="B106" s="250" t="s">
        <v>5</v>
      </c>
      <c r="C106" s="250"/>
      <c r="D106" s="250"/>
      <c r="E106" s="250"/>
      <c r="F106" s="250"/>
      <c r="G106" s="250"/>
      <c r="H106" s="58">
        <v>6.7900000000000002E-2</v>
      </c>
      <c r="I106" s="46">
        <f>TRUNC(H106*(I105+I129),2)</f>
        <v>666.13</v>
      </c>
    </row>
    <row r="107" spans="1:10" ht="16.5" x14ac:dyDescent="0.3">
      <c r="A107" s="44" t="s">
        <v>12</v>
      </c>
      <c r="B107" s="263" t="s">
        <v>166</v>
      </c>
      <c r="C107" s="263"/>
      <c r="D107" s="263"/>
      <c r="E107" s="263"/>
      <c r="F107" s="263"/>
      <c r="G107" s="263"/>
      <c r="H107" s="47"/>
      <c r="I107" s="59"/>
    </row>
    <row r="108" spans="1:10" ht="51" customHeight="1" x14ac:dyDescent="0.3">
      <c r="A108" s="44" t="s">
        <v>56</v>
      </c>
      <c r="B108" s="257" t="s">
        <v>167</v>
      </c>
      <c r="C108" s="257"/>
      <c r="D108" s="257"/>
      <c r="E108" s="257"/>
      <c r="F108" s="257"/>
      <c r="G108" s="257"/>
      <c r="H108" s="60">
        <v>1.6500000000000001E-2</v>
      </c>
      <c r="I108" s="46">
        <f>TRUNC(H108*I118,2)</f>
        <v>201.59</v>
      </c>
      <c r="J108" s="83"/>
    </row>
    <row r="109" spans="1:10" ht="51" customHeight="1" x14ac:dyDescent="0.3">
      <c r="A109" s="44" t="s">
        <v>57</v>
      </c>
      <c r="B109" s="257" t="s">
        <v>168</v>
      </c>
      <c r="C109" s="257"/>
      <c r="D109" s="257"/>
      <c r="E109" s="257"/>
      <c r="F109" s="257"/>
      <c r="G109" s="257"/>
      <c r="H109" s="61">
        <v>7.5999999999999998E-2</v>
      </c>
      <c r="I109" s="46">
        <f>TRUNC(H109*I118,2)</f>
        <v>928.54</v>
      </c>
      <c r="J109" s="83"/>
    </row>
    <row r="110" spans="1:10" ht="16.5" x14ac:dyDescent="0.3">
      <c r="A110" s="44" t="s">
        <v>58</v>
      </c>
      <c r="B110" s="250" t="s">
        <v>55</v>
      </c>
      <c r="C110" s="250"/>
      <c r="D110" s="250"/>
      <c r="E110" s="250"/>
      <c r="F110" s="250"/>
      <c r="G110" s="250"/>
      <c r="H110" s="62">
        <v>0.05</v>
      </c>
      <c r="I110" s="46">
        <f>TRUNC(H110*I118,2)</f>
        <v>610.88</v>
      </c>
      <c r="J110" s="83"/>
    </row>
    <row r="111" spans="1:10" ht="16.5" customHeight="1" x14ac:dyDescent="0.3">
      <c r="A111" s="251" t="s">
        <v>104</v>
      </c>
      <c r="B111" s="251"/>
      <c r="C111" s="251"/>
      <c r="D111" s="251"/>
      <c r="E111" s="251"/>
      <c r="F111" s="251"/>
      <c r="G111" s="251"/>
      <c r="H111" s="63">
        <f>SUM(H105:H110)</f>
        <v>0.2404</v>
      </c>
      <c r="I111" s="54">
        <f>TRUNC(SUM(I105:I110),2)</f>
        <v>2692.88</v>
      </c>
    </row>
    <row r="112" spans="1:10" ht="9" customHeight="1" x14ac:dyDescent="0.3">
      <c r="A112" s="43"/>
      <c r="B112" s="258"/>
      <c r="C112" s="258"/>
      <c r="D112" s="258"/>
      <c r="E112" s="258"/>
      <c r="F112" s="258"/>
      <c r="G112" s="258"/>
      <c r="H112" s="258"/>
      <c r="I112" s="258"/>
    </row>
    <row r="113" spans="1:14" ht="16.5" x14ac:dyDescent="0.3">
      <c r="A113" s="134" t="s">
        <v>59</v>
      </c>
      <c r="B113" s="259" t="s">
        <v>60</v>
      </c>
      <c r="C113" s="259"/>
      <c r="D113" s="259"/>
      <c r="E113" s="259"/>
      <c r="F113" s="259"/>
      <c r="G113" s="259"/>
      <c r="H113" s="135">
        <f>TRUNC(H108+H109+H110,4)</f>
        <v>0.14249999999999999</v>
      </c>
      <c r="I113" s="136"/>
    </row>
    <row r="114" spans="1:14" ht="16.5" x14ac:dyDescent="0.3">
      <c r="A114" s="137"/>
      <c r="B114" s="254">
        <v>100</v>
      </c>
      <c r="C114" s="254"/>
      <c r="D114" s="254"/>
      <c r="E114" s="254"/>
      <c r="F114" s="254"/>
      <c r="G114" s="254"/>
      <c r="H114" s="138"/>
      <c r="I114" s="139"/>
    </row>
    <row r="115" spans="1:14" ht="5.25" customHeight="1" x14ac:dyDescent="0.3">
      <c r="A115" s="144"/>
      <c r="B115" s="132"/>
      <c r="C115" s="132"/>
      <c r="D115" s="132"/>
      <c r="E115" s="132"/>
      <c r="F115" s="132"/>
      <c r="G115" s="132"/>
      <c r="H115" s="138"/>
      <c r="I115" s="139"/>
      <c r="N115" s="67"/>
    </row>
    <row r="116" spans="1:14" ht="16.5" x14ac:dyDescent="0.3">
      <c r="A116" s="137" t="s">
        <v>61</v>
      </c>
      <c r="B116" s="254" t="s">
        <v>105</v>
      </c>
      <c r="C116" s="254"/>
      <c r="D116" s="254"/>
      <c r="E116" s="254"/>
      <c r="F116" s="254"/>
      <c r="G116" s="254"/>
      <c r="H116" s="138"/>
      <c r="I116" s="140">
        <f>TRUNC(I129+I105+I106,2)</f>
        <v>10476.709999999999</v>
      </c>
    </row>
    <row r="117" spans="1:14" ht="8.25" customHeight="1" x14ac:dyDescent="0.3">
      <c r="A117" s="137"/>
      <c r="B117" s="132"/>
      <c r="C117" s="132"/>
      <c r="D117" s="132"/>
      <c r="E117" s="132"/>
      <c r="F117" s="132"/>
      <c r="G117" s="132"/>
      <c r="H117" s="138"/>
      <c r="I117" s="140"/>
    </row>
    <row r="118" spans="1:14" ht="16.5" x14ac:dyDescent="0.3">
      <c r="A118" s="137" t="s">
        <v>62</v>
      </c>
      <c r="B118" s="254" t="s">
        <v>63</v>
      </c>
      <c r="C118" s="254"/>
      <c r="D118" s="254"/>
      <c r="E118" s="254"/>
      <c r="F118" s="254"/>
      <c r="G118" s="254"/>
      <c r="H118" s="138"/>
      <c r="I118" s="140">
        <f>TRUNC(I116/(1-H113),2)</f>
        <v>12217.73</v>
      </c>
    </row>
    <row r="119" spans="1:14" ht="6.75" customHeight="1" x14ac:dyDescent="0.3">
      <c r="A119" s="137"/>
      <c r="B119" s="132"/>
      <c r="C119" s="132"/>
      <c r="D119" s="132"/>
      <c r="E119" s="132"/>
      <c r="F119" s="132"/>
      <c r="G119" s="132"/>
      <c r="H119" s="138"/>
      <c r="I119" s="140"/>
      <c r="K119" s="19"/>
      <c r="N119" s="19"/>
    </row>
    <row r="120" spans="1:14" ht="16.5" x14ac:dyDescent="0.3">
      <c r="A120" s="141"/>
      <c r="B120" s="255" t="s">
        <v>64</v>
      </c>
      <c r="C120" s="255"/>
      <c r="D120" s="255"/>
      <c r="E120" s="255"/>
      <c r="F120" s="255"/>
      <c r="G120" s="255"/>
      <c r="H120" s="142"/>
      <c r="I120" s="143">
        <f>TRUNC(I118-I116,2)</f>
        <v>1741.02</v>
      </c>
      <c r="L120" s="19"/>
    </row>
    <row r="121" spans="1:14" ht="132" customHeight="1" x14ac:dyDescent="0.3">
      <c r="A121" s="43"/>
      <c r="B121" s="43"/>
      <c r="C121" s="43"/>
      <c r="D121" s="43"/>
      <c r="E121" s="43"/>
      <c r="F121" s="43"/>
      <c r="G121" s="43"/>
      <c r="H121" s="43"/>
      <c r="I121" s="50"/>
      <c r="K121" s="9"/>
    </row>
    <row r="122" spans="1:14" ht="16.5" x14ac:dyDescent="0.3">
      <c r="A122" s="256" t="s">
        <v>106</v>
      </c>
      <c r="B122" s="256"/>
      <c r="C122" s="256"/>
      <c r="D122" s="256"/>
      <c r="E122" s="256"/>
      <c r="F122" s="256"/>
      <c r="G122" s="256"/>
      <c r="H122" s="256"/>
      <c r="I122" s="256"/>
    </row>
    <row r="123" spans="1:14" ht="16.5" x14ac:dyDescent="0.3">
      <c r="A123" s="251" t="s">
        <v>30</v>
      </c>
      <c r="B123" s="251"/>
      <c r="C123" s="251"/>
      <c r="D123" s="251"/>
      <c r="E123" s="251"/>
      <c r="F123" s="251"/>
      <c r="G123" s="251"/>
      <c r="H123" s="251"/>
      <c r="I123" s="44" t="s">
        <v>1</v>
      </c>
    </row>
    <row r="124" spans="1:14" ht="16.5" x14ac:dyDescent="0.3">
      <c r="A124" s="42" t="s">
        <v>10</v>
      </c>
      <c r="B124" s="250" t="str">
        <f>A17</f>
        <v>MÓDULO 1 - COMPOSIÇÃO DA REMUNERAÇÃO</v>
      </c>
      <c r="C124" s="250"/>
      <c r="D124" s="250"/>
      <c r="E124" s="250"/>
      <c r="F124" s="250"/>
      <c r="G124" s="250"/>
      <c r="H124" s="250"/>
      <c r="I124" s="90">
        <f>I26</f>
        <v>5304.84</v>
      </c>
    </row>
    <row r="125" spans="1:14" ht="16.5" x14ac:dyDescent="0.3">
      <c r="A125" s="42" t="s">
        <v>11</v>
      </c>
      <c r="B125" s="250" t="str">
        <f>A28</f>
        <v>MÓDULO 2 – ENCARGOS E BENEFÍCIOS ANUAIS, MENSAIS E DIÁRIOS</v>
      </c>
      <c r="C125" s="250"/>
      <c r="D125" s="250"/>
      <c r="E125" s="250"/>
      <c r="F125" s="250"/>
      <c r="G125" s="250"/>
      <c r="H125" s="250"/>
      <c r="I125" s="90">
        <f>I63</f>
        <v>3594.48</v>
      </c>
      <c r="K125" s="9"/>
    </row>
    <row r="126" spans="1:14" ht="16.5" x14ac:dyDescent="0.3">
      <c r="A126" s="42" t="s">
        <v>12</v>
      </c>
      <c r="B126" s="250" t="str">
        <f>A65</f>
        <v>MÓDULO 3 – PROVISÃO PARA RESCISÃO</v>
      </c>
      <c r="C126" s="250"/>
      <c r="D126" s="250"/>
      <c r="E126" s="250"/>
      <c r="F126" s="250"/>
      <c r="G126" s="250"/>
      <c r="H126" s="250"/>
      <c r="I126" s="90">
        <f>I73</f>
        <v>352.91</v>
      </c>
      <c r="K126" s="9"/>
    </row>
    <row r="127" spans="1:14" ht="16.5" x14ac:dyDescent="0.3">
      <c r="A127" s="42" t="s">
        <v>13</v>
      </c>
      <c r="B127" s="250" t="str">
        <f>A75</f>
        <v>MÓDULO 4 – CUSTO DE REPOSIÇÃO DO PROFISSIONAL AUSENTE</v>
      </c>
      <c r="C127" s="250"/>
      <c r="D127" s="250"/>
      <c r="E127" s="250"/>
      <c r="F127" s="250"/>
      <c r="G127" s="250"/>
      <c r="H127" s="250"/>
      <c r="I127" s="90">
        <f>I93</f>
        <v>110.87</v>
      </c>
    </row>
    <row r="128" spans="1:14" ht="16.5" x14ac:dyDescent="0.3">
      <c r="A128" s="42" t="s">
        <v>14</v>
      </c>
      <c r="B128" s="250" t="str">
        <f>A95</f>
        <v>MÓDULO 5 – INSUMOS DIVERSOS</v>
      </c>
      <c r="C128" s="250"/>
      <c r="D128" s="250"/>
      <c r="E128" s="250"/>
      <c r="F128" s="250"/>
      <c r="G128" s="250"/>
      <c r="H128" s="250"/>
      <c r="I128" s="90">
        <f>I101</f>
        <v>161.74</v>
      </c>
      <c r="K128" s="19"/>
    </row>
    <row r="129" spans="1:12" ht="16.5" x14ac:dyDescent="0.3">
      <c r="A129" s="44"/>
      <c r="B129" s="251" t="s">
        <v>107</v>
      </c>
      <c r="C129" s="251"/>
      <c r="D129" s="251"/>
      <c r="E129" s="251"/>
      <c r="F129" s="251"/>
      <c r="G129" s="251"/>
      <c r="H129" s="251"/>
      <c r="I129" s="89">
        <f>TRUNC(SUM(I124:I128),2)</f>
        <v>9524.84</v>
      </c>
      <c r="L129" s="19"/>
    </row>
    <row r="130" spans="1:12" ht="16.5" x14ac:dyDescent="0.3">
      <c r="A130" s="42" t="s">
        <v>15</v>
      </c>
      <c r="B130" s="250" t="str">
        <f>A103</f>
        <v>MÓDULO 6 – CUSTOS INDIRETOS, TRIBUTOS E LUCRO</v>
      </c>
      <c r="C130" s="250"/>
      <c r="D130" s="250"/>
      <c r="E130" s="250"/>
      <c r="F130" s="250"/>
      <c r="G130" s="250"/>
      <c r="H130" s="250"/>
      <c r="I130" s="90">
        <f>I111</f>
        <v>2692.88</v>
      </c>
    </row>
    <row r="131" spans="1:12" ht="14.25" customHeight="1" x14ac:dyDescent="0.3">
      <c r="A131" s="251" t="s">
        <v>108</v>
      </c>
      <c r="B131" s="251"/>
      <c r="C131" s="251"/>
      <c r="D131" s="251"/>
      <c r="E131" s="251"/>
      <c r="F131" s="251"/>
      <c r="G131" s="251"/>
      <c r="H131" s="251"/>
      <c r="I131" s="89">
        <f>TRUNC(SUM(I129:I130),2)</f>
        <v>12217.72</v>
      </c>
    </row>
    <row r="132" spans="1:12" hidden="1" x14ac:dyDescent="0.2">
      <c r="I132" s="19"/>
    </row>
    <row r="133" spans="1:12" ht="40.5" hidden="1" customHeight="1" thickBot="1" x14ac:dyDescent="0.25">
      <c r="A133" s="3"/>
      <c r="B133" s="219" t="s">
        <v>32</v>
      </c>
      <c r="C133" s="219"/>
      <c r="D133" s="219"/>
      <c r="E133" s="219"/>
      <c r="F133" s="219"/>
      <c r="G133" s="219"/>
      <c r="H133" s="4"/>
      <c r="I133" s="4"/>
    </row>
    <row r="134" spans="1:12" ht="23.25" hidden="1" thickBot="1" x14ac:dyDescent="0.25">
      <c r="A134" s="252" t="s">
        <v>34</v>
      </c>
      <c r="B134" s="253"/>
      <c r="C134" s="252" t="s">
        <v>35</v>
      </c>
      <c r="D134" s="253"/>
      <c r="E134" s="252" t="s">
        <v>37</v>
      </c>
      <c r="F134" s="253"/>
      <c r="G134" s="20" t="s">
        <v>36</v>
      </c>
      <c r="H134" s="21" t="s">
        <v>33</v>
      </c>
      <c r="I134" s="22" t="s">
        <v>1</v>
      </c>
    </row>
    <row r="135" spans="1:12" hidden="1" x14ac:dyDescent="0.2">
      <c r="A135" s="244" t="s">
        <v>38</v>
      </c>
      <c r="B135" s="245"/>
      <c r="C135" s="246" t="s">
        <v>42</v>
      </c>
      <c r="D135" s="247"/>
      <c r="E135" s="248"/>
      <c r="F135" s="249"/>
      <c r="G135" s="23" t="s">
        <v>42</v>
      </c>
      <c r="H135" s="24"/>
      <c r="I135" s="25">
        <v>0</v>
      </c>
    </row>
    <row r="136" spans="1:12" hidden="1" x14ac:dyDescent="0.2">
      <c r="A136" s="240" t="s">
        <v>39</v>
      </c>
      <c r="B136" s="241"/>
      <c r="C136" s="242" t="s">
        <v>42</v>
      </c>
      <c r="D136" s="243"/>
      <c r="E136" s="234"/>
      <c r="F136" s="235"/>
      <c r="G136" s="26" t="s">
        <v>42</v>
      </c>
      <c r="H136" s="27"/>
      <c r="I136" s="28">
        <v>0</v>
      </c>
    </row>
    <row r="137" spans="1:12" hidden="1" x14ac:dyDescent="0.2">
      <c r="A137" s="240" t="s">
        <v>40</v>
      </c>
      <c r="B137" s="241"/>
      <c r="C137" s="242" t="s">
        <v>42</v>
      </c>
      <c r="D137" s="243"/>
      <c r="E137" s="234"/>
      <c r="F137" s="235"/>
      <c r="G137" s="26" t="s">
        <v>42</v>
      </c>
      <c r="H137" s="27"/>
      <c r="I137" s="28">
        <v>0</v>
      </c>
    </row>
    <row r="138" spans="1:12" hidden="1" x14ac:dyDescent="0.2">
      <c r="A138" s="240" t="s">
        <v>41</v>
      </c>
      <c r="B138" s="241"/>
      <c r="C138" s="242" t="s">
        <v>42</v>
      </c>
      <c r="D138" s="243"/>
      <c r="E138" s="234"/>
      <c r="F138" s="235"/>
      <c r="G138" s="26" t="s">
        <v>42</v>
      </c>
      <c r="H138" s="27"/>
      <c r="I138" s="28">
        <v>0</v>
      </c>
    </row>
    <row r="139" spans="1:12" hidden="1" x14ac:dyDescent="0.2">
      <c r="A139" s="232"/>
      <c r="B139" s="233"/>
      <c r="C139" s="234"/>
      <c r="D139" s="235"/>
      <c r="E139" s="234"/>
      <c r="F139" s="235"/>
      <c r="G139" s="29"/>
      <c r="H139" s="30"/>
      <c r="I139" s="28"/>
    </row>
    <row r="140" spans="1:12" ht="12" hidden="1" thickBot="1" x14ac:dyDescent="0.25">
      <c r="A140" s="236"/>
      <c r="B140" s="237"/>
      <c r="C140" s="238"/>
      <c r="D140" s="239"/>
      <c r="E140" s="238"/>
      <c r="F140" s="239"/>
      <c r="G140" s="31"/>
      <c r="H140" s="32"/>
      <c r="I140" s="33"/>
    </row>
    <row r="141" spans="1:12" ht="12" hidden="1" thickBot="1" x14ac:dyDescent="0.25">
      <c r="A141" s="216" t="s">
        <v>43</v>
      </c>
      <c r="B141" s="217"/>
      <c r="C141" s="217"/>
      <c r="D141" s="217"/>
      <c r="E141" s="217"/>
      <c r="F141" s="217"/>
      <c r="G141" s="217"/>
      <c r="H141" s="218"/>
      <c r="I141" s="34">
        <f>SUM(I139:I140)</f>
        <v>0</v>
      </c>
    </row>
    <row r="142" spans="1:12" hidden="1" x14ac:dyDescent="0.2"/>
    <row r="143" spans="1:12" hidden="1" x14ac:dyDescent="0.2">
      <c r="A143" s="3" t="s">
        <v>44</v>
      </c>
      <c r="B143" s="219" t="s">
        <v>45</v>
      </c>
      <c r="C143" s="219"/>
      <c r="D143" s="219"/>
      <c r="E143" s="219"/>
      <c r="F143" s="219"/>
      <c r="G143" s="219"/>
      <c r="H143" s="4"/>
      <c r="I143" s="4"/>
    </row>
    <row r="144" spans="1:12" ht="12" hidden="1" thickBot="1" x14ac:dyDescent="0.25">
      <c r="A144" s="220" t="s">
        <v>46</v>
      </c>
      <c r="B144" s="221"/>
      <c r="C144" s="221"/>
      <c r="D144" s="221"/>
      <c r="E144" s="221"/>
      <c r="F144" s="221"/>
      <c r="G144" s="221"/>
      <c r="H144" s="221"/>
      <c r="I144" s="222"/>
    </row>
    <row r="145" spans="1:14" ht="12" hidden="1" thickBot="1" x14ac:dyDescent="0.25">
      <c r="A145" s="35"/>
      <c r="B145" s="223" t="s">
        <v>47</v>
      </c>
      <c r="C145" s="224"/>
      <c r="D145" s="224"/>
      <c r="E145" s="224"/>
      <c r="F145" s="224"/>
      <c r="G145" s="224"/>
      <c r="H145" s="225"/>
      <c r="I145" s="22" t="s">
        <v>1</v>
      </c>
    </row>
    <row r="146" spans="1:14" hidden="1" x14ac:dyDescent="0.2">
      <c r="A146" s="36" t="s">
        <v>10</v>
      </c>
      <c r="B146" s="226" t="s">
        <v>48</v>
      </c>
      <c r="C146" s="227"/>
      <c r="D146" s="227"/>
      <c r="E146" s="227"/>
      <c r="F146" s="227"/>
      <c r="G146" s="227"/>
      <c r="H146" s="228"/>
      <c r="I146" s="37">
        <f>I108</f>
        <v>201.59</v>
      </c>
    </row>
    <row r="147" spans="1:14" hidden="1" x14ac:dyDescent="0.2">
      <c r="A147" s="38" t="s">
        <v>11</v>
      </c>
      <c r="B147" s="229" t="s">
        <v>49</v>
      </c>
      <c r="C147" s="230"/>
      <c r="D147" s="230"/>
      <c r="E147" s="230"/>
      <c r="F147" s="230"/>
      <c r="G147" s="230"/>
      <c r="H147" s="231"/>
      <c r="I147" s="39" t="e">
        <f>#REF!</f>
        <v>#REF!</v>
      </c>
    </row>
    <row r="148" spans="1:14" ht="12" hidden="1" thickBot="1" x14ac:dyDescent="0.25">
      <c r="A148" s="38" t="s">
        <v>12</v>
      </c>
      <c r="B148" s="207" t="s">
        <v>50</v>
      </c>
      <c r="C148" s="208"/>
      <c r="D148" s="208"/>
      <c r="E148" s="208"/>
      <c r="F148" s="208"/>
      <c r="G148" s="208"/>
      <c r="H148" s="209"/>
      <c r="I148" s="39">
        <f>I111</f>
        <v>2692.88</v>
      </c>
    </row>
    <row r="149" spans="1:14" ht="12" hidden="1" thickBot="1" x14ac:dyDescent="0.25">
      <c r="A149" s="210" t="s">
        <v>25</v>
      </c>
      <c r="B149" s="211"/>
      <c r="C149" s="211"/>
      <c r="D149" s="211"/>
      <c r="E149" s="211"/>
      <c r="F149" s="211"/>
      <c r="G149" s="211"/>
      <c r="H149" s="212"/>
      <c r="I149" s="34" t="e">
        <f>SUM(I146:I148)</f>
        <v>#REF!</v>
      </c>
    </row>
    <row r="150" spans="1:14" hidden="1" x14ac:dyDescent="0.2">
      <c r="A150" s="3" t="s">
        <v>23</v>
      </c>
      <c r="B150" s="5" t="s">
        <v>51</v>
      </c>
    </row>
    <row r="151" spans="1:14" hidden="1" x14ac:dyDescent="0.2"/>
    <row r="152" spans="1:14" ht="21" customHeight="1" x14ac:dyDescent="0.2"/>
    <row r="153" spans="1:14" ht="16.5" x14ac:dyDescent="0.3">
      <c r="A153" s="130" t="s">
        <v>136</v>
      </c>
      <c r="B153" s="130"/>
      <c r="C153" s="64"/>
      <c r="D153" s="64"/>
      <c r="E153" s="64"/>
      <c r="F153" s="64"/>
      <c r="G153" s="64"/>
      <c r="N153" s="15"/>
    </row>
    <row r="154" spans="1:14" x14ac:dyDescent="0.2">
      <c r="A154" s="9"/>
      <c r="B154" s="12"/>
      <c r="E154" s="6"/>
    </row>
    <row r="155" spans="1:14" ht="29.25" customHeight="1" x14ac:dyDescent="0.2">
      <c r="A155" s="213"/>
      <c r="B155" s="213"/>
      <c r="C155" s="213"/>
      <c r="D155" s="213"/>
      <c r="E155" s="213"/>
      <c r="F155" s="213"/>
      <c r="G155" s="213"/>
      <c r="H155" s="213"/>
      <c r="I155" s="213"/>
    </row>
    <row r="156" spans="1:14" ht="16.5" customHeight="1" x14ac:dyDescent="0.2">
      <c r="A156" s="214"/>
      <c r="B156" s="214"/>
      <c r="C156" s="214"/>
      <c r="D156" s="214"/>
      <c r="E156" s="214"/>
      <c r="F156" s="214"/>
      <c r="G156" s="214"/>
      <c r="H156" s="214"/>
      <c r="I156" s="214"/>
      <c r="N156" s="19"/>
    </row>
    <row r="157" spans="1:14" ht="16.5" customHeight="1" x14ac:dyDescent="0.2">
      <c r="A157" s="215"/>
      <c r="B157" s="215"/>
      <c r="C157" s="215"/>
      <c r="D157" s="215"/>
      <c r="E157" s="215"/>
      <c r="F157" s="215"/>
      <c r="G157" s="215"/>
      <c r="H157" s="215"/>
      <c r="I157" s="215"/>
    </row>
    <row r="158" spans="1:14" ht="12.75" x14ac:dyDescent="0.2">
      <c r="A158" s="215"/>
      <c r="B158" s="215"/>
      <c r="C158" s="215"/>
      <c r="D158" s="215"/>
      <c r="E158" s="215"/>
      <c r="F158" s="215"/>
      <c r="G158" s="215"/>
      <c r="H158" s="215"/>
      <c r="I158" s="215"/>
    </row>
    <row r="216" ht="4.5" customHeight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t="5.25" customHeight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t="3" customHeight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7" ht="9.75" customHeight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</sheetData>
  <mergeCells count="169">
    <mergeCell ref="B7:G7"/>
    <mergeCell ref="H7:I7"/>
    <mergeCell ref="B8:G8"/>
    <mergeCell ref="H8:I8"/>
    <mergeCell ref="A10:I10"/>
    <mergeCell ref="B11:G11"/>
    <mergeCell ref="H11:I11"/>
    <mergeCell ref="A1:I1"/>
    <mergeCell ref="A2:I2"/>
    <mergeCell ref="A3:I3"/>
    <mergeCell ref="A5:I5"/>
    <mergeCell ref="B6:G6"/>
    <mergeCell ref="H6:I6"/>
    <mergeCell ref="B15:G15"/>
    <mergeCell ref="H15:I15"/>
    <mergeCell ref="A16:I16"/>
    <mergeCell ref="A17:I17"/>
    <mergeCell ref="B18:G18"/>
    <mergeCell ref="B19:G19"/>
    <mergeCell ref="B12:G12"/>
    <mergeCell ref="H12:I12"/>
    <mergeCell ref="B13:G13"/>
    <mergeCell ref="H13:I13"/>
    <mergeCell ref="B14:G14"/>
    <mergeCell ref="H14:I14"/>
    <mergeCell ref="B25:G25"/>
    <mergeCell ref="A26:H26"/>
    <mergeCell ref="A28:I28"/>
    <mergeCell ref="A29:G29"/>
    <mergeCell ref="B30:G30"/>
    <mergeCell ref="B31:G31"/>
    <mergeCell ref="B20:G20"/>
    <mergeCell ref="B21:G21"/>
    <mergeCell ref="K21:O21"/>
    <mergeCell ref="B22:G22"/>
    <mergeCell ref="B23:G23"/>
    <mergeCell ref="B24:G24"/>
    <mergeCell ref="B38:G38"/>
    <mergeCell ref="B39:G39"/>
    <mergeCell ref="B40:G40"/>
    <mergeCell ref="B41:G41"/>
    <mergeCell ref="B42:G42"/>
    <mergeCell ref="A43:G43"/>
    <mergeCell ref="A32:G32"/>
    <mergeCell ref="A33:I33"/>
    <mergeCell ref="A34:G34"/>
    <mergeCell ref="B35:G35"/>
    <mergeCell ref="B36:G36"/>
    <mergeCell ref="B37:G37"/>
    <mergeCell ref="B50:G50"/>
    <mergeCell ref="B51:G51"/>
    <mergeCell ref="B52:G52"/>
    <mergeCell ref="B53:G53"/>
    <mergeCell ref="B54:G54"/>
    <mergeCell ref="B55:G55"/>
    <mergeCell ref="A44:I44"/>
    <mergeCell ref="A45:G45"/>
    <mergeCell ref="B46:G46"/>
    <mergeCell ref="B47:G47"/>
    <mergeCell ref="B48:G48"/>
    <mergeCell ref="B49:G49"/>
    <mergeCell ref="O61:P61"/>
    <mergeCell ref="B62:H62"/>
    <mergeCell ref="A63:H63"/>
    <mergeCell ref="A64:I64"/>
    <mergeCell ref="A65:I65"/>
    <mergeCell ref="B66:G66"/>
    <mergeCell ref="A56:H56"/>
    <mergeCell ref="A57:I57"/>
    <mergeCell ref="A58:I58"/>
    <mergeCell ref="A59:H59"/>
    <mergeCell ref="B60:H60"/>
    <mergeCell ref="B61:H61"/>
    <mergeCell ref="B72:G72"/>
    <mergeCell ref="A73:G73"/>
    <mergeCell ref="A74:I74"/>
    <mergeCell ref="A75:I75"/>
    <mergeCell ref="A76:G76"/>
    <mergeCell ref="B77:G77"/>
    <mergeCell ref="B67:G67"/>
    <mergeCell ref="B68:G68"/>
    <mergeCell ref="L68:M68"/>
    <mergeCell ref="B69:G69"/>
    <mergeCell ref="B70:G70"/>
    <mergeCell ref="B71:G71"/>
    <mergeCell ref="A84:I84"/>
    <mergeCell ref="A85:G85"/>
    <mergeCell ref="B86:G86"/>
    <mergeCell ref="A87:G87"/>
    <mergeCell ref="A88:I88"/>
    <mergeCell ref="A89:I89"/>
    <mergeCell ref="B78:G78"/>
    <mergeCell ref="B79:G79"/>
    <mergeCell ref="B80:G80"/>
    <mergeCell ref="B81:G81"/>
    <mergeCell ref="B82:G82"/>
    <mergeCell ref="A83:G83"/>
    <mergeCell ref="B96:G96"/>
    <mergeCell ref="B97:G97"/>
    <mergeCell ref="B98:G98"/>
    <mergeCell ref="B99:G99"/>
    <mergeCell ref="B100:G100"/>
    <mergeCell ref="A101:G101"/>
    <mergeCell ref="A90:H90"/>
    <mergeCell ref="B91:H91"/>
    <mergeCell ref="B92:H92"/>
    <mergeCell ref="A93:H93"/>
    <mergeCell ref="A94:I94"/>
    <mergeCell ref="A95:I95"/>
    <mergeCell ref="B108:G108"/>
    <mergeCell ref="B109:G109"/>
    <mergeCell ref="B110:G110"/>
    <mergeCell ref="A111:G111"/>
    <mergeCell ref="B112:I112"/>
    <mergeCell ref="B113:G113"/>
    <mergeCell ref="A102:I102"/>
    <mergeCell ref="A103:I103"/>
    <mergeCell ref="B104:G104"/>
    <mergeCell ref="B105:G105"/>
    <mergeCell ref="B106:G106"/>
    <mergeCell ref="B107:G107"/>
    <mergeCell ref="B124:H124"/>
    <mergeCell ref="B125:H125"/>
    <mergeCell ref="B126:H126"/>
    <mergeCell ref="B127:H127"/>
    <mergeCell ref="B128:H128"/>
    <mergeCell ref="B129:H129"/>
    <mergeCell ref="B114:G114"/>
    <mergeCell ref="B116:G116"/>
    <mergeCell ref="B118:G118"/>
    <mergeCell ref="B120:G120"/>
    <mergeCell ref="A122:I122"/>
    <mergeCell ref="A123:H123"/>
    <mergeCell ref="A135:B135"/>
    <mergeCell ref="C135:D135"/>
    <mergeCell ref="E135:F135"/>
    <mergeCell ref="A136:B136"/>
    <mergeCell ref="C136:D136"/>
    <mergeCell ref="E136:F136"/>
    <mergeCell ref="B130:H130"/>
    <mergeCell ref="A131:H131"/>
    <mergeCell ref="B133:G133"/>
    <mergeCell ref="A134:B134"/>
    <mergeCell ref="C134:D134"/>
    <mergeCell ref="E134:F134"/>
    <mergeCell ref="A139:B139"/>
    <mergeCell ref="C139:D139"/>
    <mergeCell ref="E139:F139"/>
    <mergeCell ref="A140:B140"/>
    <mergeCell ref="C140:D140"/>
    <mergeCell ref="E140:F140"/>
    <mergeCell ref="A137:B137"/>
    <mergeCell ref="C137:D137"/>
    <mergeCell ref="E137:F137"/>
    <mergeCell ref="A138:B138"/>
    <mergeCell ref="C138:D138"/>
    <mergeCell ref="E138:F138"/>
    <mergeCell ref="B148:H148"/>
    <mergeCell ref="A149:H149"/>
    <mergeCell ref="A155:I155"/>
    <mergeCell ref="A156:I156"/>
    <mergeCell ref="A157:I157"/>
    <mergeCell ref="A158:I158"/>
    <mergeCell ref="A141:H141"/>
    <mergeCell ref="B143:G143"/>
    <mergeCell ref="A144:I144"/>
    <mergeCell ref="B145:H145"/>
    <mergeCell ref="B146:H146"/>
    <mergeCell ref="B147:H147"/>
  </mergeCells>
  <pageMargins left="0.39370078740157483" right="0.19685039370078741" top="0.27559055118110237" bottom="0.27559055118110237" header="0.15748031496062992" footer="0.15748031496062992"/>
  <pageSetup paperSize="9" scale="80" firstPageNumber="0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U158"/>
  <sheetViews>
    <sheetView showGridLines="0" topLeftCell="A121" workbookViewId="0">
      <selection sqref="A1:I154"/>
    </sheetView>
  </sheetViews>
  <sheetFormatPr defaultColWidth="9.140625" defaultRowHeight="11.25" x14ac:dyDescent="0.2"/>
  <cols>
    <col min="1" max="1" width="8.42578125" style="5" bestFit="1" customWidth="1"/>
    <col min="2" max="2" width="9.140625" style="5"/>
    <col min="3" max="3" width="15" style="5" bestFit="1" customWidth="1"/>
    <col min="4" max="4" width="9.140625" style="5"/>
    <col min="5" max="5" width="10.85546875" style="5" bestFit="1" customWidth="1"/>
    <col min="6" max="6" width="9.140625" style="5"/>
    <col min="7" max="7" width="39.42578125" style="5" customWidth="1"/>
    <col min="8" max="8" width="10.5703125" style="5" bestFit="1" customWidth="1"/>
    <col min="9" max="9" width="13" style="5" customWidth="1"/>
    <col min="10" max="10" width="6.28515625" style="5" customWidth="1"/>
    <col min="11" max="11" width="9.140625" style="5" customWidth="1"/>
    <col min="12" max="12" width="10.42578125" style="5" bestFit="1" customWidth="1"/>
    <col min="13" max="13" width="10.5703125" style="5" bestFit="1" customWidth="1"/>
    <col min="14" max="14" width="8" style="5" customWidth="1"/>
    <col min="15" max="15" width="9" style="5" customWidth="1"/>
    <col min="16" max="16384" width="9.140625" style="5"/>
  </cols>
  <sheetData>
    <row r="1" spans="1:13" ht="16.5" x14ac:dyDescent="0.3">
      <c r="A1" s="317" t="s">
        <v>120</v>
      </c>
      <c r="B1" s="317"/>
      <c r="C1" s="317"/>
      <c r="D1" s="317"/>
      <c r="E1" s="317"/>
      <c r="F1" s="317"/>
      <c r="G1" s="317"/>
      <c r="H1" s="317"/>
      <c r="I1" s="317"/>
    </row>
    <row r="2" spans="1:13" ht="16.5" x14ac:dyDescent="0.3">
      <c r="A2" s="318" t="s">
        <v>117</v>
      </c>
      <c r="B2" s="318"/>
      <c r="C2" s="318"/>
      <c r="D2" s="318"/>
      <c r="E2" s="318"/>
      <c r="F2" s="318"/>
      <c r="G2" s="318"/>
      <c r="H2" s="318"/>
      <c r="I2" s="318"/>
    </row>
    <row r="3" spans="1:13" ht="16.5" x14ac:dyDescent="0.3">
      <c r="A3" s="254" t="s">
        <v>131</v>
      </c>
      <c r="B3" s="254"/>
      <c r="C3" s="254"/>
      <c r="D3" s="254"/>
      <c r="E3" s="254"/>
      <c r="F3" s="254"/>
      <c r="G3" s="254"/>
      <c r="H3" s="254"/>
      <c r="I3" s="254"/>
    </row>
    <row r="4" spans="1:13" ht="6.75" customHeight="1" x14ac:dyDescent="0.3">
      <c r="A4" s="41"/>
      <c r="B4" s="41"/>
      <c r="C4" s="41"/>
      <c r="D4" s="41"/>
      <c r="E4" s="41"/>
      <c r="F4" s="41"/>
      <c r="G4" s="41"/>
      <c r="H4" s="41"/>
      <c r="I4" s="41"/>
    </row>
    <row r="5" spans="1:13" ht="16.5" x14ac:dyDescent="0.3">
      <c r="A5" s="256" t="s">
        <v>52</v>
      </c>
      <c r="B5" s="256"/>
      <c r="C5" s="256"/>
      <c r="D5" s="256"/>
      <c r="E5" s="256"/>
      <c r="F5" s="256"/>
      <c r="G5" s="256"/>
      <c r="H5" s="256"/>
      <c r="I5" s="256"/>
    </row>
    <row r="6" spans="1:13" ht="16.5" x14ac:dyDescent="0.3">
      <c r="A6" s="42" t="s">
        <v>10</v>
      </c>
      <c r="B6" s="250" t="s">
        <v>53</v>
      </c>
      <c r="C6" s="250"/>
      <c r="D6" s="250"/>
      <c r="E6" s="250"/>
      <c r="F6" s="250"/>
      <c r="G6" s="250"/>
      <c r="H6" s="266" t="s">
        <v>110</v>
      </c>
      <c r="I6" s="266"/>
    </row>
    <row r="7" spans="1:13" ht="27" customHeight="1" x14ac:dyDescent="0.2">
      <c r="A7" s="103" t="s">
        <v>11</v>
      </c>
      <c r="B7" s="308" t="s">
        <v>65</v>
      </c>
      <c r="C7" s="308"/>
      <c r="D7" s="308"/>
      <c r="E7" s="308"/>
      <c r="F7" s="308"/>
      <c r="G7" s="308"/>
      <c r="H7" s="315" t="s">
        <v>226</v>
      </c>
      <c r="I7" s="316"/>
    </row>
    <row r="8" spans="1:13" ht="16.5" x14ac:dyDescent="0.3">
      <c r="A8" s="42" t="s">
        <v>12</v>
      </c>
      <c r="B8" s="250" t="s">
        <v>54</v>
      </c>
      <c r="C8" s="250"/>
      <c r="D8" s="250"/>
      <c r="E8" s="250"/>
      <c r="F8" s="250"/>
      <c r="G8" s="250"/>
      <c r="H8" s="266">
        <v>12</v>
      </c>
      <c r="I8" s="266"/>
    </row>
    <row r="9" spans="1:13" ht="9.75" customHeight="1" x14ac:dyDescent="0.3">
      <c r="A9" s="43"/>
      <c r="B9" s="41"/>
      <c r="C9" s="41"/>
      <c r="D9" s="41"/>
      <c r="E9" s="41"/>
      <c r="F9" s="41"/>
      <c r="G9" s="41"/>
      <c r="H9" s="43"/>
      <c r="I9" s="43"/>
    </row>
    <row r="10" spans="1:13" ht="16.5" x14ac:dyDescent="0.3">
      <c r="A10" s="256" t="s">
        <v>66</v>
      </c>
      <c r="B10" s="256"/>
      <c r="C10" s="256"/>
      <c r="D10" s="256"/>
      <c r="E10" s="256"/>
      <c r="F10" s="256"/>
      <c r="G10" s="256"/>
      <c r="H10" s="256"/>
      <c r="I10" s="256"/>
    </row>
    <row r="11" spans="1:13" ht="16.5" x14ac:dyDescent="0.3">
      <c r="A11" s="42">
        <v>1</v>
      </c>
      <c r="B11" s="250" t="s">
        <v>9</v>
      </c>
      <c r="C11" s="250"/>
      <c r="D11" s="250"/>
      <c r="E11" s="250"/>
      <c r="F11" s="250"/>
      <c r="G11" s="250"/>
      <c r="H11" s="266" t="s">
        <v>135</v>
      </c>
      <c r="I11" s="266"/>
    </row>
    <row r="12" spans="1:13" ht="16.5" x14ac:dyDescent="0.3">
      <c r="A12" s="42">
        <v>2</v>
      </c>
      <c r="B12" s="250" t="s">
        <v>67</v>
      </c>
      <c r="C12" s="250"/>
      <c r="D12" s="250"/>
      <c r="E12" s="250"/>
      <c r="F12" s="250"/>
      <c r="G12" s="250"/>
      <c r="H12" s="266" t="s">
        <v>139</v>
      </c>
      <c r="I12" s="266"/>
      <c r="L12" s="96"/>
      <c r="M12" s="96"/>
    </row>
    <row r="13" spans="1:13" ht="16.5" x14ac:dyDescent="0.3">
      <c r="A13" s="42">
        <v>3</v>
      </c>
      <c r="B13" s="250" t="s">
        <v>8</v>
      </c>
      <c r="C13" s="250"/>
      <c r="D13" s="250"/>
      <c r="E13" s="250"/>
      <c r="F13" s="250"/>
      <c r="G13" s="250"/>
      <c r="H13" s="312">
        <v>2276.0100000000002</v>
      </c>
      <c r="I13" s="266"/>
      <c r="L13" s="97"/>
      <c r="M13" s="98"/>
    </row>
    <row r="14" spans="1:13" ht="33" customHeight="1" x14ac:dyDescent="0.3">
      <c r="A14" s="42">
        <v>4</v>
      </c>
      <c r="B14" s="250" t="s">
        <v>7</v>
      </c>
      <c r="C14" s="250"/>
      <c r="D14" s="250"/>
      <c r="E14" s="250"/>
      <c r="F14" s="250"/>
      <c r="G14" s="250"/>
      <c r="H14" s="313" t="s">
        <v>140</v>
      </c>
      <c r="I14" s="314"/>
      <c r="L14" s="99"/>
      <c r="M14" s="99"/>
    </row>
    <row r="15" spans="1:13" ht="16.5" x14ac:dyDescent="0.3">
      <c r="A15" s="42">
        <v>5</v>
      </c>
      <c r="B15" s="250" t="s">
        <v>6</v>
      </c>
      <c r="C15" s="250"/>
      <c r="D15" s="250"/>
      <c r="E15" s="250"/>
      <c r="F15" s="250"/>
      <c r="G15" s="250"/>
      <c r="H15" s="310">
        <v>45658</v>
      </c>
      <c r="I15" s="266"/>
      <c r="K15" s="19"/>
      <c r="L15" s="100"/>
      <c r="M15" s="101"/>
    </row>
    <row r="16" spans="1:13" ht="8.25" customHeight="1" x14ac:dyDescent="0.3">
      <c r="A16" s="311"/>
      <c r="B16" s="311"/>
      <c r="C16" s="311"/>
      <c r="D16" s="311"/>
      <c r="E16" s="311"/>
      <c r="F16" s="311"/>
      <c r="G16" s="311"/>
      <c r="H16" s="311"/>
      <c r="I16" s="311"/>
    </row>
    <row r="17" spans="1:15" ht="16.5" x14ac:dyDescent="0.3">
      <c r="A17" s="262" t="s">
        <v>31</v>
      </c>
      <c r="B17" s="262"/>
      <c r="C17" s="262"/>
      <c r="D17" s="262"/>
      <c r="E17" s="262"/>
      <c r="F17" s="262"/>
      <c r="G17" s="262"/>
      <c r="H17" s="262"/>
      <c r="I17" s="262"/>
    </row>
    <row r="18" spans="1:15" ht="16.5" x14ac:dyDescent="0.3">
      <c r="A18" s="44">
        <v>1</v>
      </c>
      <c r="B18" s="251" t="s">
        <v>18</v>
      </c>
      <c r="C18" s="251"/>
      <c r="D18" s="251"/>
      <c r="E18" s="251"/>
      <c r="F18" s="251"/>
      <c r="G18" s="251"/>
      <c r="H18" s="44" t="s">
        <v>3</v>
      </c>
      <c r="I18" s="44" t="s">
        <v>1</v>
      </c>
    </row>
    <row r="19" spans="1:15" ht="16.5" x14ac:dyDescent="0.3">
      <c r="A19" s="44" t="s">
        <v>10</v>
      </c>
      <c r="B19" s="250" t="s">
        <v>128</v>
      </c>
      <c r="C19" s="250"/>
      <c r="D19" s="250"/>
      <c r="E19" s="250"/>
      <c r="F19" s="250"/>
      <c r="G19" s="250"/>
      <c r="H19" s="45"/>
      <c r="I19" s="90">
        <v>2276.0100000000002</v>
      </c>
      <c r="K19" s="150"/>
      <c r="L19" s="151"/>
      <c r="M19" s="151"/>
      <c r="N19" s="151"/>
      <c r="O19" s="151"/>
    </row>
    <row r="20" spans="1:15" ht="16.5" x14ac:dyDescent="0.3">
      <c r="A20" s="44" t="s">
        <v>11</v>
      </c>
      <c r="B20" s="250" t="s">
        <v>176</v>
      </c>
      <c r="C20" s="250"/>
      <c r="D20" s="250"/>
      <c r="E20" s="250"/>
      <c r="F20" s="250"/>
      <c r="G20" s="250"/>
      <c r="H20" s="47">
        <v>0.3</v>
      </c>
      <c r="I20" s="90">
        <f>I19*H20</f>
        <v>682.803</v>
      </c>
      <c r="K20" s="152"/>
      <c r="L20" s="151"/>
      <c r="M20" s="151"/>
      <c r="N20" s="156"/>
      <c r="O20" s="156"/>
    </row>
    <row r="21" spans="1:15" ht="16.5" x14ac:dyDescent="0.2">
      <c r="A21" s="71" t="s">
        <v>12</v>
      </c>
      <c r="B21" s="308" t="s">
        <v>130</v>
      </c>
      <c r="C21" s="308"/>
      <c r="D21" s="308"/>
      <c r="E21" s="308"/>
      <c r="F21" s="308"/>
      <c r="G21" s="308"/>
      <c r="H21" s="112"/>
      <c r="I21" s="91"/>
      <c r="J21" s="72"/>
      <c r="K21" s="325"/>
      <c r="L21" s="325"/>
      <c r="M21" s="325"/>
      <c r="N21" s="325"/>
      <c r="O21" s="325"/>
    </row>
    <row r="22" spans="1:15" ht="16.5" x14ac:dyDescent="0.3">
      <c r="A22" s="44" t="s">
        <v>13</v>
      </c>
      <c r="B22" s="308" t="s">
        <v>2</v>
      </c>
      <c r="C22" s="308"/>
      <c r="D22" s="308"/>
      <c r="E22" s="308"/>
      <c r="F22" s="308"/>
      <c r="G22" s="308"/>
      <c r="H22" s="48"/>
      <c r="I22" s="90"/>
      <c r="J22" s="73"/>
      <c r="K22" s="151"/>
      <c r="L22" s="151"/>
      <c r="M22" s="156"/>
      <c r="N22" s="156"/>
      <c r="O22" s="151"/>
    </row>
    <row r="23" spans="1:15" ht="16.5" x14ac:dyDescent="0.3">
      <c r="A23" s="44" t="s">
        <v>14</v>
      </c>
      <c r="B23" s="308" t="s">
        <v>69</v>
      </c>
      <c r="C23" s="308"/>
      <c r="D23" s="308"/>
      <c r="E23" s="308"/>
      <c r="F23" s="308"/>
      <c r="G23" s="308"/>
      <c r="H23" s="48"/>
      <c r="I23" s="90"/>
      <c r="J23" s="73"/>
      <c r="K23" s="158"/>
      <c r="M23" s="156"/>
      <c r="N23" s="156"/>
      <c r="O23" s="157"/>
    </row>
    <row r="24" spans="1:15" ht="16.5" x14ac:dyDescent="0.3">
      <c r="A24" s="44" t="s">
        <v>15</v>
      </c>
      <c r="B24" s="308" t="s">
        <v>70</v>
      </c>
      <c r="C24" s="308"/>
      <c r="D24" s="308"/>
      <c r="E24" s="308"/>
      <c r="F24" s="308"/>
      <c r="G24" s="308"/>
      <c r="H24" s="48"/>
      <c r="I24" s="90"/>
      <c r="J24" s="73"/>
      <c r="M24" s="156"/>
      <c r="N24" s="156"/>
    </row>
    <row r="25" spans="1:15" ht="16.5" x14ac:dyDescent="0.3">
      <c r="A25" s="44" t="s">
        <v>16</v>
      </c>
      <c r="B25" s="250" t="s">
        <v>4</v>
      </c>
      <c r="C25" s="250"/>
      <c r="D25" s="250"/>
      <c r="E25" s="250"/>
      <c r="F25" s="250"/>
      <c r="G25" s="250"/>
      <c r="H25" s="47"/>
      <c r="I25" s="90">
        <v>0</v>
      </c>
      <c r="J25" s="73"/>
    </row>
    <row r="26" spans="1:15" ht="16.5" x14ac:dyDescent="0.3">
      <c r="A26" s="251" t="s">
        <v>86</v>
      </c>
      <c r="B26" s="251"/>
      <c r="C26" s="251"/>
      <c r="D26" s="251"/>
      <c r="E26" s="251"/>
      <c r="F26" s="251"/>
      <c r="G26" s="251"/>
      <c r="H26" s="251"/>
      <c r="I26" s="89">
        <f>TRUNC(SUM(I19:I25),2)</f>
        <v>2958.81</v>
      </c>
      <c r="J26" s="74"/>
    </row>
    <row r="27" spans="1:15" ht="6" customHeight="1" x14ac:dyDescent="0.3">
      <c r="A27" s="49"/>
      <c r="B27" s="49"/>
      <c r="C27" s="49"/>
      <c r="D27" s="49"/>
      <c r="E27" s="49"/>
      <c r="F27" s="49"/>
      <c r="G27" s="49"/>
      <c r="H27" s="49"/>
      <c r="I27" s="50"/>
      <c r="J27" s="73"/>
      <c r="M27" s="66"/>
      <c r="N27" s="66"/>
      <c r="O27" s="66"/>
    </row>
    <row r="28" spans="1:15" ht="16.5" x14ac:dyDescent="0.3">
      <c r="A28" s="262" t="s">
        <v>71</v>
      </c>
      <c r="B28" s="262"/>
      <c r="C28" s="262"/>
      <c r="D28" s="262"/>
      <c r="E28" s="262"/>
      <c r="F28" s="262"/>
      <c r="G28" s="262"/>
      <c r="H28" s="262"/>
      <c r="I28" s="262"/>
      <c r="J28" s="73"/>
      <c r="N28" s="6"/>
    </row>
    <row r="29" spans="1:15" ht="16.5" x14ac:dyDescent="0.3">
      <c r="A29" s="251" t="s">
        <v>76</v>
      </c>
      <c r="B29" s="251"/>
      <c r="C29" s="251"/>
      <c r="D29" s="251"/>
      <c r="E29" s="251"/>
      <c r="F29" s="251"/>
      <c r="G29" s="251"/>
      <c r="H29" s="44" t="s">
        <v>3</v>
      </c>
      <c r="I29" s="44" t="s">
        <v>1</v>
      </c>
      <c r="J29" s="73"/>
    </row>
    <row r="30" spans="1:15" ht="16.5" x14ac:dyDescent="0.3">
      <c r="A30" s="44" t="s">
        <v>10</v>
      </c>
      <c r="B30" s="250" t="s">
        <v>145</v>
      </c>
      <c r="C30" s="250"/>
      <c r="D30" s="250"/>
      <c r="E30" s="250"/>
      <c r="F30" s="250"/>
      <c r="G30" s="250"/>
      <c r="H30" s="51">
        <v>8.3299999999999999E-2</v>
      </c>
      <c r="I30" s="90">
        <f>$I$26*H30</f>
        <v>246.468873</v>
      </c>
      <c r="J30" s="75"/>
    </row>
    <row r="31" spans="1:15" ht="18.75" customHeight="1" x14ac:dyDescent="0.3">
      <c r="A31" s="44" t="s">
        <v>11</v>
      </c>
      <c r="B31" s="276" t="s">
        <v>146</v>
      </c>
      <c r="C31" s="277"/>
      <c r="D31" s="277"/>
      <c r="E31" s="277"/>
      <c r="F31" s="277"/>
      <c r="G31" s="278"/>
      <c r="H31" s="52">
        <v>0.121</v>
      </c>
      <c r="I31" s="90">
        <f>H31*I26</f>
        <v>358.01600999999999</v>
      </c>
      <c r="J31" s="75"/>
    </row>
    <row r="32" spans="1:15" ht="16.5" x14ac:dyDescent="0.3">
      <c r="A32" s="251" t="s">
        <v>73</v>
      </c>
      <c r="B32" s="251"/>
      <c r="C32" s="251"/>
      <c r="D32" s="251"/>
      <c r="E32" s="251"/>
      <c r="F32" s="251"/>
      <c r="G32" s="251"/>
      <c r="H32" s="53">
        <f>TRUNC(SUM(H30:H31),4)</f>
        <v>0.20430000000000001</v>
      </c>
      <c r="I32" s="89">
        <f>TRUNC(SUM(I30:I31),2)</f>
        <v>604.48</v>
      </c>
      <c r="J32" s="76"/>
    </row>
    <row r="33" spans="1:19" ht="9" customHeight="1" x14ac:dyDescent="0.3">
      <c r="A33" s="306"/>
      <c r="B33" s="307"/>
      <c r="C33" s="307"/>
      <c r="D33" s="307"/>
      <c r="E33" s="307"/>
      <c r="F33" s="307"/>
      <c r="G33" s="307"/>
      <c r="H33" s="307"/>
      <c r="I33" s="307"/>
      <c r="J33" s="77"/>
      <c r="K33" s="8"/>
    </row>
    <row r="34" spans="1:19" ht="16.5" x14ac:dyDescent="0.3">
      <c r="A34" s="251" t="s">
        <v>77</v>
      </c>
      <c r="B34" s="251"/>
      <c r="C34" s="251"/>
      <c r="D34" s="251"/>
      <c r="E34" s="251"/>
      <c r="F34" s="251"/>
      <c r="G34" s="251"/>
      <c r="H34" s="44" t="s">
        <v>3</v>
      </c>
      <c r="I34" s="44" t="s">
        <v>1</v>
      </c>
      <c r="J34" s="73"/>
    </row>
    <row r="35" spans="1:19" ht="16.5" x14ac:dyDescent="0.3">
      <c r="A35" s="44" t="s">
        <v>10</v>
      </c>
      <c r="B35" s="250" t="s">
        <v>147</v>
      </c>
      <c r="C35" s="250"/>
      <c r="D35" s="250"/>
      <c r="E35" s="250"/>
      <c r="F35" s="250"/>
      <c r="G35" s="250"/>
      <c r="H35" s="51">
        <v>0.2</v>
      </c>
      <c r="I35" s="93">
        <f>H35*($I$26+I32)</f>
        <v>712.65800000000002</v>
      </c>
      <c r="J35" s="78"/>
    </row>
    <row r="36" spans="1:19" ht="16.5" x14ac:dyDescent="0.3">
      <c r="A36" s="44" t="s">
        <v>11</v>
      </c>
      <c r="B36" s="250" t="s">
        <v>148</v>
      </c>
      <c r="C36" s="250"/>
      <c r="D36" s="250"/>
      <c r="E36" s="250"/>
      <c r="F36" s="250"/>
      <c r="G36" s="250"/>
      <c r="H36" s="51">
        <v>2.5000000000000001E-2</v>
      </c>
      <c r="I36" s="93">
        <f>H36*($I$26+I32)</f>
        <v>89.082250000000002</v>
      </c>
      <c r="J36" s="78"/>
    </row>
    <row r="37" spans="1:19" ht="48" customHeight="1" x14ac:dyDescent="0.3">
      <c r="A37" s="71" t="s">
        <v>12</v>
      </c>
      <c r="B37" s="271" t="s">
        <v>175</v>
      </c>
      <c r="C37" s="272"/>
      <c r="D37" s="272"/>
      <c r="E37" s="272"/>
      <c r="F37" s="272"/>
      <c r="G37" s="273"/>
      <c r="H37" s="51">
        <v>0.03</v>
      </c>
      <c r="I37" s="93">
        <f>H37*($I$26+I32)</f>
        <v>106.89869999999999</v>
      </c>
      <c r="J37" s="78"/>
    </row>
    <row r="38" spans="1:19" ht="16.5" x14ac:dyDescent="0.3">
      <c r="A38" s="44" t="s">
        <v>13</v>
      </c>
      <c r="B38" s="250" t="s">
        <v>149</v>
      </c>
      <c r="C38" s="250"/>
      <c r="D38" s="250"/>
      <c r="E38" s="250"/>
      <c r="F38" s="250"/>
      <c r="G38" s="250"/>
      <c r="H38" s="51">
        <v>1.4999999999999999E-2</v>
      </c>
      <c r="I38" s="93">
        <f>H38*($I$26+I32)</f>
        <v>53.449349999999995</v>
      </c>
      <c r="J38" s="78"/>
      <c r="L38" s="12"/>
      <c r="M38" s="12"/>
    </row>
    <row r="39" spans="1:19" ht="16.5" x14ac:dyDescent="0.3">
      <c r="A39" s="44" t="s">
        <v>14</v>
      </c>
      <c r="B39" s="250" t="s">
        <v>150</v>
      </c>
      <c r="C39" s="250"/>
      <c r="D39" s="250"/>
      <c r="E39" s="250"/>
      <c r="F39" s="250"/>
      <c r="G39" s="250"/>
      <c r="H39" s="51">
        <v>0.01</v>
      </c>
      <c r="I39" s="93">
        <f>H39*($I$26+I32)</f>
        <v>35.632899999999999</v>
      </c>
      <c r="J39" s="78"/>
      <c r="L39" s="13"/>
      <c r="M39" s="13"/>
      <c r="N39" s="14"/>
      <c r="O39" s="14"/>
      <c r="P39" s="14"/>
      <c r="Q39" s="14"/>
      <c r="R39" s="14"/>
      <c r="S39" s="14"/>
    </row>
    <row r="40" spans="1:19" ht="16.5" x14ac:dyDescent="0.3">
      <c r="A40" s="44" t="s">
        <v>15</v>
      </c>
      <c r="B40" s="250" t="s">
        <v>151</v>
      </c>
      <c r="C40" s="250"/>
      <c r="D40" s="250"/>
      <c r="E40" s="250"/>
      <c r="F40" s="250"/>
      <c r="G40" s="250"/>
      <c r="H40" s="51">
        <v>6.0000000000000001E-3</v>
      </c>
      <c r="I40" s="93">
        <f>H40*($I$26+I32)</f>
        <v>21.379740000000002</v>
      </c>
      <c r="J40" s="78"/>
      <c r="L40" s="13"/>
      <c r="M40" s="13"/>
      <c r="N40" s="14"/>
      <c r="O40" s="14"/>
      <c r="P40" s="14"/>
      <c r="Q40" s="14"/>
      <c r="R40" s="14"/>
      <c r="S40" s="14"/>
    </row>
    <row r="41" spans="1:19" ht="16.5" x14ac:dyDescent="0.3">
      <c r="A41" s="44" t="s">
        <v>16</v>
      </c>
      <c r="B41" s="250" t="s">
        <v>152</v>
      </c>
      <c r="C41" s="250"/>
      <c r="D41" s="250"/>
      <c r="E41" s="250"/>
      <c r="F41" s="250"/>
      <c r="G41" s="250"/>
      <c r="H41" s="51">
        <v>2E-3</v>
      </c>
      <c r="I41" s="93">
        <f>H41*($I$26+I32)</f>
        <v>7.1265799999999997</v>
      </c>
      <c r="J41" s="78"/>
      <c r="L41" s="13"/>
      <c r="M41" s="4"/>
      <c r="N41" s="4"/>
      <c r="O41" s="4"/>
    </row>
    <row r="42" spans="1:19" ht="16.5" x14ac:dyDescent="0.3">
      <c r="A42" s="44" t="s">
        <v>17</v>
      </c>
      <c r="B42" s="250" t="s">
        <v>153</v>
      </c>
      <c r="C42" s="250"/>
      <c r="D42" s="250"/>
      <c r="E42" s="250"/>
      <c r="F42" s="250"/>
      <c r="G42" s="250"/>
      <c r="H42" s="51">
        <v>0.08</v>
      </c>
      <c r="I42" s="93">
        <f>H42*($I$26+I32)</f>
        <v>285.06319999999999</v>
      </c>
      <c r="J42" s="78"/>
      <c r="L42" s="13"/>
      <c r="M42" s="3"/>
      <c r="N42" s="7"/>
      <c r="O42" s="3"/>
    </row>
    <row r="43" spans="1:19" ht="16.5" x14ac:dyDescent="0.3">
      <c r="A43" s="251" t="s">
        <v>75</v>
      </c>
      <c r="B43" s="251"/>
      <c r="C43" s="251"/>
      <c r="D43" s="251"/>
      <c r="E43" s="251"/>
      <c r="F43" s="251"/>
      <c r="G43" s="251"/>
      <c r="H43" s="53">
        <f>SUM(H35:H42)</f>
        <v>0.36800000000000005</v>
      </c>
      <c r="I43" s="89">
        <f>TRUNC(SUM(I35:I42),2)</f>
        <v>1311.29</v>
      </c>
      <c r="J43" s="76"/>
      <c r="L43" s="13"/>
      <c r="O43" s="9"/>
    </row>
    <row r="44" spans="1:19" ht="9" customHeight="1" x14ac:dyDescent="0.3">
      <c r="A44" s="290"/>
      <c r="B44" s="290"/>
      <c r="C44" s="290"/>
      <c r="D44" s="290"/>
      <c r="E44" s="290"/>
      <c r="F44" s="290"/>
      <c r="G44" s="290"/>
      <c r="H44" s="290"/>
      <c r="I44" s="291"/>
      <c r="J44" s="73"/>
      <c r="N44" s="10"/>
      <c r="O44" s="11"/>
    </row>
    <row r="45" spans="1:19" ht="16.5" x14ac:dyDescent="0.3">
      <c r="A45" s="251" t="s">
        <v>78</v>
      </c>
      <c r="B45" s="251"/>
      <c r="C45" s="251"/>
      <c r="D45" s="251"/>
      <c r="E45" s="251"/>
      <c r="F45" s="251"/>
      <c r="G45" s="251"/>
      <c r="H45" s="53"/>
      <c r="I45" s="44" t="s">
        <v>1</v>
      </c>
      <c r="J45" s="73"/>
      <c r="L45" s="15"/>
      <c r="O45" s="11"/>
    </row>
    <row r="46" spans="1:19" ht="16.5" x14ac:dyDescent="0.3">
      <c r="A46" s="71" t="s">
        <v>10</v>
      </c>
      <c r="B46" s="299" t="s">
        <v>222</v>
      </c>
      <c r="C46" s="300"/>
      <c r="D46" s="300"/>
      <c r="E46" s="300"/>
      <c r="F46" s="300"/>
      <c r="G46" s="301"/>
      <c r="H46" s="42" t="s">
        <v>0</v>
      </c>
      <c r="I46" s="92">
        <f>IF(ROUND((H47*H48)-(I19*0.06),2)&lt;0,0,ROUND((H47*H48)-(I19*0.06),2))</f>
        <v>35.04</v>
      </c>
      <c r="J46" s="73"/>
      <c r="L46" s="16"/>
      <c r="M46" s="17"/>
    </row>
    <row r="47" spans="1:19" ht="28.5" customHeight="1" x14ac:dyDescent="0.3">
      <c r="A47" s="44"/>
      <c r="B47" s="292" t="s">
        <v>125</v>
      </c>
      <c r="C47" s="292"/>
      <c r="D47" s="292"/>
      <c r="E47" s="292"/>
      <c r="F47" s="292"/>
      <c r="G47" s="292"/>
      <c r="H47" s="113">
        <v>3.3</v>
      </c>
      <c r="I47" s="92"/>
      <c r="J47" s="73"/>
      <c r="L47" s="16"/>
      <c r="M47" s="19"/>
    </row>
    <row r="48" spans="1:19" ht="16.5" customHeight="1" x14ac:dyDescent="0.3">
      <c r="A48" s="44"/>
      <c r="B48" s="302" t="s">
        <v>221</v>
      </c>
      <c r="C48" s="302"/>
      <c r="D48" s="302"/>
      <c r="E48" s="302"/>
      <c r="F48" s="302"/>
      <c r="G48" s="302"/>
      <c r="H48" s="42">
        <v>52</v>
      </c>
      <c r="I48" s="92"/>
      <c r="J48" s="73"/>
      <c r="L48" s="16"/>
    </row>
    <row r="49" spans="1:16" ht="34.5" customHeight="1" x14ac:dyDescent="0.3">
      <c r="A49" s="44" t="s">
        <v>11</v>
      </c>
      <c r="B49" s="303" t="s">
        <v>154</v>
      </c>
      <c r="C49" s="304"/>
      <c r="D49" s="304"/>
      <c r="E49" s="304"/>
      <c r="F49" s="304"/>
      <c r="G49" s="305"/>
      <c r="H49" s="42" t="s">
        <v>0</v>
      </c>
      <c r="I49" s="92">
        <f>H50-H51</f>
        <v>0</v>
      </c>
      <c r="J49" s="73"/>
      <c r="K49" s="67"/>
    </row>
    <row r="50" spans="1:16" ht="16.5" x14ac:dyDescent="0.3">
      <c r="A50" s="44"/>
      <c r="B50" s="292" t="s">
        <v>123</v>
      </c>
      <c r="C50" s="292"/>
      <c r="D50" s="292"/>
      <c r="E50" s="292"/>
      <c r="F50" s="292"/>
      <c r="G50" s="292"/>
      <c r="H50" s="114">
        <v>0</v>
      </c>
      <c r="I50" s="92"/>
      <c r="J50" s="73"/>
      <c r="K50" s="67"/>
    </row>
    <row r="51" spans="1:16" ht="16.5" x14ac:dyDescent="0.3">
      <c r="A51" s="44"/>
      <c r="B51" s="292" t="s">
        <v>124</v>
      </c>
      <c r="C51" s="292"/>
      <c r="D51" s="292"/>
      <c r="E51" s="292"/>
      <c r="F51" s="292"/>
      <c r="G51" s="292"/>
      <c r="H51" s="115">
        <f>H50*20/100</f>
        <v>0</v>
      </c>
      <c r="I51" s="92"/>
      <c r="J51" s="73"/>
      <c r="K51" s="67"/>
    </row>
    <row r="52" spans="1:16" ht="16.5" x14ac:dyDescent="0.3">
      <c r="A52" s="44" t="s">
        <v>12</v>
      </c>
      <c r="B52" s="265" t="s">
        <v>223</v>
      </c>
      <c r="C52" s="265"/>
      <c r="D52" s="265"/>
      <c r="E52" s="265"/>
      <c r="F52" s="265"/>
      <c r="G52" s="265"/>
      <c r="H52" s="42" t="s">
        <v>0</v>
      </c>
      <c r="I52" s="92">
        <v>16.13</v>
      </c>
      <c r="J52" s="73"/>
      <c r="K52" s="95"/>
    </row>
    <row r="53" spans="1:16" ht="16.5" x14ac:dyDescent="0.3">
      <c r="A53" s="44" t="s">
        <v>13</v>
      </c>
      <c r="B53" s="319" t="s">
        <v>224</v>
      </c>
      <c r="C53" s="320"/>
      <c r="D53" s="320"/>
      <c r="E53" s="320"/>
      <c r="F53" s="320"/>
      <c r="G53" s="321"/>
      <c r="H53" s="42" t="s">
        <v>0</v>
      </c>
      <c r="I53" s="193">
        <v>137.97999999999999</v>
      </c>
      <c r="J53" s="73"/>
      <c r="K53" s="95"/>
      <c r="M53" s="9"/>
      <c r="N53" s="17"/>
    </row>
    <row r="54" spans="1:16" ht="16.5" x14ac:dyDescent="0.3">
      <c r="A54" s="44" t="s">
        <v>14</v>
      </c>
      <c r="B54" s="322" t="s">
        <v>225</v>
      </c>
      <c r="C54" s="323"/>
      <c r="D54" s="323"/>
      <c r="E54" s="323"/>
      <c r="F54" s="323"/>
      <c r="G54" s="324"/>
      <c r="H54" s="42" t="s">
        <v>0</v>
      </c>
      <c r="I54" s="193">
        <v>5.6</v>
      </c>
      <c r="J54" s="73"/>
      <c r="K54" s="95"/>
      <c r="M54" s="10"/>
    </row>
    <row r="55" spans="1:16" ht="16.5" x14ac:dyDescent="0.3">
      <c r="A55" s="44" t="s">
        <v>15</v>
      </c>
      <c r="B55" s="265" t="s">
        <v>129</v>
      </c>
      <c r="C55" s="265"/>
      <c r="D55" s="265"/>
      <c r="E55" s="265"/>
      <c r="F55" s="265"/>
      <c r="G55" s="265"/>
      <c r="H55" s="42" t="s">
        <v>0</v>
      </c>
      <c r="I55" s="92">
        <v>0</v>
      </c>
      <c r="J55" s="73"/>
      <c r="M55" s="11"/>
    </row>
    <row r="56" spans="1:16" ht="16.5" x14ac:dyDescent="0.3">
      <c r="A56" s="251" t="s">
        <v>79</v>
      </c>
      <c r="B56" s="251"/>
      <c r="C56" s="251"/>
      <c r="D56" s="251"/>
      <c r="E56" s="251"/>
      <c r="F56" s="251"/>
      <c r="G56" s="251"/>
      <c r="H56" s="251"/>
      <c r="I56" s="89">
        <f>SUM(I46:I55)</f>
        <v>194.74999999999997</v>
      </c>
      <c r="J56" s="73"/>
      <c r="M56" s="11"/>
    </row>
    <row r="57" spans="1:16" ht="9" customHeight="1" x14ac:dyDescent="0.3">
      <c r="A57" s="290"/>
      <c r="B57" s="290"/>
      <c r="C57" s="290"/>
      <c r="D57" s="290"/>
      <c r="E57" s="290"/>
      <c r="F57" s="290"/>
      <c r="G57" s="290"/>
      <c r="H57" s="290"/>
      <c r="I57" s="291"/>
      <c r="J57" s="73"/>
    </row>
    <row r="58" spans="1:16" ht="16.5" x14ac:dyDescent="0.3">
      <c r="A58" s="256" t="s">
        <v>80</v>
      </c>
      <c r="B58" s="256"/>
      <c r="C58" s="256"/>
      <c r="D58" s="256"/>
      <c r="E58" s="256"/>
      <c r="F58" s="256"/>
      <c r="G58" s="256"/>
      <c r="H58" s="256"/>
      <c r="I58" s="256"/>
      <c r="J58" s="73"/>
      <c r="M58" s="18"/>
    </row>
    <row r="59" spans="1:16" ht="16.5" x14ac:dyDescent="0.3">
      <c r="A59" s="251" t="s">
        <v>84</v>
      </c>
      <c r="B59" s="251"/>
      <c r="C59" s="251"/>
      <c r="D59" s="251"/>
      <c r="E59" s="251"/>
      <c r="F59" s="251"/>
      <c r="G59" s="251"/>
      <c r="H59" s="251"/>
      <c r="I59" s="44" t="s">
        <v>1</v>
      </c>
      <c r="J59" s="73"/>
    </row>
    <row r="60" spans="1:16" ht="16.5" x14ac:dyDescent="0.3">
      <c r="A60" s="44" t="s">
        <v>81</v>
      </c>
      <c r="B60" s="266" t="s">
        <v>72</v>
      </c>
      <c r="C60" s="266"/>
      <c r="D60" s="266"/>
      <c r="E60" s="266"/>
      <c r="F60" s="266"/>
      <c r="G60" s="266"/>
      <c r="H60" s="266"/>
      <c r="I60" s="90">
        <f>I32</f>
        <v>604.48</v>
      </c>
      <c r="J60" s="75"/>
      <c r="O60" s="6"/>
    </row>
    <row r="61" spans="1:16" ht="16.5" x14ac:dyDescent="0.3">
      <c r="A61" s="44" t="s">
        <v>82</v>
      </c>
      <c r="B61" s="266" t="s">
        <v>74</v>
      </c>
      <c r="C61" s="266"/>
      <c r="D61" s="266"/>
      <c r="E61" s="266"/>
      <c r="F61" s="266"/>
      <c r="G61" s="266"/>
      <c r="H61" s="266"/>
      <c r="I61" s="90">
        <f>I43</f>
        <v>1311.29</v>
      </c>
      <c r="J61" s="75"/>
      <c r="O61" s="282"/>
      <c r="P61" s="282"/>
    </row>
    <row r="62" spans="1:16" ht="16.5" x14ac:dyDescent="0.3">
      <c r="A62" s="44" t="s">
        <v>83</v>
      </c>
      <c r="B62" s="266" t="s">
        <v>85</v>
      </c>
      <c r="C62" s="266"/>
      <c r="D62" s="266"/>
      <c r="E62" s="266"/>
      <c r="F62" s="266"/>
      <c r="G62" s="266"/>
      <c r="H62" s="266"/>
      <c r="I62" s="90">
        <f>I56</f>
        <v>194.74999999999997</v>
      </c>
      <c r="J62" s="79"/>
    </row>
    <row r="63" spans="1:16" ht="16.5" x14ac:dyDescent="0.3">
      <c r="A63" s="251" t="s">
        <v>87</v>
      </c>
      <c r="B63" s="251"/>
      <c r="C63" s="251"/>
      <c r="D63" s="251"/>
      <c r="E63" s="251"/>
      <c r="F63" s="251"/>
      <c r="G63" s="251"/>
      <c r="H63" s="251"/>
      <c r="I63" s="89">
        <f>TRUNC(SUM(I60:I62),2)</f>
        <v>2110.52</v>
      </c>
      <c r="J63" s="76"/>
    </row>
    <row r="64" spans="1:16" ht="11.25" customHeight="1" x14ac:dyDescent="0.3">
      <c r="A64" s="260"/>
      <c r="B64" s="261"/>
      <c r="C64" s="261"/>
      <c r="D64" s="261"/>
      <c r="E64" s="261"/>
      <c r="F64" s="261"/>
      <c r="G64" s="261"/>
      <c r="H64" s="261"/>
      <c r="I64" s="261"/>
    </row>
    <row r="65" spans="1:21" ht="16.5" x14ac:dyDescent="0.3">
      <c r="A65" s="262" t="s">
        <v>88</v>
      </c>
      <c r="B65" s="262"/>
      <c r="C65" s="262"/>
      <c r="D65" s="262"/>
      <c r="E65" s="262"/>
      <c r="F65" s="262"/>
      <c r="G65" s="262"/>
      <c r="H65" s="262"/>
      <c r="I65" s="262"/>
    </row>
    <row r="66" spans="1:21" ht="16.5" x14ac:dyDescent="0.3">
      <c r="A66" s="44">
        <v>3</v>
      </c>
      <c r="B66" s="251" t="s">
        <v>89</v>
      </c>
      <c r="C66" s="251"/>
      <c r="D66" s="251"/>
      <c r="E66" s="251"/>
      <c r="F66" s="251"/>
      <c r="G66" s="251"/>
      <c r="H66" s="44" t="s">
        <v>3</v>
      </c>
      <c r="I66" s="44" t="s">
        <v>1</v>
      </c>
    </row>
    <row r="67" spans="1:21" ht="83.25" customHeight="1" x14ac:dyDescent="0.3">
      <c r="A67" s="44" t="s">
        <v>10</v>
      </c>
      <c r="B67" s="271" t="s">
        <v>155</v>
      </c>
      <c r="C67" s="272"/>
      <c r="D67" s="272"/>
      <c r="E67" s="272"/>
      <c r="F67" s="272"/>
      <c r="G67" s="273"/>
      <c r="H67" s="51">
        <v>4.5999999999999999E-3</v>
      </c>
      <c r="I67" s="90">
        <f>$I$26*H67</f>
        <v>13.610526</v>
      </c>
      <c r="J67" s="82"/>
    </row>
    <row r="68" spans="1:21" ht="33.75" customHeight="1" x14ac:dyDescent="0.3">
      <c r="A68" s="44" t="s">
        <v>11</v>
      </c>
      <c r="B68" s="279" t="s">
        <v>156</v>
      </c>
      <c r="C68" s="280"/>
      <c r="D68" s="280"/>
      <c r="E68" s="280"/>
      <c r="F68" s="280"/>
      <c r="G68" s="281"/>
      <c r="H68" s="51">
        <f>0.08*H67</f>
        <v>3.68E-4</v>
      </c>
      <c r="I68" s="90">
        <f>H68*I26</f>
        <v>1.08884208</v>
      </c>
      <c r="J68" s="82"/>
      <c r="L68" s="282"/>
      <c r="M68" s="282"/>
    </row>
    <row r="69" spans="1:21" ht="137.25" customHeight="1" x14ac:dyDescent="0.3">
      <c r="A69" s="71" t="s">
        <v>12</v>
      </c>
      <c r="B69" s="283" t="s">
        <v>157</v>
      </c>
      <c r="C69" s="284"/>
      <c r="D69" s="284"/>
      <c r="E69" s="284"/>
      <c r="F69" s="284"/>
      <c r="G69" s="285"/>
      <c r="H69" s="51">
        <v>3.44E-2</v>
      </c>
      <c r="I69" s="90">
        <f>$I$26*H69</f>
        <v>101.783064</v>
      </c>
      <c r="J69" s="82"/>
      <c r="K69" s="87"/>
      <c r="L69" s="1"/>
      <c r="Q69" s="17"/>
      <c r="R69" s="95"/>
    </row>
    <row r="70" spans="1:21" ht="150.75" customHeight="1" x14ac:dyDescent="0.3">
      <c r="A70" s="44" t="s">
        <v>13</v>
      </c>
      <c r="B70" s="286" t="s">
        <v>158</v>
      </c>
      <c r="C70" s="287"/>
      <c r="D70" s="287"/>
      <c r="E70" s="287"/>
      <c r="F70" s="287"/>
      <c r="G70" s="288"/>
      <c r="H70" s="51">
        <v>1.9400000000000001E-2</v>
      </c>
      <c r="I70" s="90">
        <f>$I$26*H70</f>
        <v>57.400914</v>
      </c>
      <c r="J70" s="82"/>
    </row>
    <row r="71" spans="1:21" ht="16.5" x14ac:dyDescent="0.3">
      <c r="A71" s="44" t="s">
        <v>14</v>
      </c>
      <c r="B71" s="250" t="s">
        <v>90</v>
      </c>
      <c r="C71" s="250"/>
      <c r="D71" s="250"/>
      <c r="E71" s="250"/>
      <c r="F71" s="250"/>
      <c r="G71" s="250"/>
      <c r="H71" s="52">
        <f>H43*H70</f>
        <v>7.1392000000000009E-3</v>
      </c>
      <c r="I71" s="90">
        <f>$I$26*H71</f>
        <v>21.123536352000002</v>
      </c>
      <c r="J71" s="82"/>
      <c r="L71" s="80"/>
    </row>
    <row r="72" spans="1:21" ht="101.25" customHeight="1" x14ac:dyDescent="0.3">
      <c r="A72" s="44" t="s">
        <v>15</v>
      </c>
      <c r="B72" s="271" t="s">
        <v>159</v>
      </c>
      <c r="C72" s="272"/>
      <c r="D72" s="272"/>
      <c r="E72" s="272"/>
      <c r="F72" s="272"/>
      <c r="G72" s="273"/>
      <c r="H72" s="131">
        <v>6.2E-4</v>
      </c>
      <c r="I72" s="90">
        <f>$I$26*H72</f>
        <v>1.8344621999999999</v>
      </c>
      <c r="J72" s="82"/>
    </row>
    <row r="73" spans="1:21" ht="23.25" customHeight="1" x14ac:dyDescent="0.3">
      <c r="A73" s="251" t="s">
        <v>91</v>
      </c>
      <c r="B73" s="251"/>
      <c r="C73" s="251"/>
      <c r="D73" s="251"/>
      <c r="E73" s="251"/>
      <c r="F73" s="251"/>
      <c r="G73" s="251"/>
      <c r="H73" s="53">
        <f>TRUNC(SUM(H67:H72),4)</f>
        <v>6.6500000000000004E-2</v>
      </c>
      <c r="I73" s="89">
        <f>TRUNC(SUM(I67:I72),2)</f>
        <v>196.84</v>
      </c>
      <c r="J73" s="81"/>
      <c r="R73" s="67"/>
      <c r="S73" s="67"/>
      <c r="T73" s="67"/>
      <c r="U73" s="67"/>
    </row>
    <row r="74" spans="1:21" ht="9.75" customHeight="1" x14ac:dyDescent="0.3">
      <c r="A74" s="274"/>
      <c r="B74" s="275"/>
      <c r="C74" s="275"/>
      <c r="D74" s="275"/>
      <c r="E74" s="275"/>
      <c r="F74" s="275"/>
      <c r="G74" s="275"/>
      <c r="H74" s="275"/>
      <c r="I74" s="275"/>
    </row>
    <row r="75" spans="1:21" ht="16.5" x14ac:dyDescent="0.3">
      <c r="A75" s="262" t="s">
        <v>92</v>
      </c>
      <c r="B75" s="262"/>
      <c r="C75" s="262"/>
      <c r="D75" s="262"/>
      <c r="E75" s="262"/>
      <c r="F75" s="262"/>
      <c r="G75" s="262"/>
      <c r="H75" s="262"/>
      <c r="I75" s="262"/>
    </row>
    <row r="76" spans="1:21" ht="18" customHeight="1" x14ac:dyDescent="0.3">
      <c r="A76" s="251" t="s">
        <v>93</v>
      </c>
      <c r="B76" s="251"/>
      <c r="C76" s="251"/>
      <c r="D76" s="251"/>
      <c r="E76" s="251"/>
      <c r="F76" s="251"/>
      <c r="G76" s="251"/>
      <c r="H76" s="44" t="s">
        <v>3</v>
      </c>
      <c r="I76" s="44" t="s">
        <v>1</v>
      </c>
      <c r="K76"/>
      <c r="L76"/>
    </row>
    <row r="77" spans="1:21" ht="67.5" customHeight="1" x14ac:dyDescent="0.3">
      <c r="A77" s="44" t="s">
        <v>10</v>
      </c>
      <c r="B77" s="276" t="s">
        <v>160</v>
      </c>
      <c r="C77" s="277"/>
      <c r="D77" s="277"/>
      <c r="E77" s="277"/>
      <c r="F77" s="277"/>
      <c r="G77" s="278"/>
      <c r="H77" s="51">
        <v>0</v>
      </c>
      <c r="I77" s="90">
        <f t="shared" ref="I77:I82" si="0">$I$26*H77</f>
        <v>0</v>
      </c>
      <c r="J77" s="125"/>
      <c r="K77" s="126"/>
      <c r="L77" s="126"/>
    </row>
    <row r="78" spans="1:21" ht="96" customHeight="1" x14ac:dyDescent="0.3">
      <c r="A78" s="44" t="s">
        <v>11</v>
      </c>
      <c r="B78" s="271" t="s">
        <v>161</v>
      </c>
      <c r="C78" s="272"/>
      <c r="D78" s="272"/>
      <c r="E78" s="272"/>
      <c r="F78" s="272"/>
      <c r="G78" s="273"/>
      <c r="H78" s="51">
        <v>2.8E-3</v>
      </c>
      <c r="I78" s="90">
        <f t="shared" si="0"/>
        <v>8.2846679999999999</v>
      </c>
      <c r="J78" s="82"/>
      <c r="K78" s="108"/>
      <c r="M78" s="124"/>
    </row>
    <row r="79" spans="1:21" ht="82.5" customHeight="1" x14ac:dyDescent="0.3">
      <c r="A79" s="44" t="s">
        <v>12</v>
      </c>
      <c r="B79" s="271" t="s">
        <v>162</v>
      </c>
      <c r="C79" s="272"/>
      <c r="D79" s="272"/>
      <c r="E79" s="272"/>
      <c r="F79" s="272"/>
      <c r="G79" s="273"/>
      <c r="H79" s="51">
        <v>2.0000000000000001E-4</v>
      </c>
      <c r="I79" s="90">
        <f t="shared" si="0"/>
        <v>0.59176200000000001</v>
      </c>
      <c r="J79" s="82"/>
    </row>
    <row r="80" spans="1:21" ht="81" customHeight="1" x14ac:dyDescent="0.3">
      <c r="A80" s="44" t="s">
        <v>13</v>
      </c>
      <c r="B80" s="271" t="s">
        <v>163</v>
      </c>
      <c r="C80" s="272"/>
      <c r="D80" s="272"/>
      <c r="E80" s="272"/>
      <c r="F80" s="272"/>
      <c r="G80" s="273"/>
      <c r="H80" s="51">
        <v>3.3E-3</v>
      </c>
      <c r="I80" s="90">
        <f t="shared" si="0"/>
        <v>9.7640729999999998</v>
      </c>
      <c r="J80" s="82"/>
      <c r="K80" s="19"/>
    </row>
    <row r="81" spans="1:21" ht="198.75" customHeight="1" x14ac:dyDescent="0.3">
      <c r="A81" s="44" t="s">
        <v>14</v>
      </c>
      <c r="B81" s="257" t="s">
        <v>164</v>
      </c>
      <c r="C81" s="257"/>
      <c r="D81" s="257"/>
      <c r="E81" s="257"/>
      <c r="F81" s="257"/>
      <c r="G81" s="257"/>
      <c r="H81" s="51">
        <v>6.9999999999999999E-4</v>
      </c>
      <c r="I81" s="90">
        <f t="shared" si="0"/>
        <v>2.071167</v>
      </c>
      <c r="J81" s="82"/>
    </row>
    <row r="82" spans="1:21" ht="58.5" customHeight="1" x14ac:dyDescent="0.3">
      <c r="A82" s="44" t="s">
        <v>15</v>
      </c>
      <c r="B82" s="257" t="s">
        <v>165</v>
      </c>
      <c r="C82" s="257"/>
      <c r="D82" s="257"/>
      <c r="E82" s="257"/>
      <c r="F82" s="257"/>
      <c r="G82" s="257"/>
      <c r="H82" s="51">
        <v>1.3899999999999999E-2</v>
      </c>
      <c r="I82" s="90">
        <f t="shared" si="0"/>
        <v>41.127458999999995</v>
      </c>
      <c r="J82" s="82"/>
      <c r="R82" s="67"/>
      <c r="S82" s="80"/>
      <c r="T82" s="67"/>
      <c r="U82" s="80"/>
    </row>
    <row r="83" spans="1:21" ht="16.5" x14ac:dyDescent="0.3">
      <c r="A83" s="251" t="s">
        <v>22</v>
      </c>
      <c r="B83" s="251"/>
      <c r="C83" s="251"/>
      <c r="D83" s="251"/>
      <c r="E83" s="251"/>
      <c r="F83" s="251"/>
      <c r="G83" s="251"/>
      <c r="H83" s="53">
        <f>TRUNC(SUM(H77:H82),4)</f>
        <v>2.0899999999999998E-2</v>
      </c>
      <c r="I83" s="89">
        <f>TRUNC(SUM(I77:I82),2)</f>
        <v>61.83</v>
      </c>
      <c r="S83" s="80"/>
    </row>
    <row r="84" spans="1:21" ht="11.25" customHeight="1" x14ac:dyDescent="0.3">
      <c r="A84" s="267"/>
      <c r="B84" s="268"/>
      <c r="C84" s="268"/>
      <c r="D84" s="268"/>
      <c r="E84" s="268"/>
      <c r="F84" s="268"/>
      <c r="G84" s="268"/>
      <c r="H84" s="268"/>
      <c r="I84" s="268"/>
    </row>
    <row r="85" spans="1:21" ht="17.25" customHeight="1" x14ac:dyDescent="0.3">
      <c r="A85" s="251" t="s">
        <v>95</v>
      </c>
      <c r="B85" s="251"/>
      <c r="C85" s="251"/>
      <c r="D85" s="251"/>
      <c r="E85" s="251"/>
      <c r="F85" s="251"/>
      <c r="G85" s="251"/>
      <c r="H85" s="44" t="s">
        <v>3</v>
      </c>
      <c r="I85" s="44" t="s">
        <v>1</v>
      </c>
    </row>
    <row r="86" spans="1:21" ht="16.5" x14ac:dyDescent="0.3">
      <c r="A86" s="44" t="s">
        <v>10</v>
      </c>
      <c r="B86" s="250" t="s">
        <v>96</v>
      </c>
      <c r="C86" s="250"/>
      <c r="D86" s="250"/>
      <c r="E86" s="250"/>
      <c r="F86" s="250"/>
      <c r="G86" s="250"/>
      <c r="H86" s="51">
        <v>0</v>
      </c>
      <c r="I86" s="90">
        <f>$I$26*H86</f>
        <v>0</v>
      </c>
    </row>
    <row r="87" spans="1:21" ht="16.5" x14ac:dyDescent="0.3">
      <c r="A87" s="251" t="s">
        <v>24</v>
      </c>
      <c r="B87" s="251"/>
      <c r="C87" s="251"/>
      <c r="D87" s="251"/>
      <c r="E87" s="251"/>
      <c r="F87" s="251"/>
      <c r="G87" s="251"/>
      <c r="H87" s="53">
        <f>TRUNC(SUM(H86),4)</f>
        <v>0</v>
      </c>
      <c r="I87" s="89">
        <f>TRUNC(SUM(I86),2)</f>
        <v>0</v>
      </c>
    </row>
    <row r="88" spans="1:21" ht="10.5" customHeight="1" x14ac:dyDescent="0.3">
      <c r="A88" s="269"/>
      <c r="B88" s="270"/>
      <c r="C88" s="270"/>
      <c r="D88" s="270"/>
      <c r="E88" s="270"/>
      <c r="F88" s="270"/>
      <c r="G88" s="270"/>
      <c r="H88" s="270"/>
      <c r="I88" s="270"/>
    </row>
    <row r="89" spans="1:21" ht="16.5" x14ac:dyDescent="0.3">
      <c r="A89" s="256" t="s">
        <v>97</v>
      </c>
      <c r="B89" s="256"/>
      <c r="C89" s="256"/>
      <c r="D89" s="256"/>
      <c r="E89" s="256"/>
      <c r="F89" s="256"/>
      <c r="G89" s="256"/>
      <c r="H89" s="256"/>
      <c r="I89" s="256"/>
    </row>
    <row r="90" spans="1:21" ht="16.5" x14ac:dyDescent="0.3">
      <c r="A90" s="251" t="s">
        <v>98</v>
      </c>
      <c r="B90" s="251"/>
      <c r="C90" s="251"/>
      <c r="D90" s="251"/>
      <c r="E90" s="251"/>
      <c r="F90" s="251"/>
      <c r="G90" s="251"/>
      <c r="H90" s="251"/>
      <c r="I90" s="44" t="s">
        <v>1</v>
      </c>
    </row>
    <row r="91" spans="1:21" ht="16.5" x14ac:dyDescent="0.3">
      <c r="A91" s="44" t="s">
        <v>27</v>
      </c>
      <c r="B91" s="266" t="s">
        <v>94</v>
      </c>
      <c r="C91" s="266"/>
      <c r="D91" s="266"/>
      <c r="E91" s="266"/>
      <c r="F91" s="266"/>
      <c r="G91" s="266"/>
      <c r="H91" s="266"/>
      <c r="I91" s="46">
        <f>I83</f>
        <v>61.83</v>
      </c>
    </row>
    <row r="92" spans="1:21" ht="16.5" x14ac:dyDescent="0.3">
      <c r="A92" s="44" t="s">
        <v>28</v>
      </c>
      <c r="B92" s="266" t="s">
        <v>99</v>
      </c>
      <c r="C92" s="266"/>
      <c r="D92" s="266"/>
      <c r="E92" s="266"/>
      <c r="F92" s="266"/>
      <c r="G92" s="266"/>
      <c r="H92" s="266"/>
      <c r="I92" s="46">
        <f>I87</f>
        <v>0</v>
      </c>
    </row>
    <row r="93" spans="1:21" ht="16.5" x14ac:dyDescent="0.3">
      <c r="A93" s="251" t="s">
        <v>100</v>
      </c>
      <c r="B93" s="251"/>
      <c r="C93" s="251"/>
      <c r="D93" s="251"/>
      <c r="E93" s="251"/>
      <c r="F93" s="251"/>
      <c r="G93" s="251"/>
      <c r="H93" s="251"/>
      <c r="I93" s="54">
        <f>TRUNC(SUM(I91:I92),2)</f>
        <v>61.83</v>
      </c>
    </row>
    <row r="94" spans="1:21" ht="10.5" customHeight="1" x14ac:dyDescent="0.3">
      <c r="A94" s="260"/>
      <c r="B94" s="261"/>
      <c r="C94" s="261"/>
      <c r="D94" s="261"/>
      <c r="E94" s="261"/>
      <c r="F94" s="261"/>
      <c r="G94" s="261"/>
      <c r="H94" s="261"/>
      <c r="I94" s="261"/>
    </row>
    <row r="95" spans="1:21" ht="16.5" x14ac:dyDescent="0.3">
      <c r="A95" s="262" t="s">
        <v>101</v>
      </c>
      <c r="B95" s="262"/>
      <c r="C95" s="262"/>
      <c r="D95" s="262"/>
      <c r="E95" s="262"/>
      <c r="F95" s="262"/>
      <c r="G95" s="262"/>
      <c r="H95" s="262"/>
      <c r="I95" s="262"/>
    </row>
    <row r="96" spans="1:21" ht="16.5" x14ac:dyDescent="0.3">
      <c r="A96" s="44">
        <v>5</v>
      </c>
      <c r="B96" s="251" t="s">
        <v>19</v>
      </c>
      <c r="C96" s="251"/>
      <c r="D96" s="251"/>
      <c r="E96" s="251"/>
      <c r="F96" s="251"/>
      <c r="G96" s="251"/>
      <c r="H96" s="44"/>
      <c r="I96" s="44" t="s">
        <v>1</v>
      </c>
    </row>
    <row r="97" spans="1:10" ht="16.5" x14ac:dyDescent="0.3">
      <c r="A97" s="44" t="s">
        <v>10</v>
      </c>
      <c r="B97" s="265" t="s">
        <v>127</v>
      </c>
      <c r="C97" s="265"/>
      <c r="D97" s="265"/>
      <c r="E97" s="265"/>
      <c r="F97" s="265"/>
      <c r="G97" s="265"/>
      <c r="H97" s="42" t="s">
        <v>0</v>
      </c>
      <c r="I97" s="203">
        <v>204.57</v>
      </c>
      <c r="J97" s="133"/>
    </row>
    <row r="98" spans="1:10" ht="16.5" x14ac:dyDescent="0.3">
      <c r="A98" s="44" t="s">
        <v>11</v>
      </c>
      <c r="B98" s="265" t="s">
        <v>20</v>
      </c>
      <c r="C98" s="265"/>
      <c r="D98" s="265"/>
      <c r="E98" s="265"/>
      <c r="F98" s="265"/>
      <c r="G98" s="265"/>
      <c r="H98" s="42" t="s">
        <v>0</v>
      </c>
      <c r="I98" s="90">
        <v>0</v>
      </c>
    </row>
    <row r="99" spans="1:10" ht="16.5" x14ac:dyDescent="0.3">
      <c r="A99" s="56" t="s">
        <v>12</v>
      </c>
      <c r="B99" s="265" t="s">
        <v>21</v>
      </c>
      <c r="C99" s="265"/>
      <c r="D99" s="265"/>
      <c r="E99" s="265"/>
      <c r="F99" s="265"/>
      <c r="G99" s="265"/>
      <c r="H99" s="42" t="s">
        <v>0</v>
      </c>
      <c r="I99" s="90">
        <v>0</v>
      </c>
    </row>
    <row r="100" spans="1:10" ht="16.5" x14ac:dyDescent="0.3">
      <c r="A100" s="56" t="s">
        <v>13</v>
      </c>
      <c r="B100" s="265" t="s">
        <v>4</v>
      </c>
      <c r="C100" s="265"/>
      <c r="D100" s="265"/>
      <c r="E100" s="265"/>
      <c r="F100" s="265"/>
      <c r="G100" s="265"/>
      <c r="H100" s="42" t="s">
        <v>0</v>
      </c>
      <c r="I100" s="90">
        <v>0</v>
      </c>
    </row>
    <row r="101" spans="1:10" ht="16.5" x14ac:dyDescent="0.3">
      <c r="A101" s="251" t="s">
        <v>102</v>
      </c>
      <c r="B101" s="251"/>
      <c r="C101" s="251"/>
      <c r="D101" s="251"/>
      <c r="E101" s="251"/>
      <c r="F101" s="251"/>
      <c r="G101" s="251"/>
      <c r="H101" s="53" t="s">
        <v>0</v>
      </c>
      <c r="I101" s="89">
        <f>TRUNC(SUM(I97:I100),2)</f>
        <v>204.57</v>
      </c>
    </row>
    <row r="102" spans="1:10" ht="6.75" customHeight="1" x14ac:dyDescent="0.3">
      <c r="A102" s="260"/>
      <c r="B102" s="261"/>
      <c r="C102" s="261"/>
      <c r="D102" s="261"/>
      <c r="E102" s="261"/>
      <c r="F102" s="261"/>
      <c r="G102" s="261"/>
      <c r="H102" s="261"/>
      <c r="I102" s="261"/>
    </row>
    <row r="103" spans="1:10" ht="16.5" x14ac:dyDescent="0.3">
      <c r="A103" s="262" t="s">
        <v>103</v>
      </c>
      <c r="B103" s="262"/>
      <c r="C103" s="262"/>
      <c r="D103" s="262"/>
      <c r="E103" s="262"/>
      <c r="F103" s="262"/>
      <c r="G103" s="262"/>
      <c r="H103" s="262"/>
      <c r="I103" s="262"/>
    </row>
    <row r="104" spans="1:10" ht="16.5" x14ac:dyDescent="0.3">
      <c r="A104" s="44">
        <v>6</v>
      </c>
      <c r="B104" s="251" t="s">
        <v>26</v>
      </c>
      <c r="C104" s="251"/>
      <c r="D104" s="251"/>
      <c r="E104" s="251"/>
      <c r="F104" s="251"/>
      <c r="G104" s="251"/>
      <c r="H104" s="44" t="s">
        <v>3</v>
      </c>
      <c r="I104" s="44" t="s">
        <v>1</v>
      </c>
    </row>
    <row r="105" spans="1:10" ht="16.5" x14ac:dyDescent="0.3">
      <c r="A105" s="44" t="s">
        <v>10</v>
      </c>
      <c r="B105" s="250" t="s">
        <v>29</v>
      </c>
      <c r="C105" s="250"/>
      <c r="D105" s="250"/>
      <c r="E105" s="250"/>
      <c r="F105" s="250"/>
      <c r="G105" s="250"/>
      <c r="H105" s="57">
        <v>0.03</v>
      </c>
      <c r="I105" s="46">
        <f>TRUNC(H105*I129,2)</f>
        <v>165.97</v>
      </c>
      <c r="J105" s="88"/>
    </row>
    <row r="106" spans="1:10" ht="16.5" x14ac:dyDescent="0.3">
      <c r="A106" s="44" t="s">
        <v>11</v>
      </c>
      <c r="B106" s="250" t="s">
        <v>5</v>
      </c>
      <c r="C106" s="250"/>
      <c r="D106" s="250"/>
      <c r="E106" s="250"/>
      <c r="F106" s="250"/>
      <c r="G106" s="250"/>
      <c r="H106" s="58">
        <v>6.7900000000000002E-2</v>
      </c>
      <c r="I106" s="46">
        <f>TRUNC(H106*(I105+I129),2)</f>
        <v>386.93</v>
      </c>
    </row>
    <row r="107" spans="1:10" ht="16.5" x14ac:dyDescent="0.3">
      <c r="A107" s="44" t="s">
        <v>12</v>
      </c>
      <c r="B107" s="263" t="s">
        <v>166</v>
      </c>
      <c r="C107" s="263"/>
      <c r="D107" s="263"/>
      <c r="E107" s="263"/>
      <c r="F107" s="263"/>
      <c r="G107" s="263"/>
      <c r="H107" s="47"/>
      <c r="I107" s="59"/>
    </row>
    <row r="108" spans="1:10" ht="51" customHeight="1" x14ac:dyDescent="0.3">
      <c r="A108" s="44" t="s">
        <v>56</v>
      </c>
      <c r="B108" s="257" t="s">
        <v>167</v>
      </c>
      <c r="C108" s="257"/>
      <c r="D108" s="257"/>
      <c r="E108" s="257"/>
      <c r="F108" s="257"/>
      <c r="G108" s="257"/>
      <c r="H108" s="60">
        <v>1.6500000000000001E-2</v>
      </c>
      <c r="I108" s="46">
        <f>TRUNC(H108*I118,2)</f>
        <v>117.09</v>
      </c>
      <c r="J108" s="83"/>
    </row>
    <row r="109" spans="1:10" ht="51" customHeight="1" x14ac:dyDescent="0.3">
      <c r="A109" s="44" t="s">
        <v>57</v>
      </c>
      <c r="B109" s="257" t="s">
        <v>168</v>
      </c>
      <c r="C109" s="257"/>
      <c r="D109" s="257"/>
      <c r="E109" s="257"/>
      <c r="F109" s="257"/>
      <c r="G109" s="257"/>
      <c r="H109" s="61">
        <v>7.5999999999999998E-2</v>
      </c>
      <c r="I109" s="46">
        <f>TRUNC(H109*I118,2)</f>
        <v>539.35</v>
      </c>
      <c r="J109" s="83"/>
    </row>
    <row r="110" spans="1:10" ht="16.5" x14ac:dyDescent="0.3">
      <c r="A110" s="44" t="s">
        <v>58</v>
      </c>
      <c r="B110" s="250" t="s">
        <v>55</v>
      </c>
      <c r="C110" s="250"/>
      <c r="D110" s="250"/>
      <c r="E110" s="250"/>
      <c r="F110" s="250"/>
      <c r="G110" s="250"/>
      <c r="H110" s="62">
        <v>0.05</v>
      </c>
      <c r="I110" s="46">
        <f>TRUNC(H110*I118,2)</f>
        <v>354.83</v>
      </c>
      <c r="J110" s="83"/>
    </row>
    <row r="111" spans="1:10" ht="16.5" customHeight="1" x14ac:dyDescent="0.3">
      <c r="A111" s="251" t="s">
        <v>104</v>
      </c>
      <c r="B111" s="251"/>
      <c r="C111" s="251"/>
      <c r="D111" s="251"/>
      <c r="E111" s="251"/>
      <c r="F111" s="251"/>
      <c r="G111" s="251"/>
      <c r="H111" s="63">
        <f>SUM(H105:H110)</f>
        <v>0.2404</v>
      </c>
      <c r="I111" s="54">
        <f>TRUNC(SUM(I105:I110),2)</f>
        <v>1564.17</v>
      </c>
    </row>
    <row r="112" spans="1:10" ht="9" customHeight="1" x14ac:dyDescent="0.3">
      <c r="A112" s="43"/>
      <c r="B112" s="258"/>
      <c r="C112" s="258"/>
      <c r="D112" s="258"/>
      <c r="E112" s="258"/>
      <c r="F112" s="258"/>
      <c r="G112" s="258"/>
      <c r="H112" s="258"/>
      <c r="I112" s="258"/>
    </row>
    <row r="113" spans="1:14" ht="16.5" x14ac:dyDescent="0.3">
      <c r="A113" s="134" t="s">
        <v>59</v>
      </c>
      <c r="B113" s="259" t="s">
        <v>60</v>
      </c>
      <c r="C113" s="259"/>
      <c r="D113" s="259"/>
      <c r="E113" s="259"/>
      <c r="F113" s="259"/>
      <c r="G113" s="259"/>
      <c r="H113" s="135">
        <f>TRUNC(H108+H109+H110,4)</f>
        <v>0.14249999999999999</v>
      </c>
      <c r="I113" s="136"/>
    </row>
    <row r="114" spans="1:14" ht="16.5" x14ac:dyDescent="0.3">
      <c r="A114" s="137"/>
      <c r="B114" s="254">
        <v>100</v>
      </c>
      <c r="C114" s="254"/>
      <c r="D114" s="254"/>
      <c r="E114" s="254"/>
      <c r="F114" s="254"/>
      <c r="G114" s="254"/>
      <c r="H114" s="138"/>
      <c r="I114" s="139"/>
    </row>
    <row r="115" spans="1:14" ht="5.25" customHeight="1" x14ac:dyDescent="0.3">
      <c r="A115" s="144"/>
      <c r="B115" s="132"/>
      <c r="C115" s="132"/>
      <c r="D115" s="132"/>
      <c r="E115" s="132"/>
      <c r="F115" s="132"/>
      <c r="G115" s="132"/>
      <c r="H115" s="138"/>
      <c r="I115" s="139"/>
      <c r="N115" s="67"/>
    </row>
    <row r="116" spans="1:14" ht="16.5" x14ac:dyDescent="0.3">
      <c r="A116" s="137" t="s">
        <v>61</v>
      </c>
      <c r="B116" s="254" t="s">
        <v>105</v>
      </c>
      <c r="C116" s="254"/>
      <c r="D116" s="254"/>
      <c r="E116" s="254"/>
      <c r="F116" s="254"/>
      <c r="G116" s="254"/>
      <c r="H116" s="138"/>
      <c r="I116" s="140">
        <f>TRUNC(I129+I105+I106,2)</f>
        <v>6085.47</v>
      </c>
    </row>
    <row r="117" spans="1:14" ht="8.25" customHeight="1" x14ac:dyDescent="0.3">
      <c r="A117" s="137"/>
      <c r="B117" s="132"/>
      <c r="C117" s="132"/>
      <c r="D117" s="132"/>
      <c r="E117" s="132"/>
      <c r="F117" s="132"/>
      <c r="G117" s="132"/>
      <c r="H117" s="138"/>
      <c r="I117" s="140"/>
    </row>
    <row r="118" spans="1:14" ht="16.5" x14ac:dyDescent="0.3">
      <c r="A118" s="137" t="s">
        <v>62</v>
      </c>
      <c r="B118" s="254" t="s">
        <v>63</v>
      </c>
      <c r="C118" s="254"/>
      <c r="D118" s="254"/>
      <c r="E118" s="254"/>
      <c r="F118" s="254"/>
      <c r="G118" s="254"/>
      <c r="H118" s="138"/>
      <c r="I118" s="140">
        <f>TRUNC(I116/(1-H113),2)</f>
        <v>7096.75</v>
      </c>
    </row>
    <row r="119" spans="1:14" ht="6.75" customHeight="1" x14ac:dyDescent="0.3">
      <c r="A119" s="137"/>
      <c r="B119" s="132"/>
      <c r="C119" s="132"/>
      <c r="D119" s="132"/>
      <c r="E119" s="132"/>
      <c r="F119" s="132"/>
      <c r="G119" s="132"/>
      <c r="H119" s="138"/>
      <c r="I119" s="140"/>
      <c r="K119" s="19"/>
      <c r="N119" s="19"/>
    </row>
    <row r="120" spans="1:14" ht="16.5" x14ac:dyDescent="0.3">
      <c r="A120" s="141"/>
      <c r="B120" s="255" t="s">
        <v>64</v>
      </c>
      <c r="C120" s="255"/>
      <c r="D120" s="255"/>
      <c r="E120" s="255"/>
      <c r="F120" s="255"/>
      <c r="G120" s="255"/>
      <c r="H120" s="142"/>
      <c r="I120" s="143">
        <f>TRUNC(I118-I116,2)</f>
        <v>1011.28</v>
      </c>
      <c r="L120" s="19"/>
    </row>
    <row r="121" spans="1:14" ht="132" customHeight="1" x14ac:dyDescent="0.3">
      <c r="A121" s="43"/>
      <c r="B121" s="43"/>
      <c r="C121" s="43"/>
      <c r="D121" s="43"/>
      <c r="E121" s="43"/>
      <c r="F121" s="43"/>
      <c r="G121" s="43"/>
      <c r="H121" s="43"/>
      <c r="I121" s="50"/>
      <c r="K121" s="9"/>
    </row>
    <row r="122" spans="1:14" ht="16.5" x14ac:dyDescent="0.3">
      <c r="A122" s="256" t="s">
        <v>106</v>
      </c>
      <c r="B122" s="256"/>
      <c r="C122" s="256"/>
      <c r="D122" s="256"/>
      <c r="E122" s="256"/>
      <c r="F122" s="256"/>
      <c r="G122" s="256"/>
      <c r="H122" s="256"/>
      <c r="I122" s="256"/>
    </row>
    <row r="123" spans="1:14" ht="16.5" x14ac:dyDescent="0.3">
      <c r="A123" s="251" t="s">
        <v>30</v>
      </c>
      <c r="B123" s="251"/>
      <c r="C123" s="251"/>
      <c r="D123" s="251"/>
      <c r="E123" s="251"/>
      <c r="F123" s="251"/>
      <c r="G123" s="251"/>
      <c r="H123" s="251"/>
      <c r="I123" s="44" t="s">
        <v>1</v>
      </c>
    </row>
    <row r="124" spans="1:14" ht="16.5" x14ac:dyDescent="0.3">
      <c r="A124" s="42" t="s">
        <v>10</v>
      </c>
      <c r="B124" s="250" t="str">
        <f>A17</f>
        <v>MÓDULO 1 - COMPOSIÇÃO DA REMUNERAÇÃO</v>
      </c>
      <c r="C124" s="250"/>
      <c r="D124" s="250"/>
      <c r="E124" s="250"/>
      <c r="F124" s="250"/>
      <c r="G124" s="250"/>
      <c r="H124" s="250"/>
      <c r="I124" s="90">
        <f>I26</f>
        <v>2958.81</v>
      </c>
    </row>
    <row r="125" spans="1:14" ht="16.5" x14ac:dyDescent="0.3">
      <c r="A125" s="42" t="s">
        <v>11</v>
      </c>
      <c r="B125" s="250" t="str">
        <f>A28</f>
        <v>MÓDULO 2 – ENCARGOS E BENEFÍCIOS ANUAIS, MENSAIS E DIÁRIOS</v>
      </c>
      <c r="C125" s="250"/>
      <c r="D125" s="250"/>
      <c r="E125" s="250"/>
      <c r="F125" s="250"/>
      <c r="G125" s="250"/>
      <c r="H125" s="250"/>
      <c r="I125" s="90">
        <f>I63</f>
        <v>2110.52</v>
      </c>
      <c r="K125" s="9"/>
    </row>
    <row r="126" spans="1:14" ht="16.5" x14ac:dyDescent="0.3">
      <c r="A126" s="42" t="s">
        <v>12</v>
      </c>
      <c r="B126" s="250" t="str">
        <f>A65</f>
        <v>MÓDULO 3 – PROVISÃO PARA RESCISÃO</v>
      </c>
      <c r="C126" s="250"/>
      <c r="D126" s="250"/>
      <c r="E126" s="250"/>
      <c r="F126" s="250"/>
      <c r="G126" s="250"/>
      <c r="H126" s="250"/>
      <c r="I126" s="90">
        <f>I73</f>
        <v>196.84</v>
      </c>
      <c r="K126" s="9"/>
    </row>
    <row r="127" spans="1:14" ht="16.5" x14ac:dyDescent="0.3">
      <c r="A127" s="42" t="s">
        <v>13</v>
      </c>
      <c r="B127" s="250" t="str">
        <f>A75</f>
        <v>MÓDULO 4 – CUSTO DE REPOSIÇÃO DO PROFISSIONAL AUSENTE</v>
      </c>
      <c r="C127" s="250"/>
      <c r="D127" s="250"/>
      <c r="E127" s="250"/>
      <c r="F127" s="250"/>
      <c r="G127" s="250"/>
      <c r="H127" s="250"/>
      <c r="I127" s="90">
        <f>I93</f>
        <v>61.83</v>
      </c>
    </row>
    <row r="128" spans="1:14" ht="16.5" x14ac:dyDescent="0.3">
      <c r="A128" s="42" t="s">
        <v>14</v>
      </c>
      <c r="B128" s="250" t="str">
        <f>A95</f>
        <v>MÓDULO 5 – INSUMOS DIVERSOS</v>
      </c>
      <c r="C128" s="250"/>
      <c r="D128" s="250"/>
      <c r="E128" s="250"/>
      <c r="F128" s="250"/>
      <c r="G128" s="250"/>
      <c r="H128" s="250"/>
      <c r="I128" s="90">
        <f>I101</f>
        <v>204.57</v>
      </c>
      <c r="K128" s="19"/>
    </row>
    <row r="129" spans="1:12" ht="16.5" x14ac:dyDescent="0.3">
      <c r="A129" s="44"/>
      <c r="B129" s="251" t="s">
        <v>107</v>
      </c>
      <c r="C129" s="251"/>
      <c r="D129" s="251"/>
      <c r="E129" s="251"/>
      <c r="F129" s="251"/>
      <c r="G129" s="251"/>
      <c r="H129" s="251"/>
      <c r="I129" s="89">
        <f>TRUNC(SUM(I124:I128),2)</f>
        <v>5532.57</v>
      </c>
      <c r="L129" s="19"/>
    </row>
    <row r="130" spans="1:12" ht="16.5" x14ac:dyDescent="0.3">
      <c r="A130" s="42" t="s">
        <v>15</v>
      </c>
      <c r="B130" s="250" t="str">
        <f>A103</f>
        <v>MÓDULO 6 – CUSTOS INDIRETOS, TRIBUTOS E LUCRO</v>
      </c>
      <c r="C130" s="250"/>
      <c r="D130" s="250"/>
      <c r="E130" s="250"/>
      <c r="F130" s="250"/>
      <c r="G130" s="250"/>
      <c r="H130" s="250"/>
      <c r="I130" s="90">
        <f>I111</f>
        <v>1564.17</v>
      </c>
    </row>
    <row r="131" spans="1:12" ht="14.25" customHeight="1" x14ac:dyDescent="0.3">
      <c r="A131" s="251" t="s">
        <v>108</v>
      </c>
      <c r="B131" s="251"/>
      <c r="C131" s="251"/>
      <c r="D131" s="251"/>
      <c r="E131" s="251"/>
      <c r="F131" s="251"/>
      <c r="G131" s="251"/>
      <c r="H131" s="251"/>
      <c r="I131" s="89">
        <f>TRUNC(SUM(I129:I130),2)</f>
        <v>7096.74</v>
      </c>
    </row>
    <row r="132" spans="1:12" hidden="1" x14ac:dyDescent="0.2">
      <c r="I132" s="19"/>
    </row>
    <row r="133" spans="1:12" ht="40.5" hidden="1" customHeight="1" thickBot="1" x14ac:dyDescent="0.25">
      <c r="A133" s="3"/>
      <c r="B133" s="219" t="s">
        <v>32</v>
      </c>
      <c r="C133" s="219"/>
      <c r="D133" s="219"/>
      <c r="E133" s="219"/>
      <c r="F133" s="219"/>
      <c r="G133" s="219"/>
      <c r="H133" s="4"/>
      <c r="I133" s="4"/>
    </row>
    <row r="134" spans="1:12" ht="23.25" hidden="1" thickBot="1" x14ac:dyDescent="0.25">
      <c r="A134" s="252" t="s">
        <v>34</v>
      </c>
      <c r="B134" s="253"/>
      <c r="C134" s="252" t="s">
        <v>35</v>
      </c>
      <c r="D134" s="253"/>
      <c r="E134" s="252" t="s">
        <v>37</v>
      </c>
      <c r="F134" s="253"/>
      <c r="G134" s="20" t="s">
        <v>36</v>
      </c>
      <c r="H134" s="21" t="s">
        <v>33</v>
      </c>
      <c r="I134" s="22" t="s">
        <v>1</v>
      </c>
    </row>
    <row r="135" spans="1:12" hidden="1" x14ac:dyDescent="0.2">
      <c r="A135" s="244" t="s">
        <v>38</v>
      </c>
      <c r="B135" s="245"/>
      <c r="C135" s="246" t="s">
        <v>42</v>
      </c>
      <c r="D135" s="247"/>
      <c r="E135" s="248"/>
      <c r="F135" s="249"/>
      <c r="G135" s="23" t="s">
        <v>42</v>
      </c>
      <c r="H135" s="24"/>
      <c r="I135" s="25">
        <v>0</v>
      </c>
    </row>
    <row r="136" spans="1:12" hidden="1" x14ac:dyDescent="0.2">
      <c r="A136" s="240" t="s">
        <v>39</v>
      </c>
      <c r="B136" s="241"/>
      <c r="C136" s="242" t="s">
        <v>42</v>
      </c>
      <c r="D136" s="243"/>
      <c r="E136" s="234"/>
      <c r="F136" s="235"/>
      <c r="G136" s="26" t="s">
        <v>42</v>
      </c>
      <c r="H136" s="27"/>
      <c r="I136" s="28">
        <v>0</v>
      </c>
    </row>
    <row r="137" spans="1:12" hidden="1" x14ac:dyDescent="0.2">
      <c r="A137" s="240" t="s">
        <v>40</v>
      </c>
      <c r="B137" s="241"/>
      <c r="C137" s="242" t="s">
        <v>42</v>
      </c>
      <c r="D137" s="243"/>
      <c r="E137" s="234"/>
      <c r="F137" s="235"/>
      <c r="G137" s="26" t="s">
        <v>42</v>
      </c>
      <c r="H137" s="27"/>
      <c r="I137" s="28">
        <v>0</v>
      </c>
    </row>
    <row r="138" spans="1:12" hidden="1" x14ac:dyDescent="0.2">
      <c r="A138" s="240" t="s">
        <v>41</v>
      </c>
      <c r="B138" s="241"/>
      <c r="C138" s="242" t="s">
        <v>42</v>
      </c>
      <c r="D138" s="243"/>
      <c r="E138" s="234"/>
      <c r="F138" s="235"/>
      <c r="G138" s="26" t="s">
        <v>42</v>
      </c>
      <c r="H138" s="27"/>
      <c r="I138" s="28">
        <v>0</v>
      </c>
    </row>
    <row r="139" spans="1:12" hidden="1" x14ac:dyDescent="0.2">
      <c r="A139" s="232"/>
      <c r="B139" s="233"/>
      <c r="C139" s="234"/>
      <c r="D139" s="235"/>
      <c r="E139" s="234"/>
      <c r="F139" s="235"/>
      <c r="G139" s="29"/>
      <c r="H139" s="30"/>
      <c r="I139" s="28"/>
    </row>
    <row r="140" spans="1:12" ht="12" hidden="1" thickBot="1" x14ac:dyDescent="0.25">
      <c r="A140" s="236"/>
      <c r="B140" s="237"/>
      <c r="C140" s="238"/>
      <c r="D140" s="239"/>
      <c r="E140" s="238"/>
      <c r="F140" s="239"/>
      <c r="G140" s="31"/>
      <c r="H140" s="32"/>
      <c r="I140" s="33"/>
    </row>
    <row r="141" spans="1:12" ht="12" hidden="1" thickBot="1" x14ac:dyDescent="0.25">
      <c r="A141" s="216" t="s">
        <v>43</v>
      </c>
      <c r="B141" s="217"/>
      <c r="C141" s="217"/>
      <c r="D141" s="217"/>
      <c r="E141" s="217"/>
      <c r="F141" s="217"/>
      <c r="G141" s="217"/>
      <c r="H141" s="218"/>
      <c r="I141" s="34">
        <f>SUM(I139:I140)</f>
        <v>0</v>
      </c>
    </row>
    <row r="142" spans="1:12" hidden="1" x14ac:dyDescent="0.2"/>
    <row r="143" spans="1:12" hidden="1" x14ac:dyDescent="0.2">
      <c r="A143" s="3" t="s">
        <v>44</v>
      </c>
      <c r="B143" s="219" t="s">
        <v>45</v>
      </c>
      <c r="C143" s="219"/>
      <c r="D143" s="219"/>
      <c r="E143" s="219"/>
      <c r="F143" s="219"/>
      <c r="G143" s="219"/>
      <c r="H143" s="4"/>
      <c r="I143" s="4"/>
    </row>
    <row r="144" spans="1:12" ht="12" hidden="1" thickBot="1" x14ac:dyDescent="0.25">
      <c r="A144" s="220" t="s">
        <v>46</v>
      </c>
      <c r="B144" s="221"/>
      <c r="C144" s="221"/>
      <c r="D144" s="221"/>
      <c r="E144" s="221"/>
      <c r="F144" s="221"/>
      <c r="G144" s="221"/>
      <c r="H144" s="221"/>
      <c r="I144" s="222"/>
    </row>
    <row r="145" spans="1:14" ht="12" hidden="1" thickBot="1" x14ac:dyDescent="0.25">
      <c r="A145" s="35"/>
      <c r="B145" s="223" t="s">
        <v>47</v>
      </c>
      <c r="C145" s="224"/>
      <c r="D145" s="224"/>
      <c r="E145" s="224"/>
      <c r="F145" s="224"/>
      <c r="G145" s="224"/>
      <c r="H145" s="225"/>
      <c r="I145" s="22" t="s">
        <v>1</v>
      </c>
    </row>
    <row r="146" spans="1:14" hidden="1" x14ac:dyDescent="0.2">
      <c r="A146" s="36" t="s">
        <v>10</v>
      </c>
      <c r="B146" s="226" t="s">
        <v>48</v>
      </c>
      <c r="C146" s="227"/>
      <c r="D146" s="227"/>
      <c r="E146" s="227"/>
      <c r="F146" s="227"/>
      <c r="G146" s="227"/>
      <c r="H146" s="228"/>
      <c r="I146" s="37">
        <f>I108</f>
        <v>117.09</v>
      </c>
    </row>
    <row r="147" spans="1:14" hidden="1" x14ac:dyDescent="0.2">
      <c r="A147" s="38" t="s">
        <v>11</v>
      </c>
      <c r="B147" s="229" t="s">
        <v>49</v>
      </c>
      <c r="C147" s="230"/>
      <c r="D147" s="230"/>
      <c r="E147" s="230"/>
      <c r="F147" s="230"/>
      <c r="G147" s="230"/>
      <c r="H147" s="231"/>
      <c r="I147" s="39" t="e">
        <f>#REF!</f>
        <v>#REF!</v>
      </c>
    </row>
    <row r="148" spans="1:14" ht="12" hidden="1" thickBot="1" x14ac:dyDescent="0.25">
      <c r="A148" s="38" t="s">
        <v>12</v>
      </c>
      <c r="B148" s="207" t="s">
        <v>50</v>
      </c>
      <c r="C148" s="208"/>
      <c r="D148" s="208"/>
      <c r="E148" s="208"/>
      <c r="F148" s="208"/>
      <c r="G148" s="208"/>
      <c r="H148" s="209"/>
      <c r="I148" s="39">
        <f>I111</f>
        <v>1564.17</v>
      </c>
    </row>
    <row r="149" spans="1:14" ht="12" hidden="1" thickBot="1" x14ac:dyDescent="0.25">
      <c r="A149" s="210" t="s">
        <v>25</v>
      </c>
      <c r="B149" s="211"/>
      <c r="C149" s="211"/>
      <c r="D149" s="211"/>
      <c r="E149" s="211"/>
      <c r="F149" s="211"/>
      <c r="G149" s="211"/>
      <c r="H149" s="212"/>
      <c r="I149" s="34" t="e">
        <f>SUM(I146:I148)</f>
        <v>#REF!</v>
      </c>
    </row>
    <row r="150" spans="1:14" hidden="1" x14ac:dyDescent="0.2">
      <c r="A150" s="3" t="s">
        <v>23</v>
      </c>
      <c r="B150" s="5" t="s">
        <v>51</v>
      </c>
    </row>
    <row r="151" spans="1:14" hidden="1" x14ac:dyDescent="0.2"/>
    <row r="152" spans="1:14" ht="21" customHeight="1" x14ac:dyDescent="0.2"/>
    <row r="153" spans="1:14" ht="16.5" x14ac:dyDescent="0.3">
      <c r="A153" s="130" t="s">
        <v>136</v>
      </c>
      <c r="B153" s="130"/>
      <c r="C153" s="64"/>
      <c r="D153" s="64"/>
      <c r="E153" s="64"/>
      <c r="F153" s="64"/>
      <c r="G153" s="64"/>
      <c r="N153" s="15"/>
    </row>
    <row r="154" spans="1:14" x14ac:dyDescent="0.2">
      <c r="A154" s="9"/>
      <c r="B154" s="12"/>
      <c r="E154" s="6"/>
    </row>
    <row r="155" spans="1:14" ht="29.25" customHeight="1" x14ac:dyDescent="0.2">
      <c r="A155" s="213"/>
      <c r="B155" s="213"/>
      <c r="C155" s="213"/>
      <c r="D155" s="213"/>
      <c r="E155" s="213"/>
      <c r="F155" s="213"/>
      <c r="G155" s="213"/>
      <c r="H155" s="213"/>
      <c r="I155" s="213"/>
    </row>
    <row r="156" spans="1:14" ht="16.5" customHeight="1" x14ac:dyDescent="0.2">
      <c r="A156" s="214"/>
      <c r="B156" s="214"/>
      <c r="C156" s="214"/>
      <c r="D156" s="214"/>
      <c r="E156" s="214"/>
      <c r="F156" s="214"/>
      <c r="G156" s="214"/>
      <c r="H156" s="214"/>
      <c r="I156" s="214"/>
      <c r="N156" s="19"/>
    </row>
    <row r="157" spans="1:14" ht="16.5" customHeight="1" x14ac:dyDescent="0.2">
      <c r="A157" s="215"/>
      <c r="B157" s="215"/>
      <c r="C157" s="215"/>
      <c r="D157" s="215"/>
      <c r="E157" s="215"/>
      <c r="F157" s="215"/>
      <c r="G157" s="215"/>
      <c r="H157" s="215"/>
      <c r="I157" s="215"/>
    </row>
    <row r="158" spans="1:14" ht="12.75" x14ac:dyDescent="0.2">
      <c r="A158" s="215"/>
      <c r="B158" s="215"/>
      <c r="C158" s="215"/>
      <c r="D158" s="215"/>
      <c r="E158" s="215"/>
      <c r="F158" s="215"/>
      <c r="G158" s="215"/>
      <c r="H158" s="215"/>
      <c r="I158" s="215"/>
    </row>
  </sheetData>
  <mergeCells count="169">
    <mergeCell ref="B7:G7"/>
    <mergeCell ref="H7:I7"/>
    <mergeCell ref="B8:G8"/>
    <mergeCell ref="H8:I8"/>
    <mergeCell ref="A10:I10"/>
    <mergeCell ref="B11:G11"/>
    <mergeCell ref="H11:I11"/>
    <mergeCell ref="A1:I1"/>
    <mergeCell ref="A2:I2"/>
    <mergeCell ref="A3:I3"/>
    <mergeCell ref="A5:I5"/>
    <mergeCell ref="B6:G6"/>
    <mergeCell ref="H6:I6"/>
    <mergeCell ref="B15:G15"/>
    <mergeCell ref="H15:I15"/>
    <mergeCell ref="A16:I16"/>
    <mergeCell ref="A17:I17"/>
    <mergeCell ref="B18:G18"/>
    <mergeCell ref="B19:G19"/>
    <mergeCell ref="B12:G12"/>
    <mergeCell ref="H12:I12"/>
    <mergeCell ref="B13:G13"/>
    <mergeCell ref="H13:I13"/>
    <mergeCell ref="B14:G14"/>
    <mergeCell ref="H14:I14"/>
    <mergeCell ref="B25:G25"/>
    <mergeCell ref="A26:H26"/>
    <mergeCell ref="A28:I28"/>
    <mergeCell ref="A29:G29"/>
    <mergeCell ref="B30:G30"/>
    <mergeCell ref="B31:G31"/>
    <mergeCell ref="B20:G20"/>
    <mergeCell ref="B21:G21"/>
    <mergeCell ref="K21:O21"/>
    <mergeCell ref="B22:G22"/>
    <mergeCell ref="B23:G23"/>
    <mergeCell ref="B24:G24"/>
    <mergeCell ref="B38:G38"/>
    <mergeCell ref="B39:G39"/>
    <mergeCell ref="B40:G40"/>
    <mergeCell ref="B41:G41"/>
    <mergeCell ref="B42:G42"/>
    <mergeCell ref="A43:G43"/>
    <mergeCell ref="A32:G32"/>
    <mergeCell ref="A33:I33"/>
    <mergeCell ref="A34:G34"/>
    <mergeCell ref="B35:G35"/>
    <mergeCell ref="B36:G36"/>
    <mergeCell ref="B37:G37"/>
    <mergeCell ref="B50:G50"/>
    <mergeCell ref="B51:G51"/>
    <mergeCell ref="B52:G52"/>
    <mergeCell ref="B53:G53"/>
    <mergeCell ref="B54:G54"/>
    <mergeCell ref="B55:G55"/>
    <mergeCell ref="A44:I44"/>
    <mergeCell ref="A45:G45"/>
    <mergeCell ref="B46:G46"/>
    <mergeCell ref="B47:G47"/>
    <mergeCell ref="B48:G48"/>
    <mergeCell ref="B49:G49"/>
    <mergeCell ref="O61:P61"/>
    <mergeCell ref="B62:H62"/>
    <mergeCell ref="A63:H63"/>
    <mergeCell ref="A64:I64"/>
    <mergeCell ref="A65:I65"/>
    <mergeCell ref="B66:G66"/>
    <mergeCell ref="A56:H56"/>
    <mergeCell ref="A57:I57"/>
    <mergeCell ref="A58:I58"/>
    <mergeCell ref="A59:H59"/>
    <mergeCell ref="B60:H60"/>
    <mergeCell ref="B61:H61"/>
    <mergeCell ref="B72:G72"/>
    <mergeCell ref="A73:G73"/>
    <mergeCell ref="A74:I74"/>
    <mergeCell ref="A75:I75"/>
    <mergeCell ref="A76:G76"/>
    <mergeCell ref="B77:G77"/>
    <mergeCell ref="B67:G67"/>
    <mergeCell ref="B68:G68"/>
    <mergeCell ref="L68:M68"/>
    <mergeCell ref="B69:G69"/>
    <mergeCell ref="B70:G70"/>
    <mergeCell ref="B71:G71"/>
    <mergeCell ref="A84:I84"/>
    <mergeCell ref="A85:G85"/>
    <mergeCell ref="B86:G86"/>
    <mergeCell ref="A87:G87"/>
    <mergeCell ref="A88:I88"/>
    <mergeCell ref="A89:I89"/>
    <mergeCell ref="B78:G78"/>
    <mergeCell ref="B79:G79"/>
    <mergeCell ref="B80:G80"/>
    <mergeCell ref="B81:G81"/>
    <mergeCell ref="B82:G82"/>
    <mergeCell ref="A83:G83"/>
    <mergeCell ref="B96:G96"/>
    <mergeCell ref="B97:G97"/>
    <mergeCell ref="B98:G98"/>
    <mergeCell ref="B99:G99"/>
    <mergeCell ref="B100:G100"/>
    <mergeCell ref="A101:G101"/>
    <mergeCell ref="A90:H90"/>
    <mergeCell ref="B91:H91"/>
    <mergeCell ref="B92:H92"/>
    <mergeCell ref="A93:H93"/>
    <mergeCell ref="A94:I94"/>
    <mergeCell ref="A95:I95"/>
    <mergeCell ref="B108:G108"/>
    <mergeCell ref="B109:G109"/>
    <mergeCell ref="B110:G110"/>
    <mergeCell ref="A111:G111"/>
    <mergeCell ref="B112:I112"/>
    <mergeCell ref="B113:G113"/>
    <mergeCell ref="A102:I102"/>
    <mergeCell ref="A103:I103"/>
    <mergeCell ref="B104:G104"/>
    <mergeCell ref="B105:G105"/>
    <mergeCell ref="B106:G106"/>
    <mergeCell ref="B107:G107"/>
    <mergeCell ref="B124:H124"/>
    <mergeCell ref="B125:H125"/>
    <mergeCell ref="B126:H126"/>
    <mergeCell ref="B127:H127"/>
    <mergeCell ref="B128:H128"/>
    <mergeCell ref="B129:H129"/>
    <mergeCell ref="B114:G114"/>
    <mergeCell ref="B116:G116"/>
    <mergeCell ref="B118:G118"/>
    <mergeCell ref="B120:G120"/>
    <mergeCell ref="A122:I122"/>
    <mergeCell ref="A123:H123"/>
    <mergeCell ref="A135:B135"/>
    <mergeCell ref="C135:D135"/>
    <mergeCell ref="E135:F135"/>
    <mergeCell ref="A136:B136"/>
    <mergeCell ref="C136:D136"/>
    <mergeCell ref="E136:F136"/>
    <mergeCell ref="B130:H130"/>
    <mergeCell ref="A131:H131"/>
    <mergeCell ref="B133:G133"/>
    <mergeCell ref="A134:B134"/>
    <mergeCell ref="C134:D134"/>
    <mergeCell ref="E134:F134"/>
    <mergeCell ref="A139:B139"/>
    <mergeCell ref="C139:D139"/>
    <mergeCell ref="E139:F139"/>
    <mergeCell ref="A140:B140"/>
    <mergeCell ref="C140:D140"/>
    <mergeCell ref="E140:F140"/>
    <mergeCell ref="A137:B137"/>
    <mergeCell ref="C137:D137"/>
    <mergeCell ref="E137:F137"/>
    <mergeCell ref="A138:B138"/>
    <mergeCell ref="C138:D138"/>
    <mergeCell ref="E138:F138"/>
    <mergeCell ref="B148:H148"/>
    <mergeCell ref="A149:H149"/>
    <mergeCell ref="A155:I155"/>
    <mergeCell ref="A156:I156"/>
    <mergeCell ref="A157:I157"/>
    <mergeCell ref="A158:I158"/>
    <mergeCell ref="A141:H141"/>
    <mergeCell ref="B143:G143"/>
    <mergeCell ref="A144:I144"/>
    <mergeCell ref="B145:H145"/>
    <mergeCell ref="B146:H146"/>
    <mergeCell ref="B147:H147"/>
  </mergeCells>
  <pageMargins left="0.39370078740157483" right="0.19685039370078741" top="0.27559055118110237" bottom="0.27559055118110237" header="0.15748031496062992" footer="0.15748031496062992"/>
  <pageSetup paperSize="9" scale="53" firstPageNumber="0" fitToHeight="0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157"/>
  <sheetViews>
    <sheetView showGridLines="0" topLeftCell="A115" workbookViewId="0">
      <selection sqref="A1:I130"/>
    </sheetView>
  </sheetViews>
  <sheetFormatPr defaultColWidth="9.140625" defaultRowHeight="11.25" x14ac:dyDescent="0.2"/>
  <cols>
    <col min="1" max="1" width="8.42578125" style="5" customWidth="1"/>
    <col min="2" max="2" width="9.140625" style="5"/>
    <col min="3" max="3" width="15" style="5" bestFit="1" customWidth="1"/>
    <col min="4" max="4" width="9.140625" style="5"/>
    <col min="5" max="5" width="10.85546875" style="5" bestFit="1" customWidth="1"/>
    <col min="6" max="6" width="9.140625" style="5"/>
    <col min="7" max="7" width="39.42578125" style="5" customWidth="1"/>
    <col min="8" max="8" width="10.5703125" style="5" bestFit="1" customWidth="1"/>
    <col min="9" max="9" width="13" style="5" customWidth="1"/>
    <col min="10" max="10" width="14.140625" style="5" bestFit="1" customWidth="1"/>
    <col min="11" max="11" width="9.140625" style="5" customWidth="1"/>
    <col min="12" max="12" width="10.42578125" style="5" bestFit="1" customWidth="1"/>
    <col min="13" max="13" width="10.5703125" style="5" bestFit="1" customWidth="1"/>
    <col min="14" max="14" width="10.85546875" style="5" bestFit="1" customWidth="1"/>
    <col min="15" max="15" width="18.42578125" style="5" customWidth="1"/>
    <col min="16" max="16384" width="9.140625" style="5"/>
  </cols>
  <sheetData>
    <row r="1" spans="1:13" ht="16.5" x14ac:dyDescent="0.3">
      <c r="A1" s="317" t="s">
        <v>120</v>
      </c>
      <c r="B1" s="317"/>
      <c r="C1" s="317"/>
      <c r="D1" s="317"/>
      <c r="E1" s="317"/>
      <c r="F1" s="317"/>
      <c r="G1" s="317"/>
      <c r="H1" s="317"/>
      <c r="I1" s="317"/>
    </row>
    <row r="2" spans="1:13" ht="16.5" x14ac:dyDescent="0.3">
      <c r="A2" s="318" t="s">
        <v>117</v>
      </c>
      <c r="B2" s="318"/>
      <c r="C2" s="318"/>
      <c r="D2" s="318"/>
      <c r="E2" s="318"/>
      <c r="F2" s="318"/>
      <c r="G2" s="318"/>
      <c r="H2" s="318"/>
      <c r="I2" s="318"/>
    </row>
    <row r="3" spans="1:13" ht="16.5" x14ac:dyDescent="0.3">
      <c r="A3" s="254" t="s">
        <v>138</v>
      </c>
      <c r="B3" s="254"/>
      <c r="C3" s="254"/>
      <c r="D3" s="254"/>
      <c r="E3" s="254"/>
      <c r="F3" s="254"/>
      <c r="G3" s="254"/>
      <c r="H3" s="254"/>
      <c r="I3" s="254"/>
    </row>
    <row r="4" spans="1:13" ht="9" customHeight="1" x14ac:dyDescent="0.3">
      <c r="A4" s="41"/>
      <c r="B4" s="41"/>
      <c r="C4" s="41"/>
      <c r="D4" s="41"/>
      <c r="E4" s="41"/>
      <c r="F4" s="41"/>
      <c r="G4" s="41"/>
      <c r="H4" s="41"/>
      <c r="I4" s="41"/>
    </row>
    <row r="5" spans="1:13" ht="16.5" x14ac:dyDescent="0.3">
      <c r="A5" s="256" t="s">
        <v>52</v>
      </c>
      <c r="B5" s="256"/>
      <c r="C5" s="256"/>
      <c r="D5" s="256"/>
      <c r="E5" s="256"/>
      <c r="F5" s="256"/>
      <c r="G5" s="256"/>
      <c r="H5" s="256"/>
      <c r="I5" s="256"/>
    </row>
    <row r="6" spans="1:13" ht="16.5" x14ac:dyDescent="0.3">
      <c r="A6" s="42" t="s">
        <v>10</v>
      </c>
      <c r="B6" s="250" t="s">
        <v>53</v>
      </c>
      <c r="C6" s="250"/>
      <c r="D6" s="250"/>
      <c r="E6" s="250"/>
      <c r="F6" s="250"/>
      <c r="G6" s="250"/>
      <c r="H6" s="266" t="s">
        <v>110</v>
      </c>
      <c r="I6" s="266"/>
    </row>
    <row r="7" spans="1:13" ht="26.25" customHeight="1" x14ac:dyDescent="0.2">
      <c r="A7" s="103" t="s">
        <v>11</v>
      </c>
      <c r="B7" s="308" t="s">
        <v>65</v>
      </c>
      <c r="C7" s="308"/>
      <c r="D7" s="308"/>
      <c r="E7" s="308"/>
      <c r="F7" s="308"/>
      <c r="G7" s="308"/>
      <c r="H7" s="315" t="s">
        <v>227</v>
      </c>
      <c r="I7" s="316"/>
    </row>
    <row r="8" spans="1:13" ht="16.5" x14ac:dyDescent="0.3">
      <c r="A8" s="42" t="s">
        <v>12</v>
      </c>
      <c r="B8" s="250" t="s">
        <v>54</v>
      </c>
      <c r="C8" s="250"/>
      <c r="D8" s="250"/>
      <c r="E8" s="250"/>
      <c r="F8" s="250"/>
      <c r="G8" s="250"/>
      <c r="H8" s="266">
        <v>12</v>
      </c>
      <c r="I8" s="266"/>
    </row>
    <row r="9" spans="1:13" ht="6" customHeight="1" x14ac:dyDescent="0.3">
      <c r="A9" s="43"/>
      <c r="B9" s="41"/>
      <c r="C9" s="41"/>
      <c r="D9" s="41"/>
      <c r="E9" s="41"/>
      <c r="F9" s="41"/>
      <c r="G9" s="41"/>
      <c r="H9" s="43"/>
      <c r="I9" s="43"/>
    </row>
    <row r="10" spans="1:13" ht="16.5" x14ac:dyDescent="0.3">
      <c r="A10" s="256" t="s">
        <v>66</v>
      </c>
      <c r="B10" s="256"/>
      <c r="C10" s="256"/>
      <c r="D10" s="256"/>
      <c r="E10" s="256"/>
      <c r="F10" s="256"/>
      <c r="G10" s="256"/>
      <c r="H10" s="256"/>
      <c r="I10" s="256"/>
    </row>
    <row r="11" spans="1:13" ht="16.5" x14ac:dyDescent="0.3">
      <c r="A11" s="42">
        <v>1</v>
      </c>
      <c r="B11" s="250" t="s">
        <v>9</v>
      </c>
      <c r="C11" s="250"/>
      <c r="D11" s="250"/>
      <c r="E11" s="250"/>
      <c r="F11" s="250"/>
      <c r="G11" s="250"/>
      <c r="H11" s="266" t="s">
        <v>137</v>
      </c>
      <c r="I11" s="266"/>
    </row>
    <row r="12" spans="1:13" ht="16.5" x14ac:dyDescent="0.3">
      <c r="A12" s="42">
        <v>2</v>
      </c>
      <c r="B12" s="250" t="s">
        <v>67</v>
      </c>
      <c r="C12" s="250"/>
      <c r="D12" s="250"/>
      <c r="E12" s="250"/>
      <c r="F12" s="250"/>
      <c r="G12" s="250"/>
      <c r="H12" s="266" t="s">
        <v>134</v>
      </c>
      <c r="I12" s="266"/>
      <c r="L12" s="96"/>
      <c r="M12" s="96"/>
    </row>
    <row r="13" spans="1:13" ht="16.5" x14ac:dyDescent="0.3">
      <c r="A13" s="42">
        <v>3</v>
      </c>
      <c r="B13" s="250" t="s">
        <v>8</v>
      </c>
      <c r="C13" s="250"/>
      <c r="D13" s="250"/>
      <c r="E13" s="250"/>
      <c r="F13" s="250"/>
      <c r="G13" s="250"/>
      <c r="H13" s="312">
        <v>1607.81</v>
      </c>
      <c r="I13" s="266"/>
      <c r="L13" s="97"/>
      <c r="M13" s="98"/>
    </row>
    <row r="14" spans="1:13" ht="48" customHeight="1" x14ac:dyDescent="0.3">
      <c r="A14" s="42">
        <v>4</v>
      </c>
      <c r="B14" s="250" t="s">
        <v>7</v>
      </c>
      <c r="C14" s="250"/>
      <c r="D14" s="250"/>
      <c r="E14" s="250"/>
      <c r="F14" s="250"/>
      <c r="G14" s="250"/>
      <c r="H14" s="313" t="s">
        <v>141</v>
      </c>
      <c r="I14" s="314"/>
      <c r="L14" s="99"/>
      <c r="M14" s="99"/>
    </row>
    <row r="15" spans="1:13" ht="16.5" x14ac:dyDescent="0.3">
      <c r="A15" s="42">
        <v>5</v>
      </c>
      <c r="B15" s="250" t="s">
        <v>6</v>
      </c>
      <c r="C15" s="250"/>
      <c r="D15" s="250"/>
      <c r="E15" s="250"/>
      <c r="F15" s="250"/>
      <c r="G15" s="250"/>
      <c r="H15" s="310">
        <v>45658</v>
      </c>
      <c r="I15" s="266"/>
      <c r="K15" s="19"/>
      <c r="L15" s="100"/>
      <c r="M15" s="101"/>
    </row>
    <row r="16" spans="1:13" ht="8.25" customHeight="1" x14ac:dyDescent="0.3">
      <c r="A16" s="311"/>
      <c r="B16" s="311"/>
      <c r="C16" s="311"/>
      <c r="D16" s="311"/>
      <c r="E16" s="311"/>
      <c r="F16" s="311"/>
      <c r="G16" s="311"/>
      <c r="H16" s="311"/>
      <c r="I16" s="311"/>
    </row>
    <row r="17" spans="1:15" ht="16.5" x14ac:dyDescent="0.3">
      <c r="A17" s="262" t="s">
        <v>31</v>
      </c>
      <c r="B17" s="262"/>
      <c r="C17" s="262"/>
      <c r="D17" s="262"/>
      <c r="E17" s="262"/>
      <c r="F17" s="262"/>
      <c r="G17" s="262"/>
      <c r="H17" s="262"/>
      <c r="I17" s="262"/>
    </row>
    <row r="18" spans="1:15" ht="16.5" x14ac:dyDescent="0.3">
      <c r="A18" s="44">
        <v>1</v>
      </c>
      <c r="B18" s="251" t="s">
        <v>18</v>
      </c>
      <c r="C18" s="251"/>
      <c r="D18" s="251"/>
      <c r="E18" s="251"/>
      <c r="F18" s="251"/>
      <c r="G18" s="251"/>
      <c r="H18" s="44" t="s">
        <v>3</v>
      </c>
      <c r="I18" s="44" t="s">
        <v>1</v>
      </c>
    </row>
    <row r="19" spans="1:15" ht="16.5" x14ac:dyDescent="0.3">
      <c r="A19" s="44" t="s">
        <v>10</v>
      </c>
      <c r="B19" s="250" t="s">
        <v>128</v>
      </c>
      <c r="C19" s="250"/>
      <c r="D19" s="250"/>
      <c r="E19" s="250"/>
      <c r="F19" s="250"/>
      <c r="G19" s="250"/>
      <c r="H19" s="45"/>
      <c r="I19" s="90">
        <v>1607.81</v>
      </c>
      <c r="K19" s="65"/>
    </row>
    <row r="20" spans="1:15" ht="16.5" x14ac:dyDescent="0.3">
      <c r="A20" s="44" t="s">
        <v>11</v>
      </c>
      <c r="B20" s="250" t="s">
        <v>176</v>
      </c>
      <c r="C20" s="250"/>
      <c r="D20" s="250"/>
      <c r="E20" s="250"/>
      <c r="F20" s="250"/>
      <c r="G20" s="250"/>
      <c r="H20" s="47">
        <v>0.3</v>
      </c>
      <c r="I20" s="90">
        <f>I19*H20</f>
        <v>482.34299999999996</v>
      </c>
      <c r="K20" s="150"/>
      <c r="L20" s="151"/>
      <c r="M20" s="151"/>
      <c r="N20" s="151"/>
      <c r="O20" s="151"/>
    </row>
    <row r="21" spans="1:15" ht="16.5" x14ac:dyDescent="0.2">
      <c r="A21" s="71" t="s">
        <v>12</v>
      </c>
      <c r="B21" s="308" t="s">
        <v>130</v>
      </c>
      <c r="C21" s="308"/>
      <c r="D21" s="308"/>
      <c r="E21" s="308"/>
      <c r="F21" s="308"/>
      <c r="G21" s="308"/>
      <c r="H21" s="112"/>
      <c r="I21" s="91"/>
      <c r="J21" s="72"/>
      <c r="K21" s="152"/>
      <c r="L21" s="151"/>
      <c r="M21" s="151"/>
      <c r="N21" s="156"/>
      <c r="O21" s="156"/>
    </row>
    <row r="22" spans="1:15" ht="16.5" x14ac:dyDescent="0.3">
      <c r="A22" s="44" t="s">
        <v>13</v>
      </c>
      <c r="B22" s="308" t="s">
        <v>2</v>
      </c>
      <c r="C22" s="308"/>
      <c r="D22" s="308"/>
      <c r="E22" s="308"/>
      <c r="F22" s="308"/>
      <c r="G22" s="308"/>
      <c r="H22" s="47"/>
      <c r="I22" s="90"/>
      <c r="J22" s="73"/>
      <c r="M22" s="156"/>
      <c r="N22" s="156"/>
    </row>
    <row r="23" spans="1:15" ht="16.5" x14ac:dyDescent="0.3">
      <c r="A23" s="44" t="s">
        <v>14</v>
      </c>
      <c r="B23" s="308" t="s">
        <v>69</v>
      </c>
      <c r="C23" s="308"/>
      <c r="D23" s="308"/>
      <c r="E23" s="308"/>
      <c r="F23" s="308"/>
      <c r="G23" s="308"/>
      <c r="H23" s="48"/>
      <c r="I23" s="90"/>
      <c r="J23" s="73"/>
      <c r="K23" s="72"/>
      <c r="M23" s="156"/>
      <c r="N23" s="156"/>
      <c r="O23" s="94"/>
    </row>
    <row r="24" spans="1:15" ht="16.5" x14ac:dyDescent="0.3">
      <c r="A24" s="44" t="s">
        <v>15</v>
      </c>
      <c r="B24" s="308" t="s">
        <v>70</v>
      </c>
      <c r="C24" s="308"/>
      <c r="D24" s="308"/>
      <c r="E24" s="308"/>
      <c r="F24" s="308"/>
      <c r="G24" s="308"/>
      <c r="H24" s="48"/>
      <c r="I24" s="90"/>
      <c r="J24" s="73"/>
      <c r="M24" s="156"/>
      <c r="N24" s="156"/>
    </row>
    <row r="25" spans="1:15" ht="16.5" x14ac:dyDescent="0.3">
      <c r="A25" s="44" t="s">
        <v>16</v>
      </c>
      <c r="B25" s="250" t="s">
        <v>4</v>
      </c>
      <c r="C25" s="250"/>
      <c r="D25" s="250"/>
      <c r="E25" s="250"/>
      <c r="F25" s="250"/>
      <c r="G25" s="250"/>
      <c r="H25" s="47"/>
      <c r="I25" s="90">
        <v>0</v>
      </c>
      <c r="J25" s="73"/>
    </row>
    <row r="26" spans="1:15" ht="16.5" x14ac:dyDescent="0.3">
      <c r="A26" s="251" t="s">
        <v>86</v>
      </c>
      <c r="B26" s="251"/>
      <c r="C26" s="251"/>
      <c r="D26" s="251"/>
      <c r="E26" s="251"/>
      <c r="F26" s="251"/>
      <c r="G26" s="251"/>
      <c r="H26" s="251"/>
      <c r="I26" s="89">
        <f>TRUNC(SUM(I19:I25),2)</f>
        <v>2090.15</v>
      </c>
      <c r="J26" s="74"/>
    </row>
    <row r="27" spans="1:15" ht="6" customHeight="1" x14ac:dyDescent="0.3">
      <c r="A27" s="49"/>
      <c r="B27" s="49"/>
      <c r="C27" s="49"/>
      <c r="D27" s="49"/>
      <c r="E27" s="49"/>
      <c r="F27" s="49"/>
      <c r="G27" s="49"/>
      <c r="H27" s="49"/>
      <c r="I27" s="50"/>
      <c r="J27" s="73"/>
      <c r="M27" s="66"/>
      <c r="N27" s="66"/>
      <c r="O27" s="66"/>
    </row>
    <row r="28" spans="1:15" ht="16.5" x14ac:dyDescent="0.3">
      <c r="A28" s="262" t="s">
        <v>71</v>
      </c>
      <c r="B28" s="262"/>
      <c r="C28" s="262"/>
      <c r="D28" s="262"/>
      <c r="E28" s="262"/>
      <c r="F28" s="262"/>
      <c r="G28" s="262"/>
      <c r="H28" s="262"/>
      <c r="I28" s="262"/>
      <c r="J28" s="73"/>
      <c r="N28" s="6"/>
    </row>
    <row r="29" spans="1:15" ht="16.5" x14ac:dyDescent="0.3">
      <c r="A29" s="251" t="s">
        <v>76</v>
      </c>
      <c r="B29" s="251"/>
      <c r="C29" s="251"/>
      <c r="D29" s="251"/>
      <c r="E29" s="251"/>
      <c r="F29" s="251"/>
      <c r="G29" s="251"/>
      <c r="H29" s="44" t="s">
        <v>3</v>
      </c>
      <c r="I29" s="44" t="s">
        <v>1</v>
      </c>
      <c r="J29" s="73"/>
    </row>
    <row r="30" spans="1:15" ht="16.5" x14ac:dyDescent="0.3">
      <c r="A30" s="44" t="s">
        <v>10</v>
      </c>
      <c r="B30" s="250" t="s">
        <v>145</v>
      </c>
      <c r="C30" s="250"/>
      <c r="D30" s="250"/>
      <c r="E30" s="250"/>
      <c r="F30" s="250"/>
      <c r="G30" s="250"/>
      <c r="H30" s="51">
        <v>8.3299999999999999E-2</v>
      </c>
      <c r="I30" s="90">
        <f>$I$26*H30</f>
        <v>174.10949500000001</v>
      </c>
      <c r="J30" s="75"/>
    </row>
    <row r="31" spans="1:15" ht="21.75" customHeight="1" x14ac:dyDescent="0.3">
      <c r="A31" s="44" t="s">
        <v>11</v>
      </c>
      <c r="B31" s="276" t="s">
        <v>146</v>
      </c>
      <c r="C31" s="277"/>
      <c r="D31" s="277"/>
      <c r="E31" s="277"/>
      <c r="F31" s="277"/>
      <c r="G31" s="278"/>
      <c r="H31" s="52">
        <v>0.121</v>
      </c>
      <c r="I31" s="90">
        <f>H31*I26</f>
        <v>252.90815000000001</v>
      </c>
      <c r="J31" s="75"/>
    </row>
    <row r="32" spans="1:15" ht="16.5" x14ac:dyDescent="0.3">
      <c r="A32" s="251" t="s">
        <v>73</v>
      </c>
      <c r="B32" s="251"/>
      <c r="C32" s="251"/>
      <c r="D32" s="251"/>
      <c r="E32" s="251"/>
      <c r="F32" s="251"/>
      <c r="G32" s="251"/>
      <c r="H32" s="53">
        <f>TRUNC(SUM(H30:H31),4)</f>
        <v>0.20430000000000001</v>
      </c>
      <c r="I32" s="89">
        <f>TRUNC(SUM(I30:I31),2)</f>
        <v>427.01</v>
      </c>
      <c r="J32" s="76"/>
    </row>
    <row r="33" spans="1:19" ht="7.5" customHeight="1" x14ac:dyDescent="0.3">
      <c r="A33" s="306"/>
      <c r="B33" s="307"/>
      <c r="C33" s="307"/>
      <c r="D33" s="307"/>
      <c r="E33" s="307"/>
      <c r="F33" s="307"/>
      <c r="G33" s="307"/>
      <c r="H33" s="307"/>
      <c r="I33" s="307"/>
      <c r="J33" s="77"/>
      <c r="K33" s="8"/>
    </row>
    <row r="34" spans="1:19" ht="16.5" x14ac:dyDescent="0.3">
      <c r="A34" s="251" t="s">
        <v>77</v>
      </c>
      <c r="B34" s="251"/>
      <c r="C34" s="251"/>
      <c r="D34" s="251"/>
      <c r="E34" s="251"/>
      <c r="F34" s="251"/>
      <c r="G34" s="251"/>
      <c r="H34" s="44" t="s">
        <v>3</v>
      </c>
      <c r="I34" s="44" t="s">
        <v>1</v>
      </c>
      <c r="J34" s="73"/>
    </row>
    <row r="35" spans="1:19" ht="16.5" x14ac:dyDescent="0.3">
      <c r="A35" s="44" t="s">
        <v>10</v>
      </c>
      <c r="B35" s="250" t="s">
        <v>147</v>
      </c>
      <c r="C35" s="250"/>
      <c r="D35" s="250"/>
      <c r="E35" s="250"/>
      <c r="F35" s="250"/>
      <c r="G35" s="250"/>
      <c r="H35" s="51">
        <v>0.2</v>
      </c>
      <c r="I35" s="93">
        <f>H35*($I$26+I32)</f>
        <v>503.43200000000002</v>
      </c>
      <c r="J35" s="78"/>
    </row>
    <row r="36" spans="1:19" ht="16.5" x14ac:dyDescent="0.3">
      <c r="A36" s="44" t="s">
        <v>11</v>
      </c>
      <c r="B36" s="250" t="s">
        <v>148</v>
      </c>
      <c r="C36" s="250"/>
      <c r="D36" s="250"/>
      <c r="E36" s="250"/>
      <c r="F36" s="250"/>
      <c r="G36" s="250"/>
      <c r="H36" s="51">
        <v>2.5000000000000001E-2</v>
      </c>
      <c r="I36" s="93">
        <f>H36*($I$26+I32)</f>
        <v>62.929000000000002</v>
      </c>
      <c r="J36" s="78"/>
    </row>
    <row r="37" spans="1:19" ht="48" customHeight="1" x14ac:dyDescent="0.3">
      <c r="A37" s="71" t="s">
        <v>12</v>
      </c>
      <c r="B37" s="271" t="s">
        <v>175</v>
      </c>
      <c r="C37" s="272"/>
      <c r="D37" s="272"/>
      <c r="E37" s="272"/>
      <c r="F37" s="272"/>
      <c r="G37" s="273"/>
      <c r="H37" s="51">
        <v>0.03</v>
      </c>
      <c r="I37" s="93">
        <f>H37*($I$26+I32)</f>
        <v>75.514799999999994</v>
      </c>
      <c r="J37" s="78"/>
    </row>
    <row r="38" spans="1:19" ht="16.5" x14ac:dyDescent="0.3">
      <c r="A38" s="44" t="s">
        <v>13</v>
      </c>
      <c r="B38" s="250" t="s">
        <v>149</v>
      </c>
      <c r="C38" s="250"/>
      <c r="D38" s="250"/>
      <c r="E38" s="250"/>
      <c r="F38" s="250"/>
      <c r="G38" s="250"/>
      <c r="H38" s="51">
        <v>1.4999999999999999E-2</v>
      </c>
      <c r="I38" s="93">
        <f>H38*($I$26+I32)</f>
        <v>37.757399999999997</v>
      </c>
      <c r="J38" s="78"/>
      <c r="L38" s="12"/>
      <c r="M38" s="12"/>
    </row>
    <row r="39" spans="1:19" ht="16.5" x14ac:dyDescent="0.3">
      <c r="A39" s="44" t="s">
        <v>14</v>
      </c>
      <c r="B39" s="250" t="s">
        <v>150</v>
      </c>
      <c r="C39" s="250"/>
      <c r="D39" s="250"/>
      <c r="E39" s="250"/>
      <c r="F39" s="250"/>
      <c r="G39" s="250"/>
      <c r="H39" s="51">
        <v>0.01</v>
      </c>
      <c r="I39" s="93">
        <f>H39*($I$26+I32)</f>
        <v>25.171599999999998</v>
      </c>
      <c r="J39" s="78"/>
      <c r="L39" s="13"/>
      <c r="M39" s="13"/>
      <c r="N39" s="14"/>
      <c r="O39" s="14"/>
      <c r="P39" s="14"/>
      <c r="Q39" s="14"/>
      <c r="R39" s="14"/>
      <c r="S39" s="14"/>
    </row>
    <row r="40" spans="1:19" ht="16.5" x14ac:dyDescent="0.3">
      <c r="A40" s="44" t="s">
        <v>15</v>
      </c>
      <c r="B40" s="250" t="s">
        <v>151</v>
      </c>
      <c r="C40" s="250"/>
      <c r="D40" s="250"/>
      <c r="E40" s="250"/>
      <c r="F40" s="250"/>
      <c r="G40" s="250"/>
      <c r="H40" s="51">
        <v>6.0000000000000001E-3</v>
      </c>
      <c r="I40" s="93">
        <f>H40*($I$26+I32)</f>
        <v>15.102959999999999</v>
      </c>
      <c r="J40" s="78"/>
      <c r="L40" s="13"/>
      <c r="M40" s="13"/>
      <c r="N40" s="14"/>
      <c r="O40" s="14"/>
      <c r="P40" s="14"/>
      <c r="Q40" s="14"/>
      <c r="R40" s="14"/>
      <c r="S40" s="14"/>
    </row>
    <row r="41" spans="1:19" ht="16.5" x14ac:dyDescent="0.3">
      <c r="A41" s="44" t="s">
        <v>16</v>
      </c>
      <c r="B41" s="250" t="s">
        <v>152</v>
      </c>
      <c r="C41" s="250"/>
      <c r="D41" s="250"/>
      <c r="E41" s="250"/>
      <c r="F41" s="250"/>
      <c r="G41" s="250"/>
      <c r="H41" s="51">
        <v>2E-3</v>
      </c>
      <c r="I41" s="93">
        <f>H41*($I$26+I32)</f>
        <v>5.0343200000000001</v>
      </c>
      <c r="J41" s="78"/>
      <c r="L41" s="13"/>
      <c r="M41" s="4"/>
      <c r="N41" s="4"/>
      <c r="O41" s="4"/>
    </row>
    <row r="42" spans="1:19" ht="16.5" x14ac:dyDescent="0.3">
      <c r="A42" s="44" t="s">
        <v>17</v>
      </c>
      <c r="B42" s="250" t="s">
        <v>153</v>
      </c>
      <c r="C42" s="250"/>
      <c r="D42" s="250"/>
      <c r="E42" s="250"/>
      <c r="F42" s="250"/>
      <c r="G42" s="250"/>
      <c r="H42" s="51">
        <v>0.08</v>
      </c>
      <c r="I42" s="93">
        <f>H42*($I$26+I32)</f>
        <v>201.37279999999998</v>
      </c>
      <c r="J42" s="78"/>
      <c r="L42" s="13"/>
      <c r="M42" s="3"/>
      <c r="N42" s="7"/>
      <c r="O42" s="3"/>
    </row>
    <row r="43" spans="1:19" ht="16.5" x14ac:dyDescent="0.3">
      <c r="A43" s="251" t="s">
        <v>75</v>
      </c>
      <c r="B43" s="251"/>
      <c r="C43" s="251"/>
      <c r="D43" s="251"/>
      <c r="E43" s="251"/>
      <c r="F43" s="251"/>
      <c r="G43" s="251"/>
      <c r="H43" s="53">
        <f>SUM(H35:H42)</f>
        <v>0.36800000000000005</v>
      </c>
      <c r="I43" s="89">
        <f>TRUNC(SUM(I35:I42),2)</f>
        <v>926.31</v>
      </c>
      <c r="J43" s="76"/>
      <c r="L43" s="13"/>
      <c r="O43" s="9"/>
    </row>
    <row r="44" spans="1:19" ht="6.75" customHeight="1" x14ac:dyDescent="0.3">
      <c r="A44" s="290"/>
      <c r="B44" s="290"/>
      <c r="C44" s="290"/>
      <c r="D44" s="290"/>
      <c r="E44" s="290"/>
      <c r="F44" s="290"/>
      <c r="G44" s="290"/>
      <c r="H44" s="290"/>
      <c r="I44" s="291"/>
      <c r="J44" s="73"/>
      <c r="N44" s="10"/>
      <c r="O44" s="11"/>
    </row>
    <row r="45" spans="1:19" ht="16.5" x14ac:dyDescent="0.3">
      <c r="A45" s="251" t="s">
        <v>78</v>
      </c>
      <c r="B45" s="251"/>
      <c r="C45" s="251"/>
      <c r="D45" s="251"/>
      <c r="E45" s="251"/>
      <c r="F45" s="251"/>
      <c r="G45" s="251"/>
      <c r="H45" s="53"/>
      <c r="I45" s="44" t="s">
        <v>1</v>
      </c>
      <c r="J45" s="73"/>
      <c r="L45" s="15"/>
      <c r="O45" s="11"/>
    </row>
    <row r="46" spans="1:19" ht="16.5" x14ac:dyDescent="0.3">
      <c r="A46" s="71" t="s">
        <v>10</v>
      </c>
      <c r="B46" s="299" t="s">
        <v>222</v>
      </c>
      <c r="C46" s="300"/>
      <c r="D46" s="300"/>
      <c r="E46" s="300"/>
      <c r="F46" s="300"/>
      <c r="G46" s="301"/>
      <c r="H46" s="42" t="s">
        <v>0</v>
      </c>
      <c r="I46" s="92">
        <f>IF(ROUND((H47*H48)-(I19*0.06),2)&lt;0,0,ROUND((H47*H48)-(I19*0.06),2))</f>
        <v>75.13</v>
      </c>
      <c r="J46" s="73"/>
      <c r="L46" s="16"/>
      <c r="M46" s="17"/>
    </row>
    <row r="47" spans="1:19" ht="28.5" customHeight="1" x14ac:dyDescent="0.3">
      <c r="A47" s="44"/>
      <c r="B47" s="292" t="s">
        <v>125</v>
      </c>
      <c r="C47" s="292"/>
      <c r="D47" s="292"/>
      <c r="E47" s="292"/>
      <c r="F47" s="292"/>
      <c r="G47" s="292"/>
      <c r="H47" s="113">
        <v>3.3</v>
      </c>
      <c r="I47" s="92"/>
      <c r="J47" s="73"/>
      <c r="L47" s="16"/>
      <c r="M47" s="19"/>
    </row>
    <row r="48" spans="1:19" ht="16.5" customHeight="1" x14ac:dyDescent="0.3">
      <c r="A48" s="44"/>
      <c r="B48" s="302" t="s">
        <v>221</v>
      </c>
      <c r="C48" s="302"/>
      <c r="D48" s="302"/>
      <c r="E48" s="302"/>
      <c r="F48" s="302"/>
      <c r="G48" s="302"/>
      <c r="H48" s="42">
        <v>52</v>
      </c>
      <c r="I48" s="92"/>
      <c r="J48" s="73"/>
      <c r="L48" s="16"/>
    </row>
    <row r="49" spans="1:16" ht="33" customHeight="1" x14ac:dyDescent="0.3">
      <c r="A49" s="44" t="s">
        <v>11</v>
      </c>
      <c r="B49" s="303" t="s">
        <v>154</v>
      </c>
      <c r="C49" s="304"/>
      <c r="D49" s="304"/>
      <c r="E49" s="304"/>
      <c r="F49" s="304"/>
      <c r="G49" s="305"/>
      <c r="H49" s="42" t="s">
        <v>0</v>
      </c>
      <c r="I49" s="92">
        <f>H50-H51</f>
        <v>0</v>
      </c>
      <c r="J49" s="73"/>
      <c r="K49" s="67"/>
    </row>
    <row r="50" spans="1:16" ht="16.5" x14ac:dyDescent="0.3">
      <c r="A50" s="44"/>
      <c r="B50" s="292" t="s">
        <v>123</v>
      </c>
      <c r="C50" s="292"/>
      <c r="D50" s="292"/>
      <c r="E50" s="292"/>
      <c r="F50" s="292"/>
      <c r="G50" s="292"/>
      <c r="H50" s="114">
        <v>0</v>
      </c>
      <c r="I50" s="92"/>
      <c r="J50" s="73"/>
      <c r="K50" s="67"/>
    </row>
    <row r="51" spans="1:16" ht="16.5" x14ac:dyDescent="0.3">
      <c r="A51" s="44"/>
      <c r="B51" s="292" t="s">
        <v>124</v>
      </c>
      <c r="C51" s="292"/>
      <c r="D51" s="292"/>
      <c r="E51" s="292"/>
      <c r="F51" s="292"/>
      <c r="G51" s="292"/>
      <c r="H51" s="115">
        <f>H50*20/100</f>
        <v>0</v>
      </c>
      <c r="I51" s="92"/>
      <c r="J51" s="73"/>
      <c r="K51" s="67"/>
    </row>
    <row r="52" spans="1:16" ht="16.5" x14ac:dyDescent="0.3">
      <c r="A52" s="44" t="s">
        <v>12</v>
      </c>
      <c r="B52" s="265" t="s">
        <v>223</v>
      </c>
      <c r="C52" s="265"/>
      <c r="D52" s="265"/>
      <c r="E52" s="265"/>
      <c r="F52" s="265"/>
      <c r="G52" s="265"/>
      <c r="H52" s="42" t="s">
        <v>0</v>
      </c>
      <c r="I52" s="92">
        <v>16.13</v>
      </c>
      <c r="J52" s="73"/>
      <c r="K52" s="95"/>
    </row>
    <row r="53" spans="1:16" ht="16.5" x14ac:dyDescent="0.3">
      <c r="A53" s="44" t="s">
        <v>13</v>
      </c>
      <c r="B53" s="319" t="s">
        <v>224</v>
      </c>
      <c r="C53" s="320"/>
      <c r="D53" s="320"/>
      <c r="E53" s="320"/>
      <c r="F53" s="320"/>
      <c r="G53" s="321"/>
      <c r="H53" s="42" t="s">
        <v>0</v>
      </c>
      <c r="I53" s="193">
        <v>137.97999999999999</v>
      </c>
      <c r="J53" s="73"/>
      <c r="K53" s="95"/>
      <c r="M53" s="9"/>
      <c r="N53" s="17"/>
    </row>
    <row r="54" spans="1:16" ht="16.5" x14ac:dyDescent="0.3">
      <c r="A54" s="44" t="s">
        <v>14</v>
      </c>
      <c r="B54" s="322" t="s">
        <v>225</v>
      </c>
      <c r="C54" s="323"/>
      <c r="D54" s="323"/>
      <c r="E54" s="323"/>
      <c r="F54" s="323"/>
      <c r="G54" s="324"/>
      <c r="H54" s="42" t="s">
        <v>0</v>
      </c>
      <c r="I54" s="193">
        <v>5.6</v>
      </c>
      <c r="J54" s="73"/>
      <c r="K54" s="95"/>
      <c r="M54" s="10"/>
    </row>
    <row r="55" spans="1:16" ht="16.5" x14ac:dyDescent="0.3">
      <c r="A55" s="44" t="s">
        <v>15</v>
      </c>
      <c r="B55" s="265" t="s">
        <v>129</v>
      </c>
      <c r="C55" s="265"/>
      <c r="D55" s="265"/>
      <c r="E55" s="265"/>
      <c r="F55" s="265"/>
      <c r="G55" s="265"/>
      <c r="H55" s="42" t="s">
        <v>0</v>
      </c>
      <c r="I55" s="92">
        <v>0</v>
      </c>
      <c r="J55" s="73"/>
      <c r="M55" s="11"/>
    </row>
    <row r="56" spans="1:16" ht="16.5" x14ac:dyDescent="0.3">
      <c r="A56" s="251" t="s">
        <v>79</v>
      </c>
      <c r="B56" s="251"/>
      <c r="C56" s="251"/>
      <c r="D56" s="251"/>
      <c r="E56" s="251"/>
      <c r="F56" s="251"/>
      <c r="G56" s="251"/>
      <c r="H56" s="251"/>
      <c r="I56" s="89">
        <f>SUM(I46:I55)</f>
        <v>234.83999999999997</v>
      </c>
      <c r="J56" s="73"/>
      <c r="M56" s="11"/>
    </row>
    <row r="57" spans="1:16" ht="8.25" customHeight="1" x14ac:dyDescent="0.3">
      <c r="A57" s="290"/>
      <c r="B57" s="290"/>
      <c r="C57" s="290"/>
      <c r="D57" s="290"/>
      <c r="E57" s="290"/>
      <c r="F57" s="290"/>
      <c r="G57" s="290"/>
      <c r="H57" s="290"/>
      <c r="I57" s="291"/>
      <c r="J57" s="73"/>
    </row>
    <row r="58" spans="1:16" ht="16.5" x14ac:dyDescent="0.3">
      <c r="A58" s="256" t="s">
        <v>80</v>
      </c>
      <c r="B58" s="256"/>
      <c r="C58" s="256"/>
      <c r="D58" s="256"/>
      <c r="E58" s="256"/>
      <c r="F58" s="256"/>
      <c r="G58" s="256"/>
      <c r="H58" s="256"/>
      <c r="I58" s="256"/>
      <c r="J58" s="73"/>
      <c r="M58" s="18"/>
    </row>
    <row r="59" spans="1:16" ht="16.5" x14ac:dyDescent="0.3">
      <c r="A59" s="251" t="s">
        <v>84</v>
      </c>
      <c r="B59" s="251"/>
      <c r="C59" s="251"/>
      <c r="D59" s="251"/>
      <c r="E59" s="251"/>
      <c r="F59" s="251"/>
      <c r="G59" s="251"/>
      <c r="H59" s="251"/>
      <c r="I59" s="44" t="s">
        <v>1</v>
      </c>
      <c r="J59" s="73"/>
    </row>
    <row r="60" spans="1:16" ht="16.5" x14ac:dyDescent="0.3">
      <c r="A60" s="44" t="s">
        <v>81</v>
      </c>
      <c r="B60" s="266" t="s">
        <v>72</v>
      </c>
      <c r="C60" s="266"/>
      <c r="D60" s="266"/>
      <c r="E60" s="266"/>
      <c r="F60" s="266"/>
      <c r="G60" s="266"/>
      <c r="H60" s="266"/>
      <c r="I60" s="90">
        <f>I32</f>
        <v>427.01</v>
      </c>
      <c r="J60" s="75"/>
      <c r="O60" s="6"/>
    </row>
    <row r="61" spans="1:16" ht="16.5" x14ac:dyDescent="0.3">
      <c r="A61" s="44" t="s">
        <v>82</v>
      </c>
      <c r="B61" s="266" t="s">
        <v>74</v>
      </c>
      <c r="C61" s="266"/>
      <c r="D61" s="266"/>
      <c r="E61" s="266"/>
      <c r="F61" s="266"/>
      <c r="G61" s="266"/>
      <c r="H61" s="266"/>
      <c r="I61" s="90">
        <f>I43</f>
        <v>926.31</v>
      </c>
      <c r="J61" s="75"/>
      <c r="O61" s="282"/>
      <c r="P61" s="282"/>
    </row>
    <row r="62" spans="1:16" ht="16.5" x14ac:dyDescent="0.3">
      <c r="A62" s="44" t="s">
        <v>83</v>
      </c>
      <c r="B62" s="266" t="s">
        <v>85</v>
      </c>
      <c r="C62" s="266"/>
      <c r="D62" s="266"/>
      <c r="E62" s="266"/>
      <c r="F62" s="266"/>
      <c r="G62" s="266"/>
      <c r="H62" s="266"/>
      <c r="I62" s="90">
        <f>I56</f>
        <v>234.83999999999997</v>
      </c>
      <c r="J62" s="79"/>
    </row>
    <row r="63" spans="1:16" ht="16.5" x14ac:dyDescent="0.3">
      <c r="A63" s="251" t="s">
        <v>87</v>
      </c>
      <c r="B63" s="251"/>
      <c r="C63" s="251"/>
      <c r="D63" s="251"/>
      <c r="E63" s="251"/>
      <c r="F63" s="251"/>
      <c r="G63" s="251"/>
      <c r="H63" s="251"/>
      <c r="I63" s="89">
        <f>TRUNC(SUM(I60:I62),2)</f>
        <v>1588.16</v>
      </c>
      <c r="J63" s="76"/>
    </row>
    <row r="64" spans="1:16" ht="7.5" customHeight="1" x14ac:dyDescent="0.3">
      <c r="A64" s="260"/>
      <c r="B64" s="261"/>
      <c r="C64" s="261"/>
      <c r="D64" s="261"/>
      <c r="E64" s="261"/>
      <c r="F64" s="261"/>
      <c r="G64" s="261"/>
      <c r="H64" s="261"/>
      <c r="I64" s="261"/>
    </row>
    <row r="65" spans="1:21" ht="16.5" x14ac:dyDescent="0.3">
      <c r="A65" s="262" t="s">
        <v>88</v>
      </c>
      <c r="B65" s="262"/>
      <c r="C65" s="262"/>
      <c r="D65" s="262"/>
      <c r="E65" s="262"/>
      <c r="F65" s="262"/>
      <c r="G65" s="262"/>
      <c r="H65" s="262"/>
      <c r="I65" s="262"/>
    </row>
    <row r="66" spans="1:21" ht="16.5" x14ac:dyDescent="0.3">
      <c r="A66" s="44">
        <v>3</v>
      </c>
      <c r="B66" s="251" t="s">
        <v>89</v>
      </c>
      <c r="C66" s="251"/>
      <c r="D66" s="251"/>
      <c r="E66" s="251"/>
      <c r="F66" s="251"/>
      <c r="G66" s="251"/>
      <c r="H66" s="44" t="s">
        <v>3</v>
      </c>
      <c r="I66" s="44" t="s">
        <v>1</v>
      </c>
    </row>
    <row r="67" spans="1:21" ht="83.25" customHeight="1" x14ac:dyDescent="0.3">
      <c r="A67" s="44" t="s">
        <v>10</v>
      </c>
      <c r="B67" s="271" t="s">
        <v>155</v>
      </c>
      <c r="C67" s="272"/>
      <c r="D67" s="272"/>
      <c r="E67" s="272"/>
      <c r="F67" s="272"/>
      <c r="G67" s="273"/>
      <c r="H67" s="51">
        <v>4.5999999999999999E-3</v>
      </c>
      <c r="I67" s="90">
        <f>$I$26*H67</f>
        <v>9.6146899999999995</v>
      </c>
      <c r="J67" s="82"/>
    </row>
    <row r="68" spans="1:21" ht="33.75" customHeight="1" x14ac:dyDescent="0.3">
      <c r="A68" s="44" t="s">
        <v>11</v>
      </c>
      <c r="B68" s="279" t="s">
        <v>156</v>
      </c>
      <c r="C68" s="280"/>
      <c r="D68" s="280"/>
      <c r="E68" s="280"/>
      <c r="F68" s="280"/>
      <c r="G68" s="281"/>
      <c r="H68" s="51">
        <f>0.08*H67</f>
        <v>3.68E-4</v>
      </c>
      <c r="I68" s="90">
        <f>H68*I26</f>
        <v>0.76917520000000006</v>
      </c>
      <c r="J68" s="82"/>
      <c r="L68" s="282"/>
      <c r="M68" s="282"/>
    </row>
    <row r="69" spans="1:21" ht="138.75" customHeight="1" x14ac:dyDescent="0.3">
      <c r="A69" s="71" t="s">
        <v>12</v>
      </c>
      <c r="B69" s="283" t="s">
        <v>157</v>
      </c>
      <c r="C69" s="284"/>
      <c r="D69" s="284"/>
      <c r="E69" s="284"/>
      <c r="F69" s="284"/>
      <c r="G69" s="285"/>
      <c r="H69" s="51">
        <v>3.44E-2</v>
      </c>
      <c r="I69" s="90">
        <f>$I$26*H69</f>
        <v>71.901160000000004</v>
      </c>
      <c r="J69" s="82"/>
      <c r="K69" s="87"/>
      <c r="L69" s="1"/>
      <c r="Q69" s="17"/>
      <c r="R69" s="95"/>
    </row>
    <row r="70" spans="1:21" ht="147.75" customHeight="1" x14ac:dyDescent="0.3">
      <c r="A70" s="44" t="s">
        <v>13</v>
      </c>
      <c r="B70" s="286" t="s">
        <v>158</v>
      </c>
      <c r="C70" s="287"/>
      <c r="D70" s="287"/>
      <c r="E70" s="287"/>
      <c r="F70" s="287"/>
      <c r="G70" s="288"/>
      <c r="H70" s="51">
        <v>1.9400000000000001E-2</v>
      </c>
      <c r="I70" s="90">
        <f>$I$26*H70</f>
        <v>40.548910000000006</v>
      </c>
      <c r="J70" s="82"/>
    </row>
    <row r="71" spans="1:21" ht="16.5" x14ac:dyDescent="0.3">
      <c r="A71" s="44" t="s">
        <v>14</v>
      </c>
      <c r="B71" s="250" t="s">
        <v>90</v>
      </c>
      <c r="C71" s="250"/>
      <c r="D71" s="250"/>
      <c r="E71" s="250"/>
      <c r="F71" s="250"/>
      <c r="G71" s="250"/>
      <c r="H71" s="52">
        <f>H43*H70</f>
        <v>7.1392000000000009E-3</v>
      </c>
      <c r="I71" s="90">
        <f>$I$26*H71</f>
        <v>14.921998880000002</v>
      </c>
      <c r="J71" s="82"/>
      <c r="L71" s="80"/>
    </row>
    <row r="72" spans="1:21" ht="99.75" customHeight="1" x14ac:dyDescent="0.3">
      <c r="A72" s="44" t="s">
        <v>15</v>
      </c>
      <c r="B72" s="271" t="s">
        <v>159</v>
      </c>
      <c r="C72" s="272"/>
      <c r="D72" s="272"/>
      <c r="E72" s="272"/>
      <c r="F72" s="272"/>
      <c r="G72" s="273"/>
      <c r="H72" s="131">
        <v>6.2E-4</v>
      </c>
      <c r="I72" s="90">
        <f>$I$26*H72</f>
        <v>1.295893</v>
      </c>
      <c r="J72" s="82"/>
    </row>
    <row r="73" spans="1:21" ht="16.5" x14ac:dyDescent="0.3">
      <c r="A73" s="251" t="s">
        <v>91</v>
      </c>
      <c r="B73" s="251"/>
      <c r="C73" s="251"/>
      <c r="D73" s="251"/>
      <c r="E73" s="251"/>
      <c r="F73" s="251"/>
      <c r="G73" s="251"/>
      <c r="H73" s="53">
        <f>TRUNC(SUM(H67:H72),4)</f>
        <v>6.6500000000000004E-2</v>
      </c>
      <c r="I73" s="89">
        <f>TRUNC(SUM(I67:I72),2)</f>
        <v>139.05000000000001</v>
      </c>
      <c r="J73" s="81"/>
      <c r="R73" s="67"/>
      <c r="S73" s="67"/>
      <c r="T73" s="67"/>
      <c r="U73" s="67"/>
    </row>
    <row r="74" spans="1:21" ht="8.25" customHeight="1" x14ac:dyDescent="0.3">
      <c r="A74" s="274"/>
      <c r="B74" s="275"/>
      <c r="C74" s="275"/>
      <c r="D74" s="275"/>
      <c r="E74" s="275"/>
      <c r="F74" s="275"/>
      <c r="G74" s="275"/>
      <c r="H74" s="275"/>
      <c r="I74" s="275"/>
    </row>
    <row r="75" spans="1:21" ht="16.5" x14ac:dyDescent="0.3">
      <c r="A75" s="262" t="s">
        <v>92</v>
      </c>
      <c r="B75" s="262"/>
      <c r="C75" s="262"/>
      <c r="D75" s="262"/>
      <c r="E75" s="262"/>
      <c r="F75" s="262"/>
      <c r="G75" s="262"/>
      <c r="H75" s="262"/>
      <c r="I75" s="262"/>
    </row>
    <row r="76" spans="1:21" ht="16.5" x14ac:dyDescent="0.3">
      <c r="A76" s="251" t="s">
        <v>93</v>
      </c>
      <c r="B76" s="251"/>
      <c r="C76" s="251"/>
      <c r="D76" s="251"/>
      <c r="E76" s="251"/>
      <c r="F76" s="251"/>
      <c r="G76" s="251"/>
      <c r="H76" s="44" t="s">
        <v>3</v>
      </c>
      <c r="I76" s="44" t="s">
        <v>1</v>
      </c>
      <c r="K76"/>
      <c r="L76"/>
    </row>
    <row r="77" spans="1:21" ht="74.25" customHeight="1" x14ac:dyDescent="0.3">
      <c r="A77" s="44" t="s">
        <v>10</v>
      </c>
      <c r="B77" s="276" t="s">
        <v>160</v>
      </c>
      <c r="C77" s="277"/>
      <c r="D77" s="277"/>
      <c r="E77" s="277"/>
      <c r="F77" s="277"/>
      <c r="G77" s="278"/>
      <c r="H77" s="51">
        <v>0</v>
      </c>
      <c r="I77" s="90">
        <f t="shared" ref="I77:I82" si="0">$I$26*H77</f>
        <v>0</v>
      </c>
      <c r="J77" s="125"/>
      <c r="K77" s="126"/>
      <c r="L77" s="126"/>
    </row>
    <row r="78" spans="1:21" ht="96" customHeight="1" x14ac:dyDescent="0.3">
      <c r="A78" s="44" t="s">
        <v>11</v>
      </c>
      <c r="B78" s="271" t="s">
        <v>161</v>
      </c>
      <c r="C78" s="272"/>
      <c r="D78" s="272"/>
      <c r="E78" s="272"/>
      <c r="F78" s="272"/>
      <c r="G78" s="273"/>
      <c r="H78" s="51">
        <v>2.8E-3</v>
      </c>
      <c r="I78" s="90">
        <f t="shared" si="0"/>
        <v>5.8524200000000004</v>
      </c>
      <c r="J78" s="82"/>
      <c r="K78" s="108"/>
      <c r="M78" s="124"/>
    </row>
    <row r="79" spans="1:21" ht="82.5" customHeight="1" x14ac:dyDescent="0.3">
      <c r="A79" s="44" t="s">
        <v>12</v>
      </c>
      <c r="B79" s="271" t="s">
        <v>162</v>
      </c>
      <c r="C79" s="272"/>
      <c r="D79" s="272"/>
      <c r="E79" s="272"/>
      <c r="F79" s="272"/>
      <c r="G79" s="273"/>
      <c r="H79" s="51">
        <v>2.0000000000000001E-4</v>
      </c>
      <c r="I79" s="90">
        <f t="shared" si="0"/>
        <v>0.41803000000000001</v>
      </c>
      <c r="J79" s="82"/>
    </row>
    <row r="80" spans="1:21" ht="81" customHeight="1" x14ac:dyDescent="0.3">
      <c r="A80" s="44" t="s">
        <v>13</v>
      </c>
      <c r="B80" s="271" t="s">
        <v>163</v>
      </c>
      <c r="C80" s="272"/>
      <c r="D80" s="272"/>
      <c r="E80" s="272"/>
      <c r="F80" s="272"/>
      <c r="G80" s="273"/>
      <c r="H80" s="51">
        <v>3.3E-3</v>
      </c>
      <c r="I80" s="90">
        <f t="shared" si="0"/>
        <v>6.8974950000000002</v>
      </c>
      <c r="J80" s="82"/>
      <c r="K80" s="19"/>
    </row>
    <row r="81" spans="1:21" ht="198.75" customHeight="1" x14ac:dyDescent="0.3">
      <c r="A81" s="44" t="s">
        <v>14</v>
      </c>
      <c r="B81" s="257" t="s">
        <v>164</v>
      </c>
      <c r="C81" s="257"/>
      <c r="D81" s="257"/>
      <c r="E81" s="257"/>
      <c r="F81" s="257"/>
      <c r="G81" s="257"/>
      <c r="H81" s="51">
        <v>6.9999999999999999E-4</v>
      </c>
      <c r="I81" s="90">
        <f t="shared" si="0"/>
        <v>1.4631050000000001</v>
      </c>
      <c r="J81" s="82"/>
    </row>
    <row r="82" spans="1:21" ht="60.75" customHeight="1" x14ac:dyDescent="0.3">
      <c r="A82" s="44" t="s">
        <v>15</v>
      </c>
      <c r="B82" s="257" t="s">
        <v>165</v>
      </c>
      <c r="C82" s="257"/>
      <c r="D82" s="257"/>
      <c r="E82" s="257"/>
      <c r="F82" s="257"/>
      <c r="G82" s="257"/>
      <c r="H82" s="51">
        <v>1.3899999999999999E-2</v>
      </c>
      <c r="I82" s="90">
        <f t="shared" si="0"/>
        <v>29.053084999999999</v>
      </c>
      <c r="J82" s="82"/>
      <c r="R82" s="67"/>
      <c r="S82" s="80"/>
      <c r="T82" s="67"/>
      <c r="U82" s="80"/>
    </row>
    <row r="83" spans="1:21" ht="16.5" x14ac:dyDescent="0.3">
      <c r="A83" s="251" t="s">
        <v>22</v>
      </c>
      <c r="B83" s="251"/>
      <c r="C83" s="251"/>
      <c r="D83" s="251"/>
      <c r="E83" s="251"/>
      <c r="F83" s="251"/>
      <c r="G83" s="251"/>
      <c r="H83" s="53">
        <f>TRUNC(SUM(H77:H82),4)</f>
        <v>2.0899999999999998E-2</v>
      </c>
      <c r="I83" s="89">
        <f>TRUNC(SUM(I77:I82),2)</f>
        <v>43.68</v>
      </c>
      <c r="S83" s="80"/>
    </row>
    <row r="84" spans="1:21" ht="6.75" customHeight="1" x14ac:dyDescent="0.3">
      <c r="A84" s="267"/>
      <c r="B84" s="268"/>
      <c r="C84" s="268"/>
      <c r="D84" s="268"/>
      <c r="E84" s="268"/>
      <c r="F84" s="268"/>
      <c r="G84" s="268"/>
      <c r="H84" s="268"/>
      <c r="I84" s="268"/>
    </row>
    <row r="85" spans="1:21" ht="17.25" customHeight="1" x14ac:dyDescent="0.3">
      <c r="A85" s="251" t="s">
        <v>95</v>
      </c>
      <c r="B85" s="251"/>
      <c r="C85" s="251"/>
      <c r="D85" s="251"/>
      <c r="E85" s="251"/>
      <c r="F85" s="251"/>
      <c r="G85" s="251"/>
      <c r="H85" s="44" t="s">
        <v>3</v>
      </c>
      <c r="I85" s="44" t="s">
        <v>1</v>
      </c>
    </row>
    <row r="86" spans="1:21" ht="16.5" x14ac:dyDescent="0.3">
      <c r="A86" s="44" t="s">
        <v>10</v>
      </c>
      <c r="B86" s="250" t="s">
        <v>96</v>
      </c>
      <c r="C86" s="250"/>
      <c r="D86" s="250"/>
      <c r="E86" s="250"/>
      <c r="F86" s="250"/>
      <c r="G86" s="250"/>
      <c r="H86" s="51">
        <v>0</v>
      </c>
      <c r="I86" s="90">
        <f>$I$26*H86</f>
        <v>0</v>
      </c>
    </row>
    <row r="87" spans="1:21" ht="16.5" x14ac:dyDescent="0.3">
      <c r="A87" s="251" t="s">
        <v>24</v>
      </c>
      <c r="B87" s="251"/>
      <c r="C87" s="251"/>
      <c r="D87" s="251"/>
      <c r="E87" s="251"/>
      <c r="F87" s="251"/>
      <c r="G87" s="251"/>
      <c r="H87" s="53">
        <f>TRUNC(SUM(H86),4)</f>
        <v>0</v>
      </c>
      <c r="I87" s="89">
        <f>TRUNC(SUM(I86),2)</f>
        <v>0</v>
      </c>
    </row>
    <row r="88" spans="1:21" ht="6.75" customHeight="1" x14ac:dyDescent="0.3">
      <c r="A88" s="269"/>
      <c r="B88" s="270"/>
      <c r="C88" s="270"/>
      <c r="D88" s="270"/>
      <c r="E88" s="270"/>
      <c r="F88" s="270"/>
      <c r="G88" s="270"/>
      <c r="H88" s="270"/>
      <c r="I88" s="270"/>
    </row>
    <row r="89" spans="1:21" ht="16.5" x14ac:dyDescent="0.3">
      <c r="A89" s="256" t="s">
        <v>97</v>
      </c>
      <c r="B89" s="256"/>
      <c r="C89" s="256"/>
      <c r="D89" s="256"/>
      <c r="E89" s="256"/>
      <c r="F89" s="256"/>
      <c r="G89" s="256"/>
      <c r="H89" s="256"/>
      <c r="I89" s="256"/>
    </row>
    <row r="90" spans="1:21" ht="16.5" x14ac:dyDescent="0.3">
      <c r="A90" s="251" t="s">
        <v>98</v>
      </c>
      <c r="B90" s="251"/>
      <c r="C90" s="251"/>
      <c r="D90" s="251"/>
      <c r="E90" s="251"/>
      <c r="F90" s="251"/>
      <c r="G90" s="251"/>
      <c r="H90" s="251"/>
      <c r="I90" s="44" t="s">
        <v>1</v>
      </c>
    </row>
    <row r="91" spans="1:21" ht="16.5" x14ac:dyDescent="0.3">
      <c r="A91" s="44" t="s">
        <v>27</v>
      </c>
      <c r="B91" s="266" t="s">
        <v>94</v>
      </c>
      <c r="C91" s="266"/>
      <c r="D91" s="266"/>
      <c r="E91" s="266"/>
      <c r="F91" s="266"/>
      <c r="G91" s="266"/>
      <c r="H91" s="266"/>
      <c r="I91" s="46">
        <f>I83</f>
        <v>43.68</v>
      </c>
    </row>
    <row r="92" spans="1:21" ht="16.5" x14ac:dyDescent="0.3">
      <c r="A92" s="44" t="s">
        <v>28</v>
      </c>
      <c r="B92" s="266" t="s">
        <v>99</v>
      </c>
      <c r="C92" s="266"/>
      <c r="D92" s="266"/>
      <c r="E92" s="266"/>
      <c r="F92" s="266"/>
      <c r="G92" s="266"/>
      <c r="H92" s="266"/>
      <c r="I92" s="46">
        <f>I87</f>
        <v>0</v>
      </c>
    </row>
    <row r="93" spans="1:21" ht="16.5" x14ac:dyDescent="0.3">
      <c r="A93" s="251" t="s">
        <v>100</v>
      </c>
      <c r="B93" s="251"/>
      <c r="C93" s="251"/>
      <c r="D93" s="251"/>
      <c r="E93" s="251"/>
      <c r="F93" s="251"/>
      <c r="G93" s="251"/>
      <c r="H93" s="251"/>
      <c r="I93" s="54">
        <f>TRUNC(SUM(I91:I92),2)</f>
        <v>43.68</v>
      </c>
    </row>
    <row r="94" spans="1:21" ht="16.5" x14ac:dyDescent="0.3">
      <c r="A94" s="260"/>
      <c r="B94" s="261"/>
      <c r="C94" s="261"/>
      <c r="D94" s="261"/>
      <c r="E94" s="261"/>
      <c r="F94" s="261"/>
      <c r="G94" s="261"/>
      <c r="H94" s="261"/>
      <c r="I94" s="261"/>
    </row>
    <row r="95" spans="1:21" ht="16.5" x14ac:dyDescent="0.3">
      <c r="A95" s="262" t="s">
        <v>101</v>
      </c>
      <c r="B95" s="262"/>
      <c r="C95" s="262"/>
      <c r="D95" s="262"/>
      <c r="E95" s="262"/>
      <c r="F95" s="262"/>
      <c r="G95" s="262"/>
      <c r="H95" s="262"/>
      <c r="I95" s="262"/>
    </row>
    <row r="96" spans="1:21" ht="16.5" x14ac:dyDescent="0.3">
      <c r="A96" s="44">
        <v>5</v>
      </c>
      <c r="B96" s="251" t="s">
        <v>19</v>
      </c>
      <c r="C96" s="251"/>
      <c r="D96" s="251"/>
      <c r="E96" s="251"/>
      <c r="F96" s="251"/>
      <c r="G96" s="251"/>
      <c r="H96" s="44"/>
      <c r="I96" s="44" t="s">
        <v>1</v>
      </c>
    </row>
    <row r="97" spans="1:10" ht="16.5" x14ac:dyDescent="0.3">
      <c r="A97" s="44" t="s">
        <v>10</v>
      </c>
      <c r="B97" s="265" t="s">
        <v>127</v>
      </c>
      <c r="C97" s="265"/>
      <c r="D97" s="265"/>
      <c r="E97" s="265"/>
      <c r="F97" s="265"/>
      <c r="G97" s="265"/>
      <c r="H97" s="42" t="s">
        <v>0</v>
      </c>
      <c r="I97" s="203">
        <v>169.48</v>
      </c>
    </row>
    <row r="98" spans="1:10" ht="16.5" x14ac:dyDescent="0.3">
      <c r="A98" s="44" t="s">
        <v>11</v>
      </c>
      <c r="B98" s="265" t="s">
        <v>20</v>
      </c>
      <c r="C98" s="265"/>
      <c r="D98" s="265"/>
      <c r="E98" s="265"/>
      <c r="F98" s="265"/>
      <c r="G98" s="265"/>
      <c r="H98" s="42" t="s">
        <v>0</v>
      </c>
      <c r="I98" s="90">
        <v>0</v>
      </c>
    </row>
    <row r="99" spans="1:10" ht="16.5" x14ac:dyDescent="0.3">
      <c r="A99" s="56" t="s">
        <v>12</v>
      </c>
      <c r="B99" s="265" t="s">
        <v>21</v>
      </c>
      <c r="C99" s="265"/>
      <c r="D99" s="265"/>
      <c r="E99" s="265"/>
      <c r="F99" s="265"/>
      <c r="G99" s="265"/>
      <c r="H99" s="42" t="s">
        <v>0</v>
      </c>
      <c r="I99" s="90">
        <v>0</v>
      </c>
    </row>
    <row r="100" spans="1:10" ht="16.5" x14ac:dyDescent="0.3">
      <c r="A100" s="56" t="s">
        <v>13</v>
      </c>
      <c r="B100" s="265" t="s">
        <v>4</v>
      </c>
      <c r="C100" s="265"/>
      <c r="D100" s="265"/>
      <c r="E100" s="265"/>
      <c r="F100" s="265"/>
      <c r="G100" s="265"/>
      <c r="H100" s="42" t="s">
        <v>0</v>
      </c>
      <c r="I100" s="90">
        <v>0</v>
      </c>
    </row>
    <row r="101" spans="1:10" ht="16.5" x14ac:dyDescent="0.3">
      <c r="A101" s="251" t="s">
        <v>102</v>
      </c>
      <c r="B101" s="251"/>
      <c r="C101" s="251"/>
      <c r="D101" s="251"/>
      <c r="E101" s="251"/>
      <c r="F101" s="251"/>
      <c r="G101" s="251"/>
      <c r="H101" s="53" t="s">
        <v>0</v>
      </c>
      <c r="I101" s="89">
        <f>TRUNC(SUM(I97:I100),2)</f>
        <v>169.48</v>
      </c>
    </row>
    <row r="102" spans="1:10" ht="7.5" customHeight="1" x14ac:dyDescent="0.3">
      <c r="A102" s="260"/>
      <c r="B102" s="261"/>
      <c r="C102" s="261"/>
      <c r="D102" s="261"/>
      <c r="E102" s="261"/>
      <c r="F102" s="261"/>
      <c r="G102" s="261"/>
      <c r="H102" s="261"/>
      <c r="I102" s="261"/>
    </row>
    <row r="103" spans="1:10" ht="16.5" x14ac:dyDescent="0.3">
      <c r="A103" s="262" t="s">
        <v>103</v>
      </c>
      <c r="B103" s="262"/>
      <c r="C103" s="262"/>
      <c r="D103" s="262"/>
      <c r="E103" s="262"/>
      <c r="F103" s="262"/>
      <c r="G103" s="262"/>
      <c r="H103" s="262"/>
      <c r="I103" s="262"/>
    </row>
    <row r="104" spans="1:10" ht="16.5" x14ac:dyDescent="0.3">
      <c r="A104" s="44">
        <v>6</v>
      </c>
      <c r="B104" s="251" t="s">
        <v>26</v>
      </c>
      <c r="C104" s="251"/>
      <c r="D104" s="251"/>
      <c r="E104" s="251"/>
      <c r="F104" s="251"/>
      <c r="G104" s="251"/>
      <c r="H104" s="44" t="s">
        <v>3</v>
      </c>
      <c r="I104" s="44" t="s">
        <v>1</v>
      </c>
    </row>
    <row r="105" spans="1:10" ht="16.5" x14ac:dyDescent="0.3">
      <c r="A105" s="44" t="s">
        <v>10</v>
      </c>
      <c r="B105" s="250" t="s">
        <v>29</v>
      </c>
      <c r="C105" s="250"/>
      <c r="D105" s="250"/>
      <c r="E105" s="250"/>
      <c r="F105" s="250"/>
      <c r="G105" s="250"/>
      <c r="H105" s="57">
        <v>0.03</v>
      </c>
      <c r="I105" s="46">
        <f>TRUNC(H105*I128,2)</f>
        <v>120.91</v>
      </c>
      <c r="J105" s="88"/>
    </row>
    <row r="106" spans="1:10" ht="16.5" x14ac:dyDescent="0.3">
      <c r="A106" s="44" t="s">
        <v>11</v>
      </c>
      <c r="B106" s="250" t="s">
        <v>5</v>
      </c>
      <c r="C106" s="250"/>
      <c r="D106" s="250"/>
      <c r="E106" s="250"/>
      <c r="F106" s="250"/>
      <c r="G106" s="250"/>
      <c r="H106" s="58">
        <v>6.7900000000000002E-2</v>
      </c>
      <c r="I106" s="46">
        <f>TRUNC(H106*(I105+I128),2)</f>
        <v>281.88</v>
      </c>
    </row>
    <row r="107" spans="1:10" ht="16.5" x14ac:dyDescent="0.3">
      <c r="A107" s="44" t="s">
        <v>12</v>
      </c>
      <c r="B107" s="250" t="s">
        <v>166</v>
      </c>
      <c r="C107" s="250"/>
      <c r="D107" s="250"/>
      <c r="E107" s="250"/>
      <c r="F107" s="250"/>
      <c r="G107" s="250"/>
      <c r="H107" s="47"/>
      <c r="I107" s="59"/>
    </row>
    <row r="108" spans="1:10" ht="52.5" customHeight="1" x14ac:dyDescent="0.3">
      <c r="A108" s="44" t="s">
        <v>56</v>
      </c>
      <c r="B108" s="257" t="s">
        <v>167</v>
      </c>
      <c r="C108" s="257"/>
      <c r="D108" s="257"/>
      <c r="E108" s="257"/>
      <c r="F108" s="257"/>
      <c r="G108" s="257"/>
      <c r="H108" s="60">
        <v>1.6500000000000001E-2</v>
      </c>
      <c r="I108" s="46">
        <f>TRUNC(H108*I117,2)</f>
        <v>85.3</v>
      </c>
      <c r="J108" s="83"/>
    </row>
    <row r="109" spans="1:10" ht="51.75" customHeight="1" x14ac:dyDescent="0.3">
      <c r="A109" s="44" t="s">
        <v>57</v>
      </c>
      <c r="B109" s="257" t="s">
        <v>168</v>
      </c>
      <c r="C109" s="257"/>
      <c r="D109" s="257"/>
      <c r="E109" s="257"/>
      <c r="F109" s="257"/>
      <c r="G109" s="257"/>
      <c r="H109" s="61">
        <v>7.5999999999999998E-2</v>
      </c>
      <c r="I109" s="46">
        <f>TRUNC(H109*I117,2)</f>
        <v>392.92</v>
      </c>
      <c r="J109" s="83"/>
    </row>
    <row r="110" spans="1:10" ht="16.5" x14ac:dyDescent="0.3">
      <c r="A110" s="44" t="s">
        <v>58</v>
      </c>
      <c r="B110" s="250" t="s">
        <v>55</v>
      </c>
      <c r="C110" s="250"/>
      <c r="D110" s="250"/>
      <c r="E110" s="250"/>
      <c r="F110" s="250"/>
      <c r="G110" s="250"/>
      <c r="H110" s="62">
        <v>0.05</v>
      </c>
      <c r="I110" s="46">
        <f>TRUNC(H110*I117,2)</f>
        <v>258.5</v>
      </c>
      <c r="J110" s="83"/>
    </row>
    <row r="111" spans="1:10" ht="16.5" x14ac:dyDescent="0.3">
      <c r="A111" s="251" t="s">
        <v>104</v>
      </c>
      <c r="B111" s="251"/>
      <c r="C111" s="251"/>
      <c r="D111" s="251"/>
      <c r="E111" s="251"/>
      <c r="F111" s="251"/>
      <c r="G111" s="251"/>
      <c r="H111" s="63">
        <f>SUM(H105:H110)</f>
        <v>0.2404</v>
      </c>
      <c r="I111" s="54">
        <f>TRUNC(SUM(I105:I110),2)</f>
        <v>1139.51</v>
      </c>
    </row>
    <row r="112" spans="1:10" ht="16.5" x14ac:dyDescent="0.3">
      <c r="A112" s="43"/>
      <c r="B112" s="258"/>
      <c r="C112" s="258"/>
      <c r="D112" s="258"/>
      <c r="E112" s="258"/>
      <c r="F112" s="258"/>
      <c r="G112" s="258"/>
      <c r="H112" s="258"/>
      <c r="I112" s="258"/>
    </row>
    <row r="113" spans="1:14" ht="16.5" x14ac:dyDescent="0.3">
      <c r="A113" s="134" t="s">
        <v>59</v>
      </c>
      <c r="B113" s="259" t="s">
        <v>60</v>
      </c>
      <c r="C113" s="259"/>
      <c r="D113" s="259"/>
      <c r="E113" s="259"/>
      <c r="F113" s="259"/>
      <c r="G113" s="259"/>
      <c r="H113" s="135">
        <f>TRUNC(H108+H109+H110,4)</f>
        <v>0.14249999999999999</v>
      </c>
      <c r="I113" s="136"/>
    </row>
    <row r="114" spans="1:14" ht="16.5" x14ac:dyDescent="0.3">
      <c r="A114" s="137"/>
      <c r="B114" s="254">
        <v>100</v>
      </c>
      <c r="C114" s="254"/>
      <c r="D114" s="254"/>
      <c r="E114" s="254"/>
      <c r="F114" s="254"/>
      <c r="G114" s="254"/>
      <c r="H114" s="138"/>
      <c r="I114" s="139"/>
    </row>
    <row r="115" spans="1:14" ht="16.5" x14ac:dyDescent="0.3">
      <c r="A115" s="137" t="s">
        <v>61</v>
      </c>
      <c r="B115" s="254" t="s">
        <v>105</v>
      </c>
      <c r="C115" s="254"/>
      <c r="D115" s="254"/>
      <c r="E115" s="254"/>
      <c r="F115" s="254"/>
      <c r="G115" s="254"/>
      <c r="H115" s="138"/>
      <c r="I115" s="140">
        <f>TRUNC(I128+I105+I106,2)</f>
        <v>4433.3100000000004</v>
      </c>
    </row>
    <row r="116" spans="1:14" ht="9" customHeight="1" x14ac:dyDescent="0.3">
      <c r="A116" s="137"/>
      <c r="B116" s="132"/>
      <c r="C116" s="132"/>
      <c r="D116" s="132"/>
      <c r="E116" s="132"/>
      <c r="F116" s="132"/>
      <c r="G116" s="132"/>
      <c r="H116" s="138"/>
      <c r="I116" s="140"/>
    </row>
    <row r="117" spans="1:14" ht="16.5" x14ac:dyDescent="0.3">
      <c r="A117" s="137" t="s">
        <v>62</v>
      </c>
      <c r="B117" s="254" t="s">
        <v>63</v>
      </c>
      <c r="C117" s="254"/>
      <c r="D117" s="254"/>
      <c r="E117" s="254"/>
      <c r="F117" s="254"/>
      <c r="G117" s="254"/>
      <c r="H117" s="138"/>
      <c r="I117" s="140">
        <f>TRUNC(I115/(1-H113),2)</f>
        <v>5170.04</v>
      </c>
    </row>
    <row r="118" spans="1:14" ht="9" customHeight="1" x14ac:dyDescent="0.3">
      <c r="A118" s="137"/>
      <c r="B118" s="132"/>
      <c r="C118" s="132"/>
      <c r="D118" s="132"/>
      <c r="E118" s="132"/>
      <c r="F118" s="132"/>
      <c r="G118" s="132"/>
      <c r="H118" s="138"/>
      <c r="I118" s="140"/>
      <c r="K118" s="19"/>
      <c r="N118" s="19"/>
    </row>
    <row r="119" spans="1:14" ht="16.5" x14ac:dyDescent="0.3">
      <c r="A119" s="141"/>
      <c r="B119" s="255" t="s">
        <v>64</v>
      </c>
      <c r="C119" s="255"/>
      <c r="D119" s="255"/>
      <c r="E119" s="255"/>
      <c r="F119" s="255"/>
      <c r="G119" s="255"/>
      <c r="H119" s="142"/>
      <c r="I119" s="143">
        <f>TRUNC(I117-I115,2)</f>
        <v>736.73</v>
      </c>
      <c r="L119" s="19"/>
    </row>
    <row r="120" spans="1:14" ht="132" customHeight="1" x14ac:dyDescent="0.3">
      <c r="A120" s="43"/>
      <c r="B120" s="43"/>
      <c r="C120" s="43"/>
      <c r="D120" s="43"/>
      <c r="E120" s="43"/>
      <c r="F120" s="43"/>
      <c r="G120" s="43"/>
      <c r="H120" s="43"/>
      <c r="I120" s="50"/>
      <c r="K120" s="9"/>
    </row>
    <row r="121" spans="1:14" ht="16.5" x14ac:dyDescent="0.3">
      <c r="A121" s="256" t="s">
        <v>106</v>
      </c>
      <c r="B121" s="256"/>
      <c r="C121" s="256"/>
      <c r="D121" s="256"/>
      <c r="E121" s="256"/>
      <c r="F121" s="256"/>
      <c r="G121" s="256"/>
      <c r="H121" s="256"/>
      <c r="I121" s="256"/>
    </row>
    <row r="122" spans="1:14" ht="16.5" x14ac:dyDescent="0.3">
      <c r="A122" s="251" t="s">
        <v>30</v>
      </c>
      <c r="B122" s="251"/>
      <c r="C122" s="251"/>
      <c r="D122" s="251"/>
      <c r="E122" s="251"/>
      <c r="F122" s="251"/>
      <c r="G122" s="251"/>
      <c r="H122" s="251"/>
      <c r="I122" s="44" t="s">
        <v>1</v>
      </c>
    </row>
    <row r="123" spans="1:14" ht="16.5" x14ac:dyDescent="0.3">
      <c r="A123" s="42" t="s">
        <v>10</v>
      </c>
      <c r="B123" s="250" t="str">
        <f>A17</f>
        <v>MÓDULO 1 - COMPOSIÇÃO DA REMUNERAÇÃO</v>
      </c>
      <c r="C123" s="250"/>
      <c r="D123" s="250"/>
      <c r="E123" s="250"/>
      <c r="F123" s="250"/>
      <c r="G123" s="250"/>
      <c r="H123" s="250"/>
      <c r="I123" s="90">
        <f>I26</f>
        <v>2090.15</v>
      </c>
    </row>
    <row r="124" spans="1:14" ht="16.5" x14ac:dyDescent="0.3">
      <c r="A124" s="42" t="s">
        <v>11</v>
      </c>
      <c r="B124" s="250" t="str">
        <f>A28</f>
        <v>MÓDULO 2 – ENCARGOS E BENEFÍCIOS ANUAIS, MENSAIS E DIÁRIOS</v>
      </c>
      <c r="C124" s="250"/>
      <c r="D124" s="250"/>
      <c r="E124" s="250"/>
      <c r="F124" s="250"/>
      <c r="G124" s="250"/>
      <c r="H124" s="250"/>
      <c r="I124" s="90">
        <f>I63</f>
        <v>1588.16</v>
      </c>
      <c r="K124" s="9"/>
    </row>
    <row r="125" spans="1:14" ht="16.5" x14ac:dyDescent="0.3">
      <c r="A125" s="42" t="s">
        <v>12</v>
      </c>
      <c r="B125" s="250" t="str">
        <f>A65</f>
        <v>MÓDULO 3 – PROVISÃO PARA RESCISÃO</v>
      </c>
      <c r="C125" s="250"/>
      <c r="D125" s="250"/>
      <c r="E125" s="250"/>
      <c r="F125" s="250"/>
      <c r="G125" s="250"/>
      <c r="H125" s="250"/>
      <c r="I125" s="90">
        <f>I73</f>
        <v>139.05000000000001</v>
      </c>
      <c r="K125" s="9"/>
    </row>
    <row r="126" spans="1:14" ht="16.5" x14ac:dyDescent="0.3">
      <c r="A126" s="42" t="s">
        <v>13</v>
      </c>
      <c r="B126" s="250" t="str">
        <f>A75</f>
        <v>MÓDULO 4 – CUSTO DE REPOSIÇÃO DO PROFISSIONAL AUSENTE</v>
      </c>
      <c r="C126" s="250"/>
      <c r="D126" s="250"/>
      <c r="E126" s="250"/>
      <c r="F126" s="250"/>
      <c r="G126" s="250"/>
      <c r="H126" s="250"/>
      <c r="I126" s="90">
        <f>I93</f>
        <v>43.68</v>
      </c>
    </row>
    <row r="127" spans="1:14" ht="16.5" x14ac:dyDescent="0.3">
      <c r="A127" s="42" t="s">
        <v>14</v>
      </c>
      <c r="B127" s="250" t="str">
        <f>A95</f>
        <v>MÓDULO 5 – INSUMOS DIVERSOS</v>
      </c>
      <c r="C127" s="250"/>
      <c r="D127" s="250"/>
      <c r="E127" s="250"/>
      <c r="F127" s="250"/>
      <c r="G127" s="250"/>
      <c r="H127" s="250"/>
      <c r="I127" s="90">
        <f>I101</f>
        <v>169.48</v>
      </c>
      <c r="K127" s="19"/>
    </row>
    <row r="128" spans="1:14" ht="16.5" x14ac:dyDescent="0.3">
      <c r="A128" s="44"/>
      <c r="B128" s="251" t="s">
        <v>107</v>
      </c>
      <c r="C128" s="251"/>
      <c r="D128" s="251"/>
      <c r="E128" s="251"/>
      <c r="F128" s="251"/>
      <c r="G128" s="251"/>
      <c r="H128" s="251"/>
      <c r="I128" s="89">
        <f>TRUNC(SUM(I123:I127),2)</f>
        <v>4030.52</v>
      </c>
      <c r="L128" s="19"/>
    </row>
    <row r="129" spans="1:9" ht="16.5" x14ac:dyDescent="0.3">
      <c r="A129" s="42" t="s">
        <v>15</v>
      </c>
      <c r="B129" s="250" t="str">
        <f>A103</f>
        <v>MÓDULO 6 – CUSTOS INDIRETOS, TRIBUTOS E LUCRO</v>
      </c>
      <c r="C129" s="250"/>
      <c r="D129" s="250"/>
      <c r="E129" s="250"/>
      <c r="F129" s="250"/>
      <c r="G129" s="250"/>
      <c r="H129" s="250"/>
      <c r="I129" s="90">
        <f>I111</f>
        <v>1139.51</v>
      </c>
    </row>
    <row r="130" spans="1:9" ht="14.25" customHeight="1" x14ac:dyDescent="0.3">
      <c r="A130" s="251" t="s">
        <v>108</v>
      </c>
      <c r="B130" s="251"/>
      <c r="C130" s="251"/>
      <c r="D130" s="251"/>
      <c r="E130" s="251"/>
      <c r="F130" s="251"/>
      <c r="G130" s="251"/>
      <c r="H130" s="251"/>
      <c r="I130" s="89">
        <f>TRUNC(SUM(I128:I129),2)</f>
        <v>5170.03</v>
      </c>
    </row>
    <row r="131" spans="1:9" hidden="1" x14ac:dyDescent="0.2">
      <c r="I131" s="19"/>
    </row>
    <row r="132" spans="1:9" ht="40.5" hidden="1" customHeight="1" thickBot="1" x14ac:dyDescent="0.25">
      <c r="A132" s="3"/>
      <c r="B132" s="219" t="s">
        <v>32</v>
      </c>
      <c r="C132" s="219"/>
      <c r="D132" s="219"/>
      <c r="E132" s="219"/>
      <c r="F132" s="219"/>
      <c r="G132" s="219"/>
      <c r="H132" s="4"/>
      <c r="I132" s="4"/>
    </row>
    <row r="133" spans="1:9" ht="23.25" hidden="1" thickBot="1" x14ac:dyDescent="0.25">
      <c r="A133" s="252" t="s">
        <v>34</v>
      </c>
      <c r="B133" s="253"/>
      <c r="C133" s="252" t="s">
        <v>35</v>
      </c>
      <c r="D133" s="253"/>
      <c r="E133" s="252" t="s">
        <v>37</v>
      </c>
      <c r="F133" s="253"/>
      <c r="G133" s="20" t="s">
        <v>36</v>
      </c>
      <c r="H133" s="21" t="s">
        <v>33</v>
      </c>
      <c r="I133" s="22" t="s">
        <v>1</v>
      </c>
    </row>
    <row r="134" spans="1:9" hidden="1" x14ac:dyDescent="0.2">
      <c r="A134" s="244" t="s">
        <v>38</v>
      </c>
      <c r="B134" s="245"/>
      <c r="C134" s="246" t="s">
        <v>42</v>
      </c>
      <c r="D134" s="247"/>
      <c r="E134" s="248"/>
      <c r="F134" s="249"/>
      <c r="G134" s="23" t="s">
        <v>42</v>
      </c>
      <c r="H134" s="24"/>
      <c r="I134" s="25">
        <v>0</v>
      </c>
    </row>
    <row r="135" spans="1:9" hidden="1" x14ac:dyDescent="0.2">
      <c r="A135" s="240" t="s">
        <v>39</v>
      </c>
      <c r="B135" s="241"/>
      <c r="C135" s="242" t="s">
        <v>42</v>
      </c>
      <c r="D135" s="243"/>
      <c r="E135" s="234"/>
      <c r="F135" s="235"/>
      <c r="G135" s="26" t="s">
        <v>42</v>
      </c>
      <c r="H135" s="27"/>
      <c r="I135" s="28">
        <v>0</v>
      </c>
    </row>
    <row r="136" spans="1:9" hidden="1" x14ac:dyDescent="0.2">
      <c r="A136" s="240" t="s">
        <v>40</v>
      </c>
      <c r="B136" s="241"/>
      <c r="C136" s="242" t="s">
        <v>42</v>
      </c>
      <c r="D136" s="243"/>
      <c r="E136" s="234"/>
      <c r="F136" s="235"/>
      <c r="G136" s="26" t="s">
        <v>42</v>
      </c>
      <c r="H136" s="27"/>
      <c r="I136" s="28">
        <v>0</v>
      </c>
    </row>
    <row r="137" spans="1:9" hidden="1" x14ac:dyDescent="0.2">
      <c r="A137" s="240" t="s">
        <v>41</v>
      </c>
      <c r="B137" s="241"/>
      <c r="C137" s="242" t="s">
        <v>42</v>
      </c>
      <c r="D137" s="243"/>
      <c r="E137" s="234"/>
      <c r="F137" s="235"/>
      <c r="G137" s="26" t="s">
        <v>42</v>
      </c>
      <c r="H137" s="27"/>
      <c r="I137" s="28">
        <v>0</v>
      </c>
    </row>
    <row r="138" spans="1:9" hidden="1" x14ac:dyDescent="0.2">
      <c r="A138" s="232"/>
      <c r="B138" s="233"/>
      <c r="C138" s="234"/>
      <c r="D138" s="235"/>
      <c r="E138" s="234"/>
      <c r="F138" s="235"/>
      <c r="G138" s="29"/>
      <c r="H138" s="30"/>
      <c r="I138" s="28"/>
    </row>
    <row r="139" spans="1:9" ht="12" hidden="1" thickBot="1" x14ac:dyDescent="0.25">
      <c r="A139" s="236"/>
      <c r="B139" s="237"/>
      <c r="C139" s="238"/>
      <c r="D139" s="239"/>
      <c r="E139" s="238"/>
      <c r="F139" s="239"/>
      <c r="G139" s="31"/>
      <c r="H139" s="32"/>
      <c r="I139" s="33"/>
    </row>
    <row r="140" spans="1:9" ht="12" hidden="1" thickBot="1" x14ac:dyDescent="0.25">
      <c r="A140" s="216" t="s">
        <v>43</v>
      </c>
      <c r="B140" s="217"/>
      <c r="C140" s="217"/>
      <c r="D140" s="217"/>
      <c r="E140" s="217"/>
      <c r="F140" s="217"/>
      <c r="G140" s="217"/>
      <c r="H140" s="218"/>
      <c r="I140" s="34">
        <f>SUM(I138:I139)</f>
        <v>0</v>
      </c>
    </row>
    <row r="141" spans="1:9" hidden="1" x14ac:dyDescent="0.2"/>
    <row r="142" spans="1:9" hidden="1" x14ac:dyDescent="0.2">
      <c r="A142" s="3" t="s">
        <v>44</v>
      </c>
      <c r="B142" s="219" t="s">
        <v>45</v>
      </c>
      <c r="C142" s="219"/>
      <c r="D142" s="219"/>
      <c r="E142" s="219"/>
      <c r="F142" s="219"/>
      <c r="G142" s="219"/>
      <c r="H142" s="4"/>
      <c r="I142" s="4"/>
    </row>
    <row r="143" spans="1:9" ht="12" hidden="1" thickBot="1" x14ac:dyDescent="0.25">
      <c r="A143" s="220" t="s">
        <v>46</v>
      </c>
      <c r="B143" s="221"/>
      <c r="C143" s="221"/>
      <c r="D143" s="221"/>
      <c r="E143" s="221"/>
      <c r="F143" s="221"/>
      <c r="G143" s="221"/>
      <c r="H143" s="221"/>
      <c r="I143" s="222"/>
    </row>
    <row r="144" spans="1:9" ht="12" hidden="1" thickBot="1" x14ac:dyDescent="0.25">
      <c r="A144" s="35"/>
      <c r="B144" s="223" t="s">
        <v>47</v>
      </c>
      <c r="C144" s="224"/>
      <c r="D144" s="224"/>
      <c r="E144" s="224"/>
      <c r="F144" s="224"/>
      <c r="G144" s="224"/>
      <c r="H144" s="225"/>
      <c r="I144" s="22" t="s">
        <v>1</v>
      </c>
    </row>
    <row r="145" spans="1:14" hidden="1" x14ac:dyDescent="0.2">
      <c r="A145" s="36" t="s">
        <v>10</v>
      </c>
      <c r="B145" s="226" t="s">
        <v>48</v>
      </c>
      <c r="C145" s="227"/>
      <c r="D145" s="227"/>
      <c r="E145" s="227"/>
      <c r="F145" s="227"/>
      <c r="G145" s="227"/>
      <c r="H145" s="228"/>
      <c r="I145" s="37">
        <f>I108</f>
        <v>85.3</v>
      </c>
    </row>
    <row r="146" spans="1:14" hidden="1" x14ac:dyDescent="0.2">
      <c r="A146" s="38" t="s">
        <v>11</v>
      </c>
      <c r="B146" s="229" t="s">
        <v>49</v>
      </c>
      <c r="C146" s="230"/>
      <c r="D146" s="230"/>
      <c r="E146" s="230"/>
      <c r="F146" s="230"/>
      <c r="G146" s="230"/>
      <c r="H146" s="231"/>
      <c r="I146" s="39" t="e">
        <f>#REF!</f>
        <v>#REF!</v>
      </c>
    </row>
    <row r="147" spans="1:14" ht="12" hidden="1" thickBot="1" x14ac:dyDescent="0.25">
      <c r="A147" s="38" t="s">
        <v>12</v>
      </c>
      <c r="B147" s="207" t="s">
        <v>50</v>
      </c>
      <c r="C147" s="208"/>
      <c r="D147" s="208"/>
      <c r="E147" s="208"/>
      <c r="F147" s="208"/>
      <c r="G147" s="208"/>
      <c r="H147" s="209"/>
      <c r="I147" s="39">
        <f>I111</f>
        <v>1139.51</v>
      </c>
    </row>
    <row r="148" spans="1:14" ht="12" hidden="1" thickBot="1" x14ac:dyDescent="0.25">
      <c r="A148" s="210" t="s">
        <v>25</v>
      </c>
      <c r="B148" s="211"/>
      <c r="C148" s="211"/>
      <c r="D148" s="211"/>
      <c r="E148" s="211"/>
      <c r="F148" s="211"/>
      <c r="G148" s="211"/>
      <c r="H148" s="212"/>
      <c r="I148" s="34" t="e">
        <f>SUM(I145:I147)</f>
        <v>#REF!</v>
      </c>
    </row>
    <row r="149" spans="1:14" hidden="1" x14ac:dyDescent="0.2">
      <c r="A149" s="3" t="s">
        <v>23</v>
      </c>
      <c r="B149" s="5" t="s">
        <v>51</v>
      </c>
    </row>
    <row r="150" spans="1:14" hidden="1" x14ac:dyDescent="0.2"/>
    <row r="151" spans="1:14" ht="21" customHeight="1" x14ac:dyDescent="0.2"/>
    <row r="152" spans="1:14" ht="16.5" x14ac:dyDescent="0.3">
      <c r="A152" s="130" t="s">
        <v>136</v>
      </c>
      <c r="B152" s="130"/>
      <c r="C152" s="64"/>
      <c r="D152" s="64"/>
      <c r="E152" s="64"/>
      <c r="F152" s="64"/>
      <c r="G152" s="64"/>
      <c r="N152" s="15"/>
    </row>
    <row r="153" spans="1:14" x14ac:dyDescent="0.2">
      <c r="A153" s="9"/>
      <c r="B153" s="12"/>
      <c r="E153" s="6"/>
    </row>
    <row r="154" spans="1:14" ht="29.25" customHeight="1" x14ac:dyDescent="0.2">
      <c r="A154" s="213"/>
      <c r="B154" s="213"/>
      <c r="C154" s="213"/>
      <c r="D154" s="213"/>
      <c r="E154" s="213"/>
      <c r="F154" s="213"/>
      <c r="G154" s="213"/>
      <c r="H154" s="213"/>
      <c r="I154" s="213"/>
    </row>
    <row r="155" spans="1:14" ht="16.5" customHeight="1" x14ac:dyDescent="0.2">
      <c r="A155" s="214"/>
      <c r="B155" s="214"/>
      <c r="C155" s="214"/>
      <c r="D155" s="214"/>
      <c r="E155" s="214"/>
      <c r="F155" s="214"/>
      <c r="G155" s="214"/>
      <c r="H155" s="214"/>
      <c r="I155" s="214"/>
      <c r="N155" s="19"/>
    </row>
    <row r="156" spans="1:14" ht="16.5" customHeight="1" x14ac:dyDescent="0.2">
      <c r="A156" s="215"/>
      <c r="B156" s="215"/>
      <c r="C156" s="215"/>
      <c r="D156" s="215"/>
      <c r="E156" s="215"/>
      <c r="F156" s="215"/>
      <c r="G156" s="215"/>
      <c r="H156" s="215"/>
      <c r="I156" s="215"/>
    </row>
    <row r="157" spans="1:14" ht="12.75" x14ac:dyDescent="0.2">
      <c r="A157" s="215"/>
      <c r="B157" s="215"/>
      <c r="C157" s="215"/>
      <c r="D157" s="215"/>
      <c r="E157" s="215"/>
      <c r="F157" s="215"/>
      <c r="G157" s="215"/>
      <c r="H157" s="215"/>
      <c r="I157" s="215"/>
    </row>
  </sheetData>
  <mergeCells count="168">
    <mergeCell ref="A1:I1"/>
    <mergeCell ref="A2:I2"/>
    <mergeCell ref="A3:I3"/>
    <mergeCell ref="A5:I5"/>
    <mergeCell ref="B6:G6"/>
    <mergeCell ref="H6:I6"/>
    <mergeCell ref="B12:G12"/>
    <mergeCell ref="H12:I12"/>
    <mergeCell ref="B13:G13"/>
    <mergeCell ref="H13:I13"/>
    <mergeCell ref="B14:G14"/>
    <mergeCell ref="H14:I14"/>
    <mergeCell ref="B7:G7"/>
    <mergeCell ref="H7:I7"/>
    <mergeCell ref="B8:G8"/>
    <mergeCell ref="H8:I8"/>
    <mergeCell ref="A10:I10"/>
    <mergeCell ref="B11:G11"/>
    <mergeCell ref="H11:I11"/>
    <mergeCell ref="B20:G20"/>
    <mergeCell ref="B21:G21"/>
    <mergeCell ref="B22:G22"/>
    <mergeCell ref="B23:G23"/>
    <mergeCell ref="B24:G24"/>
    <mergeCell ref="B15:G15"/>
    <mergeCell ref="H15:I15"/>
    <mergeCell ref="A16:I16"/>
    <mergeCell ref="A17:I17"/>
    <mergeCell ref="B18:G18"/>
    <mergeCell ref="B19:G19"/>
    <mergeCell ref="A32:G32"/>
    <mergeCell ref="A33:I33"/>
    <mergeCell ref="A34:G34"/>
    <mergeCell ref="B35:G35"/>
    <mergeCell ref="B36:G36"/>
    <mergeCell ref="B37:G37"/>
    <mergeCell ref="B25:G25"/>
    <mergeCell ref="A26:H26"/>
    <mergeCell ref="A28:I28"/>
    <mergeCell ref="A29:G29"/>
    <mergeCell ref="B30:G30"/>
    <mergeCell ref="B31:G31"/>
    <mergeCell ref="A44:I44"/>
    <mergeCell ref="A45:G45"/>
    <mergeCell ref="B46:G46"/>
    <mergeCell ref="B47:G47"/>
    <mergeCell ref="B48:G48"/>
    <mergeCell ref="B38:G38"/>
    <mergeCell ref="B39:G39"/>
    <mergeCell ref="B40:G40"/>
    <mergeCell ref="B41:G41"/>
    <mergeCell ref="B42:G42"/>
    <mergeCell ref="A43:G43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L68:M68"/>
    <mergeCell ref="B69:G69"/>
    <mergeCell ref="B70:G70"/>
    <mergeCell ref="B61:H61"/>
    <mergeCell ref="O61:P61"/>
    <mergeCell ref="B62:H62"/>
    <mergeCell ref="A63:H63"/>
    <mergeCell ref="A64:I64"/>
    <mergeCell ref="A65:I65"/>
    <mergeCell ref="B71:G71"/>
    <mergeCell ref="B72:G72"/>
    <mergeCell ref="A73:G73"/>
    <mergeCell ref="A74:I74"/>
    <mergeCell ref="A75:I75"/>
    <mergeCell ref="A76:G76"/>
    <mergeCell ref="B66:G66"/>
    <mergeCell ref="B67:G67"/>
    <mergeCell ref="B68:G68"/>
    <mergeCell ref="A83:G83"/>
    <mergeCell ref="A84:I84"/>
    <mergeCell ref="A85:G85"/>
    <mergeCell ref="B86:G86"/>
    <mergeCell ref="A87:G87"/>
    <mergeCell ref="A88:I88"/>
    <mergeCell ref="B77:G77"/>
    <mergeCell ref="B78:G78"/>
    <mergeCell ref="B79:G79"/>
    <mergeCell ref="B80:G80"/>
    <mergeCell ref="B81:G81"/>
    <mergeCell ref="B82:G82"/>
    <mergeCell ref="A95:I95"/>
    <mergeCell ref="B96:G96"/>
    <mergeCell ref="B97:G97"/>
    <mergeCell ref="B98:G98"/>
    <mergeCell ref="B99:G99"/>
    <mergeCell ref="B100:G100"/>
    <mergeCell ref="A89:I89"/>
    <mergeCell ref="A90:H90"/>
    <mergeCell ref="B91:H91"/>
    <mergeCell ref="B92:H92"/>
    <mergeCell ref="A93:H93"/>
    <mergeCell ref="A94:I94"/>
    <mergeCell ref="B107:G107"/>
    <mergeCell ref="B108:G108"/>
    <mergeCell ref="B109:G109"/>
    <mergeCell ref="B110:G110"/>
    <mergeCell ref="A111:G111"/>
    <mergeCell ref="B112:I112"/>
    <mergeCell ref="A101:G101"/>
    <mergeCell ref="A102:I102"/>
    <mergeCell ref="A103:I103"/>
    <mergeCell ref="B104:G104"/>
    <mergeCell ref="B105:G105"/>
    <mergeCell ref="B106:G106"/>
    <mergeCell ref="A122:H122"/>
    <mergeCell ref="B123:H123"/>
    <mergeCell ref="B124:H124"/>
    <mergeCell ref="B125:H125"/>
    <mergeCell ref="B126:H126"/>
    <mergeCell ref="B127:H127"/>
    <mergeCell ref="B113:G113"/>
    <mergeCell ref="B114:G114"/>
    <mergeCell ref="B115:G115"/>
    <mergeCell ref="B117:G117"/>
    <mergeCell ref="B119:G119"/>
    <mergeCell ref="A121:I121"/>
    <mergeCell ref="A134:B134"/>
    <mergeCell ref="C134:D134"/>
    <mergeCell ref="E134:F134"/>
    <mergeCell ref="A135:B135"/>
    <mergeCell ref="C135:D135"/>
    <mergeCell ref="E135:F135"/>
    <mergeCell ref="B128:H128"/>
    <mergeCell ref="B129:H129"/>
    <mergeCell ref="A130:H130"/>
    <mergeCell ref="B132:G132"/>
    <mergeCell ref="A133:B133"/>
    <mergeCell ref="C133:D133"/>
    <mergeCell ref="E133:F133"/>
    <mergeCell ref="A138:B138"/>
    <mergeCell ref="C138:D138"/>
    <mergeCell ref="E138:F138"/>
    <mergeCell ref="A139:B139"/>
    <mergeCell ref="C139:D139"/>
    <mergeCell ref="E139:F139"/>
    <mergeCell ref="A136:B136"/>
    <mergeCell ref="C136:D136"/>
    <mergeCell ref="E136:F136"/>
    <mergeCell ref="A137:B137"/>
    <mergeCell ref="C137:D137"/>
    <mergeCell ref="E137:F137"/>
    <mergeCell ref="B147:H147"/>
    <mergeCell ref="A148:H148"/>
    <mergeCell ref="A154:I154"/>
    <mergeCell ref="A155:I155"/>
    <mergeCell ref="A156:I156"/>
    <mergeCell ref="A157:I157"/>
    <mergeCell ref="A140:H140"/>
    <mergeCell ref="B142:G142"/>
    <mergeCell ref="A143:I143"/>
    <mergeCell ref="B144:H144"/>
    <mergeCell ref="B145:H145"/>
    <mergeCell ref="B146:H146"/>
  </mergeCells>
  <pageMargins left="0.39370078740157483" right="0.19685039370078741" top="0.27559055118110237" bottom="0.27559055118110237" header="0.15748031496062992" footer="0.15748031496062992"/>
  <pageSetup paperSize="9" scale="80" firstPageNumber="0" orientation="portrait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T139"/>
  <sheetViews>
    <sheetView showGridLines="0" topLeftCell="A119" workbookViewId="0">
      <selection sqref="A1:I132"/>
    </sheetView>
  </sheetViews>
  <sheetFormatPr defaultRowHeight="12.75" x14ac:dyDescent="0.2"/>
  <cols>
    <col min="1" max="1" width="8.42578125" customWidth="1"/>
    <col min="6" max="6" width="9.140625" customWidth="1"/>
    <col min="7" max="7" width="44.5703125" customWidth="1"/>
    <col min="8" max="8" width="7.5703125" customWidth="1"/>
    <col min="9" max="9" width="12.85546875" customWidth="1"/>
    <col min="12" max="12" width="9.28515625" bestFit="1" customWidth="1"/>
  </cols>
  <sheetData>
    <row r="1" spans="1:20" ht="16.5" x14ac:dyDescent="0.3">
      <c r="A1" s="317" t="s">
        <v>120</v>
      </c>
      <c r="B1" s="317"/>
      <c r="C1" s="317"/>
      <c r="D1" s="317"/>
      <c r="E1" s="317"/>
      <c r="F1" s="317"/>
      <c r="G1" s="317"/>
      <c r="H1" s="317"/>
      <c r="I1" s="317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6.5" x14ac:dyDescent="0.3">
      <c r="A2" s="318" t="s">
        <v>117</v>
      </c>
      <c r="B2" s="318"/>
      <c r="C2" s="318"/>
      <c r="D2" s="318"/>
      <c r="E2" s="318"/>
      <c r="F2" s="318"/>
      <c r="G2" s="318"/>
      <c r="H2" s="318"/>
      <c r="I2" s="318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6.5" x14ac:dyDescent="0.3">
      <c r="A3" s="254" t="s">
        <v>196</v>
      </c>
      <c r="B3" s="254"/>
      <c r="C3" s="254"/>
      <c r="D3" s="254"/>
      <c r="E3" s="254"/>
      <c r="F3" s="254"/>
      <c r="G3" s="254"/>
      <c r="H3" s="254"/>
      <c r="I3" s="254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6" customHeight="1" x14ac:dyDescent="0.3">
      <c r="A4" s="41"/>
      <c r="B4" s="41"/>
      <c r="C4" s="41"/>
      <c r="D4" s="41"/>
      <c r="E4" s="41"/>
      <c r="F4" s="41"/>
      <c r="G4" s="41"/>
      <c r="H4" s="41"/>
      <c r="I4" s="41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6.5" x14ac:dyDescent="0.3">
      <c r="A5" s="256" t="s">
        <v>52</v>
      </c>
      <c r="B5" s="256"/>
      <c r="C5" s="256"/>
      <c r="D5" s="256"/>
      <c r="E5" s="256"/>
      <c r="F5" s="256"/>
      <c r="G5" s="256"/>
      <c r="H5" s="256"/>
      <c r="I5" s="256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6.5" x14ac:dyDescent="0.3">
      <c r="A6" s="42" t="s">
        <v>10</v>
      </c>
      <c r="B6" s="250" t="s">
        <v>53</v>
      </c>
      <c r="C6" s="250"/>
      <c r="D6" s="250"/>
      <c r="E6" s="250"/>
      <c r="F6" s="250"/>
      <c r="G6" s="250"/>
      <c r="H6" s="266" t="s">
        <v>110</v>
      </c>
      <c r="I6" s="266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0.75" customHeight="1" x14ac:dyDescent="0.3">
      <c r="A7" s="42" t="s">
        <v>11</v>
      </c>
      <c r="B7" s="250" t="s">
        <v>65</v>
      </c>
      <c r="C7" s="250"/>
      <c r="D7" s="250"/>
      <c r="E7" s="250"/>
      <c r="F7" s="250"/>
      <c r="G7" s="250"/>
      <c r="H7" s="315" t="s">
        <v>198</v>
      </c>
      <c r="I7" s="316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6.5" x14ac:dyDescent="0.3">
      <c r="A8" s="42" t="s">
        <v>12</v>
      </c>
      <c r="B8" s="250" t="s">
        <v>54</v>
      </c>
      <c r="C8" s="250"/>
      <c r="D8" s="250"/>
      <c r="E8" s="250"/>
      <c r="F8" s="250"/>
      <c r="G8" s="250"/>
      <c r="H8" s="266">
        <v>12</v>
      </c>
      <c r="I8" s="266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6" customHeight="1" x14ac:dyDescent="0.3">
      <c r="A9" s="43"/>
      <c r="B9" s="41"/>
      <c r="C9" s="41"/>
      <c r="D9" s="41"/>
      <c r="E9" s="41"/>
      <c r="F9" s="41"/>
      <c r="G9" s="41"/>
      <c r="H9" s="43"/>
      <c r="I9" s="43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6.5" x14ac:dyDescent="0.3">
      <c r="A10" s="256" t="s">
        <v>66</v>
      </c>
      <c r="B10" s="256"/>
      <c r="C10" s="256"/>
      <c r="D10" s="256"/>
      <c r="E10" s="256"/>
      <c r="F10" s="256"/>
      <c r="G10" s="256"/>
      <c r="H10" s="256"/>
      <c r="I10" s="256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6.5" x14ac:dyDescent="0.3">
      <c r="A11" s="42">
        <v>1</v>
      </c>
      <c r="B11" s="250" t="s">
        <v>9</v>
      </c>
      <c r="C11" s="250"/>
      <c r="D11" s="250"/>
      <c r="E11" s="250"/>
      <c r="F11" s="250"/>
      <c r="G11" s="250"/>
      <c r="H11" s="266" t="s">
        <v>144</v>
      </c>
      <c r="I11" s="266"/>
      <c r="J11" s="2"/>
      <c r="K11" s="2"/>
      <c r="L11" s="70"/>
      <c r="M11" s="70"/>
      <c r="N11" s="2"/>
      <c r="O11" s="2"/>
      <c r="P11" s="2"/>
      <c r="Q11" s="2"/>
      <c r="R11" s="2"/>
      <c r="S11" s="2"/>
      <c r="T11" s="2"/>
    </row>
    <row r="12" spans="1:20" ht="16.5" x14ac:dyDescent="0.3">
      <c r="A12" s="42">
        <v>2</v>
      </c>
      <c r="B12" s="250" t="s">
        <v>67</v>
      </c>
      <c r="C12" s="250"/>
      <c r="D12" s="250"/>
      <c r="E12" s="250"/>
      <c r="F12" s="250"/>
      <c r="G12" s="250"/>
      <c r="H12" s="266" t="s">
        <v>111</v>
      </c>
      <c r="I12" s="266"/>
      <c r="J12" s="2"/>
      <c r="K12" s="2"/>
      <c r="L12" s="68"/>
      <c r="M12" s="69"/>
      <c r="N12" s="2"/>
      <c r="O12" s="2"/>
      <c r="P12" s="2"/>
      <c r="Q12" s="2"/>
      <c r="R12" s="2"/>
      <c r="S12" s="2"/>
      <c r="T12" s="2"/>
    </row>
    <row r="13" spans="1:20" ht="16.5" x14ac:dyDescent="0.3">
      <c r="A13" s="42">
        <v>3</v>
      </c>
      <c r="B13" s="250" t="s">
        <v>8</v>
      </c>
      <c r="C13" s="250"/>
      <c r="D13" s="250"/>
      <c r="E13" s="250"/>
      <c r="F13" s="250"/>
      <c r="G13" s="250"/>
      <c r="H13" s="312">
        <v>2181.42</v>
      </c>
      <c r="I13" s="266"/>
      <c r="J13" s="2"/>
      <c r="K13" s="2"/>
      <c r="N13" s="2"/>
      <c r="O13" s="2"/>
      <c r="P13" s="2"/>
      <c r="Q13" s="2"/>
      <c r="R13" s="2"/>
      <c r="S13" s="2"/>
      <c r="T13" s="2"/>
    </row>
    <row r="14" spans="1:20" ht="49.5" customHeight="1" x14ac:dyDescent="0.3">
      <c r="A14" s="42">
        <v>4</v>
      </c>
      <c r="B14" s="250" t="s">
        <v>7</v>
      </c>
      <c r="C14" s="250"/>
      <c r="D14" s="250"/>
      <c r="E14" s="250"/>
      <c r="F14" s="250"/>
      <c r="G14" s="250"/>
      <c r="H14" s="313" t="s">
        <v>197</v>
      </c>
      <c r="I14" s="314"/>
      <c r="J14" s="2"/>
      <c r="K14" s="2"/>
      <c r="L14" s="100"/>
      <c r="M14" s="5"/>
      <c r="N14" s="2"/>
      <c r="O14" s="2"/>
      <c r="P14" s="2"/>
      <c r="Q14" s="2"/>
      <c r="R14" s="2"/>
      <c r="S14" s="2"/>
      <c r="T14" s="2"/>
    </row>
    <row r="15" spans="1:20" ht="16.5" x14ac:dyDescent="0.3">
      <c r="A15" s="42">
        <v>5</v>
      </c>
      <c r="B15" s="250" t="s">
        <v>6</v>
      </c>
      <c r="C15" s="250"/>
      <c r="D15" s="250"/>
      <c r="E15" s="250"/>
      <c r="F15" s="250"/>
      <c r="G15" s="250"/>
      <c r="H15" s="310">
        <v>45047</v>
      </c>
      <c r="I15" s="26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7.5" customHeight="1" x14ac:dyDescent="0.3">
      <c r="A16" s="311"/>
      <c r="B16" s="311"/>
      <c r="C16" s="311"/>
      <c r="D16" s="311"/>
      <c r="E16" s="311"/>
      <c r="F16" s="311"/>
      <c r="G16" s="311"/>
      <c r="H16" s="311"/>
      <c r="I16" s="31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6.5" x14ac:dyDescent="0.3">
      <c r="A17" s="262" t="s">
        <v>31</v>
      </c>
      <c r="B17" s="262"/>
      <c r="C17" s="262"/>
      <c r="D17" s="262"/>
      <c r="E17" s="262"/>
      <c r="F17" s="262"/>
      <c r="G17" s="262"/>
      <c r="H17" s="262"/>
      <c r="I17" s="26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6.5" x14ac:dyDescent="0.3">
      <c r="A18" s="44">
        <v>1</v>
      </c>
      <c r="B18" s="251" t="s">
        <v>18</v>
      </c>
      <c r="C18" s="251"/>
      <c r="D18" s="251"/>
      <c r="E18" s="251"/>
      <c r="F18" s="251"/>
      <c r="G18" s="251"/>
      <c r="H18" s="44" t="s">
        <v>3</v>
      </c>
      <c r="I18" s="44" t="s">
        <v>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6.5" x14ac:dyDescent="0.3">
      <c r="A19" s="44" t="s">
        <v>10</v>
      </c>
      <c r="B19" s="279" t="s">
        <v>128</v>
      </c>
      <c r="C19" s="280"/>
      <c r="D19" s="280"/>
      <c r="E19" s="280"/>
      <c r="F19" s="280"/>
      <c r="G19" s="281"/>
      <c r="H19" s="45"/>
      <c r="I19" s="90">
        <v>2181.42</v>
      </c>
      <c r="J19" s="86"/>
      <c r="K19" s="2"/>
      <c r="L19" s="70"/>
      <c r="M19" s="70"/>
      <c r="N19" s="2"/>
      <c r="O19" s="2"/>
      <c r="P19" s="2"/>
      <c r="Q19" s="2"/>
      <c r="R19" s="2"/>
      <c r="S19" s="2"/>
      <c r="T19" s="2"/>
    </row>
    <row r="20" spans="1:20" ht="16.5" x14ac:dyDescent="0.3">
      <c r="A20" s="44" t="s">
        <v>11</v>
      </c>
      <c r="B20" s="250" t="s">
        <v>68</v>
      </c>
      <c r="C20" s="250"/>
      <c r="D20" s="250"/>
      <c r="E20" s="250"/>
      <c r="F20" s="250"/>
      <c r="G20" s="250"/>
      <c r="H20" s="47"/>
      <c r="I20" s="90">
        <v>0</v>
      </c>
      <c r="J20" s="86"/>
      <c r="K20" s="150"/>
      <c r="L20" s="151"/>
      <c r="M20" s="151"/>
      <c r="N20" s="151"/>
      <c r="O20" s="151"/>
      <c r="P20" s="2"/>
      <c r="Q20" s="2"/>
      <c r="R20" s="2"/>
      <c r="S20" s="2"/>
      <c r="T20" s="2"/>
    </row>
    <row r="21" spans="1:20" ht="16.5" x14ac:dyDescent="0.3">
      <c r="A21" s="44" t="s">
        <v>12</v>
      </c>
      <c r="B21" s="308" t="s">
        <v>130</v>
      </c>
      <c r="C21" s="308"/>
      <c r="D21" s="308"/>
      <c r="E21" s="308"/>
      <c r="F21" s="308"/>
      <c r="G21" s="308"/>
      <c r="H21" s="47"/>
      <c r="I21" s="90"/>
      <c r="J21" s="86"/>
      <c r="K21" s="152"/>
      <c r="L21" s="151"/>
      <c r="M21" s="151"/>
      <c r="N21" s="156"/>
      <c r="O21" s="156"/>
      <c r="P21" s="2"/>
      <c r="Q21" s="2"/>
      <c r="R21" s="2"/>
      <c r="S21" s="2"/>
      <c r="T21" s="2"/>
    </row>
    <row r="22" spans="1:20" ht="16.5" x14ac:dyDescent="0.3">
      <c r="A22" s="44" t="s">
        <v>13</v>
      </c>
      <c r="B22" s="308" t="s">
        <v>2</v>
      </c>
      <c r="C22" s="308"/>
      <c r="D22" s="308"/>
      <c r="E22" s="308"/>
      <c r="F22" s="308"/>
      <c r="G22" s="308"/>
      <c r="H22" s="47"/>
      <c r="I22" s="90"/>
      <c r="J22" s="86"/>
      <c r="K22" s="2"/>
      <c r="L22" s="159"/>
      <c r="M22" s="156"/>
      <c r="N22" s="156"/>
      <c r="O22" s="2"/>
      <c r="P22" s="2"/>
      <c r="Q22" s="2"/>
      <c r="R22" s="2"/>
      <c r="S22" s="2"/>
      <c r="T22" s="2"/>
    </row>
    <row r="23" spans="1:20" ht="16.5" x14ac:dyDescent="0.3">
      <c r="A23" s="44" t="s">
        <v>14</v>
      </c>
      <c r="B23" s="308" t="s">
        <v>69</v>
      </c>
      <c r="C23" s="308"/>
      <c r="D23" s="308"/>
      <c r="E23" s="308"/>
      <c r="F23" s="308"/>
      <c r="G23" s="308"/>
      <c r="H23" s="48"/>
      <c r="I23" s="90"/>
      <c r="J23" s="86"/>
      <c r="K23" s="2"/>
      <c r="L23" s="2"/>
      <c r="M23" s="156"/>
      <c r="N23" s="156"/>
      <c r="O23" s="2"/>
      <c r="P23" s="2"/>
      <c r="Q23" s="2"/>
      <c r="R23" s="2"/>
      <c r="S23" s="2"/>
      <c r="T23" s="2"/>
    </row>
    <row r="24" spans="1:20" ht="16.5" x14ac:dyDescent="0.3">
      <c r="A24" s="44" t="s">
        <v>15</v>
      </c>
      <c r="B24" s="308" t="s">
        <v>70</v>
      </c>
      <c r="C24" s="308"/>
      <c r="D24" s="308"/>
      <c r="E24" s="308"/>
      <c r="F24" s="308"/>
      <c r="G24" s="308"/>
      <c r="H24" s="48"/>
      <c r="I24" s="90"/>
      <c r="J24" s="86"/>
      <c r="K24" s="2"/>
      <c r="L24" s="2"/>
      <c r="M24" s="156"/>
      <c r="N24" s="156"/>
      <c r="O24" s="2"/>
      <c r="P24" s="2"/>
      <c r="Q24" s="2"/>
      <c r="R24" s="2"/>
      <c r="S24" s="2"/>
      <c r="T24" s="2"/>
    </row>
    <row r="25" spans="1:20" ht="16.5" x14ac:dyDescent="0.3">
      <c r="A25" s="44" t="s">
        <v>16</v>
      </c>
      <c r="B25" s="250" t="s">
        <v>4</v>
      </c>
      <c r="C25" s="250"/>
      <c r="D25" s="250"/>
      <c r="E25" s="250"/>
      <c r="F25" s="250"/>
      <c r="G25" s="250"/>
      <c r="H25" s="47"/>
      <c r="I25" s="90">
        <v>0</v>
      </c>
      <c r="J25" s="86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6.5" x14ac:dyDescent="0.3">
      <c r="A26" s="251" t="s">
        <v>86</v>
      </c>
      <c r="B26" s="251"/>
      <c r="C26" s="251"/>
      <c r="D26" s="251"/>
      <c r="E26" s="251"/>
      <c r="F26" s="251"/>
      <c r="G26" s="251"/>
      <c r="H26" s="251"/>
      <c r="I26" s="89">
        <f>TRUNC(SUM(I19:I25),2)</f>
        <v>2181.42</v>
      </c>
      <c r="J26" s="86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9.75" customHeight="1" x14ac:dyDescent="0.3">
      <c r="A27" s="49"/>
      <c r="B27" s="49"/>
      <c r="C27" s="49"/>
      <c r="D27" s="49"/>
      <c r="E27" s="49"/>
      <c r="F27" s="49"/>
      <c r="G27" s="49"/>
      <c r="H27" s="49"/>
      <c r="I27" s="5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6.5" x14ac:dyDescent="0.3">
      <c r="A28" s="262" t="s">
        <v>71</v>
      </c>
      <c r="B28" s="262"/>
      <c r="C28" s="262"/>
      <c r="D28" s="262"/>
      <c r="E28" s="262"/>
      <c r="F28" s="262"/>
      <c r="G28" s="262"/>
      <c r="H28" s="262"/>
      <c r="I28" s="26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6.5" x14ac:dyDescent="0.3">
      <c r="A29" s="251" t="s">
        <v>76</v>
      </c>
      <c r="B29" s="251"/>
      <c r="C29" s="251"/>
      <c r="D29" s="251"/>
      <c r="E29" s="251"/>
      <c r="F29" s="251"/>
      <c r="G29" s="251"/>
      <c r="H29" s="44" t="s">
        <v>3</v>
      </c>
      <c r="I29" s="44" t="s">
        <v>1</v>
      </c>
      <c r="J29" s="2"/>
      <c r="K29" s="40"/>
      <c r="L29" s="2"/>
      <c r="M29" s="2"/>
      <c r="N29" s="2"/>
      <c r="O29" s="2"/>
      <c r="P29" s="2"/>
      <c r="Q29" s="2"/>
      <c r="R29" s="2"/>
      <c r="S29" s="2"/>
      <c r="T29" s="2"/>
    </row>
    <row r="30" spans="1:20" ht="16.5" x14ac:dyDescent="0.3">
      <c r="A30" s="44" t="s">
        <v>10</v>
      </c>
      <c r="B30" s="250" t="s">
        <v>145</v>
      </c>
      <c r="C30" s="250"/>
      <c r="D30" s="250"/>
      <c r="E30" s="250"/>
      <c r="F30" s="250"/>
      <c r="G30" s="250"/>
      <c r="H30" s="51">
        <v>8.3299999999999999E-2</v>
      </c>
      <c r="I30" s="46">
        <f>$I$26*H30</f>
        <v>181.71228600000001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22.5" customHeight="1" x14ac:dyDescent="0.3">
      <c r="A31" s="44" t="s">
        <v>11</v>
      </c>
      <c r="B31" s="276" t="s">
        <v>146</v>
      </c>
      <c r="C31" s="277"/>
      <c r="D31" s="277"/>
      <c r="E31" s="277"/>
      <c r="F31" s="277"/>
      <c r="G31" s="278"/>
      <c r="H31" s="52">
        <v>0.121</v>
      </c>
      <c r="I31" s="46">
        <f>H31*I26</f>
        <v>263.95182</v>
      </c>
      <c r="J31" s="2"/>
      <c r="K31" s="2"/>
      <c r="L31" s="4"/>
      <c r="M31" s="4"/>
      <c r="N31" s="4"/>
      <c r="O31" s="5"/>
      <c r="P31" s="2"/>
      <c r="Q31" s="2"/>
      <c r="R31" s="2"/>
      <c r="S31" s="2"/>
      <c r="T31" s="2"/>
    </row>
    <row r="32" spans="1:20" ht="16.5" x14ac:dyDescent="0.3">
      <c r="A32" s="251" t="s">
        <v>73</v>
      </c>
      <c r="B32" s="251"/>
      <c r="C32" s="251"/>
      <c r="D32" s="251"/>
      <c r="E32" s="251"/>
      <c r="F32" s="251"/>
      <c r="G32" s="251"/>
      <c r="H32" s="53">
        <f>TRUNC(SUM(H30:H31),4)</f>
        <v>0.20430000000000001</v>
      </c>
      <c r="I32" s="54">
        <f>TRUNC(SUM(I30:I31),2)</f>
        <v>445.66</v>
      </c>
      <c r="J32" s="2"/>
      <c r="K32" s="2"/>
      <c r="L32" s="3"/>
      <c r="M32" s="7"/>
      <c r="N32" s="3"/>
      <c r="O32" s="5"/>
      <c r="P32" s="2"/>
      <c r="Q32" s="2"/>
      <c r="R32" s="2"/>
      <c r="S32" s="2"/>
      <c r="T32" s="2"/>
    </row>
    <row r="33" spans="1:20" ht="8.25" customHeight="1" x14ac:dyDescent="0.3">
      <c r="A33" s="306"/>
      <c r="B33" s="307"/>
      <c r="C33" s="307"/>
      <c r="D33" s="307"/>
      <c r="E33" s="307"/>
      <c r="F33" s="307"/>
      <c r="G33" s="307"/>
      <c r="H33" s="307"/>
      <c r="I33" s="307"/>
      <c r="J33" s="2"/>
      <c r="K33" s="2"/>
      <c r="L33" s="5"/>
      <c r="M33" s="5"/>
      <c r="N33" s="9"/>
      <c r="O33" s="5"/>
      <c r="P33" s="2"/>
      <c r="Q33" s="2"/>
      <c r="R33" s="2"/>
      <c r="S33" s="2"/>
      <c r="T33" s="2"/>
    </row>
    <row r="34" spans="1:20" ht="16.5" x14ac:dyDescent="0.3">
      <c r="A34" s="251" t="s">
        <v>77</v>
      </c>
      <c r="B34" s="251"/>
      <c r="C34" s="251"/>
      <c r="D34" s="251"/>
      <c r="E34" s="251"/>
      <c r="F34" s="251"/>
      <c r="G34" s="251"/>
      <c r="H34" s="44" t="s">
        <v>3</v>
      </c>
      <c r="I34" s="44" t="s">
        <v>1</v>
      </c>
      <c r="J34" s="2"/>
      <c r="K34" s="2"/>
      <c r="L34" s="5"/>
      <c r="M34" s="10"/>
      <c r="N34" s="11"/>
      <c r="O34" s="5"/>
      <c r="P34" s="2"/>
      <c r="Q34" s="2"/>
      <c r="R34" s="2"/>
      <c r="S34" s="2"/>
      <c r="T34" s="2"/>
    </row>
    <row r="35" spans="1:20" ht="16.5" x14ac:dyDescent="0.3">
      <c r="A35" s="44" t="s">
        <v>10</v>
      </c>
      <c r="B35" s="250" t="s">
        <v>169</v>
      </c>
      <c r="C35" s="250"/>
      <c r="D35" s="250"/>
      <c r="E35" s="250"/>
      <c r="F35" s="250"/>
      <c r="G35" s="250"/>
      <c r="H35" s="51">
        <v>0.2</v>
      </c>
      <c r="I35" s="46">
        <f>H35*($I$26+I32)</f>
        <v>525.41600000000005</v>
      </c>
      <c r="J35" s="86"/>
      <c r="K35" s="2"/>
      <c r="L35" s="5"/>
      <c r="M35" s="5"/>
      <c r="N35" s="11"/>
      <c r="O35" s="5"/>
      <c r="P35" s="2"/>
      <c r="Q35" s="2"/>
      <c r="R35" s="2"/>
      <c r="S35" s="2"/>
      <c r="T35" s="2"/>
    </row>
    <row r="36" spans="1:20" ht="16.5" x14ac:dyDescent="0.3">
      <c r="A36" s="44" t="s">
        <v>11</v>
      </c>
      <c r="B36" s="250" t="s">
        <v>148</v>
      </c>
      <c r="C36" s="250"/>
      <c r="D36" s="250"/>
      <c r="E36" s="250"/>
      <c r="F36" s="250"/>
      <c r="G36" s="250"/>
      <c r="H36" s="51">
        <v>2.5000000000000001E-2</v>
      </c>
      <c r="I36" s="46">
        <f>H36*($I$26+I32)</f>
        <v>65.677000000000007</v>
      </c>
      <c r="J36" s="86"/>
      <c r="K36" s="2"/>
      <c r="L36" s="5"/>
      <c r="M36" s="5"/>
      <c r="N36" s="5"/>
      <c r="O36" s="5"/>
      <c r="P36" s="2"/>
      <c r="Q36" s="2"/>
      <c r="R36" s="2"/>
      <c r="S36" s="2"/>
      <c r="T36" s="2"/>
    </row>
    <row r="37" spans="1:20" ht="51.75" customHeight="1" x14ac:dyDescent="0.3">
      <c r="A37" s="71" t="s">
        <v>12</v>
      </c>
      <c r="B37" s="271" t="s">
        <v>170</v>
      </c>
      <c r="C37" s="272"/>
      <c r="D37" s="272"/>
      <c r="E37" s="272"/>
      <c r="F37" s="272"/>
      <c r="G37" s="273"/>
      <c r="H37" s="51">
        <v>0.03</v>
      </c>
      <c r="I37" s="46">
        <f>H37*($I$26+I32)</f>
        <v>78.812399999999997</v>
      </c>
      <c r="J37" s="86"/>
      <c r="K37" s="2"/>
      <c r="L37" s="5"/>
      <c r="M37" s="5"/>
      <c r="N37" s="5"/>
      <c r="O37" s="5"/>
      <c r="P37" s="2"/>
      <c r="Q37" s="2"/>
      <c r="R37" s="2"/>
      <c r="S37" s="2"/>
      <c r="T37" s="2"/>
    </row>
    <row r="38" spans="1:20" ht="16.5" x14ac:dyDescent="0.3">
      <c r="A38" s="44" t="s">
        <v>13</v>
      </c>
      <c r="B38" s="250" t="s">
        <v>171</v>
      </c>
      <c r="C38" s="250"/>
      <c r="D38" s="250"/>
      <c r="E38" s="250"/>
      <c r="F38" s="250"/>
      <c r="G38" s="250"/>
      <c r="H38" s="51">
        <v>1.4999999999999999E-2</v>
      </c>
      <c r="I38" s="46">
        <f>H38*($I$26+I32)</f>
        <v>39.406199999999998</v>
      </c>
      <c r="J38" s="86"/>
      <c r="K38" s="2"/>
      <c r="L38" s="12"/>
      <c r="M38" s="12"/>
      <c r="N38" s="5"/>
      <c r="O38" s="5"/>
      <c r="P38" s="2"/>
      <c r="Q38" s="2"/>
      <c r="R38" s="2"/>
      <c r="S38" s="2"/>
      <c r="T38" s="2"/>
    </row>
    <row r="39" spans="1:20" ht="16.5" x14ac:dyDescent="0.3">
      <c r="A39" s="44" t="s">
        <v>14</v>
      </c>
      <c r="B39" s="250" t="s">
        <v>172</v>
      </c>
      <c r="C39" s="250"/>
      <c r="D39" s="250"/>
      <c r="E39" s="250"/>
      <c r="F39" s="250"/>
      <c r="G39" s="250"/>
      <c r="H39" s="51">
        <v>0.01</v>
      </c>
      <c r="I39" s="46">
        <f>H39*($I$26+I32)</f>
        <v>26.270800000000001</v>
      </c>
      <c r="J39" s="86"/>
      <c r="K39" s="2"/>
      <c r="L39" s="13"/>
      <c r="M39" s="13"/>
      <c r="N39" s="14"/>
      <c r="O39" s="14"/>
      <c r="P39" s="2"/>
      <c r="Q39" s="2"/>
      <c r="R39" s="2"/>
      <c r="S39" s="2"/>
      <c r="T39" s="2"/>
    </row>
    <row r="40" spans="1:20" ht="16.5" x14ac:dyDescent="0.3">
      <c r="A40" s="44" t="s">
        <v>15</v>
      </c>
      <c r="B40" s="250" t="s">
        <v>151</v>
      </c>
      <c r="C40" s="250"/>
      <c r="D40" s="250"/>
      <c r="E40" s="250"/>
      <c r="F40" s="250"/>
      <c r="G40" s="250"/>
      <c r="H40" s="51">
        <v>6.0000000000000001E-3</v>
      </c>
      <c r="I40" s="46">
        <f>H40*($I$26+I32)</f>
        <v>15.76248</v>
      </c>
      <c r="J40" s="86"/>
      <c r="K40" s="2"/>
      <c r="L40" s="13"/>
      <c r="M40" s="13"/>
      <c r="N40" s="14"/>
      <c r="O40" s="14"/>
      <c r="P40" s="2"/>
      <c r="Q40" s="2"/>
      <c r="R40" s="2"/>
      <c r="S40" s="2"/>
      <c r="T40" s="2"/>
    </row>
    <row r="41" spans="1:20" ht="16.5" x14ac:dyDescent="0.3">
      <c r="A41" s="44" t="s">
        <v>16</v>
      </c>
      <c r="B41" s="250" t="s">
        <v>152</v>
      </c>
      <c r="C41" s="250"/>
      <c r="D41" s="250"/>
      <c r="E41" s="250"/>
      <c r="F41" s="250"/>
      <c r="G41" s="250"/>
      <c r="H41" s="51">
        <v>2E-3</v>
      </c>
      <c r="I41" s="46">
        <f>H41*($I$26+I32)</f>
        <v>5.2541599999999997</v>
      </c>
      <c r="J41" s="86"/>
      <c r="K41" s="2"/>
      <c r="L41" s="13"/>
      <c r="M41" s="13"/>
      <c r="N41" s="14"/>
      <c r="O41" s="14"/>
      <c r="P41" s="2"/>
      <c r="Q41" s="2"/>
      <c r="R41" s="2"/>
      <c r="S41" s="2"/>
      <c r="T41" s="2"/>
    </row>
    <row r="42" spans="1:20" ht="16.5" x14ac:dyDescent="0.3">
      <c r="A42" s="44" t="s">
        <v>17</v>
      </c>
      <c r="B42" s="250" t="s">
        <v>153</v>
      </c>
      <c r="C42" s="250"/>
      <c r="D42" s="250"/>
      <c r="E42" s="250"/>
      <c r="F42" s="250"/>
      <c r="G42" s="250"/>
      <c r="H42" s="51">
        <v>0.08</v>
      </c>
      <c r="I42" s="46">
        <f>H42*($I$26+I32)</f>
        <v>210.16640000000001</v>
      </c>
      <c r="J42" s="86"/>
      <c r="K42" s="2"/>
      <c r="L42" s="13"/>
      <c r="M42" s="13"/>
      <c r="N42" s="14"/>
      <c r="O42" s="14"/>
      <c r="P42" s="2"/>
      <c r="Q42" s="2"/>
      <c r="R42" s="2"/>
      <c r="S42" s="2"/>
      <c r="T42" s="2"/>
    </row>
    <row r="43" spans="1:20" ht="16.5" x14ac:dyDescent="0.3">
      <c r="A43" s="251" t="s">
        <v>75</v>
      </c>
      <c r="B43" s="251"/>
      <c r="C43" s="251"/>
      <c r="D43" s="251"/>
      <c r="E43" s="251"/>
      <c r="F43" s="251"/>
      <c r="G43" s="251"/>
      <c r="H43" s="53">
        <f>SUM(H35:H42)</f>
        <v>0.36800000000000005</v>
      </c>
      <c r="I43" s="54">
        <f>TRUNC(SUM(I35:I42),2)</f>
        <v>966.76</v>
      </c>
      <c r="J43" s="2"/>
      <c r="K43" s="2"/>
      <c r="L43" s="13"/>
      <c r="M43" s="13"/>
      <c r="N43" s="14"/>
      <c r="O43" s="14"/>
      <c r="P43" s="2"/>
      <c r="Q43" s="2"/>
      <c r="R43" s="2"/>
      <c r="S43" s="2"/>
      <c r="T43" s="2"/>
    </row>
    <row r="44" spans="1:20" ht="6" customHeight="1" x14ac:dyDescent="0.3">
      <c r="A44" s="290"/>
      <c r="B44" s="290"/>
      <c r="C44" s="290"/>
      <c r="D44" s="290"/>
      <c r="E44" s="290"/>
      <c r="F44" s="290"/>
      <c r="G44" s="290"/>
      <c r="H44" s="290"/>
      <c r="I44" s="291"/>
      <c r="J44" s="2"/>
      <c r="K44" s="2"/>
      <c r="L44" s="5"/>
      <c r="M44" s="5"/>
      <c r="N44" s="5"/>
      <c r="O44" s="5"/>
      <c r="P44" s="2"/>
      <c r="Q44" s="2"/>
      <c r="R44" s="2"/>
      <c r="S44" s="2"/>
      <c r="T44" s="2"/>
    </row>
    <row r="45" spans="1:20" ht="16.5" x14ac:dyDescent="0.3">
      <c r="A45" s="251" t="s">
        <v>78</v>
      </c>
      <c r="B45" s="251"/>
      <c r="C45" s="251"/>
      <c r="D45" s="251"/>
      <c r="E45" s="251"/>
      <c r="F45" s="251"/>
      <c r="G45" s="251"/>
      <c r="H45" s="53"/>
      <c r="I45" s="44" t="s">
        <v>1</v>
      </c>
      <c r="J45" s="2"/>
      <c r="K45" s="2"/>
      <c r="L45" s="15"/>
      <c r="M45" s="106"/>
      <c r="N45" s="12"/>
      <c r="O45" s="5"/>
      <c r="P45" s="2"/>
      <c r="Q45" s="2"/>
      <c r="R45" s="2"/>
      <c r="S45" s="2"/>
      <c r="T45" s="2"/>
    </row>
    <row r="46" spans="1:20" ht="16.5" x14ac:dyDescent="0.3">
      <c r="A46" s="44" t="s">
        <v>10</v>
      </c>
      <c r="B46" s="299" t="s">
        <v>199</v>
      </c>
      <c r="C46" s="300"/>
      <c r="D46" s="300"/>
      <c r="E46" s="300"/>
      <c r="F46" s="300"/>
      <c r="G46" s="301"/>
      <c r="H46" s="42" t="s">
        <v>0</v>
      </c>
      <c r="I46" s="92">
        <f>IF(ROUND((H47*H48*H49)-(I19*0.06),2)&lt;0,0,ROUND((H47*H48*H49)-(I19*0.06),2))</f>
        <v>14.31</v>
      </c>
      <c r="J46" s="2"/>
      <c r="K46" s="2"/>
      <c r="L46" s="16"/>
      <c r="M46" s="4"/>
      <c r="N46" s="4"/>
      <c r="O46" s="4"/>
      <c r="P46" s="5"/>
      <c r="Q46" s="2"/>
      <c r="R46" s="2"/>
      <c r="S46" s="2"/>
      <c r="T46" s="2"/>
    </row>
    <row r="47" spans="1:20" ht="27" customHeight="1" x14ac:dyDescent="0.3">
      <c r="A47" s="44"/>
      <c r="B47" s="292" t="s">
        <v>125</v>
      </c>
      <c r="C47" s="292"/>
      <c r="D47" s="292"/>
      <c r="E47" s="292"/>
      <c r="F47" s="292"/>
      <c r="G47" s="292"/>
      <c r="H47" s="113">
        <v>3.3</v>
      </c>
      <c r="I47" s="92"/>
      <c r="J47" s="2"/>
      <c r="K47" s="2"/>
      <c r="L47" s="16"/>
      <c r="M47" s="4"/>
      <c r="N47" s="4"/>
      <c r="O47" s="4"/>
      <c r="P47" s="5"/>
      <c r="Q47" s="2"/>
      <c r="R47" s="2"/>
      <c r="S47" s="2"/>
      <c r="T47" s="2"/>
    </row>
    <row r="48" spans="1:20" ht="16.5" customHeight="1" x14ac:dyDescent="0.3">
      <c r="A48" s="44"/>
      <c r="B48" s="302" t="s">
        <v>121</v>
      </c>
      <c r="C48" s="302"/>
      <c r="D48" s="302"/>
      <c r="E48" s="302"/>
      <c r="F48" s="302"/>
      <c r="G48" s="302"/>
      <c r="H48" s="42">
        <v>2</v>
      </c>
      <c r="I48" s="92"/>
      <c r="J48" s="2"/>
      <c r="K48" s="2"/>
      <c r="L48" s="16"/>
      <c r="M48" s="4"/>
      <c r="N48" s="4"/>
      <c r="O48" s="4"/>
      <c r="P48" s="5"/>
      <c r="Q48" s="2"/>
      <c r="R48" s="2"/>
      <c r="S48" s="2"/>
      <c r="T48" s="2"/>
    </row>
    <row r="49" spans="1:20" ht="16.5" customHeight="1" x14ac:dyDescent="0.3">
      <c r="A49" s="44"/>
      <c r="B49" s="302" t="s">
        <v>122</v>
      </c>
      <c r="C49" s="302"/>
      <c r="D49" s="302"/>
      <c r="E49" s="302"/>
      <c r="F49" s="302"/>
      <c r="G49" s="302"/>
      <c r="H49" s="42">
        <v>22</v>
      </c>
      <c r="I49" s="92"/>
      <c r="J49" s="2"/>
      <c r="K49" s="2"/>
      <c r="L49" s="16"/>
      <c r="M49" s="4"/>
      <c r="N49" s="4"/>
      <c r="O49" s="4"/>
      <c r="P49" s="5"/>
      <c r="Q49" s="2"/>
      <c r="R49" s="2"/>
      <c r="S49" s="2"/>
      <c r="T49" s="2"/>
    </row>
    <row r="50" spans="1:20" ht="36.75" customHeight="1" x14ac:dyDescent="0.3">
      <c r="A50" s="44" t="s">
        <v>11</v>
      </c>
      <c r="B50" s="303" t="s">
        <v>201</v>
      </c>
      <c r="C50" s="304"/>
      <c r="D50" s="304"/>
      <c r="E50" s="304"/>
      <c r="F50" s="304"/>
      <c r="G50" s="305"/>
      <c r="H50" s="42" t="s">
        <v>0</v>
      </c>
      <c r="I50" s="55">
        <f>H51-H52</f>
        <v>530.62400000000002</v>
      </c>
      <c r="J50" s="84"/>
      <c r="K50" s="84"/>
      <c r="L50" s="81"/>
      <c r="M50" s="3"/>
      <c r="N50" s="7"/>
      <c r="O50" s="3"/>
      <c r="P50" s="5"/>
      <c r="Q50" s="2"/>
      <c r="R50" s="2"/>
      <c r="S50" s="2"/>
      <c r="T50" s="2"/>
    </row>
    <row r="51" spans="1:20" ht="28.5" customHeight="1" x14ac:dyDescent="0.3">
      <c r="A51" s="44"/>
      <c r="B51" s="331" t="s">
        <v>200</v>
      </c>
      <c r="C51" s="332"/>
      <c r="D51" s="332"/>
      <c r="E51" s="332"/>
      <c r="F51" s="332"/>
      <c r="G51" s="333"/>
      <c r="H51" s="42">
        <v>663.28</v>
      </c>
      <c r="I51" s="55"/>
      <c r="J51" s="84"/>
      <c r="K51" s="84"/>
      <c r="L51" s="81"/>
      <c r="M51" s="3"/>
      <c r="N51" s="7"/>
      <c r="O51" s="3"/>
      <c r="P51" s="5"/>
      <c r="Q51" s="2"/>
      <c r="R51" s="2"/>
      <c r="S51" s="2"/>
      <c r="T51" s="2"/>
    </row>
    <row r="52" spans="1:20" ht="16.5" customHeight="1" x14ac:dyDescent="0.3">
      <c r="A52" s="44"/>
      <c r="B52" s="334" t="s">
        <v>142</v>
      </c>
      <c r="C52" s="335"/>
      <c r="D52" s="335"/>
      <c r="E52" s="335"/>
      <c r="F52" s="335"/>
      <c r="G52" s="336"/>
      <c r="H52" s="109">
        <f>H51*20/100</f>
        <v>132.65599999999998</v>
      </c>
      <c r="I52" s="55"/>
      <c r="J52" s="84"/>
      <c r="K52" s="84"/>
      <c r="L52" s="81"/>
      <c r="M52" s="3"/>
      <c r="N52" s="7"/>
      <c r="O52" s="3"/>
      <c r="P52" s="5"/>
      <c r="Q52" s="2"/>
      <c r="R52" s="2"/>
      <c r="S52" s="2"/>
      <c r="T52" s="2"/>
    </row>
    <row r="53" spans="1:20" ht="16.5" x14ac:dyDescent="0.3">
      <c r="A53" s="71" t="s">
        <v>12</v>
      </c>
      <c r="B53" s="337" t="s">
        <v>202</v>
      </c>
      <c r="C53" s="338"/>
      <c r="D53" s="338"/>
      <c r="E53" s="338"/>
      <c r="F53" s="338"/>
      <c r="G53" s="339"/>
      <c r="H53" s="42" t="s">
        <v>0</v>
      </c>
      <c r="I53" s="55">
        <v>13.81</v>
      </c>
      <c r="J53" s="2"/>
      <c r="K53" s="2"/>
      <c r="L53" s="5"/>
      <c r="M53" s="5"/>
      <c r="N53" s="5"/>
      <c r="O53" s="9"/>
      <c r="P53" s="5"/>
      <c r="Q53" s="2"/>
      <c r="R53" s="2"/>
      <c r="S53" s="2"/>
      <c r="T53" s="2"/>
    </row>
    <row r="54" spans="1:20" ht="18" customHeight="1" x14ac:dyDescent="0.3">
      <c r="A54" s="44" t="s">
        <v>13</v>
      </c>
      <c r="B54" s="319" t="s">
        <v>109</v>
      </c>
      <c r="C54" s="320"/>
      <c r="D54" s="320"/>
      <c r="E54" s="320"/>
      <c r="F54" s="320"/>
      <c r="G54" s="321"/>
      <c r="H54" s="42" t="s">
        <v>0</v>
      </c>
      <c r="I54" s="55">
        <v>0</v>
      </c>
      <c r="J54" s="2"/>
      <c r="K54" s="2"/>
      <c r="L54" s="5"/>
      <c r="M54" s="5"/>
      <c r="N54" s="10"/>
      <c r="O54" s="11"/>
      <c r="P54" s="5"/>
      <c r="Q54" s="2"/>
      <c r="R54" s="2"/>
      <c r="S54" s="2"/>
      <c r="T54" s="2"/>
    </row>
    <row r="55" spans="1:20" s="119" customFormat="1" ht="31.5" customHeight="1" x14ac:dyDescent="0.3">
      <c r="A55" s="71" t="s">
        <v>14</v>
      </c>
      <c r="B55" s="327" t="s">
        <v>203</v>
      </c>
      <c r="C55" s="328"/>
      <c r="D55" s="328"/>
      <c r="E55" s="328"/>
      <c r="F55" s="328"/>
      <c r="G55" s="329"/>
      <c r="H55" s="103" t="s">
        <v>0</v>
      </c>
      <c r="I55" s="55">
        <v>123</v>
      </c>
      <c r="J55" s="116"/>
      <c r="K55" s="116"/>
      <c r="L55" s="117"/>
      <c r="M55" s="121"/>
      <c r="N55" s="117"/>
      <c r="O55" s="118"/>
      <c r="P55" s="117"/>
      <c r="Q55" s="116"/>
      <c r="R55" s="116"/>
      <c r="S55" s="116"/>
      <c r="T55" s="116"/>
    </row>
    <row r="56" spans="1:20" ht="16.5" x14ac:dyDescent="0.3">
      <c r="A56" s="44" t="s">
        <v>15</v>
      </c>
      <c r="B56" s="265" t="s">
        <v>126</v>
      </c>
      <c r="C56" s="330"/>
      <c r="D56" s="330"/>
      <c r="E56" s="330"/>
      <c r="F56" s="330"/>
      <c r="G56" s="330"/>
      <c r="H56" s="42"/>
      <c r="I56" s="55">
        <v>0</v>
      </c>
      <c r="J56" s="2"/>
      <c r="K56" s="2"/>
      <c r="L56" s="5"/>
      <c r="M56" s="5"/>
      <c r="N56" s="5"/>
      <c r="O56" s="11"/>
      <c r="P56" s="5"/>
      <c r="Q56" s="2"/>
      <c r="R56" s="2"/>
      <c r="S56" s="2"/>
      <c r="T56" s="2"/>
    </row>
    <row r="57" spans="1:20" ht="16.5" x14ac:dyDescent="0.3">
      <c r="A57" s="251" t="s">
        <v>79</v>
      </c>
      <c r="B57" s="251"/>
      <c r="C57" s="251"/>
      <c r="D57" s="251"/>
      <c r="E57" s="251"/>
      <c r="F57" s="251"/>
      <c r="G57" s="251"/>
      <c r="H57" s="251"/>
      <c r="I57" s="54">
        <f>SUM(I46:I56)</f>
        <v>681.74399999999991</v>
      </c>
      <c r="J57" s="2"/>
      <c r="K57" s="2"/>
      <c r="L57" s="5"/>
      <c r="M57" s="81"/>
      <c r="N57" s="104"/>
      <c r="O57" s="81"/>
      <c r="P57" s="81"/>
      <c r="Q57" s="84"/>
      <c r="R57" s="2"/>
      <c r="S57" s="2"/>
      <c r="T57" s="2"/>
    </row>
    <row r="58" spans="1:20" ht="6.75" customHeight="1" x14ac:dyDescent="0.3">
      <c r="A58" s="290"/>
      <c r="B58" s="290"/>
      <c r="C58" s="290"/>
      <c r="D58" s="290"/>
      <c r="E58" s="290"/>
      <c r="F58" s="290"/>
      <c r="G58" s="290"/>
      <c r="H58" s="290"/>
      <c r="I58" s="291"/>
      <c r="J58" s="2"/>
      <c r="K58" s="2"/>
      <c r="L58" s="5"/>
      <c r="M58" s="12"/>
      <c r="N58" s="12"/>
      <c r="O58" s="5"/>
      <c r="P58" s="2"/>
      <c r="Q58" s="2"/>
      <c r="R58" s="2"/>
      <c r="S58" s="2"/>
      <c r="T58" s="2"/>
    </row>
    <row r="59" spans="1:20" ht="16.5" x14ac:dyDescent="0.3">
      <c r="A59" s="256" t="s">
        <v>80</v>
      </c>
      <c r="B59" s="256"/>
      <c r="C59" s="256"/>
      <c r="D59" s="256"/>
      <c r="E59" s="256"/>
      <c r="F59" s="256"/>
      <c r="G59" s="256"/>
      <c r="H59" s="256"/>
      <c r="I59" s="256"/>
      <c r="J59" s="2"/>
      <c r="K59" s="2"/>
      <c r="L59" s="5"/>
      <c r="M59" s="9"/>
      <c r="N59" s="67"/>
      <c r="O59" s="6"/>
      <c r="P59" s="107"/>
      <c r="Q59" s="2"/>
      <c r="R59" s="2"/>
      <c r="S59" s="2"/>
      <c r="T59" s="2"/>
    </row>
    <row r="60" spans="1:20" ht="16.5" x14ac:dyDescent="0.3">
      <c r="A60" s="251" t="s">
        <v>84</v>
      </c>
      <c r="B60" s="251"/>
      <c r="C60" s="251"/>
      <c r="D60" s="251"/>
      <c r="E60" s="251"/>
      <c r="F60" s="251"/>
      <c r="G60" s="251"/>
      <c r="H60" s="251"/>
      <c r="I60" s="44" t="s">
        <v>1</v>
      </c>
      <c r="J60" s="2"/>
      <c r="K60" s="2"/>
      <c r="L60" s="5"/>
      <c r="M60" s="10"/>
      <c r="N60" s="5"/>
      <c r="O60" s="5"/>
      <c r="P60" s="2"/>
      <c r="Q60" s="2"/>
      <c r="R60" s="2"/>
      <c r="S60" s="2"/>
      <c r="T60" s="2"/>
    </row>
    <row r="61" spans="1:20" ht="16.5" x14ac:dyDescent="0.3">
      <c r="A61" s="44" t="s">
        <v>81</v>
      </c>
      <c r="B61" s="266" t="s">
        <v>72</v>
      </c>
      <c r="C61" s="266"/>
      <c r="D61" s="266"/>
      <c r="E61" s="266"/>
      <c r="F61" s="266"/>
      <c r="G61" s="266"/>
      <c r="H61" s="266"/>
      <c r="I61" s="90">
        <f>I32</f>
        <v>445.66</v>
      </c>
      <c r="J61" s="2"/>
      <c r="K61" s="2"/>
      <c r="L61" s="2"/>
      <c r="M61" s="11"/>
      <c r="N61" s="5"/>
      <c r="O61" s="5"/>
      <c r="P61" s="2"/>
      <c r="Q61" s="2"/>
      <c r="R61" s="2"/>
      <c r="S61" s="2"/>
      <c r="T61" s="2"/>
    </row>
    <row r="62" spans="1:20" ht="16.5" x14ac:dyDescent="0.3">
      <c r="A62" s="44" t="s">
        <v>82</v>
      </c>
      <c r="B62" s="266" t="s">
        <v>74</v>
      </c>
      <c r="C62" s="266"/>
      <c r="D62" s="266"/>
      <c r="E62" s="266"/>
      <c r="F62" s="266"/>
      <c r="G62" s="266"/>
      <c r="H62" s="266"/>
      <c r="I62" s="90">
        <f>I43</f>
        <v>966.76</v>
      </c>
      <c r="J62" s="2"/>
      <c r="K62" s="2"/>
      <c r="L62" s="2"/>
      <c r="M62" s="11"/>
      <c r="N62" s="5"/>
      <c r="O62" s="5"/>
      <c r="P62" s="2"/>
      <c r="Q62" s="2"/>
      <c r="R62" s="2"/>
      <c r="S62" s="2"/>
      <c r="T62" s="2"/>
    </row>
    <row r="63" spans="1:20" ht="16.5" x14ac:dyDescent="0.3">
      <c r="A63" s="44" t="s">
        <v>83</v>
      </c>
      <c r="B63" s="266" t="s">
        <v>85</v>
      </c>
      <c r="C63" s="266"/>
      <c r="D63" s="266"/>
      <c r="E63" s="266"/>
      <c r="F63" s="266"/>
      <c r="G63" s="266"/>
      <c r="H63" s="266"/>
      <c r="I63" s="90">
        <f>I57</f>
        <v>681.74399999999991</v>
      </c>
      <c r="J63" s="2"/>
      <c r="K63" s="2"/>
      <c r="L63" s="2"/>
      <c r="M63" s="5"/>
      <c r="N63" s="5"/>
      <c r="O63" s="5"/>
      <c r="P63" s="2"/>
      <c r="Q63" s="2"/>
      <c r="R63" s="2"/>
      <c r="S63" s="2"/>
      <c r="T63" s="2"/>
    </row>
    <row r="64" spans="1:20" ht="16.5" x14ac:dyDescent="0.3">
      <c r="A64" s="251" t="s">
        <v>87</v>
      </c>
      <c r="B64" s="251"/>
      <c r="C64" s="251"/>
      <c r="D64" s="251"/>
      <c r="E64" s="251"/>
      <c r="F64" s="251"/>
      <c r="G64" s="251"/>
      <c r="H64" s="251"/>
      <c r="I64" s="89">
        <f>TRUNC(SUM(I61:I63),2)</f>
        <v>2094.16</v>
      </c>
      <c r="J64" s="2"/>
      <c r="K64" s="2"/>
      <c r="L64" s="2"/>
      <c r="M64" s="105"/>
      <c r="N64" s="12"/>
      <c r="O64" s="5"/>
      <c r="P64" s="2"/>
      <c r="Q64" s="2"/>
      <c r="R64" s="2"/>
      <c r="S64" s="2"/>
      <c r="T64" s="2"/>
    </row>
    <row r="65" spans="1:20" ht="9" customHeight="1" x14ac:dyDescent="0.3">
      <c r="A65" s="260"/>
      <c r="B65" s="261"/>
      <c r="C65" s="261"/>
      <c r="D65" s="261"/>
      <c r="E65" s="261"/>
      <c r="F65" s="261"/>
      <c r="G65" s="261"/>
      <c r="H65" s="261"/>
      <c r="I65" s="261"/>
      <c r="J65" s="2"/>
      <c r="K65" s="2"/>
      <c r="L65" s="2"/>
      <c r="M65" s="102"/>
      <c r="N65" s="67"/>
      <c r="O65" s="102"/>
      <c r="P65" s="102"/>
      <c r="Q65" s="2"/>
      <c r="R65" s="2"/>
      <c r="S65" s="2"/>
      <c r="T65" s="2"/>
    </row>
    <row r="66" spans="1:20" ht="16.5" x14ac:dyDescent="0.3">
      <c r="A66" s="262" t="s">
        <v>119</v>
      </c>
      <c r="B66" s="262"/>
      <c r="C66" s="262"/>
      <c r="D66" s="262"/>
      <c r="E66" s="262"/>
      <c r="F66" s="262"/>
      <c r="G66" s="262"/>
      <c r="H66" s="262"/>
      <c r="I66" s="262"/>
      <c r="J66" s="2"/>
      <c r="K66" s="2"/>
      <c r="L66" s="2"/>
      <c r="M66" s="105"/>
      <c r="N66" s="12"/>
      <c r="O66" s="5"/>
      <c r="P66" s="2"/>
      <c r="Q66" s="2"/>
      <c r="R66" s="2"/>
      <c r="S66" s="2"/>
      <c r="T66" s="2"/>
    </row>
    <row r="67" spans="1:20" ht="16.5" x14ac:dyDescent="0.3">
      <c r="A67" s="44" t="s">
        <v>118</v>
      </c>
      <c r="B67" s="251" t="s">
        <v>89</v>
      </c>
      <c r="C67" s="251"/>
      <c r="D67" s="251"/>
      <c r="E67" s="251"/>
      <c r="F67" s="251"/>
      <c r="G67" s="251"/>
      <c r="H67" s="44" t="s">
        <v>3</v>
      </c>
      <c r="I67" s="44" t="s">
        <v>1</v>
      </c>
      <c r="J67" s="2"/>
      <c r="K67" s="2"/>
      <c r="L67" s="2"/>
      <c r="M67" s="102"/>
      <c r="N67" s="67"/>
      <c r="O67" s="102"/>
      <c r="P67" s="102"/>
      <c r="Q67" s="2"/>
      <c r="R67" s="2"/>
      <c r="S67" s="2"/>
      <c r="T67" s="2"/>
    </row>
    <row r="68" spans="1:20" ht="82.5" customHeight="1" x14ac:dyDescent="0.3">
      <c r="A68" s="44" t="s">
        <v>10</v>
      </c>
      <c r="B68" s="271" t="s">
        <v>155</v>
      </c>
      <c r="C68" s="272"/>
      <c r="D68" s="272"/>
      <c r="E68" s="272"/>
      <c r="F68" s="272"/>
      <c r="G68" s="273"/>
      <c r="H68" s="51">
        <v>4.5999999999999999E-3</v>
      </c>
      <c r="I68" s="46">
        <f>$I$26*H68</f>
        <v>10.034532</v>
      </c>
      <c r="J68" s="86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37.5" customHeight="1" x14ac:dyDescent="0.3">
      <c r="A69" s="44" t="s">
        <v>11</v>
      </c>
      <c r="B69" s="279" t="s">
        <v>173</v>
      </c>
      <c r="C69" s="280"/>
      <c r="D69" s="280"/>
      <c r="E69" s="280"/>
      <c r="F69" s="280"/>
      <c r="G69" s="281"/>
      <c r="H69" s="51">
        <f>8%*H68</f>
        <v>3.68E-4</v>
      </c>
      <c r="I69" s="46">
        <f>H69*I26</f>
        <v>0.80276256000000001</v>
      </c>
      <c r="J69" s="86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38" customHeight="1" x14ac:dyDescent="0.3">
      <c r="A70" s="44" t="s">
        <v>12</v>
      </c>
      <c r="B70" s="283" t="s">
        <v>157</v>
      </c>
      <c r="C70" s="284"/>
      <c r="D70" s="284"/>
      <c r="E70" s="284"/>
      <c r="F70" s="284"/>
      <c r="G70" s="285"/>
      <c r="H70" s="51">
        <v>3.44E-2</v>
      </c>
      <c r="I70" s="46">
        <f>$I$26*H70</f>
        <v>75.040847999999997</v>
      </c>
      <c r="J70" s="86"/>
      <c r="K70" s="2"/>
      <c r="L70" s="2"/>
      <c r="M70" s="102"/>
      <c r="N70" s="110"/>
      <c r="O70" s="102"/>
      <c r="P70" s="102"/>
      <c r="Q70" s="2"/>
      <c r="R70" s="2"/>
      <c r="S70" s="2"/>
      <c r="T70" s="2"/>
    </row>
    <row r="71" spans="1:20" ht="150.75" customHeight="1" x14ac:dyDescent="0.3">
      <c r="A71" s="44" t="s">
        <v>13</v>
      </c>
      <c r="B71" s="286" t="s">
        <v>158</v>
      </c>
      <c r="C71" s="287"/>
      <c r="D71" s="287"/>
      <c r="E71" s="287"/>
      <c r="F71" s="287"/>
      <c r="G71" s="288"/>
      <c r="H71" s="51">
        <v>1.9400000000000001E-2</v>
      </c>
      <c r="I71" s="46">
        <f>$I$26*H71</f>
        <v>42.319548000000005</v>
      </c>
      <c r="J71" s="86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6.5" x14ac:dyDescent="0.3">
      <c r="A72" s="44" t="s">
        <v>14</v>
      </c>
      <c r="B72" s="250" t="s">
        <v>90</v>
      </c>
      <c r="C72" s="250"/>
      <c r="D72" s="250"/>
      <c r="E72" s="250"/>
      <c r="F72" s="250"/>
      <c r="G72" s="250"/>
      <c r="H72" s="52">
        <f>H43*H71</f>
        <v>7.1392000000000009E-3</v>
      </c>
      <c r="I72" s="46">
        <f>$I$26*H72</f>
        <v>15.573593664000002</v>
      </c>
      <c r="J72" s="86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99.75" customHeight="1" x14ac:dyDescent="0.3">
      <c r="A73" s="44" t="s">
        <v>15</v>
      </c>
      <c r="B73" s="271" t="s">
        <v>159</v>
      </c>
      <c r="C73" s="272"/>
      <c r="D73" s="272"/>
      <c r="E73" s="272"/>
      <c r="F73" s="272"/>
      <c r="G73" s="273"/>
      <c r="H73" s="131">
        <v>6.2E-4</v>
      </c>
      <c r="I73" s="46">
        <f>$I$26*H73</f>
        <v>1.3524804000000001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6.5" x14ac:dyDescent="0.3">
      <c r="A74" s="251" t="s">
        <v>91</v>
      </c>
      <c r="B74" s="251"/>
      <c r="C74" s="251"/>
      <c r="D74" s="251"/>
      <c r="E74" s="251"/>
      <c r="F74" s="251"/>
      <c r="G74" s="251"/>
      <c r="H74" s="53">
        <f>TRUNC(SUM(H68:H73),4)</f>
        <v>6.6500000000000004E-2</v>
      </c>
      <c r="I74" s="54">
        <f>TRUNC(SUM(I68:I73),2)</f>
        <v>145.12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7.5" customHeight="1" x14ac:dyDescent="0.3">
      <c r="A75" s="64"/>
      <c r="B75" s="311"/>
      <c r="C75" s="311"/>
      <c r="D75" s="311"/>
      <c r="E75" s="311"/>
      <c r="F75" s="311"/>
      <c r="G75" s="311"/>
      <c r="H75" s="64"/>
      <c r="I75" s="64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6.5" x14ac:dyDescent="0.3">
      <c r="A76" s="262" t="s">
        <v>92</v>
      </c>
      <c r="B76" s="262"/>
      <c r="C76" s="262"/>
      <c r="D76" s="262"/>
      <c r="E76" s="262"/>
      <c r="F76" s="262"/>
      <c r="G76" s="262"/>
      <c r="H76" s="262"/>
      <c r="I76" s="26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6.5" x14ac:dyDescent="0.3">
      <c r="A77" s="251" t="s">
        <v>93</v>
      </c>
      <c r="B77" s="251"/>
      <c r="C77" s="251"/>
      <c r="D77" s="251"/>
      <c r="E77" s="251"/>
      <c r="F77" s="251"/>
      <c r="G77" s="251"/>
      <c r="H77" s="44" t="s">
        <v>3</v>
      </c>
      <c r="I77" s="44" t="s">
        <v>1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76.5" customHeight="1" x14ac:dyDescent="0.3">
      <c r="A78" s="44" t="s">
        <v>10</v>
      </c>
      <c r="B78" s="276" t="s">
        <v>160</v>
      </c>
      <c r="C78" s="277"/>
      <c r="D78" s="277"/>
      <c r="E78" s="277"/>
      <c r="F78" s="277"/>
      <c r="G78" s="278"/>
      <c r="H78" s="51">
        <v>0</v>
      </c>
      <c r="I78" s="46">
        <f t="shared" ref="I78:I83" si="0">$I$26*H78</f>
        <v>0</v>
      </c>
      <c r="J78" s="86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96.75" customHeight="1" x14ac:dyDescent="0.3">
      <c r="A79" s="44" t="s">
        <v>11</v>
      </c>
      <c r="B79" s="271" t="s">
        <v>161</v>
      </c>
      <c r="C79" s="272"/>
      <c r="D79" s="272"/>
      <c r="E79" s="272"/>
      <c r="F79" s="272"/>
      <c r="G79" s="273"/>
      <c r="H79" s="51">
        <v>2.8E-3</v>
      </c>
      <c r="I79" s="46">
        <f t="shared" si="0"/>
        <v>6.1079759999999998</v>
      </c>
      <c r="J79" s="86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84.75" customHeight="1" x14ac:dyDescent="0.3">
      <c r="A80" s="44" t="s">
        <v>12</v>
      </c>
      <c r="B80" s="271" t="s">
        <v>162</v>
      </c>
      <c r="C80" s="272"/>
      <c r="D80" s="272"/>
      <c r="E80" s="272"/>
      <c r="F80" s="272"/>
      <c r="G80" s="273"/>
      <c r="H80" s="51">
        <v>2.0000000000000001E-4</v>
      </c>
      <c r="I80" s="46">
        <f t="shared" si="0"/>
        <v>0.43628400000000006</v>
      </c>
      <c r="J80" s="86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80.25" customHeight="1" x14ac:dyDescent="0.3">
      <c r="A81" s="44" t="s">
        <v>13</v>
      </c>
      <c r="B81" s="271" t="s">
        <v>163</v>
      </c>
      <c r="C81" s="272"/>
      <c r="D81" s="272"/>
      <c r="E81" s="272"/>
      <c r="F81" s="272"/>
      <c r="G81" s="273"/>
      <c r="H81" s="51">
        <v>3.3E-3</v>
      </c>
      <c r="I81" s="46">
        <f t="shared" si="0"/>
        <v>7.1986860000000004</v>
      </c>
      <c r="J81" s="86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98" customHeight="1" x14ac:dyDescent="0.3">
      <c r="A82" s="44" t="s">
        <v>14</v>
      </c>
      <c r="B82" s="257" t="s">
        <v>164</v>
      </c>
      <c r="C82" s="257"/>
      <c r="D82" s="257"/>
      <c r="E82" s="257"/>
      <c r="F82" s="257"/>
      <c r="G82" s="257"/>
      <c r="H82" s="51">
        <v>6.9999999999999999E-4</v>
      </c>
      <c r="I82" s="46">
        <f t="shared" si="0"/>
        <v>1.526994</v>
      </c>
      <c r="J82" s="86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54" customHeight="1" x14ac:dyDescent="0.3">
      <c r="A83" s="44" t="s">
        <v>15</v>
      </c>
      <c r="B83" s="257" t="s">
        <v>165</v>
      </c>
      <c r="C83" s="257"/>
      <c r="D83" s="257"/>
      <c r="E83" s="257"/>
      <c r="F83" s="257"/>
      <c r="G83" s="257"/>
      <c r="H83" s="51">
        <v>1.3899999999999999E-2</v>
      </c>
      <c r="I83" s="46">
        <f t="shared" si="0"/>
        <v>30.321738</v>
      </c>
      <c r="J83" s="86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6.5" x14ac:dyDescent="0.3">
      <c r="A84" s="251" t="s">
        <v>22</v>
      </c>
      <c r="B84" s="251"/>
      <c r="C84" s="251"/>
      <c r="D84" s="251"/>
      <c r="E84" s="251"/>
      <c r="F84" s="251"/>
      <c r="G84" s="251"/>
      <c r="H84" s="53">
        <f>TRUNC(SUM(H78:H83),4)</f>
        <v>2.0899999999999998E-2</v>
      </c>
      <c r="I84" s="54">
        <f>TRUNC(SUM(I78:I83),2)</f>
        <v>45.59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1.25" customHeight="1" x14ac:dyDescent="0.3">
      <c r="A85" s="267"/>
      <c r="B85" s="268"/>
      <c r="C85" s="268"/>
      <c r="D85" s="268"/>
      <c r="E85" s="268"/>
      <c r="F85" s="268"/>
      <c r="G85" s="268"/>
      <c r="H85" s="268"/>
      <c r="I85" s="268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6.5" x14ac:dyDescent="0.3">
      <c r="A86" s="251" t="s">
        <v>95</v>
      </c>
      <c r="B86" s="251"/>
      <c r="C86" s="251"/>
      <c r="D86" s="251"/>
      <c r="E86" s="251"/>
      <c r="F86" s="251"/>
      <c r="G86" s="251"/>
      <c r="H86" s="44" t="s">
        <v>3</v>
      </c>
      <c r="I86" s="44" t="s">
        <v>1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6.5" x14ac:dyDescent="0.3">
      <c r="A87" s="44" t="s">
        <v>10</v>
      </c>
      <c r="B87" s="250" t="s">
        <v>96</v>
      </c>
      <c r="C87" s="250"/>
      <c r="D87" s="250"/>
      <c r="E87" s="250"/>
      <c r="F87" s="250"/>
      <c r="G87" s="250"/>
      <c r="H87" s="51">
        <v>0</v>
      </c>
      <c r="I87" s="46">
        <f>$I$27*H87</f>
        <v>0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6.5" x14ac:dyDescent="0.3">
      <c r="A88" s="251" t="s">
        <v>24</v>
      </c>
      <c r="B88" s="251"/>
      <c r="C88" s="251"/>
      <c r="D88" s="251"/>
      <c r="E88" s="251"/>
      <c r="F88" s="251"/>
      <c r="G88" s="251"/>
      <c r="H88" s="53">
        <f>TRUNC(SUM(H87),4)</f>
        <v>0</v>
      </c>
      <c r="I88" s="54">
        <f>TRUNC(SUM(I87),2)</f>
        <v>0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6.75" customHeight="1" x14ac:dyDescent="0.3">
      <c r="A89" s="269"/>
      <c r="B89" s="270"/>
      <c r="C89" s="270"/>
      <c r="D89" s="270"/>
      <c r="E89" s="270"/>
      <c r="F89" s="270"/>
      <c r="G89" s="270"/>
      <c r="H89" s="270"/>
      <c r="I89" s="270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6.5" x14ac:dyDescent="0.3">
      <c r="A90" s="256" t="s">
        <v>97</v>
      </c>
      <c r="B90" s="256"/>
      <c r="C90" s="256"/>
      <c r="D90" s="256"/>
      <c r="E90" s="256"/>
      <c r="F90" s="256"/>
      <c r="G90" s="256"/>
      <c r="H90" s="256"/>
      <c r="I90" s="256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6.5" x14ac:dyDescent="0.3">
      <c r="A91" s="251" t="s">
        <v>98</v>
      </c>
      <c r="B91" s="251"/>
      <c r="C91" s="251"/>
      <c r="D91" s="251"/>
      <c r="E91" s="251"/>
      <c r="F91" s="251"/>
      <c r="G91" s="251"/>
      <c r="H91" s="251"/>
      <c r="I91" s="44" t="s">
        <v>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6.5" x14ac:dyDescent="0.3">
      <c r="A92" s="44" t="s">
        <v>27</v>
      </c>
      <c r="B92" s="266" t="s">
        <v>94</v>
      </c>
      <c r="C92" s="266"/>
      <c r="D92" s="266"/>
      <c r="E92" s="266"/>
      <c r="F92" s="266"/>
      <c r="G92" s="266"/>
      <c r="H92" s="266"/>
      <c r="I92" s="46">
        <f>I84</f>
        <v>45.59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6.5" x14ac:dyDescent="0.3">
      <c r="A93" s="44" t="s">
        <v>28</v>
      </c>
      <c r="B93" s="266" t="s">
        <v>99</v>
      </c>
      <c r="C93" s="266"/>
      <c r="D93" s="266"/>
      <c r="E93" s="266"/>
      <c r="F93" s="266"/>
      <c r="G93" s="266"/>
      <c r="H93" s="266"/>
      <c r="I93" s="46">
        <f>I88</f>
        <v>0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6.5" x14ac:dyDescent="0.3">
      <c r="A94" s="251" t="s">
        <v>100</v>
      </c>
      <c r="B94" s="251"/>
      <c r="C94" s="251"/>
      <c r="D94" s="251"/>
      <c r="E94" s="251"/>
      <c r="F94" s="251"/>
      <c r="G94" s="251"/>
      <c r="H94" s="251"/>
      <c r="I94" s="54">
        <f>TRUNC(SUM(I92:I93),2)</f>
        <v>45.59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7.5" customHeight="1" x14ac:dyDescent="0.3">
      <c r="A95" s="260"/>
      <c r="B95" s="261"/>
      <c r="C95" s="261"/>
      <c r="D95" s="261"/>
      <c r="E95" s="261"/>
      <c r="F95" s="261"/>
      <c r="G95" s="261"/>
      <c r="H95" s="261"/>
      <c r="I95" s="261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6.5" x14ac:dyDescent="0.3">
      <c r="A96" s="262" t="s">
        <v>101</v>
      </c>
      <c r="B96" s="262"/>
      <c r="C96" s="262"/>
      <c r="D96" s="262"/>
      <c r="E96" s="262"/>
      <c r="F96" s="262"/>
      <c r="G96" s="262"/>
      <c r="H96" s="262"/>
      <c r="I96" s="26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6.5" x14ac:dyDescent="0.3">
      <c r="A97" s="44">
        <v>5</v>
      </c>
      <c r="B97" s="251" t="s">
        <v>19</v>
      </c>
      <c r="C97" s="251"/>
      <c r="D97" s="251"/>
      <c r="E97" s="251"/>
      <c r="F97" s="251"/>
      <c r="G97" s="251"/>
      <c r="H97" s="44"/>
      <c r="I97" s="44" t="s">
        <v>1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6.5" x14ac:dyDescent="0.3">
      <c r="A98" s="44" t="s">
        <v>10</v>
      </c>
      <c r="B98" s="265" t="s">
        <v>127</v>
      </c>
      <c r="C98" s="265"/>
      <c r="D98" s="265"/>
      <c r="E98" s="265"/>
      <c r="F98" s="265"/>
      <c r="G98" s="265"/>
      <c r="H98" s="42" t="s">
        <v>0</v>
      </c>
      <c r="I98" s="46">
        <v>88.76</v>
      </c>
      <c r="J98" s="133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6.5" x14ac:dyDescent="0.3">
      <c r="A99" s="44" t="s">
        <v>11</v>
      </c>
      <c r="B99" s="265" t="s">
        <v>20</v>
      </c>
      <c r="C99" s="265"/>
      <c r="D99" s="265"/>
      <c r="E99" s="265"/>
      <c r="F99" s="265"/>
      <c r="G99" s="265"/>
      <c r="H99" s="42" t="s">
        <v>0</v>
      </c>
      <c r="I99" s="46">
        <v>0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6.5" x14ac:dyDescent="0.3">
      <c r="A100" s="56" t="s">
        <v>12</v>
      </c>
      <c r="B100" s="265" t="s">
        <v>21</v>
      </c>
      <c r="C100" s="265"/>
      <c r="D100" s="265"/>
      <c r="E100" s="265"/>
      <c r="F100" s="265"/>
      <c r="G100" s="265"/>
      <c r="H100" s="42" t="s">
        <v>0</v>
      </c>
      <c r="I100" s="46">
        <v>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6.5" x14ac:dyDescent="0.3">
      <c r="A101" s="56" t="s">
        <v>13</v>
      </c>
      <c r="B101" s="265" t="s">
        <v>4</v>
      </c>
      <c r="C101" s="265"/>
      <c r="D101" s="265"/>
      <c r="E101" s="265"/>
      <c r="F101" s="265"/>
      <c r="G101" s="265"/>
      <c r="H101" s="42" t="s">
        <v>0</v>
      </c>
      <c r="I101" s="46">
        <v>0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6.5" x14ac:dyDescent="0.3">
      <c r="A102" s="251" t="s">
        <v>102</v>
      </c>
      <c r="B102" s="251"/>
      <c r="C102" s="251"/>
      <c r="D102" s="251"/>
      <c r="E102" s="251"/>
      <c r="F102" s="251"/>
      <c r="G102" s="251"/>
      <c r="H102" s="53" t="s">
        <v>0</v>
      </c>
      <c r="I102" s="54">
        <f>TRUNC(SUM(I98:I101),2)</f>
        <v>88.76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9" customHeight="1" x14ac:dyDescent="0.3">
      <c r="A103" s="260"/>
      <c r="B103" s="261"/>
      <c r="C103" s="261"/>
      <c r="D103" s="261"/>
      <c r="E103" s="261"/>
      <c r="F103" s="261"/>
      <c r="G103" s="261"/>
      <c r="H103" s="261"/>
      <c r="I103" s="261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6.5" x14ac:dyDescent="0.3">
      <c r="A104" s="262" t="s">
        <v>103</v>
      </c>
      <c r="B104" s="262"/>
      <c r="C104" s="262"/>
      <c r="D104" s="262"/>
      <c r="E104" s="262"/>
      <c r="F104" s="262"/>
      <c r="G104" s="262"/>
      <c r="H104" s="262"/>
      <c r="I104" s="26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6.5" x14ac:dyDescent="0.3">
      <c r="A105" s="44">
        <v>6</v>
      </c>
      <c r="B105" s="251" t="s">
        <v>26</v>
      </c>
      <c r="C105" s="251"/>
      <c r="D105" s="251"/>
      <c r="E105" s="251"/>
      <c r="F105" s="251"/>
      <c r="G105" s="251"/>
      <c r="H105" s="44" t="s">
        <v>3</v>
      </c>
      <c r="I105" s="44" t="s">
        <v>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6.5" x14ac:dyDescent="0.3">
      <c r="A106" s="44" t="s">
        <v>10</v>
      </c>
      <c r="B106" s="250" t="s">
        <v>29</v>
      </c>
      <c r="C106" s="250"/>
      <c r="D106" s="250"/>
      <c r="E106" s="250"/>
      <c r="F106" s="250"/>
      <c r="G106" s="250"/>
      <c r="H106" s="57">
        <v>0.03</v>
      </c>
      <c r="I106" s="90">
        <f>TRUNC(H106*I130,2)</f>
        <v>136.65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6.5" x14ac:dyDescent="0.3">
      <c r="A107" s="44" t="s">
        <v>11</v>
      </c>
      <c r="B107" s="250" t="s">
        <v>5</v>
      </c>
      <c r="C107" s="250"/>
      <c r="D107" s="250"/>
      <c r="E107" s="250"/>
      <c r="F107" s="250"/>
      <c r="G107" s="250"/>
      <c r="H107" s="58">
        <v>6.7900000000000002E-2</v>
      </c>
      <c r="I107" s="90">
        <f>TRUNC(H107*(I106+I130),2)</f>
        <v>318.56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6.5" x14ac:dyDescent="0.3">
      <c r="A108" s="44" t="s">
        <v>12</v>
      </c>
      <c r="B108" s="326" t="s">
        <v>174</v>
      </c>
      <c r="C108" s="326"/>
      <c r="D108" s="326"/>
      <c r="E108" s="326"/>
      <c r="F108" s="326"/>
      <c r="G108" s="326"/>
      <c r="H108" s="47"/>
      <c r="I108" s="10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9.5" customHeight="1" x14ac:dyDescent="0.3">
      <c r="A109" s="44" t="s">
        <v>56</v>
      </c>
      <c r="B109" s="257" t="s">
        <v>167</v>
      </c>
      <c r="C109" s="257"/>
      <c r="D109" s="257"/>
      <c r="E109" s="257"/>
      <c r="F109" s="257"/>
      <c r="G109" s="257"/>
      <c r="H109" s="60">
        <v>1.6500000000000001E-2</v>
      </c>
      <c r="I109" s="90">
        <f>TRUNC(H109*I119,2)</f>
        <v>96.4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52.5" customHeight="1" x14ac:dyDescent="0.3">
      <c r="A110" s="44" t="s">
        <v>57</v>
      </c>
      <c r="B110" s="257" t="s">
        <v>168</v>
      </c>
      <c r="C110" s="257"/>
      <c r="D110" s="257"/>
      <c r="E110" s="257"/>
      <c r="F110" s="257"/>
      <c r="G110" s="257"/>
      <c r="H110" s="61">
        <v>7.5999999999999998E-2</v>
      </c>
      <c r="I110" s="90">
        <f>TRUNC(H110*I119,2)</f>
        <v>444.05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6.5" x14ac:dyDescent="0.3">
      <c r="A111" s="44" t="s">
        <v>58</v>
      </c>
      <c r="B111" s="250" t="s">
        <v>55</v>
      </c>
      <c r="C111" s="250"/>
      <c r="D111" s="250"/>
      <c r="E111" s="250"/>
      <c r="F111" s="250"/>
      <c r="G111" s="250"/>
      <c r="H111" s="62">
        <v>0.05</v>
      </c>
      <c r="I111" s="90">
        <f>TRUNC(H111*I119,2)</f>
        <v>292.14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6.5" x14ac:dyDescent="0.3">
      <c r="A112" s="251" t="s">
        <v>104</v>
      </c>
      <c r="B112" s="251"/>
      <c r="C112" s="251"/>
      <c r="D112" s="251"/>
      <c r="E112" s="251"/>
      <c r="F112" s="251"/>
      <c r="G112" s="251"/>
      <c r="H112" s="60">
        <f>SUM(H106:H111)</f>
        <v>0.2404</v>
      </c>
      <c r="I112" s="89">
        <f>TRUNC(SUM(I106:I111),2)</f>
        <v>1287.8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8.25" customHeight="1" x14ac:dyDescent="0.3">
      <c r="A113" s="43"/>
      <c r="B113" s="41"/>
      <c r="C113" s="41"/>
      <c r="D113" s="41"/>
      <c r="E113" s="41"/>
      <c r="F113" s="41"/>
      <c r="G113" s="41"/>
      <c r="H113" s="41"/>
      <c r="I113" s="41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6.5" x14ac:dyDescent="0.3">
      <c r="A114" s="134" t="s">
        <v>59</v>
      </c>
      <c r="B114" s="259" t="s">
        <v>60</v>
      </c>
      <c r="C114" s="259"/>
      <c r="D114" s="259"/>
      <c r="E114" s="259"/>
      <c r="F114" s="259"/>
      <c r="G114" s="259"/>
      <c r="H114" s="135">
        <f>TRUNC(H109+H110+H111,4)</f>
        <v>0.14249999999999999</v>
      </c>
      <c r="I114" s="136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6.5" x14ac:dyDescent="0.3">
      <c r="A115" s="137"/>
      <c r="B115" s="254">
        <v>100</v>
      </c>
      <c r="C115" s="254"/>
      <c r="D115" s="254"/>
      <c r="E115" s="254"/>
      <c r="F115" s="254"/>
      <c r="G115" s="254"/>
      <c r="H115" s="138"/>
      <c r="I115" s="139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9.75" customHeight="1" x14ac:dyDescent="0.3">
      <c r="A116" s="144"/>
      <c r="B116" s="132"/>
      <c r="C116" s="132"/>
      <c r="D116" s="132"/>
      <c r="E116" s="132"/>
      <c r="F116" s="132"/>
      <c r="G116" s="132"/>
      <c r="H116" s="138"/>
      <c r="I116" s="139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6.5" x14ac:dyDescent="0.3">
      <c r="A117" s="137" t="s">
        <v>61</v>
      </c>
      <c r="B117" s="254" t="s">
        <v>105</v>
      </c>
      <c r="C117" s="254"/>
      <c r="D117" s="254"/>
      <c r="E117" s="254"/>
      <c r="F117" s="254"/>
      <c r="G117" s="254"/>
      <c r="H117" s="138"/>
      <c r="I117" s="140">
        <f>TRUNC(I130+I106+I107,2)</f>
        <v>5010.26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2" customHeight="1" x14ac:dyDescent="0.3">
      <c r="A118" s="137"/>
      <c r="B118" s="132"/>
      <c r="C118" s="132"/>
      <c r="D118" s="132"/>
      <c r="E118" s="132"/>
      <c r="F118" s="132"/>
      <c r="G118" s="132"/>
      <c r="H118" s="138"/>
      <c r="I118" s="140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6.5" x14ac:dyDescent="0.3">
      <c r="A119" s="137" t="s">
        <v>62</v>
      </c>
      <c r="B119" s="254" t="s">
        <v>63</v>
      </c>
      <c r="C119" s="254"/>
      <c r="D119" s="254"/>
      <c r="E119" s="254"/>
      <c r="F119" s="254"/>
      <c r="G119" s="254"/>
      <c r="H119" s="138"/>
      <c r="I119" s="140">
        <f>TRUNC(I117/(1-H114),2)</f>
        <v>5842.86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6" customHeight="1" x14ac:dyDescent="0.3">
      <c r="A120" s="137"/>
      <c r="B120" s="132"/>
      <c r="C120" s="132"/>
      <c r="D120" s="132"/>
      <c r="E120" s="132"/>
      <c r="F120" s="132"/>
      <c r="G120" s="132"/>
      <c r="H120" s="138"/>
      <c r="I120" s="140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6.5" x14ac:dyDescent="0.3">
      <c r="A121" s="141"/>
      <c r="B121" s="255" t="s">
        <v>64</v>
      </c>
      <c r="C121" s="255"/>
      <c r="D121" s="255"/>
      <c r="E121" s="255"/>
      <c r="F121" s="255"/>
      <c r="G121" s="255"/>
      <c r="H121" s="142"/>
      <c r="I121" s="143">
        <f>TRUNC(I119-I117,2)</f>
        <v>832.59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93" customHeight="1" x14ac:dyDescent="0.3">
      <c r="A122" s="43"/>
      <c r="B122" s="43"/>
      <c r="C122" s="43"/>
      <c r="D122" s="43"/>
      <c r="E122" s="43"/>
      <c r="F122" s="43"/>
      <c r="G122" s="43"/>
      <c r="H122" s="43"/>
      <c r="I122" s="50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6.5" x14ac:dyDescent="0.3">
      <c r="A123" s="256" t="s">
        <v>106</v>
      </c>
      <c r="B123" s="256"/>
      <c r="C123" s="256"/>
      <c r="D123" s="256"/>
      <c r="E123" s="256"/>
      <c r="F123" s="256"/>
      <c r="G123" s="256"/>
      <c r="H123" s="256"/>
      <c r="I123" s="256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6.5" x14ac:dyDescent="0.3">
      <c r="A124" s="251" t="s">
        <v>30</v>
      </c>
      <c r="B124" s="251"/>
      <c r="C124" s="251"/>
      <c r="D124" s="251"/>
      <c r="E124" s="251"/>
      <c r="F124" s="251"/>
      <c r="G124" s="251"/>
      <c r="H124" s="251"/>
      <c r="I124" s="44" t="s">
        <v>1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6.5" x14ac:dyDescent="0.3">
      <c r="A125" s="42" t="s">
        <v>10</v>
      </c>
      <c r="B125" s="250" t="str">
        <f>A17</f>
        <v>MÓDULO 1 - COMPOSIÇÃO DA REMUNERAÇÃO</v>
      </c>
      <c r="C125" s="250"/>
      <c r="D125" s="250"/>
      <c r="E125" s="250"/>
      <c r="F125" s="250"/>
      <c r="G125" s="250"/>
      <c r="H125" s="250"/>
      <c r="I125" s="90">
        <f>I26</f>
        <v>2181.42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6.5" x14ac:dyDescent="0.3">
      <c r="A126" s="42" t="s">
        <v>11</v>
      </c>
      <c r="B126" s="250" t="str">
        <f>A28</f>
        <v>MÓDULO 2 – ENCARGOS E BENEFÍCIOS ANUAIS, MENSAIS E DIÁRIOS</v>
      </c>
      <c r="C126" s="250"/>
      <c r="D126" s="250"/>
      <c r="E126" s="250"/>
      <c r="F126" s="250"/>
      <c r="G126" s="250"/>
      <c r="H126" s="250"/>
      <c r="I126" s="90">
        <f>I64</f>
        <v>2094.16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6.5" x14ac:dyDescent="0.3">
      <c r="A127" s="42" t="s">
        <v>12</v>
      </c>
      <c r="B127" s="250" t="str">
        <f>A66</f>
        <v>MÓDULO 3 – PROVISÃO  E CUSTO PARA RECISÃO</v>
      </c>
      <c r="C127" s="250"/>
      <c r="D127" s="250"/>
      <c r="E127" s="250"/>
      <c r="F127" s="250"/>
      <c r="G127" s="250"/>
      <c r="H127" s="250"/>
      <c r="I127" s="90">
        <f>I74</f>
        <v>145.12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6.5" x14ac:dyDescent="0.3">
      <c r="A128" s="42" t="s">
        <v>13</v>
      </c>
      <c r="B128" s="250" t="str">
        <f>A76</f>
        <v>MÓDULO 4 – CUSTO DE REPOSIÇÃO DO PROFISSIONAL AUSENTE</v>
      </c>
      <c r="C128" s="250"/>
      <c r="D128" s="250"/>
      <c r="E128" s="250"/>
      <c r="F128" s="250"/>
      <c r="G128" s="250"/>
      <c r="H128" s="250"/>
      <c r="I128" s="90">
        <f>I94</f>
        <v>45.59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6.5" x14ac:dyDescent="0.3">
      <c r="A129" s="42" t="s">
        <v>14</v>
      </c>
      <c r="B129" s="250" t="str">
        <f>A96</f>
        <v>MÓDULO 5 – INSUMOS DIVERSOS</v>
      </c>
      <c r="C129" s="250"/>
      <c r="D129" s="250"/>
      <c r="E129" s="250"/>
      <c r="F129" s="250"/>
      <c r="G129" s="250"/>
      <c r="H129" s="250"/>
      <c r="I129" s="90">
        <f>I102</f>
        <v>88.76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6.5" x14ac:dyDescent="0.3">
      <c r="A130" s="44"/>
      <c r="B130" s="251" t="s">
        <v>107</v>
      </c>
      <c r="C130" s="251"/>
      <c r="D130" s="251"/>
      <c r="E130" s="251"/>
      <c r="F130" s="251"/>
      <c r="G130" s="251"/>
      <c r="H130" s="251"/>
      <c r="I130" s="89">
        <f>TRUNC(SUM(I125:I129),2)</f>
        <v>4555.05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6.5" x14ac:dyDescent="0.3">
      <c r="A131" s="42" t="s">
        <v>15</v>
      </c>
      <c r="B131" s="250" t="str">
        <f>A104</f>
        <v>MÓDULO 6 – CUSTOS INDIRETOS, TRIBUTOS E LUCRO</v>
      </c>
      <c r="C131" s="250"/>
      <c r="D131" s="250"/>
      <c r="E131" s="250"/>
      <c r="F131" s="250"/>
      <c r="G131" s="250"/>
      <c r="H131" s="250"/>
      <c r="I131" s="90">
        <f>I112</f>
        <v>1287.8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6.5" x14ac:dyDescent="0.3">
      <c r="A132" s="251" t="s">
        <v>108</v>
      </c>
      <c r="B132" s="251"/>
      <c r="C132" s="251"/>
      <c r="D132" s="251"/>
      <c r="E132" s="251"/>
      <c r="F132" s="251"/>
      <c r="G132" s="251"/>
      <c r="H132" s="251"/>
      <c r="I132" s="89">
        <f>TRUNC(SUM(I130:I131),2)</f>
        <v>5842.85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6.5" x14ac:dyDescent="0.3">
      <c r="A134" s="130" t="s">
        <v>136</v>
      </c>
      <c r="B134" s="130"/>
      <c r="C134" s="64"/>
      <c r="D134" s="64"/>
      <c r="E134" s="64"/>
      <c r="F134" s="64"/>
      <c r="G134" s="64"/>
      <c r="H134" s="5"/>
    </row>
    <row r="136" spans="1:20" ht="21" customHeight="1" x14ac:dyDescent="0.2">
      <c r="A136" s="213"/>
      <c r="B136" s="213"/>
      <c r="C136" s="213"/>
      <c r="D136" s="213"/>
      <c r="E136" s="213"/>
      <c r="F136" s="213"/>
      <c r="G136" s="213"/>
      <c r="H136" s="213"/>
      <c r="I136" s="213"/>
    </row>
    <row r="137" spans="1:20" ht="16.5" customHeight="1" x14ac:dyDescent="0.2">
      <c r="A137" s="214"/>
      <c r="B137" s="214"/>
      <c r="C137" s="214"/>
      <c r="D137" s="214"/>
      <c r="E137" s="214"/>
      <c r="F137" s="214"/>
      <c r="G137" s="214"/>
      <c r="H137" s="214"/>
      <c r="I137" s="214"/>
    </row>
    <row r="138" spans="1:20" x14ac:dyDescent="0.2">
      <c r="A138" s="215"/>
      <c r="B138" s="215"/>
      <c r="C138" s="215"/>
      <c r="D138" s="215"/>
      <c r="E138" s="215"/>
      <c r="F138" s="215"/>
      <c r="G138" s="215"/>
      <c r="H138" s="215"/>
      <c r="I138" s="215"/>
    </row>
    <row r="139" spans="1:20" x14ac:dyDescent="0.2">
      <c r="A139" s="215"/>
      <c r="B139" s="215"/>
      <c r="C139" s="215"/>
      <c r="D139" s="215"/>
      <c r="E139" s="215"/>
      <c r="F139" s="215"/>
      <c r="G139" s="215"/>
      <c r="H139" s="215"/>
      <c r="I139" s="215"/>
    </row>
  </sheetData>
  <mergeCells count="136">
    <mergeCell ref="B7:G7"/>
    <mergeCell ref="H7:I7"/>
    <mergeCell ref="B8:G8"/>
    <mergeCell ref="H8:I8"/>
    <mergeCell ref="A10:I10"/>
    <mergeCell ref="B11:G11"/>
    <mergeCell ref="H11:I11"/>
    <mergeCell ref="A1:I1"/>
    <mergeCell ref="A2:I2"/>
    <mergeCell ref="A3:I3"/>
    <mergeCell ref="A5:I5"/>
    <mergeCell ref="B6:G6"/>
    <mergeCell ref="H6:I6"/>
    <mergeCell ref="B15:G15"/>
    <mergeCell ref="H15:I15"/>
    <mergeCell ref="A16:I16"/>
    <mergeCell ref="A17:I17"/>
    <mergeCell ref="B18:G18"/>
    <mergeCell ref="B19:G19"/>
    <mergeCell ref="B12:G12"/>
    <mergeCell ref="H12:I12"/>
    <mergeCell ref="B13:G13"/>
    <mergeCell ref="H13:I13"/>
    <mergeCell ref="B14:G14"/>
    <mergeCell ref="H14:I14"/>
    <mergeCell ref="A26:H26"/>
    <mergeCell ref="A28:I28"/>
    <mergeCell ref="A29:G29"/>
    <mergeCell ref="B30:G30"/>
    <mergeCell ref="B31:G31"/>
    <mergeCell ref="A32:G32"/>
    <mergeCell ref="B20:G20"/>
    <mergeCell ref="B21:G21"/>
    <mergeCell ref="B22:G22"/>
    <mergeCell ref="B23:G23"/>
    <mergeCell ref="B24:G24"/>
    <mergeCell ref="B25:G25"/>
    <mergeCell ref="B39:G39"/>
    <mergeCell ref="B40:G40"/>
    <mergeCell ref="B41:G41"/>
    <mergeCell ref="B42:G42"/>
    <mergeCell ref="A43:G43"/>
    <mergeCell ref="A44:I44"/>
    <mergeCell ref="A33:I33"/>
    <mergeCell ref="A34:G34"/>
    <mergeCell ref="B35:G35"/>
    <mergeCell ref="B36:G36"/>
    <mergeCell ref="B37:G37"/>
    <mergeCell ref="B38:G38"/>
    <mergeCell ref="B54:G54"/>
    <mergeCell ref="B55:G55"/>
    <mergeCell ref="B56:G56"/>
    <mergeCell ref="A57:H57"/>
    <mergeCell ref="A58:I58"/>
    <mergeCell ref="A59:I59"/>
    <mergeCell ref="A45:G45"/>
    <mergeCell ref="B46:G46"/>
    <mergeCell ref="B50:G50"/>
    <mergeCell ref="B51:G51"/>
    <mergeCell ref="B52:G52"/>
    <mergeCell ref="B53:G53"/>
    <mergeCell ref="B47:G47"/>
    <mergeCell ref="B48:G48"/>
    <mergeCell ref="B49:G49"/>
    <mergeCell ref="A66:I66"/>
    <mergeCell ref="B67:G67"/>
    <mergeCell ref="B68:G68"/>
    <mergeCell ref="B69:G69"/>
    <mergeCell ref="B70:G70"/>
    <mergeCell ref="B71:G71"/>
    <mergeCell ref="A60:H60"/>
    <mergeCell ref="B61:H61"/>
    <mergeCell ref="B62:H62"/>
    <mergeCell ref="B63:H63"/>
    <mergeCell ref="A64:H64"/>
    <mergeCell ref="A65:I65"/>
    <mergeCell ref="B78:G78"/>
    <mergeCell ref="B79:G79"/>
    <mergeCell ref="B80:G80"/>
    <mergeCell ref="B81:G81"/>
    <mergeCell ref="B82:G82"/>
    <mergeCell ref="B83:G83"/>
    <mergeCell ref="B72:G72"/>
    <mergeCell ref="B73:G73"/>
    <mergeCell ref="A74:G74"/>
    <mergeCell ref="B75:G75"/>
    <mergeCell ref="A76:I76"/>
    <mergeCell ref="A77:G77"/>
    <mergeCell ref="A90:I90"/>
    <mergeCell ref="A91:H91"/>
    <mergeCell ref="B92:H92"/>
    <mergeCell ref="B93:H93"/>
    <mergeCell ref="A94:H94"/>
    <mergeCell ref="A95:I95"/>
    <mergeCell ref="A84:G84"/>
    <mergeCell ref="A85:I85"/>
    <mergeCell ref="A86:G86"/>
    <mergeCell ref="B87:G87"/>
    <mergeCell ref="A88:G88"/>
    <mergeCell ref="A89:I89"/>
    <mergeCell ref="A102:G102"/>
    <mergeCell ref="A103:I103"/>
    <mergeCell ref="A104:I104"/>
    <mergeCell ref="B105:G105"/>
    <mergeCell ref="B106:G106"/>
    <mergeCell ref="B107:G107"/>
    <mergeCell ref="A96:I96"/>
    <mergeCell ref="B97:G97"/>
    <mergeCell ref="B98:G98"/>
    <mergeCell ref="B99:G99"/>
    <mergeCell ref="B100:G100"/>
    <mergeCell ref="B101:G101"/>
    <mergeCell ref="B114:G114"/>
    <mergeCell ref="B115:G115"/>
    <mergeCell ref="B117:G117"/>
    <mergeCell ref="B119:G119"/>
    <mergeCell ref="B121:G121"/>
    <mergeCell ref="A123:I123"/>
    <mergeCell ref="B108:G108"/>
    <mergeCell ref="B109:G109"/>
    <mergeCell ref="B110:G110"/>
    <mergeCell ref="B111:G111"/>
    <mergeCell ref="A112:G112"/>
    <mergeCell ref="A139:I139"/>
    <mergeCell ref="B130:H130"/>
    <mergeCell ref="B131:H131"/>
    <mergeCell ref="A132:H132"/>
    <mergeCell ref="A136:I136"/>
    <mergeCell ref="A137:I137"/>
    <mergeCell ref="A138:I138"/>
    <mergeCell ref="A124:H124"/>
    <mergeCell ref="B125:H125"/>
    <mergeCell ref="B126:H126"/>
    <mergeCell ref="B127:H127"/>
    <mergeCell ref="B128:H128"/>
    <mergeCell ref="B129:H129"/>
  </mergeCells>
  <pageMargins left="0.39370078740157483" right="0.19685039370078741" top="0.27559055118110237" bottom="0.27559055118110237" header="0.15748031496062992" footer="0.15748031496062992"/>
  <pageSetup paperSize="9" scale="80" orientation="portrait" horizontalDpi="4294967293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T137"/>
  <sheetViews>
    <sheetView showGridLines="0" topLeftCell="A113" workbookViewId="0">
      <selection sqref="A1:I130"/>
    </sheetView>
  </sheetViews>
  <sheetFormatPr defaultRowHeight="12" x14ac:dyDescent="0.2"/>
  <cols>
    <col min="1" max="1" width="8.42578125" style="2" customWidth="1"/>
    <col min="2" max="2" width="9.140625" style="2"/>
    <col min="3" max="3" width="15" style="2" bestFit="1" customWidth="1"/>
    <col min="4" max="4" width="9.140625" style="2"/>
    <col min="5" max="5" width="10.85546875" style="2" bestFit="1" customWidth="1"/>
    <col min="6" max="6" width="9" style="2" customWidth="1"/>
    <col min="7" max="7" width="36.5703125" style="2" customWidth="1"/>
    <col min="8" max="8" width="7.5703125" style="2" customWidth="1"/>
    <col min="9" max="9" width="11.85546875" style="2" customWidth="1"/>
    <col min="10" max="11" width="9.140625" style="2"/>
    <col min="12" max="12" width="9.5703125" style="2" customWidth="1"/>
    <col min="13" max="13" width="12.140625" style="2" customWidth="1"/>
    <col min="14" max="16384" width="9.140625" style="2"/>
  </cols>
  <sheetData>
    <row r="1" spans="1:13" ht="16.5" x14ac:dyDescent="0.3">
      <c r="A1" s="317" t="s">
        <v>120</v>
      </c>
      <c r="B1" s="317"/>
      <c r="C1" s="317"/>
      <c r="D1" s="317"/>
      <c r="E1" s="317"/>
      <c r="F1" s="317"/>
      <c r="G1" s="317"/>
      <c r="H1" s="317"/>
      <c r="I1" s="317"/>
    </row>
    <row r="2" spans="1:13" ht="16.5" x14ac:dyDescent="0.3">
      <c r="A2" s="318" t="s">
        <v>117</v>
      </c>
      <c r="B2" s="318"/>
      <c r="C2" s="318"/>
      <c r="D2" s="318"/>
      <c r="E2" s="318"/>
      <c r="F2" s="318"/>
      <c r="G2" s="318"/>
      <c r="H2" s="318"/>
      <c r="I2" s="318"/>
    </row>
    <row r="3" spans="1:13" ht="16.5" x14ac:dyDescent="0.3">
      <c r="A3" s="254" t="s">
        <v>188</v>
      </c>
      <c r="B3" s="254"/>
      <c r="C3" s="254"/>
      <c r="D3" s="254"/>
      <c r="E3" s="254"/>
      <c r="F3" s="254"/>
      <c r="G3" s="254"/>
      <c r="H3" s="254"/>
      <c r="I3" s="254"/>
    </row>
    <row r="4" spans="1:13" ht="9.75" customHeight="1" x14ac:dyDescent="0.3">
      <c r="A4" s="41"/>
      <c r="B4" s="41"/>
      <c r="C4" s="41"/>
      <c r="D4" s="41"/>
      <c r="E4" s="41"/>
      <c r="F4" s="41"/>
      <c r="G4" s="41"/>
      <c r="H4" s="41"/>
      <c r="I4" s="41"/>
    </row>
    <row r="5" spans="1:13" ht="16.5" x14ac:dyDescent="0.3">
      <c r="A5" s="256" t="s">
        <v>52</v>
      </c>
      <c r="B5" s="256"/>
      <c r="C5" s="256"/>
      <c r="D5" s="256"/>
      <c r="E5" s="256"/>
      <c r="F5" s="256"/>
      <c r="G5" s="256"/>
      <c r="H5" s="256"/>
      <c r="I5" s="256"/>
    </row>
    <row r="6" spans="1:13" ht="16.5" x14ac:dyDescent="0.3">
      <c r="A6" s="42" t="s">
        <v>10</v>
      </c>
      <c r="B6" s="250" t="s">
        <v>53</v>
      </c>
      <c r="C6" s="250"/>
      <c r="D6" s="250"/>
      <c r="E6" s="250"/>
      <c r="F6" s="250"/>
      <c r="G6" s="250"/>
      <c r="H6" s="266" t="s">
        <v>110</v>
      </c>
      <c r="I6" s="266"/>
    </row>
    <row r="7" spans="1:13" ht="33.75" customHeight="1" x14ac:dyDescent="0.3">
      <c r="A7" s="42" t="s">
        <v>11</v>
      </c>
      <c r="B7" s="319" t="s">
        <v>65</v>
      </c>
      <c r="C7" s="320"/>
      <c r="D7" s="320"/>
      <c r="E7" s="320"/>
      <c r="F7" s="320"/>
      <c r="G7" s="321"/>
      <c r="H7" s="315" t="s">
        <v>228</v>
      </c>
      <c r="I7" s="316"/>
    </row>
    <row r="8" spans="1:13" ht="16.5" x14ac:dyDescent="0.3">
      <c r="A8" s="42" t="s">
        <v>12</v>
      </c>
      <c r="B8" s="250" t="s">
        <v>54</v>
      </c>
      <c r="C8" s="250"/>
      <c r="D8" s="250"/>
      <c r="E8" s="250"/>
      <c r="F8" s="250"/>
      <c r="G8" s="250"/>
      <c r="H8" s="266">
        <v>12</v>
      </c>
      <c r="I8" s="266"/>
    </row>
    <row r="9" spans="1:13" ht="6.75" customHeight="1" x14ac:dyDescent="0.3">
      <c r="A9" s="43"/>
      <c r="B9" s="41"/>
      <c r="C9" s="41"/>
      <c r="D9" s="41"/>
      <c r="E9" s="41"/>
      <c r="F9" s="41"/>
      <c r="G9" s="41"/>
      <c r="H9" s="43"/>
      <c r="I9" s="43"/>
    </row>
    <row r="10" spans="1:13" ht="16.5" x14ac:dyDescent="0.3">
      <c r="A10" s="256" t="s">
        <v>66</v>
      </c>
      <c r="B10" s="256"/>
      <c r="C10" s="256"/>
      <c r="D10" s="256"/>
      <c r="E10" s="256"/>
      <c r="F10" s="256"/>
      <c r="G10" s="256"/>
      <c r="H10" s="256"/>
      <c r="I10" s="256"/>
    </row>
    <row r="11" spans="1:13" ht="16.5" x14ac:dyDescent="0.3">
      <c r="A11" s="42">
        <v>1</v>
      </c>
      <c r="B11" s="250" t="s">
        <v>9</v>
      </c>
      <c r="C11" s="250"/>
      <c r="D11" s="250"/>
      <c r="E11" s="250"/>
      <c r="F11" s="250"/>
      <c r="G11" s="250"/>
      <c r="H11" s="345" t="s">
        <v>144</v>
      </c>
      <c r="I11" s="346"/>
    </row>
    <row r="12" spans="1:13" ht="16.5" x14ac:dyDescent="0.3">
      <c r="A12" s="42">
        <v>2</v>
      </c>
      <c r="B12" s="250" t="s">
        <v>67</v>
      </c>
      <c r="C12" s="250"/>
      <c r="D12" s="250"/>
      <c r="E12" s="250"/>
      <c r="F12" s="250"/>
      <c r="G12" s="250"/>
      <c r="H12" s="347" t="s">
        <v>195</v>
      </c>
      <c r="I12" s="348"/>
    </row>
    <row r="13" spans="1:13" ht="16.5" x14ac:dyDescent="0.3">
      <c r="A13" s="42">
        <v>3</v>
      </c>
      <c r="B13" s="250" t="s">
        <v>8</v>
      </c>
      <c r="C13" s="250"/>
      <c r="D13" s="250"/>
      <c r="E13" s="250"/>
      <c r="F13" s="250"/>
      <c r="G13" s="250"/>
      <c r="H13" s="349">
        <v>2204</v>
      </c>
      <c r="I13" s="350"/>
    </row>
    <row r="14" spans="1:13" ht="66.75" customHeight="1" x14ac:dyDescent="0.3">
      <c r="A14" s="42">
        <v>4</v>
      </c>
      <c r="B14" s="250" t="s">
        <v>7</v>
      </c>
      <c r="C14" s="250"/>
      <c r="D14" s="250"/>
      <c r="E14" s="250"/>
      <c r="F14" s="250"/>
      <c r="G14" s="250"/>
      <c r="H14" s="313" t="s">
        <v>189</v>
      </c>
      <c r="I14" s="314"/>
      <c r="L14" s="100"/>
      <c r="M14" s="5"/>
    </row>
    <row r="15" spans="1:13" ht="16.5" x14ac:dyDescent="0.3">
      <c r="A15" s="42">
        <v>5</v>
      </c>
      <c r="B15" s="250" t="s">
        <v>6</v>
      </c>
      <c r="C15" s="250"/>
      <c r="D15" s="250"/>
      <c r="E15" s="250"/>
      <c r="F15" s="250"/>
      <c r="G15" s="250"/>
      <c r="H15" s="343">
        <v>45413</v>
      </c>
      <c r="I15" s="344"/>
    </row>
    <row r="16" spans="1:13" ht="5.25" customHeight="1" x14ac:dyDescent="0.3">
      <c r="A16" s="311"/>
      <c r="B16" s="311"/>
      <c r="C16" s="311"/>
      <c r="D16" s="311"/>
      <c r="E16" s="311"/>
      <c r="F16" s="311"/>
      <c r="G16" s="311"/>
      <c r="H16" s="311"/>
      <c r="I16" s="311"/>
    </row>
    <row r="17" spans="1:15" ht="16.5" x14ac:dyDescent="0.3">
      <c r="A17" s="262" t="s">
        <v>31</v>
      </c>
      <c r="B17" s="262"/>
      <c r="C17" s="262"/>
      <c r="D17" s="262"/>
      <c r="E17" s="262"/>
      <c r="F17" s="262"/>
      <c r="G17" s="262"/>
      <c r="H17" s="262"/>
      <c r="I17" s="262"/>
    </row>
    <row r="18" spans="1:15" ht="16.5" x14ac:dyDescent="0.3">
      <c r="A18" s="44">
        <v>1</v>
      </c>
      <c r="B18" s="251" t="s">
        <v>18</v>
      </c>
      <c r="C18" s="251"/>
      <c r="D18" s="251"/>
      <c r="E18" s="251"/>
      <c r="F18" s="251"/>
      <c r="G18" s="251"/>
      <c r="H18" s="44" t="s">
        <v>3</v>
      </c>
      <c r="I18" s="44" t="s">
        <v>1</v>
      </c>
    </row>
    <row r="19" spans="1:15" ht="25.5" customHeight="1" x14ac:dyDescent="0.3">
      <c r="A19" s="44" t="s">
        <v>10</v>
      </c>
      <c r="B19" s="279" t="s">
        <v>128</v>
      </c>
      <c r="C19" s="280"/>
      <c r="D19" s="280"/>
      <c r="E19" s="280"/>
      <c r="F19" s="280"/>
      <c r="G19" s="281"/>
      <c r="H19" s="45"/>
      <c r="I19" s="90">
        <v>2204</v>
      </c>
      <c r="J19" s="85"/>
      <c r="L19" s="81"/>
      <c r="M19" s="104"/>
      <c r="N19" s="81"/>
      <c r="O19" s="81"/>
    </row>
    <row r="20" spans="1:15" ht="16.5" x14ac:dyDescent="0.3">
      <c r="A20" s="44" t="s">
        <v>11</v>
      </c>
      <c r="B20" s="250" t="s">
        <v>68</v>
      </c>
      <c r="C20" s="250"/>
      <c r="D20" s="250"/>
      <c r="E20" s="250"/>
      <c r="F20" s="250"/>
      <c r="G20" s="250"/>
      <c r="H20" s="47">
        <v>0.3</v>
      </c>
      <c r="I20" s="90">
        <f>I19*30/100</f>
        <v>661.2</v>
      </c>
      <c r="J20" s="85"/>
      <c r="K20" s="150"/>
      <c r="L20" s="151"/>
      <c r="M20" s="151"/>
      <c r="N20" s="151"/>
      <c r="O20" s="151"/>
    </row>
    <row r="21" spans="1:15" ht="16.5" x14ac:dyDescent="0.3">
      <c r="A21" s="44" t="s">
        <v>12</v>
      </c>
      <c r="B21" s="308" t="s">
        <v>130</v>
      </c>
      <c r="C21" s="308"/>
      <c r="D21" s="308"/>
      <c r="E21" s="308"/>
      <c r="F21" s="308"/>
      <c r="G21" s="308"/>
      <c r="H21" s="47"/>
      <c r="I21" s="90"/>
      <c r="J21" s="85"/>
      <c r="K21" s="152"/>
      <c r="L21" s="151"/>
      <c r="M21" s="151"/>
      <c r="N21" s="156"/>
      <c r="O21" s="156"/>
    </row>
    <row r="22" spans="1:15" ht="16.5" x14ac:dyDescent="0.3">
      <c r="A22" s="44" t="s">
        <v>13</v>
      </c>
      <c r="B22" s="308" t="s">
        <v>2</v>
      </c>
      <c r="C22" s="308"/>
      <c r="D22" s="308"/>
      <c r="E22" s="308"/>
      <c r="F22" s="308"/>
      <c r="G22" s="308"/>
      <c r="H22" s="47"/>
      <c r="I22" s="90"/>
      <c r="J22" s="85"/>
      <c r="L22" s="99"/>
      <c r="M22" s="156"/>
      <c r="N22" s="156"/>
    </row>
    <row r="23" spans="1:15" ht="16.5" x14ac:dyDescent="0.3">
      <c r="A23" s="44" t="s">
        <v>14</v>
      </c>
      <c r="B23" s="308" t="s">
        <v>69</v>
      </c>
      <c r="C23" s="308"/>
      <c r="D23" s="308"/>
      <c r="E23" s="308"/>
      <c r="F23" s="308"/>
      <c r="G23" s="308"/>
      <c r="H23" s="48"/>
      <c r="I23" s="90"/>
      <c r="J23" s="85"/>
      <c r="M23" s="156"/>
      <c r="N23" s="156"/>
    </row>
    <row r="24" spans="1:15" ht="16.5" x14ac:dyDescent="0.3">
      <c r="A24" s="44" t="s">
        <v>15</v>
      </c>
      <c r="B24" s="308" t="s">
        <v>70</v>
      </c>
      <c r="C24" s="308"/>
      <c r="D24" s="308"/>
      <c r="E24" s="308"/>
      <c r="F24" s="308"/>
      <c r="G24" s="308"/>
      <c r="H24" s="48"/>
      <c r="I24" s="90"/>
      <c r="J24" s="85"/>
      <c r="M24" s="156"/>
      <c r="N24" s="156"/>
    </row>
    <row r="25" spans="1:15" ht="16.5" x14ac:dyDescent="0.3">
      <c r="A25" s="44" t="s">
        <v>16</v>
      </c>
      <c r="B25" s="250" t="s">
        <v>4</v>
      </c>
      <c r="C25" s="250"/>
      <c r="D25" s="250"/>
      <c r="E25" s="250"/>
      <c r="F25" s="250"/>
      <c r="G25" s="250"/>
      <c r="H25" s="47"/>
      <c r="I25" s="90">
        <v>0</v>
      </c>
      <c r="J25" s="85"/>
    </row>
    <row r="26" spans="1:15" ht="16.5" x14ac:dyDescent="0.3">
      <c r="A26" s="251" t="s">
        <v>86</v>
      </c>
      <c r="B26" s="251"/>
      <c r="C26" s="251"/>
      <c r="D26" s="251"/>
      <c r="E26" s="251"/>
      <c r="F26" s="251"/>
      <c r="G26" s="251"/>
      <c r="H26" s="251"/>
      <c r="I26" s="89">
        <f>TRUNC(SUM(I19:I25),2)</f>
        <v>2865.2</v>
      </c>
      <c r="J26" s="85"/>
    </row>
    <row r="27" spans="1:15" ht="6.75" customHeight="1" x14ac:dyDescent="0.3">
      <c r="A27" s="49"/>
      <c r="B27" s="49"/>
      <c r="C27" s="49"/>
      <c r="D27" s="49"/>
      <c r="E27" s="49"/>
      <c r="F27" s="49"/>
      <c r="G27" s="49"/>
      <c r="H27" s="49"/>
      <c r="I27" s="50"/>
      <c r="J27" s="85"/>
      <c r="M27" s="123"/>
    </row>
    <row r="28" spans="1:15" ht="16.5" x14ac:dyDescent="0.3">
      <c r="A28" s="262" t="s">
        <v>71</v>
      </c>
      <c r="B28" s="262"/>
      <c r="C28" s="262"/>
      <c r="D28" s="262"/>
      <c r="E28" s="262"/>
      <c r="F28" s="262"/>
      <c r="G28" s="262"/>
      <c r="H28" s="262"/>
      <c r="I28" s="262"/>
      <c r="J28" s="85"/>
    </row>
    <row r="29" spans="1:15" ht="16.5" x14ac:dyDescent="0.3">
      <c r="A29" s="251" t="s">
        <v>76</v>
      </c>
      <c r="B29" s="251"/>
      <c r="C29" s="251"/>
      <c r="D29" s="251"/>
      <c r="E29" s="251"/>
      <c r="F29" s="251"/>
      <c r="G29" s="251"/>
      <c r="H29" s="44" t="s">
        <v>3</v>
      </c>
      <c r="I29" s="44" t="s">
        <v>1</v>
      </c>
      <c r="J29" s="85"/>
      <c r="K29" s="40"/>
    </row>
    <row r="30" spans="1:15" ht="16.5" x14ac:dyDescent="0.3">
      <c r="A30" s="44" t="s">
        <v>10</v>
      </c>
      <c r="B30" s="250" t="s">
        <v>145</v>
      </c>
      <c r="C30" s="250"/>
      <c r="D30" s="250"/>
      <c r="E30" s="250"/>
      <c r="F30" s="250"/>
      <c r="G30" s="250"/>
      <c r="H30" s="51">
        <v>8.3299999999999999E-2</v>
      </c>
      <c r="I30" s="46">
        <f>$I$26*H30</f>
        <v>238.67115999999999</v>
      </c>
      <c r="J30" s="85"/>
    </row>
    <row r="31" spans="1:15" ht="16.5" x14ac:dyDescent="0.3">
      <c r="A31" s="44" t="s">
        <v>11</v>
      </c>
      <c r="B31" s="276" t="s">
        <v>146</v>
      </c>
      <c r="C31" s="277"/>
      <c r="D31" s="277"/>
      <c r="E31" s="277"/>
      <c r="F31" s="277"/>
      <c r="G31" s="278"/>
      <c r="H31" s="52">
        <v>0.121</v>
      </c>
      <c r="I31" s="46">
        <f>H31*I26</f>
        <v>346.68919999999997</v>
      </c>
      <c r="J31" s="85"/>
    </row>
    <row r="32" spans="1:15" ht="16.5" x14ac:dyDescent="0.3">
      <c r="A32" s="251" t="s">
        <v>73</v>
      </c>
      <c r="B32" s="251"/>
      <c r="C32" s="251"/>
      <c r="D32" s="251"/>
      <c r="E32" s="251"/>
      <c r="F32" s="251"/>
      <c r="G32" s="251"/>
      <c r="H32" s="53">
        <f>TRUNC(SUM(H30:H31),4)</f>
        <v>0.20430000000000001</v>
      </c>
      <c r="I32" s="54">
        <f>TRUNC(SUM(I30:I31),2)</f>
        <v>585.36</v>
      </c>
      <c r="J32" s="85"/>
    </row>
    <row r="33" spans="1:15" ht="6.75" customHeight="1" x14ac:dyDescent="0.3">
      <c r="A33" s="306"/>
      <c r="B33" s="307"/>
      <c r="C33" s="307"/>
      <c r="D33" s="307"/>
      <c r="E33" s="307"/>
      <c r="F33" s="307"/>
      <c r="G33" s="307"/>
      <c r="H33" s="307"/>
      <c r="I33" s="307"/>
      <c r="J33" s="85"/>
    </row>
    <row r="34" spans="1:15" ht="16.5" x14ac:dyDescent="0.3">
      <c r="A34" s="251" t="s">
        <v>77</v>
      </c>
      <c r="B34" s="251"/>
      <c r="C34" s="251"/>
      <c r="D34" s="251"/>
      <c r="E34" s="251"/>
      <c r="F34" s="251"/>
      <c r="G34" s="251"/>
      <c r="H34" s="44" t="s">
        <v>3</v>
      </c>
      <c r="I34" s="44" t="s">
        <v>1</v>
      </c>
      <c r="J34" s="85"/>
    </row>
    <row r="35" spans="1:15" ht="16.5" x14ac:dyDescent="0.3">
      <c r="A35" s="44" t="s">
        <v>10</v>
      </c>
      <c r="B35" s="250" t="s">
        <v>169</v>
      </c>
      <c r="C35" s="250"/>
      <c r="D35" s="250"/>
      <c r="E35" s="250"/>
      <c r="F35" s="250"/>
      <c r="G35" s="250"/>
      <c r="H35" s="51">
        <v>0.2</v>
      </c>
      <c r="I35" s="46">
        <f>H35*($I$26+I32)</f>
        <v>690.11200000000008</v>
      </c>
      <c r="J35" s="85"/>
    </row>
    <row r="36" spans="1:15" ht="16.5" x14ac:dyDescent="0.3">
      <c r="A36" s="44" t="s">
        <v>11</v>
      </c>
      <c r="B36" s="250" t="s">
        <v>148</v>
      </c>
      <c r="C36" s="250"/>
      <c r="D36" s="250"/>
      <c r="E36" s="250"/>
      <c r="F36" s="250"/>
      <c r="G36" s="250"/>
      <c r="H36" s="51">
        <v>2.5000000000000001E-2</v>
      </c>
      <c r="I36" s="46">
        <f>H36*($I$26+I32)</f>
        <v>86.26400000000001</v>
      </c>
      <c r="J36" s="85"/>
      <c r="L36" s="5"/>
      <c r="M36" s="5"/>
      <c r="N36" s="5"/>
      <c r="O36" s="5"/>
    </row>
    <row r="37" spans="1:15" ht="52.5" customHeight="1" x14ac:dyDescent="0.3">
      <c r="A37" s="71" t="s">
        <v>12</v>
      </c>
      <c r="B37" s="271" t="s">
        <v>170</v>
      </c>
      <c r="C37" s="284"/>
      <c r="D37" s="284"/>
      <c r="E37" s="284"/>
      <c r="F37" s="284"/>
      <c r="G37" s="285"/>
      <c r="H37" s="51">
        <v>0.03</v>
      </c>
      <c r="I37" s="46">
        <f>H37*($I$26+I32)</f>
        <v>103.51679999999999</v>
      </c>
      <c r="J37" s="85"/>
      <c r="L37" s="5"/>
      <c r="M37" s="5"/>
      <c r="N37" s="5"/>
      <c r="O37" s="5"/>
    </row>
    <row r="38" spans="1:15" ht="16.5" x14ac:dyDescent="0.3">
      <c r="A38" s="44" t="s">
        <v>13</v>
      </c>
      <c r="B38" s="250" t="s">
        <v>171</v>
      </c>
      <c r="C38" s="250"/>
      <c r="D38" s="250"/>
      <c r="E38" s="250"/>
      <c r="F38" s="250"/>
      <c r="G38" s="250"/>
      <c r="H38" s="51">
        <v>1.4999999999999999E-2</v>
      </c>
      <c r="I38" s="46">
        <f>H38*($I$26+I32)</f>
        <v>51.758399999999995</v>
      </c>
      <c r="J38" s="85"/>
      <c r="L38" s="12"/>
      <c r="M38" s="12"/>
      <c r="N38" s="5"/>
      <c r="O38" s="5"/>
    </row>
    <row r="39" spans="1:15" ht="16.5" x14ac:dyDescent="0.3">
      <c r="A39" s="44" t="s">
        <v>14</v>
      </c>
      <c r="B39" s="250" t="s">
        <v>172</v>
      </c>
      <c r="C39" s="250"/>
      <c r="D39" s="250"/>
      <c r="E39" s="250"/>
      <c r="F39" s="250"/>
      <c r="G39" s="250"/>
      <c r="H39" s="51">
        <v>0.01</v>
      </c>
      <c r="I39" s="46">
        <f>H39*($I$26+I32)</f>
        <v>34.505600000000001</v>
      </c>
      <c r="J39" s="85"/>
      <c r="L39" s="13"/>
      <c r="M39" s="13"/>
      <c r="N39" s="14"/>
      <c r="O39" s="14"/>
    </row>
    <row r="40" spans="1:15" ht="16.5" x14ac:dyDescent="0.3">
      <c r="A40" s="44" t="s">
        <v>15</v>
      </c>
      <c r="B40" s="250" t="s">
        <v>151</v>
      </c>
      <c r="C40" s="250"/>
      <c r="D40" s="250"/>
      <c r="E40" s="250"/>
      <c r="F40" s="250"/>
      <c r="G40" s="250"/>
      <c r="H40" s="51">
        <v>6.0000000000000001E-3</v>
      </c>
      <c r="I40" s="46">
        <f>H40*($I$26+I32)</f>
        <v>20.70336</v>
      </c>
      <c r="J40" s="85"/>
      <c r="L40" s="13"/>
      <c r="M40" s="13"/>
      <c r="N40" s="14"/>
      <c r="O40" s="14"/>
    </row>
    <row r="41" spans="1:15" ht="16.5" x14ac:dyDescent="0.3">
      <c r="A41" s="44" t="s">
        <v>16</v>
      </c>
      <c r="B41" s="250" t="s">
        <v>152</v>
      </c>
      <c r="C41" s="250"/>
      <c r="D41" s="250"/>
      <c r="E41" s="250"/>
      <c r="F41" s="250"/>
      <c r="G41" s="250"/>
      <c r="H41" s="51">
        <v>2E-3</v>
      </c>
      <c r="I41" s="46">
        <f>H41*($I$26+I32)</f>
        <v>6.9011199999999997</v>
      </c>
      <c r="J41" s="85"/>
      <c r="L41" s="13"/>
      <c r="M41" s="13"/>
      <c r="N41" s="14"/>
      <c r="O41" s="14"/>
    </row>
    <row r="42" spans="1:15" ht="16.5" x14ac:dyDescent="0.3">
      <c r="A42" s="44" t="s">
        <v>17</v>
      </c>
      <c r="B42" s="250" t="s">
        <v>153</v>
      </c>
      <c r="C42" s="250"/>
      <c r="D42" s="250"/>
      <c r="E42" s="250"/>
      <c r="F42" s="250"/>
      <c r="G42" s="250"/>
      <c r="H42" s="51">
        <v>0.08</v>
      </c>
      <c r="I42" s="46">
        <f>H42*($I$26+I32)</f>
        <v>276.04480000000001</v>
      </c>
      <c r="J42" s="85"/>
      <c r="L42" s="13"/>
      <c r="M42" s="13"/>
      <c r="N42" s="14"/>
      <c r="O42" s="14"/>
    </row>
    <row r="43" spans="1:15" ht="16.5" x14ac:dyDescent="0.3">
      <c r="A43" s="251" t="s">
        <v>75</v>
      </c>
      <c r="B43" s="251"/>
      <c r="C43" s="251"/>
      <c r="D43" s="251"/>
      <c r="E43" s="251"/>
      <c r="F43" s="251"/>
      <c r="G43" s="251"/>
      <c r="H43" s="53">
        <f>SUM(H35:H42)</f>
        <v>0.36800000000000005</v>
      </c>
      <c r="I43" s="89">
        <f>TRUNC(SUM(I35:I42),2)</f>
        <v>1269.8</v>
      </c>
      <c r="L43" s="13"/>
      <c r="M43" s="13"/>
      <c r="N43" s="14"/>
      <c r="O43" s="14"/>
    </row>
    <row r="44" spans="1:15" ht="6.75" customHeight="1" x14ac:dyDescent="0.3">
      <c r="A44" s="290"/>
      <c r="B44" s="290"/>
      <c r="C44" s="290"/>
      <c r="D44" s="290"/>
      <c r="E44" s="290"/>
      <c r="F44" s="290"/>
      <c r="G44" s="290"/>
      <c r="H44" s="290"/>
      <c r="I44" s="291"/>
      <c r="L44" s="5"/>
      <c r="M44" s="5"/>
      <c r="N44" s="5"/>
      <c r="O44" s="5"/>
    </row>
    <row r="45" spans="1:15" ht="16.5" x14ac:dyDescent="0.3">
      <c r="A45" s="251" t="s">
        <v>78</v>
      </c>
      <c r="B45" s="251"/>
      <c r="C45" s="251"/>
      <c r="D45" s="251"/>
      <c r="E45" s="251"/>
      <c r="F45" s="251"/>
      <c r="G45" s="251"/>
      <c r="H45" s="53"/>
      <c r="I45" s="44" t="s">
        <v>1</v>
      </c>
      <c r="L45" s="4"/>
      <c r="M45" s="4"/>
      <c r="N45" s="4"/>
      <c r="O45" s="5"/>
    </row>
    <row r="46" spans="1:15" ht="29.25" customHeight="1" x14ac:dyDescent="0.3">
      <c r="A46" s="44" t="s">
        <v>10</v>
      </c>
      <c r="B46" s="340" t="s">
        <v>204</v>
      </c>
      <c r="C46" s="341"/>
      <c r="D46" s="341"/>
      <c r="E46" s="341"/>
      <c r="F46" s="341"/>
      <c r="G46" s="342"/>
      <c r="H46" s="42" t="s">
        <v>0</v>
      </c>
      <c r="I46" s="92">
        <f>IF(ROUND((H47*H48*H49)-(I19*0.06),2)&lt;0,0,ROUND((H47*H48*H49)-(I19*0.06),2))</f>
        <v>12.96</v>
      </c>
      <c r="L46" s="3"/>
      <c r="M46" s="7"/>
      <c r="N46" s="3"/>
      <c r="O46" s="5"/>
    </row>
    <row r="47" spans="1:15" ht="25.5" customHeight="1" x14ac:dyDescent="0.3">
      <c r="A47" s="44"/>
      <c r="B47" s="292" t="s">
        <v>125</v>
      </c>
      <c r="C47" s="292"/>
      <c r="D47" s="292"/>
      <c r="E47" s="292"/>
      <c r="F47" s="292"/>
      <c r="G47" s="292"/>
      <c r="H47" s="113">
        <v>3.3</v>
      </c>
      <c r="I47" s="92"/>
      <c r="L47" s="3"/>
      <c r="M47" s="7"/>
      <c r="N47" s="3"/>
      <c r="O47" s="5"/>
    </row>
    <row r="48" spans="1:15" ht="18" customHeight="1" x14ac:dyDescent="0.3">
      <c r="A48" s="44"/>
      <c r="B48" s="302" t="s">
        <v>121</v>
      </c>
      <c r="C48" s="302"/>
      <c r="D48" s="302"/>
      <c r="E48" s="302"/>
      <c r="F48" s="302"/>
      <c r="G48" s="302"/>
      <c r="H48" s="42">
        <v>2</v>
      </c>
      <c r="I48" s="92"/>
      <c r="L48" s="3"/>
      <c r="M48" s="7"/>
      <c r="N48" s="3"/>
      <c r="O48" s="5"/>
    </row>
    <row r="49" spans="1:20" ht="14.25" customHeight="1" x14ac:dyDescent="0.3">
      <c r="A49" s="44"/>
      <c r="B49" s="302" t="s">
        <v>122</v>
      </c>
      <c r="C49" s="302"/>
      <c r="D49" s="302"/>
      <c r="E49" s="302"/>
      <c r="F49" s="302"/>
      <c r="G49" s="302"/>
      <c r="H49" s="42">
        <v>22</v>
      </c>
      <c r="I49" s="92"/>
      <c r="L49" s="3"/>
      <c r="M49" s="7"/>
      <c r="N49" s="3"/>
      <c r="O49" s="5"/>
    </row>
    <row r="50" spans="1:20" ht="21" customHeight="1" x14ac:dyDescent="0.3">
      <c r="A50" s="44" t="s">
        <v>11</v>
      </c>
      <c r="B50" s="303" t="s">
        <v>229</v>
      </c>
      <c r="C50" s="304"/>
      <c r="D50" s="304"/>
      <c r="E50" s="304"/>
      <c r="F50" s="304"/>
      <c r="G50" s="305"/>
      <c r="H50" s="109">
        <v>28</v>
      </c>
      <c r="I50" s="55">
        <f>H51*H50</f>
        <v>616</v>
      </c>
      <c r="L50" s="5"/>
      <c r="M50" s="5"/>
      <c r="N50" s="9"/>
      <c r="O50" s="5"/>
    </row>
    <row r="51" spans="1:20" ht="18.75" customHeight="1" x14ac:dyDescent="0.3">
      <c r="A51" s="44"/>
      <c r="B51" s="331" t="s">
        <v>179</v>
      </c>
      <c r="C51" s="332"/>
      <c r="D51" s="332"/>
      <c r="E51" s="332"/>
      <c r="F51" s="332"/>
      <c r="G51" s="333"/>
      <c r="H51" s="42">
        <v>22</v>
      </c>
      <c r="I51" s="55"/>
      <c r="L51" s="5"/>
      <c r="M51" s="5"/>
      <c r="N51" s="9"/>
      <c r="O51" s="5"/>
    </row>
    <row r="52" spans="1:20" ht="18" customHeight="1" x14ac:dyDescent="0.3">
      <c r="A52" s="71" t="s">
        <v>12</v>
      </c>
      <c r="B52" s="337" t="s">
        <v>178</v>
      </c>
      <c r="C52" s="338"/>
      <c r="D52" s="338"/>
      <c r="E52" s="338"/>
      <c r="F52" s="338"/>
      <c r="G52" s="339"/>
      <c r="H52" s="42" t="s">
        <v>0</v>
      </c>
      <c r="I52" s="55">
        <v>31.9</v>
      </c>
      <c r="L52" s="5"/>
      <c r="M52" s="10"/>
      <c r="N52" s="11"/>
      <c r="O52" s="5"/>
    </row>
    <row r="53" spans="1:20" ht="16.5" x14ac:dyDescent="0.3">
      <c r="A53" s="71" t="s">
        <v>13</v>
      </c>
      <c r="B53" s="327" t="s">
        <v>230</v>
      </c>
      <c r="C53" s="328"/>
      <c r="D53" s="328"/>
      <c r="E53" s="328"/>
      <c r="F53" s="328"/>
      <c r="G53" s="329"/>
      <c r="H53" s="103" t="s">
        <v>0</v>
      </c>
      <c r="I53" s="206">
        <v>170</v>
      </c>
      <c r="L53" s="5"/>
      <c r="M53" s="5"/>
      <c r="N53" s="11"/>
      <c r="O53" s="5"/>
    </row>
    <row r="54" spans="1:20" ht="16.5" x14ac:dyDescent="0.3">
      <c r="A54" s="44" t="s">
        <v>14</v>
      </c>
      <c r="B54" s="265" t="s">
        <v>126</v>
      </c>
      <c r="C54" s="330"/>
      <c r="D54" s="330"/>
      <c r="E54" s="330"/>
      <c r="F54" s="330"/>
      <c r="G54" s="330"/>
      <c r="H54" s="42" t="s">
        <v>0</v>
      </c>
      <c r="I54" s="55">
        <v>0</v>
      </c>
      <c r="L54" s="81"/>
      <c r="M54" s="104"/>
      <c r="N54" s="81"/>
      <c r="O54" s="81"/>
      <c r="P54" s="84"/>
    </row>
    <row r="55" spans="1:20" ht="16.5" x14ac:dyDescent="0.3">
      <c r="A55" s="251" t="s">
        <v>79</v>
      </c>
      <c r="B55" s="251"/>
      <c r="C55" s="251"/>
      <c r="D55" s="251"/>
      <c r="E55" s="251"/>
      <c r="F55" s="251"/>
      <c r="G55" s="251"/>
      <c r="H55" s="251"/>
      <c r="I55" s="54">
        <f>SUM(I46:I54)</f>
        <v>830.86</v>
      </c>
      <c r="L55" s="12"/>
      <c r="M55" s="12"/>
      <c r="N55" s="5"/>
      <c r="P55" s="5"/>
    </row>
    <row r="56" spans="1:20" ht="16.5" x14ac:dyDescent="0.3">
      <c r="A56" s="290"/>
      <c r="B56" s="290"/>
      <c r="C56" s="290"/>
      <c r="D56" s="290"/>
      <c r="E56" s="290"/>
      <c r="F56" s="290"/>
      <c r="G56" s="290"/>
      <c r="H56" s="290"/>
      <c r="I56" s="291"/>
      <c r="L56" s="9"/>
      <c r="M56" s="67"/>
      <c r="N56" s="6"/>
      <c r="O56" s="6"/>
      <c r="P56" s="5"/>
    </row>
    <row r="57" spans="1:20" ht="16.5" x14ac:dyDescent="0.3">
      <c r="A57" s="256" t="s">
        <v>80</v>
      </c>
      <c r="B57" s="256"/>
      <c r="C57" s="256"/>
      <c r="D57" s="256"/>
      <c r="E57" s="256"/>
      <c r="F57" s="256"/>
      <c r="G57" s="256"/>
      <c r="H57" s="256"/>
      <c r="I57" s="256"/>
      <c r="L57" s="10"/>
      <c r="M57" s="5"/>
      <c r="N57" s="5"/>
      <c r="P57" s="5"/>
    </row>
    <row r="58" spans="1:20" ht="16.5" x14ac:dyDescent="0.3">
      <c r="A58" s="251" t="s">
        <v>84</v>
      </c>
      <c r="B58" s="251"/>
      <c r="C58" s="251"/>
      <c r="D58" s="251"/>
      <c r="E58" s="251"/>
      <c r="F58" s="251"/>
      <c r="G58" s="251"/>
      <c r="H58" s="251"/>
      <c r="I58" s="44" t="s">
        <v>1</v>
      </c>
      <c r="L58" s="11"/>
      <c r="M58" s="5"/>
      <c r="N58" s="5"/>
      <c r="P58" s="5"/>
    </row>
    <row r="59" spans="1:20" ht="16.5" x14ac:dyDescent="0.3">
      <c r="A59" s="44" t="s">
        <v>81</v>
      </c>
      <c r="B59" s="266" t="s">
        <v>72</v>
      </c>
      <c r="C59" s="266"/>
      <c r="D59" s="266"/>
      <c r="E59" s="266"/>
      <c r="F59" s="266"/>
      <c r="G59" s="266"/>
      <c r="H59" s="266"/>
      <c r="I59" s="90">
        <f>I32</f>
        <v>585.36</v>
      </c>
      <c r="L59" s="11"/>
      <c r="M59" s="5"/>
      <c r="N59" s="5"/>
      <c r="P59" s="5"/>
    </row>
    <row r="60" spans="1:20" ht="16.5" x14ac:dyDescent="0.3">
      <c r="A60" s="44" t="s">
        <v>82</v>
      </c>
      <c r="B60" s="266" t="s">
        <v>74</v>
      </c>
      <c r="C60" s="266"/>
      <c r="D60" s="266"/>
      <c r="E60" s="266"/>
      <c r="F60" s="266"/>
      <c r="G60" s="266"/>
      <c r="H60" s="266"/>
      <c r="I60" s="90">
        <f>I43</f>
        <v>1269.8</v>
      </c>
      <c r="L60" s="5"/>
      <c r="M60" s="5"/>
      <c r="N60" s="5"/>
      <c r="P60" s="5"/>
    </row>
    <row r="61" spans="1:20" ht="16.5" x14ac:dyDescent="0.3">
      <c r="A61" s="44" t="s">
        <v>83</v>
      </c>
      <c r="B61" s="266" t="s">
        <v>85</v>
      </c>
      <c r="C61" s="266"/>
      <c r="D61" s="266"/>
      <c r="E61" s="266"/>
      <c r="F61" s="266"/>
      <c r="G61" s="266"/>
      <c r="H61" s="266"/>
      <c r="I61" s="90">
        <f>I55</f>
        <v>830.86</v>
      </c>
      <c r="L61" s="105"/>
      <c r="M61" s="12"/>
      <c r="N61" s="5"/>
    </row>
    <row r="62" spans="1:20" ht="16.5" x14ac:dyDescent="0.3">
      <c r="A62" s="251" t="s">
        <v>87</v>
      </c>
      <c r="B62" s="251"/>
      <c r="C62" s="251"/>
      <c r="D62" s="251"/>
      <c r="E62" s="251"/>
      <c r="F62" s="251"/>
      <c r="G62" s="251"/>
      <c r="H62" s="251"/>
      <c r="I62" s="89">
        <f>TRUNC(SUM(I59:I61),2)</f>
        <v>2686.02</v>
      </c>
      <c r="L62" s="102"/>
      <c r="M62" s="67"/>
      <c r="N62" s="102"/>
      <c r="O62" s="102"/>
    </row>
    <row r="63" spans="1:20" ht="16.5" x14ac:dyDescent="0.3">
      <c r="A63" s="260"/>
      <c r="B63" s="261"/>
      <c r="C63" s="261"/>
      <c r="D63" s="261"/>
      <c r="E63" s="261"/>
      <c r="F63" s="261"/>
      <c r="G63" s="261"/>
      <c r="H63" s="261"/>
      <c r="I63" s="261"/>
      <c r="L63" s="105"/>
      <c r="M63" s="12"/>
      <c r="N63" s="5"/>
      <c r="Q63" s="111"/>
    </row>
    <row r="64" spans="1:20" ht="16.5" x14ac:dyDescent="0.3">
      <c r="A64" s="262" t="s">
        <v>119</v>
      </c>
      <c r="B64" s="262"/>
      <c r="C64" s="262"/>
      <c r="D64" s="262"/>
      <c r="E64" s="262"/>
      <c r="F64" s="262"/>
      <c r="G64" s="262"/>
      <c r="H64" s="262"/>
      <c r="I64" s="262"/>
      <c r="L64" s="102"/>
      <c r="M64" s="67"/>
      <c r="N64" s="102"/>
      <c r="O64" s="102"/>
      <c r="Q64" s="102"/>
      <c r="R64" s="110"/>
      <c r="S64" s="102"/>
      <c r="T64" s="102"/>
    </row>
    <row r="65" spans="1:13" ht="16.5" x14ac:dyDescent="0.3">
      <c r="A65" s="44" t="s">
        <v>118</v>
      </c>
      <c r="B65" s="251" t="s">
        <v>89</v>
      </c>
      <c r="C65" s="251"/>
      <c r="D65" s="251"/>
      <c r="E65" s="251"/>
      <c r="F65" s="251"/>
      <c r="G65" s="251"/>
      <c r="H65" s="44" t="s">
        <v>3</v>
      </c>
      <c r="I65" s="44" t="s">
        <v>1</v>
      </c>
      <c r="J65" s="84"/>
      <c r="K65" s="84"/>
      <c r="L65" s="84"/>
      <c r="M65" s="84"/>
    </row>
    <row r="66" spans="1:13" ht="33.75" customHeight="1" x14ac:dyDescent="0.3">
      <c r="A66" s="44" t="s">
        <v>10</v>
      </c>
      <c r="B66" s="271" t="s">
        <v>155</v>
      </c>
      <c r="C66" s="272"/>
      <c r="D66" s="272"/>
      <c r="E66" s="272"/>
      <c r="F66" s="272"/>
      <c r="G66" s="273"/>
      <c r="H66" s="51">
        <v>4.5999999999999999E-3</v>
      </c>
      <c r="I66" s="46">
        <f>$I$26*H66</f>
        <v>13.179919999999999</v>
      </c>
      <c r="J66" s="84"/>
      <c r="K66" s="84"/>
      <c r="L66" s="84"/>
    </row>
    <row r="67" spans="1:13" ht="16.5" x14ac:dyDescent="0.3">
      <c r="A67" s="44" t="s">
        <v>11</v>
      </c>
      <c r="B67" s="279" t="s">
        <v>173</v>
      </c>
      <c r="C67" s="280"/>
      <c r="D67" s="280"/>
      <c r="E67" s="280"/>
      <c r="F67" s="280"/>
      <c r="G67" s="281"/>
      <c r="H67" s="51">
        <f>8%*H66</f>
        <v>3.68E-4</v>
      </c>
      <c r="I67" s="46">
        <f>H67*I26</f>
        <v>1.0543936</v>
      </c>
      <c r="J67" s="84"/>
      <c r="K67" s="84"/>
    </row>
    <row r="68" spans="1:13" ht="16.5" x14ac:dyDescent="0.3">
      <c r="A68" s="44" t="s">
        <v>12</v>
      </c>
      <c r="B68" s="283" t="s">
        <v>157</v>
      </c>
      <c r="C68" s="284"/>
      <c r="D68" s="284"/>
      <c r="E68" s="284"/>
      <c r="F68" s="284"/>
      <c r="G68" s="285"/>
      <c r="H68" s="51">
        <v>3.44E-2</v>
      </c>
      <c r="I68" s="46">
        <f>$I$26*H68</f>
        <v>98.562879999999993</v>
      </c>
      <c r="J68" s="84"/>
      <c r="K68" s="84"/>
      <c r="L68" s="84"/>
    </row>
    <row r="69" spans="1:13" ht="16.5" x14ac:dyDescent="0.3">
      <c r="A69" s="44" t="s">
        <v>13</v>
      </c>
      <c r="B69" s="286" t="s">
        <v>158</v>
      </c>
      <c r="C69" s="287"/>
      <c r="D69" s="287"/>
      <c r="E69" s="287"/>
      <c r="F69" s="287"/>
      <c r="G69" s="288"/>
      <c r="H69" s="51">
        <v>1.9400000000000001E-2</v>
      </c>
      <c r="I69" s="46">
        <f>$I$26*H69</f>
        <v>55.584879999999998</v>
      </c>
      <c r="J69" s="84"/>
    </row>
    <row r="70" spans="1:13" ht="16.5" x14ac:dyDescent="0.3">
      <c r="A70" s="44" t="s">
        <v>14</v>
      </c>
      <c r="B70" s="250" t="s">
        <v>90</v>
      </c>
      <c r="C70" s="250"/>
      <c r="D70" s="250"/>
      <c r="E70" s="250"/>
      <c r="F70" s="250"/>
      <c r="G70" s="250"/>
      <c r="H70" s="52">
        <f>H43*H69</f>
        <v>7.1392000000000009E-3</v>
      </c>
      <c r="I70" s="46">
        <f>$I$26*H70</f>
        <v>20.45523584</v>
      </c>
      <c r="J70" s="84"/>
      <c r="K70" s="84"/>
    </row>
    <row r="71" spans="1:13" ht="16.5" x14ac:dyDescent="0.3">
      <c r="A71" s="44" t="s">
        <v>15</v>
      </c>
      <c r="B71" s="271" t="s">
        <v>159</v>
      </c>
      <c r="C71" s="272"/>
      <c r="D71" s="272"/>
      <c r="E71" s="272"/>
      <c r="F71" s="272"/>
      <c r="G71" s="273"/>
      <c r="H71" s="131">
        <v>6.2E-4</v>
      </c>
      <c r="I71" s="46">
        <f>$I$26*H71</f>
        <v>1.7764239999999998</v>
      </c>
      <c r="J71" s="84"/>
    </row>
    <row r="72" spans="1:13" ht="16.5" x14ac:dyDescent="0.3">
      <c r="A72" s="251" t="s">
        <v>91</v>
      </c>
      <c r="B72" s="251"/>
      <c r="C72" s="251"/>
      <c r="D72" s="251"/>
      <c r="E72" s="251"/>
      <c r="F72" s="251"/>
      <c r="G72" s="251"/>
      <c r="H72" s="53">
        <f>TRUNC(SUM(H66:H71),4)</f>
        <v>6.6500000000000004E-2</v>
      </c>
      <c r="I72" s="54">
        <f>TRUNC(SUM(I66:I71),2)</f>
        <v>190.61</v>
      </c>
    </row>
    <row r="73" spans="1:13" ht="16.5" x14ac:dyDescent="0.3">
      <c r="A73" s="274"/>
      <c r="B73" s="275"/>
      <c r="C73" s="275"/>
      <c r="D73" s="275"/>
      <c r="E73" s="275"/>
      <c r="F73" s="275"/>
      <c r="G73" s="275"/>
      <c r="H73" s="275"/>
      <c r="I73" s="275"/>
    </row>
    <row r="74" spans="1:13" ht="16.5" x14ac:dyDescent="0.3">
      <c r="A74" s="262" t="s">
        <v>92</v>
      </c>
      <c r="B74" s="262"/>
      <c r="C74" s="262"/>
      <c r="D74" s="262"/>
      <c r="E74" s="262"/>
      <c r="F74" s="262"/>
      <c r="G74" s="262"/>
      <c r="H74" s="262"/>
      <c r="I74" s="262"/>
    </row>
    <row r="75" spans="1:13" ht="76.5" customHeight="1" x14ac:dyDescent="0.3">
      <c r="A75" s="251" t="s">
        <v>93</v>
      </c>
      <c r="B75" s="251"/>
      <c r="C75" s="251"/>
      <c r="D75" s="251"/>
      <c r="E75" s="251"/>
      <c r="F75" s="251"/>
      <c r="G75" s="251"/>
      <c r="H75" s="44" t="s">
        <v>3</v>
      </c>
      <c r="I75" s="44" t="s">
        <v>1</v>
      </c>
      <c r="J75" s="84"/>
    </row>
    <row r="76" spans="1:13" ht="72" customHeight="1" x14ac:dyDescent="0.3">
      <c r="A76" s="44" t="s">
        <v>10</v>
      </c>
      <c r="B76" s="276" t="s">
        <v>160</v>
      </c>
      <c r="C76" s="277"/>
      <c r="D76" s="277"/>
      <c r="E76" s="277"/>
      <c r="F76" s="277"/>
      <c r="G76" s="278"/>
      <c r="H76" s="51">
        <v>0</v>
      </c>
      <c r="I76" s="46">
        <f t="shared" ref="I76:I81" si="0">$I$26*H76</f>
        <v>0</v>
      </c>
      <c r="J76" s="84"/>
    </row>
    <row r="77" spans="1:13" ht="108.75" customHeight="1" x14ac:dyDescent="0.3">
      <c r="A77" s="44" t="s">
        <v>11</v>
      </c>
      <c r="B77" s="271" t="s">
        <v>161</v>
      </c>
      <c r="C77" s="272"/>
      <c r="D77" s="272"/>
      <c r="E77" s="272"/>
      <c r="F77" s="272"/>
      <c r="G77" s="273"/>
      <c r="H77" s="51">
        <v>2.8E-3</v>
      </c>
      <c r="I77" s="46">
        <f t="shared" si="0"/>
        <v>8.0225599999999986</v>
      </c>
      <c r="J77" s="84"/>
    </row>
    <row r="78" spans="1:13" ht="81" customHeight="1" x14ac:dyDescent="0.3">
      <c r="A78" s="44" t="s">
        <v>12</v>
      </c>
      <c r="B78" s="271" t="s">
        <v>162</v>
      </c>
      <c r="C78" s="272"/>
      <c r="D78" s="272"/>
      <c r="E78" s="272"/>
      <c r="F78" s="272"/>
      <c r="G78" s="273"/>
      <c r="H78" s="51">
        <v>2.0000000000000001E-4</v>
      </c>
      <c r="I78" s="46">
        <f t="shared" si="0"/>
        <v>0.57303999999999999</v>
      </c>
      <c r="J78" s="84"/>
    </row>
    <row r="79" spans="1:13" ht="79.5" customHeight="1" x14ac:dyDescent="0.3">
      <c r="A79" s="44" t="s">
        <v>13</v>
      </c>
      <c r="B79" s="271" t="s">
        <v>163</v>
      </c>
      <c r="C79" s="272"/>
      <c r="D79" s="272"/>
      <c r="E79" s="272"/>
      <c r="F79" s="272"/>
      <c r="G79" s="273"/>
      <c r="H79" s="51">
        <v>3.3E-3</v>
      </c>
      <c r="I79" s="46">
        <f t="shared" si="0"/>
        <v>9.4551599999999993</v>
      </c>
      <c r="J79" s="84"/>
    </row>
    <row r="80" spans="1:13" ht="195.75" customHeight="1" x14ac:dyDescent="0.3">
      <c r="A80" s="44" t="s">
        <v>14</v>
      </c>
      <c r="B80" s="257" t="s">
        <v>164</v>
      </c>
      <c r="C80" s="257"/>
      <c r="D80" s="257"/>
      <c r="E80" s="257"/>
      <c r="F80" s="257"/>
      <c r="G80" s="257"/>
      <c r="H80" s="51">
        <v>6.9999999999999999E-4</v>
      </c>
      <c r="I80" s="46">
        <f t="shared" si="0"/>
        <v>2.0056399999999996</v>
      </c>
      <c r="J80" s="84"/>
    </row>
    <row r="81" spans="1:10" ht="54" customHeight="1" x14ac:dyDescent="0.3">
      <c r="A81" s="44" t="s">
        <v>15</v>
      </c>
      <c r="B81" s="257" t="s">
        <v>165</v>
      </c>
      <c r="C81" s="257"/>
      <c r="D81" s="257"/>
      <c r="E81" s="257"/>
      <c r="F81" s="257"/>
      <c r="G81" s="257"/>
      <c r="H81" s="51">
        <v>1.3899999999999999E-2</v>
      </c>
      <c r="I81" s="46">
        <f t="shared" si="0"/>
        <v>39.826279999999997</v>
      </c>
    </row>
    <row r="82" spans="1:10" ht="16.5" x14ac:dyDescent="0.3">
      <c r="A82" s="251" t="s">
        <v>22</v>
      </c>
      <c r="B82" s="251"/>
      <c r="C82" s="251"/>
      <c r="D82" s="251"/>
      <c r="E82" s="251"/>
      <c r="F82" s="251"/>
      <c r="G82" s="251"/>
      <c r="H82" s="53">
        <f>TRUNC(SUM(H76:H81),4)</f>
        <v>2.0899999999999998E-2</v>
      </c>
      <c r="I82" s="54">
        <f>TRUNC(SUM(I76:I81),2)</f>
        <v>59.88</v>
      </c>
    </row>
    <row r="83" spans="1:10" ht="16.5" x14ac:dyDescent="0.3">
      <c r="A83" s="267"/>
      <c r="B83" s="268"/>
      <c r="C83" s="268"/>
      <c r="D83" s="268"/>
      <c r="E83" s="268"/>
      <c r="F83" s="268"/>
      <c r="G83" s="268"/>
      <c r="H83" s="268"/>
      <c r="I83" s="268"/>
    </row>
    <row r="84" spans="1:10" ht="16.5" x14ac:dyDescent="0.3">
      <c r="A84" s="251" t="s">
        <v>95</v>
      </c>
      <c r="B84" s="251"/>
      <c r="C84" s="251"/>
      <c r="D84" s="251"/>
      <c r="E84" s="251"/>
      <c r="F84" s="251"/>
      <c r="G84" s="251"/>
      <c r="H84" s="44" t="s">
        <v>3</v>
      </c>
      <c r="I84" s="44" t="s">
        <v>1</v>
      </c>
    </row>
    <row r="85" spans="1:10" ht="16.5" x14ac:dyDescent="0.3">
      <c r="A85" s="44" t="s">
        <v>10</v>
      </c>
      <c r="B85" s="250" t="s">
        <v>96</v>
      </c>
      <c r="C85" s="250"/>
      <c r="D85" s="250"/>
      <c r="E85" s="250"/>
      <c r="F85" s="250"/>
      <c r="G85" s="250"/>
      <c r="H85" s="51">
        <v>0</v>
      </c>
      <c r="I85" s="46">
        <f>$I$27*H85</f>
        <v>0</v>
      </c>
    </row>
    <row r="86" spans="1:10" ht="16.5" x14ac:dyDescent="0.3">
      <c r="A86" s="251" t="s">
        <v>24</v>
      </c>
      <c r="B86" s="251"/>
      <c r="C86" s="251"/>
      <c r="D86" s="251"/>
      <c r="E86" s="251"/>
      <c r="F86" s="251"/>
      <c r="G86" s="251"/>
      <c r="H86" s="53">
        <f>TRUNC(SUM(H85),4)</f>
        <v>0</v>
      </c>
      <c r="I86" s="54">
        <f>TRUNC(SUM(I85),2)</f>
        <v>0</v>
      </c>
    </row>
    <row r="87" spans="1:10" ht="16.5" x14ac:dyDescent="0.3">
      <c r="A87" s="269"/>
      <c r="B87" s="270"/>
      <c r="C87" s="270"/>
      <c r="D87" s="270"/>
      <c r="E87" s="270"/>
      <c r="F87" s="270"/>
      <c r="G87" s="270"/>
      <c r="H87" s="270"/>
      <c r="I87" s="270"/>
    </row>
    <row r="88" spans="1:10" ht="16.5" x14ac:dyDescent="0.3">
      <c r="A88" s="256" t="s">
        <v>97</v>
      </c>
      <c r="B88" s="256"/>
      <c r="C88" s="256"/>
      <c r="D88" s="256"/>
      <c r="E88" s="256"/>
      <c r="F88" s="256"/>
      <c r="G88" s="256"/>
      <c r="H88" s="256"/>
      <c r="I88" s="256"/>
    </row>
    <row r="89" spans="1:10" ht="16.5" x14ac:dyDescent="0.3">
      <c r="A89" s="251" t="s">
        <v>98</v>
      </c>
      <c r="B89" s="251"/>
      <c r="C89" s="251"/>
      <c r="D89" s="251"/>
      <c r="E89" s="251"/>
      <c r="F89" s="251"/>
      <c r="G89" s="251"/>
      <c r="H89" s="251"/>
      <c r="I89" s="44" t="s">
        <v>1</v>
      </c>
    </row>
    <row r="90" spans="1:10" ht="16.5" x14ac:dyDescent="0.3">
      <c r="A90" s="44" t="s">
        <v>27</v>
      </c>
      <c r="B90" s="266" t="s">
        <v>94</v>
      </c>
      <c r="C90" s="266"/>
      <c r="D90" s="266"/>
      <c r="E90" s="266"/>
      <c r="F90" s="266"/>
      <c r="G90" s="266"/>
      <c r="H90" s="266"/>
      <c r="I90" s="46">
        <f>I82</f>
        <v>59.88</v>
      </c>
    </row>
    <row r="91" spans="1:10" ht="16.5" x14ac:dyDescent="0.3">
      <c r="A91" s="44" t="s">
        <v>28</v>
      </c>
      <c r="B91" s="266" t="s">
        <v>99</v>
      </c>
      <c r="C91" s="266"/>
      <c r="D91" s="266"/>
      <c r="E91" s="266"/>
      <c r="F91" s="266"/>
      <c r="G91" s="266"/>
      <c r="H91" s="266"/>
      <c r="I91" s="46">
        <f>I86</f>
        <v>0</v>
      </c>
    </row>
    <row r="92" spans="1:10" ht="16.5" x14ac:dyDescent="0.3">
      <c r="A92" s="251" t="s">
        <v>100</v>
      </c>
      <c r="B92" s="251"/>
      <c r="C92" s="251"/>
      <c r="D92" s="251"/>
      <c r="E92" s="251"/>
      <c r="F92" s="251"/>
      <c r="G92" s="251"/>
      <c r="H92" s="251"/>
      <c r="I92" s="54">
        <f>TRUNC(SUM(I90:I91),2)</f>
        <v>59.88</v>
      </c>
    </row>
    <row r="93" spans="1:10" ht="16.5" x14ac:dyDescent="0.3">
      <c r="A93" s="260"/>
      <c r="B93" s="261"/>
      <c r="C93" s="261"/>
      <c r="D93" s="261"/>
      <c r="E93" s="261"/>
      <c r="F93" s="261"/>
      <c r="G93" s="261"/>
      <c r="H93" s="261"/>
      <c r="I93" s="261"/>
    </row>
    <row r="94" spans="1:10" ht="16.5" x14ac:dyDescent="0.3">
      <c r="A94" s="262" t="s">
        <v>101</v>
      </c>
      <c r="B94" s="262"/>
      <c r="C94" s="262"/>
      <c r="D94" s="262"/>
      <c r="E94" s="262"/>
      <c r="F94" s="262"/>
      <c r="G94" s="262"/>
      <c r="H94" s="262"/>
      <c r="I94" s="262"/>
    </row>
    <row r="95" spans="1:10" ht="16.5" x14ac:dyDescent="0.3">
      <c r="A95" s="44">
        <v>5</v>
      </c>
      <c r="B95" s="251" t="s">
        <v>19</v>
      </c>
      <c r="C95" s="251"/>
      <c r="D95" s="251"/>
      <c r="E95" s="251"/>
      <c r="F95" s="251"/>
      <c r="G95" s="251"/>
      <c r="H95" s="44"/>
      <c r="I95" s="44" t="s">
        <v>1</v>
      </c>
      <c r="J95" s="133"/>
    </row>
    <row r="96" spans="1:10" ht="16.5" x14ac:dyDescent="0.3">
      <c r="A96" s="44" t="s">
        <v>10</v>
      </c>
      <c r="B96" s="265" t="s">
        <v>127</v>
      </c>
      <c r="C96" s="265"/>
      <c r="D96" s="265"/>
      <c r="E96" s="265"/>
      <c r="F96" s="265"/>
      <c r="G96" s="265"/>
      <c r="H96" s="42" t="s">
        <v>0</v>
      </c>
      <c r="I96" s="205">
        <v>88.76</v>
      </c>
    </row>
    <row r="97" spans="1:9" ht="16.5" x14ac:dyDescent="0.3">
      <c r="A97" s="44" t="s">
        <v>11</v>
      </c>
      <c r="B97" s="265" t="s">
        <v>20</v>
      </c>
      <c r="C97" s="265"/>
      <c r="D97" s="265"/>
      <c r="E97" s="265"/>
      <c r="F97" s="265"/>
      <c r="G97" s="265"/>
      <c r="H97" s="42" t="s">
        <v>0</v>
      </c>
      <c r="I97" s="46">
        <v>0</v>
      </c>
    </row>
    <row r="98" spans="1:9" ht="16.5" x14ac:dyDescent="0.3">
      <c r="A98" s="56" t="s">
        <v>12</v>
      </c>
      <c r="B98" s="265" t="s">
        <v>21</v>
      </c>
      <c r="C98" s="265"/>
      <c r="D98" s="265"/>
      <c r="E98" s="265"/>
      <c r="F98" s="265"/>
      <c r="G98" s="265"/>
      <c r="H98" s="42" t="s">
        <v>0</v>
      </c>
      <c r="I98" s="46">
        <v>0</v>
      </c>
    </row>
    <row r="99" spans="1:9" ht="16.5" x14ac:dyDescent="0.3">
      <c r="A99" s="56" t="s">
        <v>13</v>
      </c>
      <c r="B99" s="265" t="s">
        <v>4</v>
      </c>
      <c r="C99" s="265"/>
      <c r="D99" s="265"/>
      <c r="E99" s="265"/>
      <c r="F99" s="265"/>
      <c r="G99" s="265"/>
      <c r="H99" s="42" t="s">
        <v>0</v>
      </c>
      <c r="I99" s="46">
        <v>0</v>
      </c>
    </row>
    <row r="100" spans="1:9" ht="16.5" x14ac:dyDescent="0.3">
      <c r="A100" s="251" t="s">
        <v>102</v>
      </c>
      <c r="B100" s="251"/>
      <c r="C100" s="251"/>
      <c r="D100" s="251"/>
      <c r="E100" s="251"/>
      <c r="F100" s="251"/>
      <c r="G100" s="251"/>
      <c r="H100" s="53" t="s">
        <v>0</v>
      </c>
      <c r="I100" s="54">
        <f>TRUNC(SUM(I96:I99),2)</f>
        <v>88.76</v>
      </c>
    </row>
    <row r="101" spans="1:9" ht="16.5" x14ac:dyDescent="0.3">
      <c r="A101" s="260"/>
      <c r="B101" s="261"/>
      <c r="C101" s="261"/>
      <c r="D101" s="261"/>
      <c r="E101" s="261"/>
      <c r="F101" s="261"/>
      <c r="G101" s="261"/>
      <c r="H101" s="261"/>
      <c r="I101" s="261"/>
    </row>
    <row r="102" spans="1:9" ht="16.5" x14ac:dyDescent="0.3">
      <c r="A102" s="262" t="s">
        <v>103</v>
      </c>
      <c r="B102" s="262"/>
      <c r="C102" s="262"/>
      <c r="D102" s="262"/>
      <c r="E102" s="262"/>
      <c r="F102" s="262"/>
      <c r="G102" s="262"/>
      <c r="H102" s="262"/>
      <c r="I102" s="262"/>
    </row>
    <row r="103" spans="1:9" ht="16.5" x14ac:dyDescent="0.3">
      <c r="A103" s="44">
        <v>6</v>
      </c>
      <c r="B103" s="251" t="s">
        <v>26</v>
      </c>
      <c r="C103" s="251"/>
      <c r="D103" s="251"/>
      <c r="E103" s="251"/>
      <c r="F103" s="251"/>
      <c r="G103" s="251"/>
      <c r="H103" s="44" t="s">
        <v>3</v>
      </c>
      <c r="I103" s="44" t="s">
        <v>1</v>
      </c>
    </row>
    <row r="104" spans="1:9" ht="16.5" x14ac:dyDescent="0.3">
      <c r="A104" s="44" t="s">
        <v>10</v>
      </c>
      <c r="B104" s="250" t="s">
        <v>29</v>
      </c>
      <c r="C104" s="250"/>
      <c r="D104" s="250"/>
      <c r="E104" s="250"/>
      <c r="F104" s="250"/>
      <c r="G104" s="250"/>
      <c r="H104" s="57">
        <v>0.03</v>
      </c>
      <c r="I104" s="90">
        <f>TRUNC(H104*I128,2)</f>
        <v>176.71</v>
      </c>
    </row>
    <row r="105" spans="1:9" ht="16.5" x14ac:dyDescent="0.3">
      <c r="A105" s="44" t="s">
        <v>11</v>
      </c>
      <c r="B105" s="250" t="s">
        <v>5</v>
      </c>
      <c r="C105" s="250"/>
      <c r="D105" s="250"/>
      <c r="E105" s="250"/>
      <c r="F105" s="250"/>
      <c r="G105" s="250"/>
      <c r="H105" s="58">
        <v>6.7900000000000002E-2</v>
      </c>
      <c r="I105" s="90">
        <f>TRUNC(H105*(I104+I128),2)</f>
        <v>411.96</v>
      </c>
    </row>
    <row r="106" spans="1:9" ht="21" customHeight="1" x14ac:dyDescent="0.3">
      <c r="A106" s="44" t="s">
        <v>12</v>
      </c>
      <c r="B106" s="326" t="s">
        <v>174</v>
      </c>
      <c r="C106" s="326"/>
      <c r="D106" s="326"/>
      <c r="E106" s="326"/>
      <c r="F106" s="326"/>
      <c r="G106" s="326"/>
      <c r="H106" s="47"/>
      <c r="I106" s="109"/>
    </row>
    <row r="107" spans="1:9" ht="48.75" customHeight="1" x14ac:dyDescent="0.3">
      <c r="A107" s="44" t="s">
        <v>56</v>
      </c>
      <c r="B107" s="257" t="s">
        <v>167</v>
      </c>
      <c r="C107" s="257"/>
      <c r="D107" s="257"/>
      <c r="E107" s="257"/>
      <c r="F107" s="257"/>
      <c r="G107" s="257"/>
      <c r="H107" s="60">
        <v>1.6500000000000001E-2</v>
      </c>
      <c r="I107" s="90">
        <f>TRUNC(H107*I117,2)</f>
        <v>124.67</v>
      </c>
    </row>
    <row r="108" spans="1:9" ht="16.5" x14ac:dyDescent="0.3">
      <c r="A108" s="44" t="s">
        <v>57</v>
      </c>
      <c r="B108" s="257" t="s">
        <v>168</v>
      </c>
      <c r="C108" s="257"/>
      <c r="D108" s="257"/>
      <c r="E108" s="257"/>
      <c r="F108" s="257"/>
      <c r="G108" s="257"/>
      <c r="H108" s="60">
        <v>7.5999999999999998E-2</v>
      </c>
      <c r="I108" s="90">
        <f>TRUNC(H108*I117,2)</f>
        <v>574.24</v>
      </c>
    </row>
    <row r="109" spans="1:9" ht="16.5" x14ac:dyDescent="0.3">
      <c r="A109" s="44" t="s">
        <v>58</v>
      </c>
      <c r="B109" s="250" t="s">
        <v>55</v>
      </c>
      <c r="C109" s="250"/>
      <c r="D109" s="250"/>
      <c r="E109" s="250"/>
      <c r="F109" s="250"/>
      <c r="G109" s="250"/>
      <c r="H109" s="62">
        <v>0.05</v>
      </c>
      <c r="I109" s="90">
        <f>TRUNC(H109*I117,2)</f>
        <v>377.79</v>
      </c>
    </row>
    <row r="110" spans="1:9" ht="16.5" x14ac:dyDescent="0.3">
      <c r="A110" s="251" t="s">
        <v>104</v>
      </c>
      <c r="B110" s="251"/>
      <c r="C110" s="251"/>
      <c r="D110" s="251"/>
      <c r="E110" s="251"/>
      <c r="F110" s="251"/>
      <c r="G110" s="251"/>
      <c r="H110" s="60">
        <f>SUM(H104:H109)</f>
        <v>0.2404</v>
      </c>
      <c r="I110" s="89">
        <f>TRUNC(SUM(I104:I109),2)</f>
        <v>1665.37</v>
      </c>
    </row>
    <row r="111" spans="1:9" ht="16.5" x14ac:dyDescent="0.3">
      <c r="A111" s="43"/>
      <c r="B111" s="41"/>
      <c r="C111" s="41"/>
      <c r="D111" s="41"/>
      <c r="E111" s="41"/>
      <c r="F111" s="41"/>
      <c r="G111" s="41"/>
      <c r="H111" s="41"/>
      <c r="I111" s="41"/>
    </row>
    <row r="112" spans="1:9" ht="16.5" x14ac:dyDescent="0.3">
      <c r="A112" s="134" t="s">
        <v>59</v>
      </c>
      <c r="B112" s="259" t="s">
        <v>60</v>
      </c>
      <c r="C112" s="259"/>
      <c r="D112" s="259"/>
      <c r="E112" s="259"/>
      <c r="F112" s="259"/>
      <c r="G112" s="259"/>
      <c r="H112" s="135">
        <f>TRUNC(H107+H108+H109,4)</f>
        <v>0.14249999999999999</v>
      </c>
      <c r="I112" s="136"/>
    </row>
    <row r="113" spans="1:12" ht="16.5" x14ac:dyDescent="0.3">
      <c r="A113" s="137"/>
      <c r="B113" s="254">
        <v>100</v>
      </c>
      <c r="C113" s="254"/>
      <c r="D113" s="254"/>
      <c r="E113" s="254"/>
      <c r="F113" s="254"/>
      <c r="G113" s="254"/>
      <c r="H113" s="138"/>
      <c r="I113" s="139"/>
    </row>
    <row r="114" spans="1:12" ht="16.5" x14ac:dyDescent="0.3">
      <c r="A114" s="144"/>
      <c r="B114" s="132"/>
      <c r="C114" s="132"/>
      <c r="D114" s="132"/>
      <c r="E114" s="132"/>
      <c r="F114" s="132"/>
      <c r="G114" s="132"/>
      <c r="H114" s="138"/>
      <c r="I114" s="139"/>
      <c r="L114" s="102"/>
    </row>
    <row r="115" spans="1:12" ht="16.5" x14ac:dyDescent="0.3">
      <c r="A115" s="137" t="s">
        <v>61</v>
      </c>
      <c r="B115" s="254" t="s">
        <v>105</v>
      </c>
      <c r="C115" s="254"/>
      <c r="D115" s="254"/>
      <c r="E115" s="254"/>
      <c r="F115" s="254"/>
      <c r="G115" s="254"/>
      <c r="H115" s="138"/>
      <c r="I115" s="140">
        <f>TRUNC(I128+I104+I105,2)</f>
        <v>6479.14</v>
      </c>
    </row>
    <row r="116" spans="1:12" ht="16.5" x14ac:dyDescent="0.3">
      <c r="A116" s="137"/>
      <c r="B116" s="132"/>
      <c r="C116" s="132"/>
      <c r="D116" s="132"/>
      <c r="E116" s="132"/>
      <c r="F116" s="132"/>
      <c r="G116" s="132"/>
      <c r="H116" s="138"/>
      <c r="I116" s="140"/>
    </row>
    <row r="117" spans="1:12" ht="16.5" x14ac:dyDescent="0.3">
      <c r="A117" s="137" t="s">
        <v>62</v>
      </c>
      <c r="B117" s="254" t="s">
        <v>63</v>
      </c>
      <c r="C117" s="254"/>
      <c r="D117" s="254"/>
      <c r="E117" s="254"/>
      <c r="F117" s="254"/>
      <c r="G117" s="254"/>
      <c r="H117" s="138"/>
      <c r="I117" s="140">
        <f>TRUNC(I115/(1-H112),2)</f>
        <v>7555.84</v>
      </c>
    </row>
    <row r="118" spans="1:12" ht="16.5" x14ac:dyDescent="0.3">
      <c r="A118" s="137"/>
      <c r="B118" s="132"/>
      <c r="C118" s="132"/>
      <c r="D118" s="132"/>
      <c r="E118" s="132"/>
      <c r="F118" s="132"/>
      <c r="G118" s="132"/>
      <c r="H118" s="138"/>
      <c r="I118" s="140"/>
    </row>
    <row r="119" spans="1:12" ht="16.5" x14ac:dyDescent="0.3">
      <c r="A119" s="141"/>
      <c r="B119" s="255" t="s">
        <v>64</v>
      </c>
      <c r="C119" s="255"/>
      <c r="D119" s="255"/>
      <c r="E119" s="255"/>
      <c r="F119" s="255"/>
      <c r="G119" s="255"/>
      <c r="H119" s="142"/>
      <c r="I119" s="143">
        <f>TRUNC(I117-I115,2)</f>
        <v>1076.7</v>
      </c>
    </row>
    <row r="120" spans="1:12" ht="16.5" x14ac:dyDescent="0.3">
      <c r="A120" s="43"/>
      <c r="B120" s="43"/>
      <c r="C120" s="43"/>
      <c r="D120" s="43"/>
      <c r="E120" s="43"/>
      <c r="F120" s="43"/>
      <c r="G120" s="43"/>
      <c r="H120" s="43"/>
      <c r="I120" s="50"/>
    </row>
    <row r="121" spans="1:12" ht="16.5" x14ac:dyDescent="0.3">
      <c r="A121" s="256" t="s">
        <v>106</v>
      </c>
      <c r="B121" s="256"/>
      <c r="C121" s="256"/>
      <c r="D121" s="256"/>
      <c r="E121" s="256"/>
      <c r="F121" s="256"/>
      <c r="G121" s="256"/>
      <c r="H121" s="256"/>
      <c r="I121" s="256"/>
    </row>
    <row r="122" spans="1:12" ht="16.5" x14ac:dyDescent="0.3">
      <c r="A122" s="251" t="s">
        <v>30</v>
      </c>
      <c r="B122" s="251"/>
      <c r="C122" s="251"/>
      <c r="D122" s="251"/>
      <c r="E122" s="251"/>
      <c r="F122" s="251"/>
      <c r="G122" s="251"/>
      <c r="H122" s="251"/>
      <c r="I122" s="44" t="s">
        <v>1</v>
      </c>
    </row>
    <row r="123" spans="1:12" ht="16.5" x14ac:dyDescent="0.3">
      <c r="A123" s="42" t="s">
        <v>10</v>
      </c>
      <c r="B123" s="250" t="str">
        <f>A17</f>
        <v>MÓDULO 1 - COMPOSIÇÃO DA REMUNERAÇÃO</v>
      </c>
      <c r="C123" s="250"/>
      <c r="D123" s="250"/>
      <c r="E123" s="250"/>
      <c r="F123" s="250"/>
      <c r="G123" s="250"/>
      <c r="H123" s="250"/>
      <c r="I123" s="90">
        <f>I26</f>
        <v>2865.2</v>
      </c>
    </row>
    <row r="124" spans="1:12" ht="16.5" x14ac:dyDescent="0.3">
      <c r="A124" s="42" t="s">
        <v>11</v>
      </c>
      <c r="B124" s="250" t="str">
        <f>A28</f>
        <v>MÓDULO 2 – ENCARGOS E BENEFÍCIOS ANUAIS, MENSAIS E DIÁRIOS</v>
      </c>
      <c r="C124" s="250"/>
      <c r="D124" s="250"/>
      <c r="E124" s="250"/>
      <c r="F124" s="250"/>
      <c r="G124" s="250"/>
      <c r="H124" s="250"/>
      <c r="I124" s="90">
        <f>I62</f>
        <v>2686.02</v>
      </c>
    </row>
    <row r="125" spans="1:12" ht="16.5" x14ac:dyDescent="0.3">
      <c r="A125" s="42" t="s">
        <v>12</v>
      </c>
      <c r="B125" s="250" t="str">
        <f>A64</f>
        <v>MÓDULO 3 – PROVISÃO  E CUSTO PARA RECISÃO</v>
      </c>
      <c r="C125" s="250"/>
      <c r="D125" s="250"/>
      <c r="E125" s="250"/>
      <c r="F125" s="250"/>
      <c r="G125" s="250"/>
      <c r="H125" s="250"/>
      <c r="I125" s="90">
        <f>I72</f>
        <v>190.61</v>
      </c>
    </row>
    <row r="126" spans="1:12" ht="16.5" x14ac:dyDescent="0.3">
      <c r="A126" s="42" t="s">
        <v>13</v>
      </c>
      <c r="B126" s="250" t="str">
        <f>A74</f>
        <v>MÓDULO 4 – CUSTO DE REPOSIÇÃO DO PROFISSIONAL AUSENTE</v>
      </c>
      <c r="C126" s="250"/>
      <c r="D126" s="250"/>
      <c r="E126" s="250"/>
      <c r="F126" s="250"/>
      <c r="G126" s="250"/>
      <c r="H126" s="250"/>
      <c r="I126" s="90">
        <f>I92</f>
        <v>59.88</v>
      </c>
    </row>
    <row r="127" spans="1:12" ht="16.5" x14ac:dyDescent="0.3">
      <c r="A127" s="42" t="s">
        <v>14</v>
      </c>
      <c r="B127" s="250" t="str">
        <f>A94</f>
        <v>MÓDULO 5 – INSUMOS DIVERSOS</v>
      </c>
      <c r="C127" s="250"/>
      <c r="D127" s="250"/>
      <c r="E127" s="250"/>
      <c r="F127" s="250"/>
      <c r="G127" s="250"/>
      <c r="H127" s="250"/>
      <c r="I127" s="90">
        <f>I100</f>
        <v>88.76</v>
      </c>
    </row>
    <row r="128" spans="1:12" ht="16.5" x14ac:dyDescent="0.3">
      <c r="A128" s="44"/>
      <c r="B128" s="251" t="s">
        <v>107</v>
      </c>
      <c r="C128" s="251"/>
      <c r="D128" s="251"/>
      <c r="E128" s="251"/>
      <c r="F128" s="251"/>
      <c r="G128" s="251"/>
      <c r="H128" s="251"/>
      <c r="I128" s="89">
        <f>TRUNC(SUM(I123:I127),2)</f>
        <v>5890.47</v>
      </c>
    </row>
    <row r="129" spans="1:9" ht="16.5" x14ac:dyDescent="0.3">
      <c r="A129" s="42" t="s">
        <v>15</v>
      </c>
      <c r="B129" s="250" t="str">
        <f>A102</f>
        <v>MÓDULO 6 – CUSTOS INDIRETOS, TRIBUTOS E LUCRO</v>
      </c>
      <c r="C129" s="250"/>
      <c r="D129" s="250"/>
      <c r="E129" s="250"/>
      <c r="F129" s="250"/>
      <c r="G129" s="250"/>
      <c r="H129" s="250"/>
      <c r="I129" s="90">
        <f>I110</f>
        <v>1665.37</v>
      </c>
    </row>
    <row r="130" spans="1:9" ht="16.5" x14ac:dyDescent="0.3">
      <c r="A130" s="251" t="s">
        <v>108</v>
      </c>
      <c r="B130" s="251"/>
      <c r="C130" s="251"/>
      <c r="D130" s="251"/>
      <c r="E130" s="251"/>
      <c r="F130" s="251"/>
      <c r="G130" s="251"/>
      <c r="H130" s="251"/>
      <c r="I130" s="89">
        <f>TRUNC(SUM(I128:I129),2)</f>
        <v>7555.84</v>
      </c>
    </row>
    <row r="132" spans="1:9" ht="16.5" x14ac:dyDescent="0.3">
      <c r="A132" s="130" t="s">
        <v>136</v>
      </c>
      <c r="B132" s="130"/>
      <c r="C132" s="64"/>
      <c r="D132" s="64"/>
      <c r="E132" s="64"/>
      <c r="F132" s="64"/>
      <c r="G132" s="64"/>
      <c r="H132" s="5"/>
    </row>
    <row r="133" spans="1:9" ht="21" customHeight="1" x14ac:dyDescent="0.2"/>
    <row r="134" spans="1:9" ht="16.5" customHeight="1" x14ac:dyDescent="0.2">
      <c r="A134" s="213"/>
      <c r="B134" s="213"/>
      <c r="C134" s="213"/>
      <c r="D134" s="213"/>
      <c r="E134" s="213"/>
      <c r="F134" s="213"/>
      <c r="G134" s="213"/>
      <c r="H134" s="213"/>
      <c r="I134" s="213"/>
    </row>
    <row r="135" spans="1:9" ht="12.75" x14ac:dyDescent="0.2">
      <c r="A135" s="214"/>
      <c r="B135" s="214"/>
      <c r="C135" s="214"/>
      <c r="D135" s="214"/>
      <c r="E135" s="214"/>
      <c r="F135" s="214"/>
      <c r="G135" s="214"/>
      <c r="H135" s="214"/>
      <c r="I135" s="214"/>
    </row>
    <row r="136" spans="1:9" ht="12.75" x14ac:dyDescent="0.2">
      <c r="A136" s="215"/>
      <c r="B136" s="215"/>
      <c r="C136" s="215"/>
      <c r="D136" s="215"/>
      <c r="E136" s="215"/>
      <c r="F136" s="215"/>
      <c r="G136" s="215"/>
      <c r="H136" s="215"/>
      <c r="I136" s="215"/>
    </row>
    <row r="137" spans="1:9" ht="12.75" x14ac:dyDescent="0.2">
      <c r="A137" s="215"/>
      <c r="B137" s="215"/>
      <c r="C137" s="215"/>
      <c r="D137" s="215"/>
      <c r="E137" s="215"/>
      <c r="F137" s="215"/>
      <c r="G137" s="215"/>
      <c r="H137" s="215"/>
      <c r="I137" s="215"/>
    </row>
  </sheetData>
  <mergeCells count="134">
    <mergeCell ref="A1:I1"/>
    <mergeCell ref="A2:I2"/>
    <mergeCell ref="A3:I3"/>
    <mergeCell ref="A5:I5"/>
    <mergeCell ref="B6:G6"/>
    <mergeCell ref="H6:I6"/>
    <mergeCell ref="B12:G12"/>
    <mergeCell ref="H12:I12"/>
    <mergeCell ref="B13:G13"/>
    <mergeCell ref="H13:I13"/>
    <mergeCell ref="B14:G14"/>
    <mergeCell ref="H14:I14"/>
    <mergeCell ref="B7:G7"/>
    <mergeCell ref="H7:I7"/>
    <mergeCell ref="B8:G8"/>
    <mergeCell ref="H8:I8"/>
    <mergeCell ref="A10:I10"/>
    <mergeCell ref="B11:G11"/>
    <mergeCell ref="H11:I11"/>
    <mergeCell ref="B20:G20"/>
    <mergeCell ref="B21:G21"/>
    <mergeCell ref="B22:G22"/>
    <mergeCell ref="B23:G23"/>
    <mergeCell ref="B24:G24"/>
    <mergeCell ref="B25:G25"/>
    <mergeCell ref="B15:G15"/>
    <mergeCell ref="H15:I15"/>
    <mergeCell ref="A16:I16"/>
    <mergeCell ref="A17:I17"/>
    <mergeCell ref="B18:G18"/>
    <mergeCell ref="B19:G19"/>
    <mergeCell ref="A33:I33"/>
    <mergeCell ref="A34:G34"/>
    <mergeCell ref="B35:G35"/>
    <mergeCell ref="B36:G36"/>
    <mergeCell ref="B37:G37"/>
    <mergeCell ref="B38:G38"/>
    <mergeCell ref="A26:H26"/>
    <mergeCell ref="A28:I28"/>
    <mergeCell ref="A29:G29"/>
    <mergeCell ref="B30:G30"/>
    <mergeCell ref="B31:G31"/>
    <mergeCell ref="A32:G32"/>
    <mergeCell ref="A45:G45"/>
    <mergeCell ref="B46:G46"/>
    <mergeCell ref="B50:G50"/>
    <mergeCell ref="B52:G52"/>
    <mergeCell ref="B54:G54"/>
    <mergeCell ref="B39:G39"/>
    <mergeCell ref="B40:G40"/>
    <mergeCell ref="B41:G41"/>
    <mergeCell ref="B42:G42"/>
    <mergeCell ref="A43:G43"/>
    <mergeCell ref="A44:I44"/>
    <mergeCell ref="B51:G51"/>
    <mergeCell ref="B47:G47"/>
    <mergeCell ref="B48:G48"/>
    <mergeCell ref="B49:G49"/>
    <mergeCell ref="B53:G53"/>
    <mergeCell ref="B61:H61"/>
    <mergeCell ref="A62:H62"/>
    <mergeCell ref="A63:I63"/>
    <mergeCell ref="A64:I64"/>
    <mergeCell ref="B65:G65"/>
    <mergeCell ref="B66:G66"/>
    <mergeCell ref="A55:H55"/>
    <mergeCell ref="A56:I56"/>
    <mergeCell ref="A57:I57"/>
    <mergeCell ref="A58:H58"/>
    <mergeCell ref="B59:H59"/>
    <mergeCell ref="B60:H60"/>
    <mergeCell ref="A73:I73"/>
    <mergeCell ref="A74:I74"/>
    <mergeCell ref="A75:G75"/>
    <mergeCell ref="B76:G76"/>
    <mergeCell ref="B67:G67"/>
    <mergeCell ref="B68:G68"/>
    <mergeCell ref="B69:G69"/>
    <mergeCell ref="B70:G70"/>
    <mergeCell ref="B71:G71"/>
    <mergeCell ref="A72:G72"/>
    <mergeCell ref="A83:I83"/>
    <mergeCell ref="A84:G84"/>
    <mergeCell ref="B85:G85"/>
    <mergeCell ref="A86:G86"/>
    <mergeCell ref="A87:I87"/>
    <mergeCell ref="A88:I88"/>
    <mergeCell ref="B77:G77"/>
    <mergeCell ref="B78:G78"/>
    <mergeCell ref="B79:G79"/>
    <mergeCell ref="B80:G80"/>
    <mergeCell ref="B81:G81"/>
    <mergeCell ref="A82:G82"/>
    <mergeCell ref="B95:G95"/>
    <mergeCell ref="B96:G96"/>
    <mergeCell ref="B97:G97"/>
    <mergeCell ref="B98:G98"/>
    <mergeCell ref="B99:G99"/>
    <mergeCell ref="A100:G100"/>
    <mergeCell ref="A89:H89"/>
    <mergeCell ref="B90:H90"/>
    <mergeCell ref="B91:H91"/>
    <mergeCell ref="A92:H92"/>
    <mergeCell ref="A93:I93"/>
    <mergeCell ref="A94:I94"/>
    <mergeCell ref="A101:I101"/>
    <mergeCell ref="A102:I102"/>
    <mergeCell ref="B103:G103"/>
    <mergeCell ref="B104:G104"/>
    <mergeCell ref="B105:G105"/>
    <mergeCell ref="B106:G106"/>
    <mergeCell ref="B129:H129"/>
    <mergeCell ref="A130:H130"/>
    <mergeCell ref="B123:H123"/>
    <mergeCell ref="B124:H124"/>
    <mergeCell ref="B125:H125"/>
    <mergeCell ref="B126:H126"/>
    <mergeCell ref="B127:H127"/>
    <mergeCell ref="B128:H128"/>
    <mergeCell ref="B113:G113"/>
    <mergeCell ref="B115:G115"/>
    <mergeCell ref="B117:G117"/>
    <mergeCell ref="B119:G119"/>
    <mergeCell ref="A121:I121"/>
    <mergeCell ref="A122:H122"/>
    <mergeCell ref="A134:I134"/>
    <mergeCell ref="A135:I135"/>
    <mergeCell ref="A136:I136"/>
    <mergeCell ref="A137:I137"/>
    <mergeCell ref="B107:G107"/>
    <mergeCell ref="B108:G108"/>
    <mergeCell ref="B109:G109"/>
    <mergeCell ref="A110:G110"/>
    <mergeCell ref="B112:G112"/>
  </mergeCells>
  <pageMargins left="0.39370078740157483" right="0.19685039370078741" top="0.27559055118110237" bottom="0.27559055118110237" header="0.15748031496062992" footer="0.15748031496062992"/>
  <pageSetup paperSize="9" scale="80" orientation="portrait" horizont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showGridLines="0" workbookViewId="0">
      <selection sqref="A1:J14"/>
    </sheetView>
  </sheetViews>
  <sheetFormatPr defaultRowHeight="12.75" x14ac:dyDescent="0.2"/>
  <cols>
    <col min="1" max="1" width="4.42578125" customWidth="1"/>
    <col min="2" max="2" width="21.85546875" customWidth="1"/>
    <col min="3" max="4" width="13.7109375" customWidth="1"/>
    <col min="5" max="6" width="13" customWidth="1"/>
    <col min="7" max="7" width="6.7109375" customWidth="1"/>
    <col min="8" max="8" width="16.85546875" bestFit="1" customWidth="1"/>
    <col min="9" max="9" width="12.5703125" customWidth="1"/>
    <col min="10" max="10" width="16.28515625" customWidth="1"/>
    <col min="12" max="12" width="16.85546875" bestFit="1" customWidth="1"/>
  </cols>
  <sheetData>
    <row r="1" spans="1:12" ht="15" x14ac:dyDescent="0.25">
      <c r="A1" s="351" t="s">
        <v>116</v>
      </c>
      <c r="B1" s="351"/>
      <c r="C1" s="351"/>
      <c r="D1" s="351"/>
      <c r="E1" s="351"/>
      <c r="F1" s="351"/>
      <c r="G1" s="351"/>
      <c r="H1" s="351"/>
      <c r="I1" s="351"/>
      <c r="J1" s="351"/>
    </row>
    <row r="2" spans="1:12" ht="16.5" customHeight="1" x14ac:dyDescent="0.2">
      <c r="A2" s="352" t="s">
        <v>185</v>
      </c>
      <c r="B2" s="352"/>
      <c r="C2" s="352"/>
      <c r="D2" s="352"/>
      <c r="E2" s="352"/>
      <c r="F2" s="352"/>
      <c r="G2" s="352"/>
      <c r="H2" s="352"/>
      <c r="I2" s="352"/>
      <c r="J2" s="352"/>
    </row>
    <row r="3" spans="1:12" ht="3" customHeight="1" x14ac:dyDescent="0.2">
      <c r="A3" s="354"/>
      <c r="B3" s="355"/>
      <c r="C3" s="355"/>
      <c r="D3" s="355"/>
      <c r="E3" s="355"/>
      <c r="F3" s="355"/>
      <c r="G3" s="355"/>
      <c r="H3" s="355"/>
    </row>
    <row r="4" spans="1:12" ht="50.1" customHeight="1" x14ac:dyDescent="0.2">
      <c r="A4" s="127" t="s">
        <v>132</v>
      </c>
      <c r="B4" s="127" t="s">
        <v>112</v>
      </c>
      <c r="C4" s="128" t="s">
        <v>133</v>
      </c>
      <c r="D4" s="129" t="s">
        <v>113</v>
      </c>
      <c r="E4" s="129" t="s">
        <v>186</v>
      </c>
      <c r="F4" s="129" t="s">
        <v>114</v>
      </c>
      <c r="G4" s="129" t="s">
        <v>187</v>
      </c>
      <c r="H4" s="129" t="s">
        <v>115</v>
      </c>
      <c r="I4" s="129" t="s">
        <v>216</v>
      </c>
      <c r="J4" s="129" t="s">
        <v>219</v>
      </c>
    </row>
    <row r="5" spans="1:12" ht="21.75" customHeight="1" x14ac:dyDescent="0.2">
      <c r="A5" s="145">
        <v>1</v>
      </c>
      <c r="B5" s="146" t="s">
        <v>182</v>
      </c>
      <c r="C5" s="153">
        <f>'ELETROTÉCNICO SINDLIMP'!I19</f>
        <v>4080.65</v>
      </c>
      <c r="D5" s="172">
        <f>'ELETROTÉCNICO SINDLIMP'!I131</f>
        <v>12217.72</v>
      </c>
      <c r="E5" s="173" t="s">
        <v>180</v>
      </c>
      <c r="F5" s="174">
        <f>D5*E5</f>
        <v>12217.72</v>
      </c>
      <c r="G5" s="175">
        <v>3</v>
      </c>
      <c r="H5" s="174">
        <f>F5*G5</f>
        <v>36653.159999999996</v>
      </c>
      <c r="I5" s="155">
        <f>12*G5</f>
        <v>36</v>
      </c>
      <c r="J5" s="167">
        <f>I5*F5</f>
        <v>439837.92</v>
      </c>
    </row>
    <row r="6" spans="1:12" ht="18.95" customHeight="1" x14ac:dyDescent="0.2">
      <c r="A6" s="147">
        <v>2</v>
      </c>
      <c r="B6" s="148" t="s">
        <v>184</v>
      </c>
      <c r="C6" s="154">
        <f>'ELETRICISTA SINDLIMP'!I19</f>
        <v>2276.0100000000002</v>
      </c>
      <c r="D6" s="176">
        <f>'ELETRICISTA SINDLIMP'!I131</f>
        <v>7096.74</v>
      </c>
      <c r="E6" s="175">
        <v>1</v>
      </c>
      <c r="F6" s="174">
        <f t="shared" ref="F6:F9" si="0">D6*E6</f>
        <v>7096.74</v>
      </c>
      <c r="G6" s="175">
        <v>8</v>
      </c>
      <c r="H6" s="174">
        <f>F6*G6</f>
        <v>56773.919999999998</v>
      </c>
      <c r="I6" s="155">
        <f t="shared" ref="I6:I9" si="1">12*G6</f>
        <v>96</v>
      </c>
      <c r="J6" s="167">
        <f t="shared" ref="J6:J9" si="2">I6*F6</f>
        <v>681287.04</v>
      </c>
      <c r="L6" s="122"/>
    </row>
    <row r="7" spans="1:12" ht="18.95" customHeight="1" x14ac:dyDescent="0.2">
      <c r="A7" s="147">
        <v>3</v>
      </c>
      <c r="B7" s="149" t="s">
        <v>183</v>
      </c>
      <c r="C7" s="154">
        <f>'AUXILIAR ELETRICISTA SINDLIMP'!I19</f>
        <v>1607.81</v>
      </c>
      <c r="D7" s="176">
        <f>'AUXILIAR ELETRICISTA SINDLIMP'!I130</f>
        <v>5170.03</v>
      </c>
      <c r="E7" s="175">
        <v>1</v>
      </c>
      <c r="F7" s="174">
        <f t="shared" si="0"/>
        <v>5170.03</v>
      </c>
      <c r="G7" s="175">
        <v>8</v>
      </c>
      <c r="H7" s="174">
        <f>F7*G7</f>
        <v>41360.239999999998</v>
      </c>
      <c r="I7" s="155">
        <f t="shared" si="1"/>
        <v>96</v>
      </c>
      <c r="J7" s="167">
        <f t="shared" si="2"/>
        <v>496322.88</v>
      </c>
    </row>
    <row r="8" spans="1:12" ht="18.95" customHeight="1" x14ac:dyDescent="0.2">
      <c r="A8" s="147">
        <v>4</v>
      </c>
      <c r="B8" s="148" t="s">
        <v>205</v>
      </c>
      <c r="C8" s="154">
        <f>'MOTORISTA CAT. B SINTRO'!I19</f>
        <v>2181.42</v>
      </c>
      <c r="D8" s="176">
        <f>'MOTORISTA CAT. B SINTRO'!I132</f>
        <v>5842.85</v>
      </c>
      <c r="E8" s="175">
        <v>1</v>
      </c>
      <c r="F8" s="174">
        <f t="shared" si="0"/>
        <v>5842.85</v>
      </c>
      <c r="G8" s="175">
        <v>1</v>
      </c>
      <c r="H8" s="174">
        <f>F8*G8</f>
        <v>5842.85</v>
      </c>
      <c r="I8" s="155">
        <f t="shared" si="1"/>
        <v>12</v>
      </c>
      <c r="J8" s="167">
        <f t="shared" si="2"/>
        <v>70114.200000000012</v>
      </c>
    </row>
    <row r="9" spans="1:12" ht="30" customHeight="1" x14ac:dyDescent="0.2">
      <c r="A9" s="147">
        <v>5</v>
      </c>
      <c r="B9" s="149" t="s">
        <v>190</v>
      </c>
      <c r="C9" s="154">
        <f>'MOTORISTA CAMINHÃO SINTROCERN'!I19</f>
        <v>2204</v>
      </c>
      <c r="D9" s="176">
        <f>'MOTORISTA CAMINHÃO SINTROCERN'!I130</f>
        <v>7555.84</v>
      </c>
      <c r="E9" s="175">
        <v>1</v>
      </c>
      <c r="F9" s="174">
        <f t="shared" si="0"/>
        <v>7555.84</v>
      </c>
      <c r="G9" s="175">
        <v>1</v>
      </c>
      <c r="H9" s="174">
        <f>F9*G9</f>
        <v>7555.84</v>
      </c>
      <c r="I9" s="155">
        <f t="shared" si="1"/>
        <v>12</v>
      </c>
      <c r="J9" s="167">
        <f t="shared" si="2"/>
        <v>90670.080000000002</v>
      </c>
      <c r="L9" s="122"/>
    </row>
    <row r="10" spans="1:12" ht="18" customHeight="1" x14ac:dyDescent="0.2">
      <c r="A10" s="357" t="s">
        <v>217</v>
      </c>
      <c r="B10" s="358"/>
      <c r="C10" s="358"/>
      <c r="D10" s="358"/>
      <c r="E10" s="358"/>
      <c r="F10" s="359"/>
      <c r="G10" s="160">
        <f>SUM(G5:G9)</f>
        <v>21</v>
      </c>
      <c r="H10" s="165"/>
      <c r="I10" s="160">
        <f>SUM(I5:I9)</f>
        <v>252</v>
      </c>
      <c r="J10" s="166"/>
    </row>
    <row r="11" spans="1:12" ht="18" customHeight="1" x14ac:dyDescent="0.2">
      <c r="A11" s="356" t="s">
        <v>206</v>
      </c>
      <c r="B11" s="356"/>
      <c r="C11" s="356"/>
      <c r="D11" s="356"/>
      <c r="E11" s="356"/>
      <c r="F11" s="356"/>
      <c r="G11" s="356"/>
      <c r="H11" s="177">
        <f>SUM(H5:H9)</f>
        <v>148186.00999999998</v>
      </c>
      <c r="I11" s="178" t="s">
        <v>218</v>
      </c>
      <c r="J11" s="178">
        <f>12*H11</f>
        <v>1778232.1199999996</v>
      </c>
    </row>
    <row r="12" spans="1:12" ht="18" customHeight="1" x14ac:dyDescent="0.2">
      <c r="A12" s="360" t="s">
        <v>207</v>
      </c>
      <c r="B12" s="361"/>
      <c r="C12" s="361"/>
      <c r="D12" s="361"/>
      <c r="E12" s="361"/>
      <c r="F12" s="361"/>
      <c r="G12" s="362"/>
      <c r="H12" s="179">
        <f>H11*5%</f>
        <v>7409.3004999999994</v>
      </c>
      <c r="I12" s="178" t="s">
        <v>218</v>
      </c>
      <c r="J12" s="178">
        <f>12*H12</f>
        <v>88911.606</v>
      </c>
      <c r="L12" s="120"/>
    </row>
    <row r="13" spans="1:12" ht="18" customHeight="1" x14ac:dyDescent="0.2">
      <c r="A13" s="363" t="s">
        <v>208</v>
      </c>
      <c r="B13" s="363"/>
      <c r="C13" s="363"/>
      <c r="D13" s="363"/>
      <c r="E13" s="363"/>
      <c r="F13" s="363"/>
      <c r="G13" s="363"/>
      <c r="H13" s="169">
        <f>H11+H12</f>
        <v>155595.31049999999</v>
      </c>
      <c r="I13" s="170"/>
      <c r="J13" s="171"/>
    </row>
    <row r="14" spans="1:12" ht="18" customHeight="1" x14ac:dyDescent="0.2">
      <c r="A14" s="363" t="s">
        <v>209</v>
      </c>
      <c r="B14" s="363"/>
      <c r="C14" s="363"/>
      <c r="D14" s="363"/>
      <c r="E14" s="363"/>
      <c r="F14" s="363"/>
      <c r="G14" s="363"/>
      <c r="H14" s="169">
        <f>12*H13</f>
        <v>1867143.7259999998</v>
      </c>
      <c r="I14" s="170"/>
      <c r="J14" s="171"/>
    </row>
    <row r="16" spans="1:12" ht="38.25" customHeight="1" x14ac:dyDescent="0.2">
      <c r="A16" s="353"/>
      <c r="B16" s="353"/>
      <c r="C16" s="353"/>
      <c r="D16" s="353"/>
      <c r="E16" s="353"/>
      <c r="F16" s="353"/>
      <c r="G16" s="353"/>
      <c r="H16" s="353"/>
    </row>
    <row r="17" spans="2:8" ht="16.5" customHeight="1" x14ac:dyDescent="0.2">
      <c r="B17" s="214"/>
      <c r="C17" s="214"/>
      <c r="D17" s="214"/>
      <c r="E17" s="214"/>
      <c r="F17" s="214"/>
      <c r="G17" s="214"/>
      <c r="H17" s="214"/>
    </row>
    <row r="18" spans="2:8" x14ac:dyDescent="0.2">
      <c r="B18" s="215"/>
      <c r="C18" s="215"/>
      <c r="D18" s="215"/>
      <c r="E18" s="215"/>
      <c r="F18" s="215"/>
      <c r="G18" s="215"/>
      <c r="H18" s="215"/>
    </row>
    <row r="19" spans="2:8" x14ac:dyDescent="0.2">
      <c r="B19" s="215"/>
      <c r="C19" s="215"/>
      <c r="D19" s="215"/>
      <c r="E19" s="215"/>
      <c r="F19" s="215"/>
      <c r="G19" s="215"/>
      <c r="H19" s="215"/>
    </row>
  </sheetData>
  <mergeCells count="12">
    <mergeCell ref="B19:H19"/>
    <mergeCell ref="A3:H3"/>
    <mergeCell ref="A11:G11"/>
    <mergeCell ref="A10:F10"/>
    <mergeCell ref="A12:G12"/>
    <mergeCell ref="A13:G13"/>
    <mergeCell ref="A14:G14"/>
    <mergeCell ref="A1:J1"/>
    <mergeCell ref="A2:J2"/>
    <mergeCell ref="A16:H16"/>
    <mergeCell ref="B17:H17"/>
    <mergeCell ref="B18:H18"/>
  </mergeCells>
  <pageMargins left="0.25" right="0.25" top="0.75" bottom="0.75" header="0.3" footer="0.3"/>
  <pageSetup paperSize="9" scale="97" fitToHeight="0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showGridLines="0" tabSelected="1" workbookViewId="0">
      <selection activeCell="K9" sqref="K9"/>
    </sheetView>
  </sheetViews>
  <sheetFormatPr defaultRowHeight="12.75" x14ac:dyDescent="0.2"/>
  <cols>
    <col min="1" max="1" width="4.42578125" customWidth="1"/>
    <col min="2" max="2" width="21.85546875" customWidth="1"/>
    <col min="3" max="3" width="13.42578125" customWidth="1"/>
    <col min="4" max="4" width="12.140625" customWidth="1"/>
    <col min="5" max="5" width="17" customWidth="1"/>
    <col min="6" max="6" width="13.7109375" customWidth="1"/>
    <col min="7" max="7" width="16.140625" customWidth="1"/>
    <col min="8" max="8" width="13" hidden="1" customWidth="1"/>
    <col min="9" max="9" width="13.140625" hidden="1" customWidth="1"/>
    <col min="10" max="10" width="16.85546875" bestFit="1" customWidth="1"/>
    <col min="11" max="11" width="17.7109375" customWidth="1"/>
    <col min="12" max="12" width="15.85546875" bestFit="1" customWidth="1"/>
    <col min="14" max="14" width="16.85546875" bestFit="1" customWidth="1"/>
  </cols>
  <sheetData>
    <row r="1" spans="1:11" ht="15" x14ac:dyDescent="0.25">
      <c r="A1" s="368"/>
      <c r="B1" s="369"/>
      <c r="C1" s="369"/>
      <c r="D1" s="369"/>
      <c r="E1" s="369"/>
      <c r="F1" s="369"/>
      <c r="G1" s="370"/>
      <c r="H1" s="180"/>
      <c r="I1" s="180"/>
      <c r="J1" s="184"/>
    </row>
    <row r="2" spans="1:11" ht="16.5" customHeight="1" x14ac:dyDescent="0.2">
      <c r="A2" s="371" t="s">
        <v>185</v>
      </c>
      <c r="B2" s="371"/>
      <c r="C2" s="371"/>
      <c r="D2" s="371"/>
      <c r="E2" s="371"/>
      <c r="F2" s="371"/>
      <c r="G2" s="371"/>
      <c r="H2" s="181"/>
      <c r="I2" s="181"/>
      <c r="J2" s="181"/>
    </row>
    <row r="3" spans="1:11" ht="3" customHeight="1" x14ac:dyDescent="0.2">
      <c r="A3" s="185"/>
      <c r="B3" s="186"/>
      <c r="C3" s="186"/>
      <c r="D3" s="186"/>
      <c r="E3" s="186"/>
      <c r="F3" s="186"/>
      <c r="G3" s="186"/>
      <c r="H3" s="186"/>
      <c r="I3" s="186"/>
      <c r="J3" s="187"/>
    </row>
    <row r="4" spans="1:11" ht="50.1" customHeight="1" x14ac:dyDescent="0.2">
      <c r="A4" s="127" t="s">
        <v>132</v>
      </c>
      <c r="B4" s="127" t="s">
        <v>215</v>
      </c>
      <c r="C4" s="129" t="s">
        <v>212</v>
      </c>
      <c r="D4" s="128" t="s">
        <v>210</v>
      </c>
      <c r="E4" s="129" t="s">
        <v>214</v>
      </c>
      <c r="F4" s="128" t="s">
        <v>211</v>
      </c>
      <c r="G4" s="129" t="s">
        <v>213</v>
      </c>
      <c r="H4" s="188" t="s">
        <v>113</v>
      </c>
      <c r="I4" s="161" t="s">
        <v>186</v>
      </c>
    </row>
    <row r="5" spans="1:11" ht="21.75" customHeight="1" x14ac:dyDescent="0.2">
      <c r="A5" s="145">
        <v>1</v>
      </c>
      <c r="B5" s="146" t="s">
        <v>182</v>
      </c>
      <c r="C5" s="164">
        <f>H5*I5</f>
        <v>12217.72</v>
      </c>
      <c r="D5" s="162">
        <v>3</v>
      </c>
      <c r="E5" s="164">
        <f>C5*D5</f>
        <v>36653.159999999996</v>
      </c>
      <c r="F5" s="162">
        <f>12*D5</f>
        <v>36</v>
      </c>
      <c r="G5" s="164">
        <f>C5*F5</f>
        <v>439837.92</v>
      </c>
      <c r="H5" s="189">
        <f>'ELETROTÉCNICO SINDLIMP'!I131</f>
        <v>12217.72</v>
      </c>
      <c r="I5" s="163" t="s">
        <v>180</v>
      </c>
    </row>
    <row r="6" spans="1:11" ht="18.95" customHeight="1" x14ac:dyDescent="0.2">
      <c r="A6" s="145">
        <v>2</v>
      </c>
      <c r="B6" s="148" t="s">
        <v>184</v>
      </c>
      <c r="C6" s="164">
        <f>H6*I6</f>
        <v>7096.74</v>
      </c>
      <c r="D6" s="162">
        <v>8</v>
      </c>
      <c r="E6" s="164">
        <f>C6*D6</f>
        <v>56773.919999999998</v>
      </c>
      <c r="F6" s="162">
        <f>12*D6</f>
        <v>96</v>
      </c>
      <c r="G6" s="164">
        <f>C6*F6</f>
        <v>681287.04</v>
      </c>
      <c r="H6" s="190">
        <f>'ELETRICISTA SINDLIMP'!I131</f>
        <v>7096.74</v>
      </c>
      <c r="I6" s="162">
        <v>1</v>
      </c>
    </row>
    <row r="7" spans="1:11" ht="18.95" customHeight="1" x14ac:dyDescent="0.2">
      <c r="A7" s="145">
        <v>3</v>
      </c>
      <c r="B7" s="149" t="s">
        <v>183</v>
      </c>
      <c r="C7" s="164">
        <f>H7*I7</f>
        <v>5170.03</v>
      </c>
      <c r="D7" s="162">
        <v>8</v>
      </c>
      <c r="E7" s="164">
        <f>C7*D7</f>
        <v>41360.239999999998</v>
      </c>
      <c r="F7" s="162">
        <f>12*D7</f>
        <v>96</v>
      </c>
      <c r="G7" s="164">
        <f>C7*F7</f>
        <v>496322.88</v>
      </c>
      <c r="H7" s="190">
        <f>'AUXILIAR ELETRICISTA SINDLIMP'!I130</f>
        <v>5170.03</v>
      </c>
      <c r="I7" s="162">
        <v>1</v>
      </c>
    </row>
    <row r="8" spans="1:11" ht="18.95" customHeight="1" x14ac:dyDescent="0.2">
      <c r="A8" s="145">
        <v>4</v>
      </c>
      <c r="B8" s="148" t="s">
        <v>205</v>
      </c>
      <c r="C8" s="164">
        <f>H8*I8</f>
        <v>5842.85</v>
      </c>
      <c r="D8" s="162">
        <v>1</v>
      </c>
      <c r="E8" s="164">
        <f>C8*D8</f>
        <v>5842.85</v>
      </c>
      <c r="F8" s="162">
        <f>12*D8</f>
        <v>12</v>
      </c>
      <c r="G8" s="164">
        <f>C8*F8</f>
        <v>70114.200000000012</v>
      </c>
      <c r="H8" s="190">
        <f>'MOTORISTA CAT. B SINTRO'!I132</f>
        <v>5842.85</v>
      </c>
      <c r="I8" s="162">
        <v>1</v>
      </c>
    </row>
    <row r="9" spans="1:11" ht="30" customHeight="1" x14ac:dyDescent="0.2">
      <c r="A9" s="145">
        <v>5</v>
      </c>
      <c r="B9" s="149" t="s">
        <v>190</v>
      </c>
      <c r="C9" s="164">
        <f>H9*I9</f>
        <v>7555.84</v>
      </c>
      <c r="D9" s="162">
        <v>1</v>
      </c>
      <c r="E9" s="164">
        <f>C9*D9</f>
        <v>7555.84</v>
      </c>
      <c r="F9" s="162">
        <f>12*D9</f>
        <v>12</v>
      </c>
      <c r="G9" s="164">
        <f>C9*F9</f>
        <v>90670.080000000002</v>
      </c>
      <c r="H9" s="190">
        <f>'MOTORISTA CAMINHÃO SINTROCERN'!I130</f>
        <v>7555.84</v>
      </c>
      <c r="I9" s="162">
        <v>1</v>
      </c>
      <c r="K9" s="122"/>
    </row>
    <row r="10" spans="1:11" ht="18" customHeight="1" x14ac:dyDescent="0.2">
      <c r="A10" s="373" t="s">
        <v>217</v>
      </c>
      <c r="B10" s="373"/>
      <c r="C10" s="373"/>
      <c r="D10" s="160">
        <f>SUM(D5:D9)</f>
        <v>21</v>
      </c>
      <c r="E10" s="168"/>
      <c r="F10" s="160">
        <f>SUM(F5:F9)</f>
        <v>252</v>
      </c>
      <c r="G10" s="160"/>
      <c r="I10" s="122"/>
    </row>
    <row r="11" spans="1:11" ht="18" customHeight="1" x14ac:dyDescent="0.2">
      <c r="A11" s="360" t="s">
        <v>206</v>
      </c>
      <c r="B11" s="361"/>
      <c r="C11" s="361"/>
      <c r="D11" s="362"/>
      <c r="E11" s="177">
        <f>SUM(E5:E9)</f>
        <v>148186.00999999998</v>
      </c>
      <c r="F11" s="182" t="s">
        <v>218</v>
      </c>
      <c r="G11" s="177">
        <f>SUM(G5:G9)</f>
        <v>1778232.1199999999</v>
      </c>
      <c r="H11" s="122"/>
    </row>
    <row r="12" spans="1:11" ht="28.5" customHeight="1" x14ac:dyDescent="0.2">
      <c r="A12" s="372" t="s">
        <v>207</v>
      </c>
      <c r="B12" s="372"/>
      <c r="C12" s="372"/>
      <c r="D12" s="372"/>
      <c r="E12" s="179">
        <f>5%*E11</f>
        <v>7409.3004999999994</v>
      </c>
      <c r="F12" s="182" t="s">
        <v>218</v>
      </c>
      <c r="G12" s="183">
        <f>12*E12</f>
        <v>88911.606</v>
      </c>
      <c r="K12" s="120"/>
    </row>
    <row r="13" spans="1:11" ht="18" customHeight="1" x14ac:dyDescent="0.2">
      <c r="A13" s="367" t="s">
        <v>208</v>
      </c>
      <c r="B13" s="365"/>
      <c r="C13" s="365"/>
      <c r="D13" s="366"/>
      <c r="E13" s="364">
        <f>E11+E12</f>
        <v>155595.31049999999</v>
      </c>
      <c r="F13" s="365"/>
      <c r="G13" s="366"/>
    </row>
    <row r="14" spans="1:11" ht="18" customHeight="1" x14ac:dyDescent="0.2">
      <c r="A14" s="367" t="s">
        <v>209</v>
      </c>
      <c r="B14" s="365"/>
      <c r="C14" s="365"/>
      <c r="D14" s="366"/>
      <c r="E14" s="364">
        <f>G11+G12</f>
        <v>1867143.7259999998</v>
      </c>
      <c r="F14" s="365"/>
      <c r="G14" s="366"/>
    </row>
    <row r="16" spans="1:11" ht="38.25" customHeight="1" x14ac:dyDescent="0.2">
      <c r="A16" s="353"/>
      <c r="B16" s="353"/>
      <c r="C16" s="353"/>
      <c r="D16" s="353"/>
      <c r="E16" s="353"/>
      <c r="F16" s="353"/>
      <c r="G16" s="353"/>
      <c r="H16" s="353"/>
      <c r="I16" s="353"/>
      <c r="J16" s="353"/>
    </row>
    <row r="17" spans="2:10" ht="16.5" customHeight="1" x14ac:dyDescent="0.2">
      <c r="B17" s="214"/>
      <c r="C17" s="214"/>
      <c r="D17" s="214"/>
      <c r="E17" s="214"/>
      <c r="F17" s="214"/>
      <c r="G17" s="214"/>
      <c r="H17" s="214"/>
      <c r="I17" s="214"/>
      <c r="J17" s="214"/>
    </row>
    <row r="18" spans="2:10" x14ac:dyDescent="0.2">
      <c r="B18" s="215"/>
      <c r="C18" s="215"/>
      <c r="D18" s="215"/>
      <c r="E18" s="215"/>
      <c r="F18" s="215"/>
      <c r="G18" s="215"/>
      <c r="H18" s="215"/>
      <c r="I18" s="215"/>
      <c r="J18" s="215"/>
    </row>
    <row r="19" spans="2:10" x14ac:dyDescent="0.2">
      <c r="B19" s="215"/>
      <c r="C19" s="215"/>
      <c r="D19" s="215"/>
      <c r="E19" s="215"/>
      <c r="F19" s="215"/>
      <c r="G19" s="215"/>
      <c r="H19" s="215"/>
      <c r="I19" s="215"/>
      <c r="J19" s="215"/>
    </row>
  </sheetData>
  <mergeCells count="13">
    <mergeCell ref="A1:G1"/>
    <mergeCell ref="A2:G2"/>
    <mergeCell ref="A11:D11"/>
    <mergeCell ref="A12:D12"/>
    <mergeCell ref="A13:D13"/>
    <mergeCell ref="A10:C10"/>
    <mergeCell ref="B19:J19"/>
    <mergeCell ref="A16:J16"/>
    <mergeCell ref="B17:J17"/>
    <mergeCell ref="B18:J18"/>
    <mergeCell ref="E13:G13"/>
    <mergeCell ref="E14:G14"/>
    <mergeCell ref="A14:D14"/>
  </mergeCells>
  <pageMargins left="0.25" right="0.25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2</vt:i4>
      </vt:variant>
    </vt:vector>
  </HeadingPairs>
  <TitlesOfParts>
    <vt:vector size="9" baseType="lpstr">
      <vt:lpstr>ELETROTÉCNICO SINDLIMP</vt:lpstr>
      <vt:lpstr>ELETRICISTA SINDLIMP</vt:lpstr>
      <vt:lpstr>AUXILIAR ELETRICISTA SINDLIMP</vt:lpstr>
      <vt:lpstr>MOTORISTA CAT. B SINTRO</vt:lpstr>
      <vt:lpstr>MOTORISTA CAMINHÃO SINTROCERN</vt:lpstr>
      <vt:lpstr>DEMONSTRATIVO FINAL</vt:lpstr>
      <vt:lpstr>DEMONSTRAT. TERMO DE REFERÊNCIA</vt:lpstr>
      <vt:lpstr>'DEMONSTRAT. TERMO DE REFERÊNCIA'!Area_de_impressao</vt:lpstr>
      <vt:lpstr>'DEMONSTRATIVO FINAL'!Area_de_impressao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PROJ_COMP</cp:lastModifiedBy>
  <cp:lastPrinted>2025-05-23T17:51:08Z</cp:lastPrinted>
  <dcterms:created xsi:type="dcterms:W3CDTF">2010-12-08T17:56:29Z</dcterms:created>
  <dcterms:modified xsi:type="dcterms:W3CDTF">2025-05-23T17:56:53Z</dcterms:modified>
</cp:coreProperties>
</file>