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CISAM\Licitações\2026 - 02 - Pregão Eletrônico n° 002.2025 - [RELANÇAMENTO] - Produtos Químicos, Reagentes, Material e equipamentos de Laboratório e EPI's\Orçamento Estimado\"/>
    </mc:Choice>
  </mc:AlternateContent>
  <xr:revisionPtr revIDLastSave="0" documentId="13_ncr:1_{3E47DE55-B462-45A1-A53D-A05035B969C5}" xr6:coauthVersionLast="47" xr6:coauthVersionMax="47" xr10:uidLastSave="{00000000-0000-0000-0000-000000000000}"/>
  <bookViews>
    <workbookView xWindow="-120" yWindow="-120" windowWidth="29040" windowHeight="15720" xr2:uid="{D4AAEDD2-062D-4818-A306-1F9BDF6ACB6F}"/>
  </bookViews>
  <sheets>
    <sheet name="Planilha1" sheetId="1" r:id="rId1"/>
  </sheets>
  <definedNames>
    <definedName name="_xlnm._FilterDatabase" localSheetId="0" hidden="1">Planilha1!$A$1:$CI$68</definedName>
    <definedName name="_xlnm.Print_Area" localSheetId="0">Planilha1!$A$1:$CI$68</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H27" i="1" l="1"/>
  <c r="P3"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CE11" i="1"/>
  <c r="CF11" i="1"/>
  <c r="CH11" i="1"/>
  <c r="CH12" i="1"/>
  <c r="Q2" i="1"/>
  <c r="CH2" i="1" s="1"/>
  <c r="CH57" i="1"/>
  <c r="CI57" i="1" l="1"/>
  <c r="CI11" i="1"/>
  <c r="CI12" i="1"/>
  <c r="CG11" i="1"/>
  <c r="CH64" i="1"/>
  <c r="CI64" i="1" s="1"/>
  <c r="CH56" i="1"/>
  <c r="CI56" i="1" s="1"/>
  <c r="CH58" i="1"/>
  <c r="CI58" i="1" s="1"/>
  <c r="CH59" i="1"/>
  <c r="CI59" i="1" s="1"/>
  <c r="CH60" i="1"/>
  <c r="CI60" i="1" s="1"/>
  <c r="CH61" i="1"/>
  <c r="CI61" i="1" s="1"/>
  <c r="CH62" i="1"/>
  <c r="CI62" i="1" s="1"/>
  <c r="CH63" i="1"/>
  <c r="CI63" i="1" s="1"/>
  <c r="CH65" i="1"/>
  <c r="CI65" i="1" s="1"/>
  <c r="CH66" i="1"/>
  <c r="CI66" i="1" s="1"/>
  <c r="CH67" i="1"/>
  <c r="CI67" i="1" s="1"/>
  <c r="P2" i="1"/>
  <c r="CH50" i="1" l="1"/>
  <c r="CI50" i="1" s="1"/>
  <c r="CH42" i="1"/>
  <c r="CI42" i="1" s="1"/>
  <c r="CH32" i="1"/>
  <c r="CI32" i="1" s="1"/>
  <c r="CH15" i="1"/>
  <c r="CI15" i="1" s="1"/>
  <c r="CH14" i="1"/>
  <c r="CI14" i="1" s="1"/>
  <c r="CH8" i="1"/>
  <c r="CI8" i="1" s="1"/>
  <c r="AL15" i="1"/>
  <c r="CF15" i="1" s="1"/>
  <c r="CF2" i="1"/>
  <c r="CF3" i="1"/>
  <c r="CF4" i="1"/>
  <c r="CF5" i="1"/>
  <c r="CF6" i="1"/>
  <c r="CF7" i="1"/>
  <c r="CF8" i="1"/>
  <c r="CF9" i="1"/>
  <c r="CF10" i="1"/>
  <c r="CF12" i="1"/>
  <c r="CF13" i="1"/>
  <c r="CF14" i="1"/>
  <c r="CF16" i="1"/>
  <c r="CF17" i="1"/>
  <c r="CF18" i="1"/>
  <c r="CF19" i="1"/>
  <c r="CF20" i="1"/>
  <c r="CF21" i="1"/>
  <c r="CF22" i="1"/>
  <c r="CF23" i="1"/>
  <c r="CF24" i="1"/>
  <c r="CF25" i="1"/>
  <c r="CF26" i="1"/>
  <c r="CF27" i="1"/>
  <c r="CF28" i="1"/>
  <c r="CF29" i="1"/>
  <c r="CF30" i="1"/>
  <c r="CF31" i="1"/>
  <c r="CF32" i="1"/>
  <c r="CF33" i="1"/>
  <c r="CF34" i="1"/>
  <c r="CF35" i="1"/>
  <c r="CF36" i="1"/>
  <c r="CF37" i="1"/>
  <c r="CF38" i="1"/>
  <c r="CF39" i="1"/>
  <c r="CF40" i="1"/>
  <c r="CF41" i="1"/>
  <c r="CF42" i="1"/>
  <c r="CF43" i="1"/>
  <c r="CF44" i="1"/>
  <c r="CF45" i="1"/>
  <c r="CF46" i="1"/>
  <c r="CF47" i="1"/>
  <c r="CF48" i="1"/>
  <c r="CF49" i="1"/>
  <c r="CF50" i="1"/>
  <c r="CF51" i="1"/>
  <c r="CF52" i="1"/>
  <c r="CF53" i="1"/>
  <c r="CF54" i="1"/>
  <c r="CF55" i="1"/>
  <c r="CE3" i="1"/>
  <c r="CE4" i="1"/>
  <c r="CE5" i="1"/>
  <c r="CE6" i="1"/>
  <c r="CE7" i="1"/>
  <c r="CE8" i="1"/>
  <c r="CE9" i="1"/>
  <c r="CE10" i="1"/>
  <c r="CE12" i="1"/>
  <c r="CE13" i="1"/>
  <c r="CE14" i="1"/>
  <c r="CE16" i="1"/>
  <c r="CE17" i="1"/>
  <c r="CE18" i="1"/>
  <c r="CE19" i="1"/>
  <c r="CE20" i="1"/>
  <c r="CE21" i="1"/>
  <c r="CE22" i="1"/>
  <c r="CE23" i="1"/>
  <c r="CE24" i="1"/>
  <c r="CE25" i="1"/>
  <c r="CE26" i="1"/>
  <c r="CE27" i="1"/>
  <c r="CE28" i="1"/>
  <c r="CE29" i="1"/>
  <c r="CE30" i="1"/>
  <c r="CE31" i="1"/>
  <c r="CE32" i="1"/>
  <c r="CE33" i="1"/>
  <c r="CE34" i="1"/>
  <c r="CE35" i="1"/>
  <c r="CE36" i="1"/>
  <c r="CE37" i="1"/>
  <c r="CE38" i="1"/>
  <c r="CE39" i="1"/>
  <c r="CE40" i="1"/>
  <c r="CE41" i="1"/>
  <c r="CE42" i="1"/>
  <c r="CE43" i="1"/>
  <c r="CE44" i="1"/>
  <c r="CE45" i="1"/>
  <c r="CE46" i="1"/>
  <c r="CE47" i="1"/>
  <c r="CE48" i="1"/>
  <c r="CE49" i="1"/>
  <c r="CE50" i="1"/>
  <c r="CE51" i="1"/>
  <c r="CE52" i="1"/>
  <c r="CE53" i="1"/>
  <c r="CE54" i="1"/>
  <c r="CE55" i="1"/>
  <c r="CH51" i="1"/>
  <c r="CI51" i="1" s="1"/>
  <c r="CH52" i="1"/>
  <c r="CI52" i="1" s="1"/>
  <c r="CH53" i="1"/>
  <c r="CI53" i="1" s="1"/>
  <c r="CH54" i="1"/>
  <c r="CI54" i="1" s="1"/>
  <c r="CH55" i="1"/>
  <c r="CI55" i="1" s="1"/>
  <c r="CD51" i="1"/>
  <c r="CD52" i="1"/>
  <c r="CD53" i="1"/>
  <c r="CD54" i="1"/>
  <c r="CD55" i="1"/>
  <c r="CH3" i="1"/>
  <c r="CI3" i="1" s="1"/>
  <c r="CH4" i="1"/>
  <c r="CI4" i="1" s="1"/>
  <c r="CH5" i="1"/>
  <c r="CI5" i="1" s="1"/>
  <c r="CH6" i="1"/>
  <c r="CI6" i="1" s="1"/>
  <c r="CH7" i="1"/>
  <c r="CI7" i="1" s="1"/>
  <c r="CH9" i="1"/>
  <c r="CI9" i="1" s="1"/>
  <c r="CH10" i="1"/>
  <c r="CI10" i="1" s="1"/>
  <c r="CH13" i="1"/>
  <c r="CI13" i="1" s="1"/>
  <c r="CH16" i="1"/>
  <c r="CI16" i="1" s="1"/>
  <c r="CH17" i="1"/>
  <c r="CI17" i="1" s="1"/>
  <c r="CH18" i="1"/>
  <c r="CI18" i="1" s="1"/>
  <c r="CH19" i="1"/>
  <c r="CI19" i="1" s="1"/>
  <c r="CH20" i="1"/>
  <c r="CI20" i="1" s="1"/>
  <c r="CH21" i="1"/>
  <c r="CI21" i="1" s="1"/>
  <c r="CH22" i="1"/>
  <c r="CI22" i="1" s="1"/>
  <c r="CH23" i="1"/>
  <c r="CI23" i="1" s="1"/>
  <c r="CH24" i="1"/>
  <c r="CI24" i="1" s="1"/>
  <c r="CH25" i="1"/>
  <c r="CI25" i="1" s="1"/>
  <c r="CH26" i="1"/>
  <c r="CI26" i="1" s="1"/>
  <c r="CI27" i="1"/>
  <c r="CH28" i="1"/>
  <c r="CI28" i="1" s="1"/>
  <c r="CH29" i="1"/>
  <c r="CI29" i="1" s="1"/>
  <c r="CH30" i="1"/>
  <c r="CI30" i="1" s="1"/>
  <c r="CH31" i="1"/>
  <c r="CI31" i="1" s="1"/>
  <c r="CH33" i="1"/>
  <c r="CI33" i="1" s="1"/>
  <c r="CH34" i="1"/>
  <c r="CI34" i="1" s="1"/>
  <c r="CH35" i="1"/>
  <c r="CI35" i="1" s="1"/>
  <c r="CH36" i="1"/>
  <c r="CI36" i="1" s="1"/>
  <c r="CH37" i="1"/>
  <c r="CI37" i="1" s="1"/>
  <c r="CH38" i="1"/>
  <c r="CI38" i="1" s="1"/>
  <c r="CH39" i="1"/>
  <c r="CI39" i="1" s="1"/>
  <c r="CH40" i="1"/>
  <c r="CI40" i="1" s="1"/>
  <c r="CH41" i="1"/>
  <c r="CI41" i="1" s="1"/>
  <c r="CH43" i="1"/>
  <c r="CI43" i="1" s="1"/>
  <c r="CH44" i="1"/>
  <c r="CI44" i="1" s="1"/>
  <c r="CH45" i="1"/>
  <c r="CI45" i="1" s="1"/>
  <c r="CH46" i="1"/>
  <c r="CI46" i="1" s="1"/>
  <c r="CH47" i="1"/>
  <c r="CI47" i="1" s="1"/>
  <c r="CH48" i="1"/>
  <c r="CI48" i="1" s="1"/>
  <c r="CH49" i="1"/>
  <c r="CI49" i="1" s="1"/>
  <c r="CE2" i="1" l="1"/>
  <c r="CG2" i="1" s="1"/>
  <c r="CI2" i="1"/>
  <c r="CG10" i="1"/>
  <c r="CG6" i="1"/>
  <c r="CE15" i="1"/>
  <c r="CG15" i="1" s="1"/>
  <c r="CG55" i="1"/>
  <c r="CG44" i="1"/>
  <c r="CG37" i="1"/>
  <c r="CG34" i="1"/>
  <c r="CG22" i="1"/>
  <c r="CG18" i="1"/>
  <c r="CG13" i="1"/>
  <c r="CG53" i="1"/>
  <c r="CG36" i="1"/>
  <c r="CG52" i="1"/>
  <c r="CG50" i="1"/>
  <c r="CG43" i="1"/>
  <c r="CG12" i="1"/>
  <c r="CG4" i="1"/>
  <c r="CG41" i="1"/>
  <c r="CG23" i="1"/>
  <c r="CG51" i="1"/>
  <c r="CG48" i="1"/>
  <c r="CG45" i="1"/>
  <c r="CG29" i="1"/>
  <c r="CG3" i="1"/>
  <c r="CG47" i="1"/>
  <c r="CG39" i="1"/>
  <c r="CG33" i="1"/>
  <c r="CG26" i="1"/>
  <c r="CG21" i="1"/>
  <c r="CG14" i="1"/>
  <c r="CG54" i="1"/>
  <c r="CG17" i="1"/>
  <c r="CG9" i="1"/>
  <c r="CG5" i="1"/>
  <c r="CG49" i="1"/>
  <c r="CG46" i="1"/>
  <c r="CG31" i="1"/>
  <c r="CG28" i="1"/>
  <c r="CG35" i="1"/>
  <c r="CG32" i="1"/>
  <c r="CG25" i="1"/>
  <c r="CG20" i="1"/>
  <c r="CG30" i="1"/>
  <c r="CG27" i="1"/>
  <c r="CG42" i="1"/>
  <c r="CG24" i="1"/>
  <c r="CG19" i="1"/>
  <c r="CG8" i="1"/>
  <c r="CG40" i="1"/>
  <c r="CG38" i="1"/>
  <c r="CG16" i="1"/>
  <c r="CG7" i="1"/>
  <c r="CD2" i="1"/>
  <c r="CD3" i="1"/>
  <c r="CD4" i="1"/>
  <c r="CD5" i="1"/>
  <c r="CD6" i="1"/>
  <c r="CD7" i="1"/>
  <c r="CD8" i="1"/>
  <c r="CD9" i="1"/>
  <c r="CD10" i="1"/>
  <c r="CD12" i="1"/>
  <c r="CD13" i="1"/>
  <c r="CD14" i="1"/>
  <c r="CD15" i="1"/>
  <c r="CD16" i="1"/>
  <c r="CD17" i="1"/>
  <c r="CD18" i="1"/>
  <c r="CD19" i="1"/>
  <c r="CD20" i="1"/>
  <c r="CD21" i="1"/>
  <c r="CD22" i="1"/>
  <c r="CD23" i="1"/>
  <c r="CD24" i="1"/>
  <c r="CD25" i="1"/>
  <c r="CD26" i="1"/>
  <c r="CD27" i="1"/>
  <c r="CD28" i="1"/>
  <c r="CD29" i="1"/>
  <c r="CD30" i="1"/>
  <c r="CD31" i="1"/>
  <c r="CD32" i="1"/>
  <c r="CD33" i="1"/>
  <c r="CD34" i="1"/>
  <c r="CD35" i="1"/>
  <c r="CD36" i="1"/>
  <c r="CD37" i="1"/>
  <c r="CD38" i="1"/>
  <c r="CD39" i="1"/>
  <c r="CD40" i="1"/>
  <c r="CD41" i="1"/>
  <c r="CD42" i="1"/>
  <c r="CD43" i="1"/>
  <c r="CD44" i="1"/>
  <c r="CD45" i="1"/>
  <c r="CD46" i="1"/>
  <c r="CD47" i="1"/>
  <c r="CD48" i="1"/>
  <c r="CD49" i="1"/>
  <c r="CD50" i="1"/>
  <c r="CI6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Cisam</author>
  </authors>
  <commentList>
    <comment ref="CC3" authorId="0" shapeId="0" xr:uid="{E8780C9F-9413-4D1E-AE62-AB2D045C6B7D}">
      <text>
        <r>
          <rPr>
            <b/>
            <sz val="9"/>
            <color indexed="81"/>
            <rFont val="Segoe UI"/>
            <family val="2"/>
          </rPr>
          <t>ESSE ITEM DEU DESERTO NAS DUAS LICITAÇÕES DE 2024</t>
        </r>
      </text>
    </comment>
    <comment ref="CC4" authorId="0" shapeId="0" xr:uid="{4F291287-C351-4F2C-9F3F-2FEE4E84FE9C}">
      <text>
        <r>
          <rPr>
            <b/>
            <sz val="9"/>
            <color indexed="81"/>
            <rFont val="Segoe UI"/>
            <family val="2"/>
          </rPr>
          <t>ITEM DESERTO NAS DUAS LICITAÇÕES DE 2024</t>
        </r>
      </text>
    </comment>
    <comment ref="CA5" authorId="0" shapeId="0" xr:uid="{41D7FB69-FABD-4AB0-A038-407251D32DDC}">
      <text>
        <r>
          <rPr>
            <b/>
            <sz val="9"/>
            <color indexed="81"/>
            <rFont val="Segoe UI"/>
            <family val="2"/>
          </rPr>
          <t>Cisam:</t>
        </r>
        <r>
          <rPr>
            <sz val="9"/>
            <color indexed="81"/>
            <rFont val="Segoe UI"/>
            <family val="2"/>
          </rPr>
          <t xml:space="preserve">
VALOR HOMOLOGADO CISAM 2024</t>
        </r>
      </text>
    </comment>
    <comment ref="CA6" authorId="0" shapeId="0" xr:uid="{1BF0FDC9-5982-4BB1-9405-036F026A19B8}">
      <text>
        <r>
          <rPr>
            <b/>
            <sz val="9"/>
            <color indexed="81"/>
            <rFont val="Segoe UI"/>
            <family val="2"/>
          </rPr>
          <t>Cisam:</t>
        </r>
        <r>
          <rPr>
            <sz val="9"/>
            <color indexed="81"/>
            <rFont val="Segoe UI"/>
            <family val="2"/>
          </rPr>
          <t xml:space="preserve">
VALOR HOM. 2024</t>
        </r>
      </text>
    </comment>
    <comment ref="CC8" authorId="0" shapeId="0" xr:uid="{72B2E7CE-AB2F-42BA-81D5-8B788D4916EE}">
      <text>
        <r>
          <rPr>
            <b/>
            <sz val="9"/>
            <color indexed="81"/>
            <rFont val="Segoe UI"/>
            <family val="2"/>
          </rPr>
          <t>Cisam:</t>
        </r>
        <r>
          <rPr>
            <sz val="9"/>
            <color indexed="81"/>
            <rFont val="Segoe UI"/>
            <family val="2"/>
          </rPr>
          <t xml:space="preserve">
DESERTO NOS DOIS PROCESSOS</t>
        </r>
      </text>
    </comment>
    <comment ref="CC9" authorId="0" shapeId="0" xr:uid="{F776AF7B-16E8-4055-B738-2E13556432D3}">
      <text>
        <r>
          <rPr>
            <b/>
            <sz val="9"/>
            <color indexed="81"/>
            <rFont val="Segoe UI"/>
            <family val="2"/>
          </rPr>
          <t>Cisam:</t>
        </r>
        <r>
          <rPr>
            <sz val="9"/>
            <color indexed="81"/>
            <rFont val="Segoe UI"/>
            <family val="2"/>
          </rPr>
          <t xml:space="preserve">
DESERTO DOIS PROCESSOS EM 2024</t>
        </r>
      </text>
    </comment>
    <comment ref="CB18" authorId="0" shapeId="0" xr:uid="{0BE01FFD-8B76-430C-91DE-D7724C8F5B74}">
      <text>
        <r>
          <rPr>
            <b/>
            <sz val="9"/>
            <color indexed="81"/>
            <rFont val="Segoe UI"/>
            <family val="2"/>
          </rPr>
          <t>Cisam:</t>
        </r>
        <r>
          <rPr>
            <sz val="9"/>
            <color indexed="81"/>
            <rFont val="Segoe UI"/>
            <family val="2"/>
          </rPr>
          <t xml:space="preserve">
HOM. 2024</t>
        </r>
      </text>
    </comment>
    <comment ref="CB19" authorId="0" shapeId="0" xr:uid="{AEFFA1DD-D433-4110-AC45-29E429B61426}">
      <text>
        <r>
          <rPr>
            <b/>
            <sz val="9"/>
            <color indexed="81"/>
            <rFont val="Segoe UI"/>
            <family val="2"/>
          </rPr>
          <t>Cisam:</t>
        </r>
        <r>
          <rPr>
            <sz val="9"/>
            <color indexed="81"/>
            <rFont val="Segoe UI"/>
            <family val="2"/>
          </rPr>
          <t xml:space="preserve">
VALOR HOM. 2024</t>
        </r>
      </text>
    </comment>
    <comment ref="CB20" authorId="0" shapeId="0" xr:uid="{E9B92149-6700-4EBE-832F-A161145A6169}">
      <text>
        <r>
          <rPr>
            <b/>
            <sz val="9"/>
            <color indexed="81"/>
            <rFont val="Segoe UI"/>
            <family val="2"/>
          </rPr>
          <t>Cisam:</t>
        </r>
        <r>
          <rPr>
            <sz val="9"/>
            <color indexed="81"/>
            <rFont val="Segoe UI"/>
            <family val="2"/>
          </rPr>
          <t xml:space="preserve">
VALOR HOM. 2024</t>
        </r>
      </text>
    </comment>
    <comment ref="CB21" authorId="0" shapeId="0" xr:uid="{9B934AD6-9C34-48D8-9794-3C539612EF82}">
      <text>
        <r>
          <rPr>
            <b/>
            <sz val="9"/>
            <color indexed="81"/>
            <rFont val="Segoe UI"/>
            <family val="2"/>
          </rPr>
          <t>Cisam:</t>
        </r>
        <r>
          <rPr>
            <sz val="9"/>
            <color indexed="81"/>
            <rFont val="Segoe UI"/>
            <family val="2"/>
          </rPr>
          <t xml:space="preserve">
VALOR HOM. 2024</t>
        </r>
      </text>
    </comment>
    <comment ref="BZ22" authorId="0" shapeId="0" xr:uid="{8E062322-7E81-4A3D-B7E0-1A649C0CE962}">
      <text>
        <r>
          <rPr>
            <b/>
            <sz val="9"/>
            <color indexed="81"/>
            <rFont val="Segoe UI"/>
            <family val="2"/>
          </rPr>
          <t>Cisam:</t>
        </r>
        <r>
          <rPr>
            <sz val="9"/>
            <color indexed="81"/>
            <rFont val="Segoe UI"/>
            <family val="2"/>
          </rPr>
          <t xml:space="preserve">
Valor Homologado pelo CISAM em 2021</t>
        </r>
      </text>
    </comment>
    <comment ref="CB23" authorId="0" shapeId="0" xr:uid="{9A349FB3-7DA9-44DD-8378-596AF9D74B0A}">
      <text>
        <r>
          <rPr>
            <b/>
            <sz val="9"/>
            <color indexed="81"/>
            <rFont val="Segoe UI"/>
            <family val="2"/>
          </rPr>
          <t>Cisam:</t>
        </r>
        <r>
          <rPr>
            <sz val="9"/>
            <color indexed="81"/>
            <rFont val="Segoe UI"/>
            <family val="2"/>
          </rPr>
          <t xml:space="preserve">
VALOR HOM. 2024</t>
        </r>
      </text>
    </comment>
    <comment ref="CB26" authorId="0" shapeId="0" xr:uid="{66C4441C-D893-45CD-8C49-6865D352FF6F}">
      <text>
        <r>
          <rPr>
            <b/>
            <sz val="9"/>
            <color indexed="81"/>
            <rFont val="Segoe UI"/>
            <family val="2"/>
          </rPr>
          <t>Cisam:</t>
        </r>
        <r>
          <rPr>
            <sz val="9"/>
            <color indexed="81"/>
            <rFont val="Segoe UI"/>
            <family val="2"/>
          </rPr>
          <t xml:space="preserve">
PROP. ELETR.</t>
        </r>
      </text>
    </comment>
    <comment ref="BX27" authorId="0" shapeId="0" xr:uid="{B1E23ED4-6A71-4D09-8F93-9B26F9DD85FF}">
      <text>
        <r>
          <rPr>
            <b/>
            <sz val="9"/>
            <color indexed="81"/>
            <rFont val="Segoe UI"/>
            <family val="2"/>
          </rPr>
          <t>Cisam:</t>
        </r>
        <r>
          <rPr>
            <sz val="9"/>
            <color indexed="81"/>
            <rFont val="Segoe UI"/>
            <family val="2"/>
          </rPr>
          <t xml:space="preserve">
Valor Lançado Edital --&gt; DESERTO</t>
        </r>
      </text>
    </comment>
    <comment ref="CB28" authorId="0" shapeId="0" xr:uid="{762F6A9A-FE27-4284-9939-F0D502447230}">
      <text>
        <r>
          <rPr>
            <b/>
            <sz val="9"/>
            <color indexed="81"/>
            <rFont val="Segoe UI"/>
            <family val="2"/>
          </rPr>
          <t>Cisam:</t>
        </r>
        <r>
          <rPr>
            <sz val="9"/>
            <color indexed="81"/>
            <rFont val="Segoe UI"/>
            <family val="2"/>
          </rPr>
          <t xml:space="preserve">
VALOR HOM. 2024</t>
        </r>
      </text>
    </comment>
    <comment ref="BX31" authorId="0" shapeId="0" xr:uid="{F9D67D76-B43D-403D-9638-707F1270405F}">
      <text>
        <r>
          <rPr>
            <b/>
            <sz val="9"/>
            <color indexed="81"/>
            <rFont val="Segoe UI"/>
            <family val="2"/>
          </rPr>
          <t>Cisam:</t>
        </r>
        <r>
          <rPr>
            <sz val="9"/>
            <color indexed="81"/>
            <rFont val="Segoe UI"/>
            <family val="2"/>
          </rPr>
          <t xml:space="preserve">
DESERTO</t>
        </r>
      </text>
    </comment>
    <comment ref="CB33" authorId="0" shapeId="0" xr:uid="{83730CA1-69D3-483E-9BBA-515FDB55666C}">
      <text>
        <r>
          <rPr>
            <b/>
            <sz val="9"/>
            <color indexed="81"/>
            <rFont val="Segoe UI"/>
            <family val="2"/>
          </rPr>
          <t>Cisam:</t>
        </r>
        <r>
          <rPr>
            <sz val="9"/>
            <color indexed="81"/>
            <rFont val="Segoe UI"/>
            <family val="2"/>
          </rPr>
          <t xml:space="preserve">
VALOR HOMOLOGADO 2024</t>
        </r>
      </text>
    </comment>
    <comment ref="CB35" authorId="0" shapeId="0" xr:uid="{82FBDD05-CC46-4C76-9868-7344C6AD4708}">
      <text>
        <r>
          <rPr>
            <b/>
            <sz val="9"/>
            <color indexed="81"/>
            <rFont val="Segoe UI"/>
            <family val="2"/>
          </rPr>
          <t>Cisam:</t>
        </r>
        <r>
          <rPr>
            <sz val="9"/>
            <color indexed="81"/>
            <rFont val="Segoe UI"/>
            <family val="2"/>
          </rPr>
          <t xml:space="preserve">
DESERTO</t>
        </r>
      </text>
    </comment>
    <comment ref="CB36" authorId="0" shapeId="0" xr:uid="{9FC1D1FD-210C-473C-8796-5CA2205C329B}">
      <text>
        <r>
          <rPr>
            <b/>
            <sz val="9"/>
            <color indexed="81"/>
            <rFont val="Segoe UI"/>
            <family val="2"/>
          </rPr>
          <t>Cisam:</t>
        </r>
        <r>
          <rPr>
            <sz val="9"/>
            <color indexed="81"/>
            <rFont val="Segoe UI"/>
            <family val="2"/>
          </rPr>
          <t xml:space="preserve">
VALOR HOM. 2024</t>
        </r>
      </text>
    </comment>
    <comment ref="CB38" authorId="0" shapeId="0" xr:uid="{36AB86C9-EE2B-40C5-8CB6-08606F1547AF}">
      <text>
        <r>
          <rPr>
            <b/>
            <sz val="9"/>
            <color indexed="81"/>
            <rFont val="Segoe UI"/>
            <family val="2"/>
          </rPr>
          <t>Cisam:</t>
        </r>
        <r>
          <rPr>
            <sz val="9"/>
            <color indexed="81"/>
            <rFont val="Segoe UI"/>
            <family val="2"/>
          </rPr>
          <t xml:space="preserve">
DESERTO</t>
        </r>
      </text>
    </comment>
    <comment ref="CB39" authorId="0" shapeId="0" xr:uid="{E5478558-15E2-4A67-8AF2-E6BDDF9ECBE2}">
      <text>
        <r>
          <rPr>
            <b/>
            <sz val="9"/>
            <color indexed="81"/>
            <rFont val="Segoe UI"/>
            <family val="2"/>
          </rPr>
          <t>Cisam:</t>
        </r>
        <r>
          <rPr>
            <sz val="9"/>
            <color indexed="81"/>
            <rFont val="Segoe UI"/>
            <family val="2"/>
          </rPr>
          <t xml:space="preserve">
DESERTO</t>
        </r>
      </text>
    </comment>
    <comment ref="CB40" authorId="0" shapeId="0" xr:uid="{A181243F-E0E2-484E-87F0-1759F7F3ADCE}">
      <text>
        <r>
          <rPr>
            <b/>
            <sz val="9"/>
            <color indexed="81"/>
            <rFont val="Segoe UI"/>
            <family val="2"/>
          </rPr>
          <t>Cisam:</t>
        </r>
        <r>
          <rPr>
            <sz val="9"/>
            <color indexed="81"/>
            <rFont val="Segoe UI"/>
            <family val="2"/>
          </rPr>
          <t xml:space="preserve">
HOM. 2024</t>
        </r>
      </text>
    </comment>
    <comment ref="CB41" authorId="0" shapeId="0" xr:uid="{C6EF2AD7-A183-4E90-A7DE-C4C6D390EFF9}">
      <text>
        <r>
          <rPr>
            <b/>
            <sz val="9"/>
            <color indexed="81"/>
            <rFont val="Segoe UI"/>
            <family val="2"/>
          </rPr>
          <t>Cisam:</t>
        </r>
        <r>
          <rPr>
            <sz val="9"/>
            <color indexed="81"/>
            <rFont val="Segoe UI"/>
            <family val="2"/>
          </rPr>
          <t xml:space="preserve">
DESERTO</t>
        </r>
      </text>
    </comment>
    <comment ref="CB42" authorId="0" shapeId="0" xr:uid="{44FEEAE9-CC58-499B-A075-57CB6AE7B1BA}">
      <text>
        <r>
          <rPr>
            <b/>
            <sz val="9"/>
            <color indexed="81"/>
            <rFont val="Segoe UI"/>
            <family val="2"/>
          </rPr>
          <t>Cisam:</t>
        </r>
        <r>
          <rPr>
            <sz val="9"/>
            <color indexed="81"/>
            <rFont val="Segoe UI"/>
            <family val="2"/>
          </rPr>
          <t xml:space="preserve">
HOM. 2024</t>
        </r>
      </text>
    </comment>
    <comment ref="CB43" authorId="0" shapeId="0" xr:uid="{A0667E6B-6EAF-477C-B86C-31D5E9970F49}">
      <text>
        <r>
          <rPr>
            <b/>
            <sz val="9"/>
            <color indexed="81"/>
            <rFont val="Segoe UI"/>
            <family val="2"/>
          </rPr>
          <t>Cisam:</t>
        </r>
        <r>
          <rPr>
            <sz val="9"/>
            <color indexed="81"/>
            <rFont val="Segoe UI"/>
            <family val="2"/>
          </rPr>
          <t xml:space="preserve">
DESERTO</t>
        </r>
      </text>
    </comment>
    <comment ref="F44" authorId="0" shapeId="0" xr:uid="{EFF977C4-E383-46A3-89F7-D6414E5CF810}">
      <text>
        <r>
          <rPr>
            <b/>
            <sz val="9"/>
            <color indexed="81"/>
            <rFont val="Segoe UI"/>
            <family val="2"/>
          </rPr>
          <t>É esse mesmo o descritivo?</t>
        </r>
      </text>
    </comment>
    <comment ref="CB44" authorId="0" shapeId="0" xr:uid="{0E116E88-70F9-4126-8D44-D54F2E65C024}">
      <text>
        <r>
          <rPr>
            <b/>
            <sz val="9"/>
            <color indexed="81"/>
            <rFont val="Segoe UI"/>
            <family val="2"/>
          </rPr>
          <t>Cisam:</t>
        </r>
        <r>
          <rPr>
            <sz val="9"/>
            <color indexed="81"/>
            <rFont val="Segoe UI"/>
            <family val="2"/>
          </rPr>
          <t xml:space="preserve">
VALOR HOMOLOGADO 2024</t>
        </r>
      </text>
    </comment>
    <comment ref="CB46" authorId="0" shapeId="0" xr:uid="{441A999C-B46C-469E-93B7-4C12B1AEE5C8}">
      <text>
        <r>
          <rPr>
            <b/>
            <sz val="9"/>
            <color indexed="81"/>
            <rFont val="Segoe UI"/>
            <family val="2"/>
          </rPr>
          <t>Cisam:</t>
        </r>
        <r>
          <rPr>
            <sz val="9"/>
            <color indexed="81"/>
            <rFont val="Segoe UI"/>
            <family val="2"/>
          </rPr>
          <t xml:space="preserve">
DESERTO</t>
        </r>
      </text>
    </comment>
    <comment ref="CB47" authorId="0" shapeId="0" xr:uid="{3785A878-A066-49C9-B78B-6D90D9F6BC20}">
      <text>
        <r>
          <rPr>
            <b/>
            <sz val="9"/>
            <color indexed="81"/>
            <rFont val="Segoe UI"/>
            <family val="2"/>
          </rPr>
          <t>Cisam:</t>
        </r>
        <r>
          <rPr>
            <sz val="9"/>
            <color indexed="81"/>
            <rFont val="Segoe UI"/>
            <family val="2"/>
          </rPr>
          <t xml:space="preserve">
VALOR HOM. 2024</t>
        </r>
      </text>
    </comment>
    <comment ref="CB49" authorId="0" shapeId="0" xr:uid="{5B93E6AF-6B5C-4CF2-80A8-6A3AEE5AD5D1}">
      <text>
        <r>
          <rPr>
            <b/>
            <sz val="9"/>
            <color indexed="81"/>
            <rFont val="Segoe UI"/>
            <family val="2"/>
          </rPr>
          <t>Cisam:</t>
        </r>
        <r>
          <rPr>
            <sz val="9"/>
            <color indexed="81"/>
            <rFont val="Segoe UI"/>
            <family val="2"/>
          </rPr>
          <t xml:space="preserve">
DESERTO</t>
        </r>
      </text>
    </comment>
    <comment ref="CB50" authorId="0" shapeId="0" xr:uid="{2F7DAD82-A387-4B04-993F-865C50F9009C}">
      <text>
        <r>
          <rPr>
            <b/>
            <sz val="9"/>
            <color indexed="81"/>
            <rFont val="Segoe UI"/>
            <family val="2"/>
          </rPr>
          <t>Cisam:</t>
        </r>
        <r>
          <rPr>
            <sz val="9"/>
            <color indexed="81"/>
            <rFont val="Segoe UI"/>
            <family val="2"/>
          </rPr>
          <t xml:space="preserve">
VALOR HOM. 2024</t>
        </r>
      </text>
    </comment>
    <comment ref="A51" authorId="0" shapeId="0" xr:uid="{BDD9B766-44E6-4934-A42A-720ED7B31F40}">
      <text>
        <r>
          <rPr>
            <b/>
            <sz val="9"/>
            <color indexed="81"/>
            <rFont val="Segoe UI"/>
            <family val="2"/>
          </rPr>
          <t>DEMANDA VISAN</t>
        </r>
      </text>
    </comment>
    <comment ref="A52" authorId="0" shapeId="0" xr:uid="{1239CD74-235E-44D1-9966-AB8E89F1116E}">
      <text>
        <r>
          <rPr>
            <b/>
            <sz val="9"/>
            <color indexed="81"/>
            <rFont val="Segoe UI"/>
            <family val="2"/>
          </rPr>
          <t>DEMANDA VISAN</t>
        </r>
      </text>
    </comment>
  </commentList>
</comments>
</file>

<file path=xl/sharedStrings.xml><?xml version="1.0" encoding="utf-8"?>
<sst xmlns="http://schemas.openxmlformats.org/spreadsheetml/2006/main" count="353" uniqueCount="221">
  <si>
    <t>Conjunto de Reagentes</t>
  </si>
  <si>
    <t>Pacote</t>
  </si>
  <si>
    <t>Frasco</t>
  </si>
  <si>
    <t>Conjunto de reagentes para análise de Surfactantes</t>
  </si>
  <si>
    <t>Consumível</t>
  </si>
  <si>
    <t>Conjunto para análise microbiológica de Coliformes Totais e Escherichia coli</t>
  </si>
  <si>
    <t>Conjunto para análise microbiológica de Esporos de Bactérias Aeróbias</t>
  </si>
  <si>
    <t>Unidade</t>
  </si>
  <si>
    <t>EPC</t>
  </si>
  <si>
    <t>Ataduras</t>
  </si>
  <si>
    <t>Cinturão</t>
  </si>
  <si>
    <t>Compressa</t>
  </si>
  <si>
    <t>Soro</t>
  </si>
  <si>
    <t>Tesoura</t>
  </si>
  <si>
    <t>EPI</t>
  </si>
  <si>
    <t>Capa de Chuva</t>
  </si>
  <si>
    <t>Bata Plástica</t>
  </si>
  <si>
    <t>Macacão</t>
  </si>
  <si>
    <t>Máscara</t>
  </si>
  <si>
    <t>Equipamento</t>
  </si>
  <si>
    <t>Copo de Vedação - DBO Track Hach</t>
  </si>
  <si>
    <t>Freezer Horizontal</t>
  </si>
  <si>
    <t>Garrafa de DBO - Modelo Velp</t>
  </si>
  <si>
    <t>Lâmpada Turbidímetro Hach 2100 N</t>
  </si>
  <si>
    <t>Lâmpada UV</t>
  </si>
  <si>
    <t>Peixe Magnético para DBO - Modelo Velp</t>
  </si>
  <si>
    <t>Refil Deionizador</t>
  </si>
  <si>
    <t>Sistema DBO</t>
  </si>
  <si>
    <t>Material de Referência</t>
  </si>
  <si>
    <t>Cloreto de Vinila</t>
  </si>
  <si>
    <t>Cloro</t>
  </si>
  <si>
    <t>Mix de Ânions</t>
  </si>
  <si>
    <t>Mix de Metais</t>
  </si>
  <si>
    <t>Nitrogênio Total</t>
  </si>
  <si>
    <t>Óleos e Graxas</t>
  </si>
  <si>
    <t>Sulfeto</t>
  </si>
  <si>
    <t>Material de Referência Certificado</t>
  </si>
  <si>
    <t>Outros</t>
  </si>
  <si>
    <t>Forma de Inox</t>
  </si>
  <si>
    <t>Garrafa Âmbar 510 mL</t>
  </si>
  <si>
    <t>Mochila</t>
  </si>
  <si>
    <t>Papel Higiênico</t>
  </si>
  <si>
    <t>Saco Plástico Alimentício</t>
  </si>
  <si>
    <t>Produto Químico</t>
  </si>
  <si>
    <t>Ácido Nítrico 65% P.A</t>
  </si>
  <si>
    <t>Ácido Nítrico 65% P.A para análise de traços</t>
  </si>
  <si>
    <t>Água Oxigenada</t>
  </si>
  <si>
    <t>Pepsina</t>
  </si>
  <si>
    <t>Solução Padrão</t>
  </si>
  <si>
    <t>Solução Padrão de pH 6,86</t>
  </si>
  <si>
    <t>Vidraria</t>
  </si>
  <si>
    <t>Balão Volumétrico 2000 mL</t>
  </si>
  <si>
    <t>Cone Imhoff</t>
  </si>
  <si>
    <t>Proveta 50 mL</t>
  </si>
  <si>
    <t>Caixa Térmica</t>
  </si>
  <si>
    <t>Lâmpada</t>
  </si>
  <si>
    <t>Cronômetro</t>
  </si>
  <si>
    <t>Micropipeta</t>
  </si>
  <si>
    <t>Tampa</t>
  </si>
  <si>
    <t>Resistência</t>
  </si>
  <si>
    <t>ABDON BATISTA</t>
  </si>
  <si>
    <t>BRUNÓPOLIS</t>
  </si>
  <si>
    <t>CISAM MO</t>
  </si>
  <si>
    <t>SANEFRAI</t>
  </si>
  <si>
    <t>SIMAE CAO</t>
  </si>
  <si>
    <t>SIMAE JHL</t>
  </si>
  <si>
    <t>VISAN</t>
  </si>
  <si>
    <t>QUANTIDADE TOTAL</t>
  </si>
  <si>
    <t>UNIDADE</t>
  </si>
  <si>
    <t>DESCRIÇÃO GERAL</t>
  </si>
  <si>
    <t>CATEGORIA</t>
  </si>
  <si>
    <t>ITEM</t>
  </si>
  <si>
    <t>QUANTIDADE DE ORÇAMENTOS</t>
  </si>
  <si>
    <t>VALOR UNITÁRIO</t>
  </si>
  <si>
    <t xml:space="preserve"> VALOR TOTAL</t>
  </si>
  <si>
    <t>ORÇAMENTO DINALAB</t>
  </si>
  <si>
    <t>-</t>
  </si>
  <si>
    <t>ORÇAMENTO FACCINA DALTORA</t>
  </si>
  <si>
    <t>ORÇAMENTO FENIX DISTRIB</t>
  </si>
  <si>
    <t>ORÇAMENTO IDEXX</t>
  </si>
  <si>
    <t>ORÇAMENTO XCAL</t>
  </si>
  <si>
    <t>LICITAÇÃO CISAM 2024</t>
  </si>
  <si>
    <t>PESQUISA DE PREÇOS INTERNET 1</t>
  </si>
  <si>
    <t>PESQUISA DE PREÇOS INTERNET 2</t>
  </si>
  <si>
    <t>PESQUISA DE PREÇOS INTERNET 3</t>
  </si>
  <si>
    <t>Antiséptico Spray</t>
  </si>
  <si>
    <t>Galão 5 L</t>
  </si>
  <si>
    <t>Galão 20 L</t>
  </si>
  <si>
    <t>RC SCIENTIFIC
COMERCIO DE
INSTRUMENTOS
ANALITICOS LTDA</t>
  </si>
  <si>
    <t xml:space="preserve"> IDEXX PROPOSTAS ELETRÔNICAS</t>
  </si>
  <si>
    <t>PRIORITTA
PRODUTOS
HOSPITALARES
EIRELI 0 PROPOSTA ELETRÔNICA</t>
  </si>
  <si>
    <t>HEXIS CIENTÍFIC - PROPOSTA ELETRÔNICA</t>
  </si>
  <si>
    <t>DINALAB - PROPOSTAS ELETRÔNICAS</t>
  </si>
  <si>
    <t>QUIMAFLEX - PROPOSTAS ELETRÔNICAS</t>
  </si>
  <si>
    <t>CALIBRE SCIENTIFIC
BRASIL LTDA - PROPOSTAS ELETRÔNICAS</t>
  </si>
  <si>
    <t>UPRODUCTS - PROP. ELET.</t>
  </si>
  <si>
    <t>PRÓ ANAÁLISE PROP. ELET.</t>
  </si>
  <si>
    <t>SAINT VALLEN PROP. ELETR.</t>
  </si>
  <si>
    <t>SEP LIFE PROP. ELET.</t>
  </si>
  <si>
    <t>FACCINA DALTORA</t>
  </si>
  <si>
    <t>Rosilene Tonatto
Spazzini</t>
  </si>
  <si>
    <t>Infiniti
Empreendimentos Ltda</t>
  </si>
  <si>
    <t>BARAOSEG LTDA</t>
  </si>
  <si>
    <t>FABRICA DE
CALCADOS DO
BRASIL LTDA</t>
  </si>
  <si>
    <t>7R7 SOLUCOES EM
CONSULTORIA E
COMERCIO LTDA</t>
  </si>
  <si>
    <t>LPK LTDA</t>
  </si>
  <si>
    <t>FENIX COMERCIO DE
PRODUTOS CONTRA
INCENDIO E
SEGURANCA LTDA</t>
  </si>
  <si>
    <t>PREMIER COMERCIO
DE MATERIAIS E
EQUIPAMENTOS
LTDA</t>
  </si>
  <si>
    <t>INTELMASTER LTDA</t>
  </si>
  <si>
    <t>Xcal Calibrações e
Ensaios Eireli</t>
  </si>
  <si>
    <t>ALURETEC
COMERCIO LTDA</t>
  </si>
  <si>
    <t>Obah Produtos e
Serviços Para
Segurança e Ensino
Ltda - Epp</t>
  </si>
  <si>
    <t>PESQUISA DE PREÇOS INTERNET 4</t>
  </si>
  <si>
    <t>Hanna Instruments</t>
  </si>
  <si>
    <t>KITLABOR</t>
  </si>
  <si>
    <t>PESQUISA DE PREÇOS INTERNET 5</t>
  </si>
  <si>
    <t>OBAH</t>
  </si>
  <si>
    <t>QUIMESP</t>
  </si>
  <si>
    <t>QUIMIGOL</t>
  </si>
  <si>
    <t>Lucas do Rio Verde/MT</t>
  </si>
  <si>
    <t>Maior</t>
  </si>
  <si>
    <t>Menor</t>
  </si>
  <si>
    <t>Diferença</t>
  </si>
  <si>
    <t>Cadeira Ergonômica para Laboratório</t>
  </si>
  <si>
    <t>CEPA Coliformes Totais e Escherichia coli.</t>
  </si>
  <si>
    <t>Escova de lavagem de vidrarias</t>
  </si>
  <si>
    <t>Material de Referência Certificado Sílica</t>
  </si>
  <si>
    <t>Material de Referência Certificado Sódio</t>
  </si>
  <si>
    <t>SAMAE CAMPOS NOVOS</t>
  </si>
  <si>
    <t>CÓD. BETHA</t>
  </si>
  <si>
    <t>O CONJUNTO DEVERÁ CONTER NO MÍNIMO 10 PLACAS DE PETRI, COM DIMENSÕES MÍNIMAS DE 60X15, TODAS AS PLACAS JÁ DEVERÃO POSSUIR NUTRIENTE AGAR BLUE, PRÓPRIO PARA O DESENVOLVIMENTO BACTERIANO DA ANÁLISE EM QUESTÃO. O PACOTE DEVERÁ SER APRESENTADO LACRADO/VEDADO.  
DEVERÁ SER APRESENTADO O CERTIFICADO DE QUALIDADE PARA CADA LOTE, CUJO LABORATÓRIO DE ANÁLISE DEVERÁ SER ACREDITADO PELO INMETRO.
A VALIDADE MÍNIMA DO CONJUNTO DEVERÁ SER DE 50 DIAS DA DATA DE ENTREGA NO LABORATÓRIO DO CISAM MEIO OESTE.
PARA CADA CONJUNTO TAMBÉM DEVERÁ SER ENTREGUE NO MÍNIMO, 10 MEMBRANAS ESTÉREIS, DE NITRATO DE CELULOSE QUADRICULADA, COM DIÂMETRO DE 47 MM E POROSIDADE DE 0,45 µM. AS MEMBRANAS DEVERÃO SER APRESENTADAS EMBALADAS INDIVIDUALMENTE DE MODO A GARANTIR SUA ESTERILIDADE.</t>
  </si>
  <si>
    <t>ATADURA DE CREPOM 20 CM X 1,80 M. EMBALADAS INDIVIDUALMENTE. COR: BRANCA. MODELO: 13 FIOS. CARACTERÍSTICAS: ELASTICIDADE. GÊNERO: UNISEX. COMPRIMENTO: 1,8 METROS EM REPOUSO. FORMATO: ROLO CILÍNDRICO. VALIDADE: 5 ANOS. EMBALAGEM COM 20 UNIDADES.</t>
  </si>
  <si>
    <t>ATADURA DE CREPOM 15 CM X 1,80 M. EMBALADAS INDIVIDUALMENTE. COR: BRANCA. MODELO: 13 FIOS. CARACTERÍSTICAS: ELASTICIDADE. GÊNERO: UNISEX. COMPRIMENTO: 1,8 METROS EM REPOUSO. FORMATO: ROLO CILÍNDRICO. VALIDADE: 5 ANOS. EMBALAGEM COM 20 UNIDADES.</t>
  </si>
  <si>
    <t>CINTURÃO DE SEGURANÇA TIPO PARAQUEDISTA/ABDOMINAL IDEAL PARA TRABALHOS EM ALTURA E ESPAÇOS CONFINADOS. CONFECCIONADO EM FITAS DE POLIÉSTER DE 45MM, COM NO MÍNIMO 2 PONTOS DE ANCORAGEM (PEITORAL E DORSAL), PONTOS DE CONEXÃO LATERAIS TIPO MEIA ARGOLA NA CINTURA PARA POSICIONAMENTO E PONTOS DE CONEXÃO NOS OMBROS E REGIÃO VENTRAL PARA SUSPENSÃO E RESGATE. FIVELAS PARA AJUSTE PEITORAL, PERNAS, CINTURA E OMBRO. FIVELAS DE ENGATE RÁPIDO PARA FECHAMENTO E/OU MOSQUETÃO COM DUPLA OU TRIPLA TRAVA AUTOMÁTICA. PROTEÇÃO COM ACOLCHOAMENTO NAS PERNAS E REGIÃO LOMBAR, FITA DE CONFORTO PARA SUSPENÇÃO. COSTURAS REFORÇADAS, INDICADOR DE IMPACTO, ALÇAS PORTA FERRAMENTAS. POSSUIR LAUDO DE APROVAÇÃO DE CAPACIDADE MÍNIMA PARA USUÁRIOS COM PESO DE 120 KG. EQUIPAMENTO DEVE CONTER ETIQUETA DE IDENTIFICAÇÃO, CONSTANDO CA VÁLIDO E DATA DE FABRICAÇÃO NÃO SUPERIOR A 3 MESES. EQUIPAMENTO EM CONFORMIDADE COM ABNT NBR 15836/2010 E 15835/2010. ACOMPANHAR BOLSA PARA ARMAZENAMENTO E TRANSPORTE. INDICAR CA NA PROPOSTA. CA DE REFERÊNCIA: 41642.</t>
  </si>
  <si>
    <t>COMPRESSA DE GAZES ESTERILIZADAS 13 FIOS, 100% ALGODÃO, DIMENSÕES 7,5 X 7,5 CM. PACOTE COM 5 UNIDADES.</t>
  </si>
  <si>
    <t>SORO FISIOLÓGICO (0,9%). EMBALAGEM COM 100 ML. VALIDADE MÍNIMA: 12 MESES.</t>
  </si>
  <si>
    <t>TESOURA DE PONTA ROMBA. FEITA EM AÇO INOXIDÁVEL. LARGURA APROXIMADA DE 7 CM, COMPRIMENTO APROXIMADO DE 15 CM.</t>
  </si>
  <si>
    <t>BATA PLÁSTICA COM CAPUZ E ELÁSTICO NO PUNHO (CA 30354) COM 20 UNIDADES</t>
  </si>
  <si>
    <t>MACACÃO IMPERMEÁVEL PARA SANEAMENTO COM BOTAS E LUVAS EM NYLON E PVC VÉRTICE (CA: 43617). TAMANHO DO MACACÃO: P, M, G E GG TAMANHO DO CALÇADO: 34 AO 44.</t>
  </si>
  <si>
    <t>MASCARA RESPIRATÓRIA COM FILTRO (CA: 39427). TAMANHO ÚNICO</t>
  </si>
  <si>
    <t>ESPECIFICAÇÃO DO PRODUTO:
COPO DE BORRACHA PARA VEDAÇÃO DA GARRAFA DE DBO. COMPATÍVEL COM MODELO BODTRAK II. EMBALAGEM COM 6 UNIDADES.</t>
  </si>
  <si>
    <t>FREEZER HORIZONTAL COM CAPACIDADE MÍNIMA DE 309 LITROS. COR BRANCO. POTÊNCIA MÍNIMA DE 113 W. DEVE POSSUIR CHAVE DE SEGURANÇA, 4 PÉS COM RODÍZIO, 220 V. GARANTIA MÍNIMA DE 2 ANOS.</t>
  </si>
  <si>
    <t>ESPECIFICAÇÃO DO PRODUTO:
GARRAFA PARA DBO, CAPACIDADE DE 500 ML. CÓDIGO DO PRODUTO: 10001107 BOD BOTTLE. COMPATÍVEL COM SENSORES DA MARCA VELP.</t>
  </si>
  <si>
    <t>ESPECIFICAÇÃO DO PRODUTO:
LÂMPADA PARA CABINE DE SEGURANÇA BIOLÓGICA, 30W. COMPRIMENTO DE BASE À BASE FACE A: 894,6 (MAX) MM. COMPRIMENTO DE INSERÇÃO B: 899,3 (MIN), 901,7 (MAX) MM.</t>
  </si>
  <si>
    <t>LÂMPADA ULTRAVIOLETA PARA REDUÇÃO DE TOC MS2000
RADIAÇÃO COM DUPLO COMPRIMENTO DE ONDA 185 NM E 254 NM. 
COMBINA A CAPACIDADE DE OXIDAÇÃO DA CONTAMINAÇÃO ORGÂNICA BEM COMO A ESTERILIZAÇÃO DE MICRORGANISMOS. DURABILIDADE DE 01 ANO</t>
  </si>
  <si>
    <t>ESPECIFICAÇÃO DO PRODUTO:
PEIXE MAGNÉTICO PARA DBO. CÓDIGO DO PRODUTO: A00001056 MAGNETIC STIR BAR, 6X35 MM. COMPATÍVEL COM EQUIPAMENTO DA MARCA VELP.</t>
  </si>
  <si>
    <t>ESPECIFICAÇÃO DO PRODUTO:
REFIL DEIONIZADOR COMPATÍVEL COM MODELO/MARCA UNION.</t>
  </si>
  <si>
    <t>ESPECIFICAÇÃO DO PRODUTO:
SISTEMA PARA DETERMINAÇÃO DE DBO, LIVRE DE MERCÚRIO. 
OS SENSORES ARMAZENAM REGISTROS DE LEITURAS A CADA 24H, PERMITINDO A RECUPERAÇÃO DESTAS INFORMAÇÕES MESMO APÓS O FIM DA ANÁLISE. OS SENSORES SÃO ACOPLADOS DIRETAMENTE NA GARRADA DE ENSAIO, EFETUAM A MEDIDA DAVARIAÇÃO DE PRESSÃO DENTRO DA GARRAFA E, ATRAVÉS DE MICROPROCESSADOR, O VALOR É MEDIDO E CONVERTIDO PARA MG/L O2. O VALOR DEVE SER LIDO NO DISPLAY. PERMITE LEITUAS NAS ESCALAS DE 90, 250, 600, 999 E 4000 PMM.
CONVERSÃO AUTOMÁTICA DE RESULTADOS DE PRESSÃO EM DBO. DISPLAY LED DE 4 DÍGITOS. O SISTEMA DEVE SER COMPOSTO POR 10 GARRAFAS, 10 SENSORES, 10 BARRAS MAGNÉTICAS PARA AGITAÇÃO E UMA MESA DE AGITAÇÃO MAGNÉTICA COM CAPACIDADE PARA 10 GARRAFAS. ÍNDICE DE PROTEÇÃO IP 54. GARANTIA MÍNIMA DE 2 ANOS.</t>
  </si>
  <si>
    <t>SOLUÇÃO PADRÃO CLORETO DE VINILA - MR.
CONCENTRAÇÃO: 1000 PPM.
VOLUME MÍNIMO: AMPOLAS DE 1 ML.
DEVERÁ APRESENTAR NA ENTREGA DO PRODUTO O SEU CERTIFICADO DE ANÁLISE RASTREÁVEL AO SISTEMA INTERNACIONAL DE UNIDADES (ABNT NBR ISO/IEC 17025 DE 2017, ITEM 6.5.2).
VALIDADE (CRITÉRIO DE RECEBIMENTO) MÍNIMA DE 36 MESES (A CONTAR DA DATA DE ENTREGA).</t>
  </si>
  <si>
    <t>SOLUÇÃO PADRÃO MIX DE ÂNIONS - MR.
O MIX DEVERÁ SER COMPOSTO POR: BROMATO, BROMETO, CLORATO, CLORETO, CLORITO, FLUORETO, FOSFATO, NITRATO, NITRITO, SULFATO E SULFETO.
CONCENTRAÇÃO: 1000 PPM.
VOLUME MÍNIMO: 125 ML.
DEVERÁ APRESENTAR NA ENTREGA DO PRODUTO O SEU CERTIFICADO DE ANÁLISE RASTREÁVEL AO SISTEMA INTERNACIONAL DE UNIDADES (ABNT NBR ISO/IEC 17025 DE 2017, ITEM 6.5.2).
VALIDADE (CRITÉRIO DE RECEBIMENTO) MÍNIMA DE 36 MESES (A CONTAR DA DATA DE ENTREGA).</t>
  </si>
  <si>
    <t>SOLUÇÃO PADRÃO MIX DE METAIS - MR.
O MIX DEVERÁ SER COMPOSTO POR: AG, AL, AS, B, BA, BE, CA, CD, CO, CR, CU, FE, K, LI, MG, MN, MO, NA, NI, PB, SB, SE, SN, V, U, E ZN.
CONCENTRAÇÃO: 1000 PPM.
VOLUME MÍNIMO: 125 ML.
DEVERÁ APRESENTAR NA ENTREGA DO PRODUTO O SEU CERTIFICADO DE ANÁLISE RASTREÁVEL AO SISTEMA INTERNACIONAL DE UNIDADES (ABNT NBR ISO/IEC 17025 DE 2017, ITEM 6.5.2).
VALIDADE (CRITÉRIO DE RECEBIMENTO) MÍNIMA DE 36 MESES (A CONTAR DA DATA DE ENTREGA).</t>
  </si>
  <si>
    <t>SOLUÇÃO PADRÃO CLORETO DE VINILA - MRC.
CONCENTRAÇÃO: 1000 PPM.
VOLUME MÍNIMO: AMPOLAS DE 1 ML.
DEVERÁ APRESENTAR NA ENTREGA DO PRODUTO O SEU CERTIFICADO DE MATERIAL DE REFERÊNCIA CERTIFICADO. TANTO O PRODUTO E SEU CERTIFICADO DEVEM ATENDER AOS REQUISITOS DOS GUIAS ABNT ISO GUIA 31 E DA NORMA ABNT NBR ISO/IEC 17034.
VALIDADE (CRITÉRIO DE RECEBIMENTO) MÍNIMA DE 36 MESES (A CONTAR DA DATA DE ENTREGA).</t>
  </si>
  <si>
    <t>SOLUÇÃO PADRÃO DE CLORO - MRC.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10 MESES (A CONTAR DA DATA DE ENTREGA).</t>
  </si>
  <si>
    <t>SOLUÇÃO PADRÃO MIX DE ÂNIONS - MRC.
O MIX DEVERÁ SER COMPOSTO POR: BROMATO, BROMETO, CLORATO, CLORETO, CLORITO, FLUORETO, FOSFATO, NITRATO, NITRITO, SULFATO E SULFETO.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36 MESES (A CONTAR DA DATA DE ENTREGA).</t>
  </si>
  <si>
    <t>SOLUÇÃO PADRÃO DE NITROGÊNIO TOTAL - MRC.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36 MESES (A CONTAR DA DATA DE ENTREGA).</t>
  </si>
  <si>
    <t>SOLUÇÃO PADRÃO DE ÓLEOS A GRAXAS - MRC.
CONCENTRAÇÃO: 1000 PPM.
VOLUME MÍNIMO: 5 X 20ML (5 AMPOLAS COM 20 ML CADA)
DEVERÁ APRESENTAR NA ENTREGA DO PRODUTO O SEU CERTIFICADO DE MATERIAL DE REFERÊNCIA CERTIFICADO. TANTO O PRODUTO E SEU CERTIFICADO DEVEM ATENDER AOS REQUISITOS DOS GUIAS ABNT ISO GUIA 31 E DA NORMA ABNT NBR ISO/IEC 17034.
VALIDADE (CRITÉRIO DE RECEBIMENTO) MÍNIMA DE 24 MESES (A CONTAR DA DATA DE ENTREGA).</t>
  </si>
  <si>
    <t>SOLUÇÃO PADRÃO DE SULFETO - MRC.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36 MESES (A CONTAR DA DATA DE ENTREGA).</t>
  </si>
  <si>
    <t>FORMA DE INOX RETANGULAR. DIMENSÕES 39,5 X 27,5 X 5,9 CM; 0,46 G.</t>
  </si>
  <si>
    <t>ESPECIFICAÇÃO DO PRODUTO:
GARRAFAS ÂMBAR DE 510 ML COM ROSCA COMPATÍVEL PARA CABEÇA DE LEITURA DE DBO5 MARCA REFERÊNCIA OXITOP WTW.</t>
  </si>
  <si>
    <t>MOCHILA FEITO DE LONA, LEVE E IMPERMEÁVEL. CAPACIDADE: 35 L. RESISTENTE AO DESGASTE. COSTURAS REFORÇADAS. DIMENSÕES: ALTURA 45 CM, LARGURA 30 CM, PROFUNDIDADE 20 CM. FORRO EM POLIESTER. FECHAMENTO EM ZÍPER. COR NEUTRA.</t>
  </si>
  <si>
    <t>PAPEL HIGIÊNICO, FOLHA DUPLA, MACIO, BRANCO, PACOTE COM 24 ROLOS, DIMENSÕES DO PRODUTO ‎24 X 30 X 30 CM.</t>
  </si>
  <si>
    <t>EMBALAGEM MULTIUSO PARA GELADEIRA, FREEZER E MICRO-ONDAS, PACOTE COM 100 UNIDADES, COM CAPACIDADE PARA 8 KG.</t>
  </si>
  <si>
    <t>ESPECIFICAÇÃO DO PRODUTO:
CAS: 7697-37-2
MASSA MOLECULAR: 63,01 G/MOL
FÓRMULA: HNO3
ASPECTO: LÍQUIDO, INCOLOR
PONTO DE EBULIÇÃO: 83 °C
FRASCO: VIDRO ÂMBAR
VOLUME MÍNIMO: 1L
APRESENTAR VALIDADE MÍNIMA DE 10 MESES, A CONTAR DA DATA DE ENTREGA DO PRODUTO.
O PRODUTO DEVERÁ ACOMPANHAR CERTIFICADO DE ANÁLISE E FISPQ. O RÓTULO DEVE PERMITIR A RASTREABILIDADE DO PRODUTO.</t>
  </si>
  <si>
    <t>ESPECIFICAÇÃO DO PRODUTO:
CAS: 7697-37-2
MASSA MOLECULAR: 63,01 G/MOL
FÓRMULA: HNO3
ASPECTO: LÍQUIDO, INCOLOR
PONTO DE EBULIÇÃO: 83 °C
FRASCO: VIDRO ÂMBAR
VOLUME MÍNIMO: 1L
TRAÇOS DE ÍONS: AG ≤ 0,01PPM; AL ≤ 0,05PPM; AS ≤ 0,01PPM; BA ≤ 0,01PPM; BI ≤ 0,1PPM; CA ≤ 0,5PPM; CD ≤ 0,01PPM; CO ≤ 0,01PPM; CR ≤ 0,02PPM; CU ≤ 0,01PPM; FE ≤ 0,2PPM; HG ≤ 0,005PPM; K ≤ 0,05PPM; LI ≤ 0,01PPM; MG ≤ 0,1PPM; MN ≤ 0,01PPM; MO ≤ 0,02PPM; NA ≤ 0,5PPM; NI ≤ 0,02PPM; PB ≤ 0,01PPM; SR ≤ 0.01PPM; TL ≤ 0,05PPM; ZN ≤ 0,05PPM.
APRESENTAR VALIDADE MÍNIMA DE 10 MESES, A CONTAR DA DATA DE ENTREGA DO PRODUTO.
O PRODUTO DEVERÁ ACOMPANHAR CERTIFICADO DE ANÁLISE E FISPQ. O RÓTULO DEVE PERMITIR A RASTREABILIDADE DO PRODUTO.</t>
  </si>
  <si>
    <t>ESPECIFICAÇÃO DO PRODUTO:
CAS: 7722-84-1
FÓRMULA MOLECULAR: H2O2
ASPECTO: LÍQUIDO
VOLUME MÍNIMO: 100 ML
APRESENTAR VALIDADE MÍNIMA DE 10 MESES, A CONTAR DA DATA DE ENTREGA DO PRODUTO.
O PRODUTO DEVERÁ ACOMPANHAR CERTIFICADO DE ANÁLISE E FISPQ. O RÓTULO DEVE PERMITIR A RASTREABILIDADE DO PRODUTO.</t>
  </si>
  <si>
    <t>ESPECIFICAÇÕES DO PRODUTO:
CAS: 9001-75-6
VOLUME MÍNIMO: 250 ML.                                                                                                                                    SUBSTÂNCIA :ÁGUA &gt; 85 %, PEPSINA &lt; 5 %, ÁCIDO CLORÍDRICO 0,1 A 10%, COM CAS RESPECTIVOS: 7732-18-5 , 9001-75-6 E7647-01-0.
APRESENTAR VALIDADE MÍNIMA DE 10 MESES, A CONTAR DA DATA DE ENTREGA DO PRODUTO.
O PRODUTO DEVERÁ ACOMPANHAR CERTIFICADO DE ANÁLISE E FISPQ. O RÓTULO DEVE PERMITIR A RASTREABILIDADE DO PRODUTO.</t>
  </si>
  <si>
    <t>ESPECIFICAÇÃO DO PRODUTO:
FRASCO COM 500ML. DEVE SER APRESENTADO CERTIFICADO DE ANÁLISE QUÍMICA E RASTREABILIDADE A MRC DO REAGENTE. AS DATAS DE FABRICAÇÃO E O PRAZO DE VALIDADE DEVERÃO SER APRESENTADOS NO RÓTULO DO PRODUTO, O FORNECEDOR DEVERÁ ENTREGAR O PRODUTO COM NO MÁXIMO ¼ DE SEU PRAZO DE VALIDADE VENCIDO.</t>
  </si>
  <si>
    <t>ESPECIFICAÇÃO DO PRODUTO:
CONES IMHOFF EM VIDRO COM CAPACIDADE PARA 1000 ML, GRADUAÇÃO EM ALTO RELEVO. DEVERÁ SER ENTREGUE COM CALIBRAÇÃO RBC.</t>
  </si>
  <si>
    <t xml:space="preserve">ESPECIFICAÇÃO DO PRODUTO:
PROVETA GRADUADA BASE SEXTAVADA DE VIDRO E ROLHA DE VIDRO, GRADUAÇÃO EM ALTO RELEVO. </t>
  </si>
  <si>
    <t>LÂMPADA DE REPOSIÇÃO EMISSORA DE RAIOS UV (ULTRAVIOLETA): UMA LÂMPADA COM COMPRIMENTO DE ONDA DE 254NM, UMA LÂMPADA COM COMPRIMENTO DE ONDA DE 365NM (BIVOLT) COMPATÍVEL COM CÂMARA ESCURA PARA ANÁLISE ULTRAVIOLETA COM TRANSLUMINADOR UV MODELO BOIT-GAB01.</t>
  </si>
  <si>
    <t>CRONÔMETRO DIGITAL (CRONÓGRAFO), EMBORRACHADO, RESISTENTE A ÁGUA. TELA EM LCD AMPLA; INDICADOR EM HORAS/ MINUTOS/ SEGUNDOS; PRECISÃO 1/100 SEGUNDOS; INDICAÇÃO DE HORAS EM 12 HORAS (AM/PM) OU 24 HORAS; MATERIAL DE ALTA RESISTÊNCIA, COM PROTEÇÃO EMBORRACHADA PRÓPRIO PARA USO EM INDÚSTRIAS, RESISTENTE À ÁGUA PARA USO EM DIAS DE CHUVA, DIMENSÕES APROXIMADAS: 65X78X21 MM; COM CORDÃO; COM BATERIA/PILHA RESERVA.</t>
  </si>
  <si>
    <t xml:space="preserve">TAMPA PARA USO EM CUBETA HACH QUADRADA DE VIDRO 25 MM – 10 ML, CAIXA COM 06 UNIDADES. </t>
  </si>
  <si>
    <t xml:space="preserve">RESISTÊNCIA TUBULAR INOX 316; 750 W; 220V; COMPATÍVEL PARA USO EM AUTOCLAVE PRISMATEC DE 18 LITROS. </t>
  </si>
  <si>
    <t>CONE IMHOFF, CAPACIDADE DE 1000 ML, GRADUAÇÃO EM REVELO.  FABRICADO EM PLÁSTICO SAN, MATERIAL RESISTENTE E DURÁVEL, COM CAPACIDADE DE RESISTIR A IMPACTOS E COM ALTA TRANSPARÊNCIA QUE PERMITE UMA VISUALIZAÇÃO CLARA DO PROCESSO DE SEDIMENTAÇÃO GARANTINDO LEITURAS PRECISAS E CONFIÁVEIS. ESCALA GRADUADA 0,1 ATÉ 1000 ML DE FÁCIL LEITURA, PERMITINDO A MEDIÇÃO PRECISA DO VOLUME DE PARTÍCULAS SEDIMENTADAS. DIÂMETRO DA BOCA: 120MM. ALTURA TOTAL: 480MM. COM TAMPA ROSCA EM PP PARA DRENAGEM DO CONTEÚDO.</t>
  </si>
  <si>
    <t xml:space="preserve">CAIXA TÉRMICA COM CAPACIDADE DE 6 (SEIS) LITROS, FABRICADA COM PAREDES INTERNAS E EXTERNAS EM MATERIAL PLÁSTICO RESISTENTE, DO TIPO POLIPROPILENO INJETADO, QUE PROPORCIONE BOA CONSERVAÇÃO TÉRMICA E ALTA DURABILIDADE. TAMPA CONFECCIONADA EM POLIETILENO OU MATERIAL EQUIVALENTE, COMPOSTO POR MATERIAL VIRGEM, ATÓXICO, INODORO E LIVRE DE SUBSTÂNCIAS CONTAMINANTES. DEVE POSSUIR ALÇAS PLÁSTICAS REFORÇADAS E ERGONÔMICAS, COM TRAVAS DE SEGURANÇA QUE GARANTAM O TRANSPORTE SEGURO DO RECIPIENTE, SEM RISCOS DE ABERTURA ACIDENTAL. PRODUTO DE FÁCIL HIGIENIZAÇÃO, RESISTENTE A IMPACTOS E A VARIAÇÕES DE TEMPERATURA. MEDIDAS APROXIMADAS: ‎30 X 20,5 X 24 CM. </t>
  </si>
  <si>
    <t>ANTISÉPTICO DE USO TÓPICO EM SPRAY INDICADO PARA DESINFECÇÃO E LIMPEZA DE FERIMENTOS. APRESENTAÇÃO: FRASCO DE NO MÍNIMO 45 ML DE 10MG DE DIGLICONATO DE CLOREXIDINA.</t>
  </si>
  <si>
    <t>GALÃO COM ALÇA PARA TRANSPORTE CONFECCIONADO EM PLÁSTICO RESISTENTE, PARA ARMAZENAMENTO DE COMBUSTÍVEL COM CAPACIDADE DE 5 L. POSSUIR TAMPA EM ROSCA PARA VEDAÇÃO E BICO ALONGADO PARA DESPEJO.</t>
  </si>
  <si>
    <t>GALÃO COM ALÇA PARA TRANSPORTE CONFECCIONADO EM PLÁSTICO RESISTENTE, PARA ARMAZENAMENTO DE COMBUSTÍVEL COM CAPACIDADE DE 20 L. POSSUIR TAMPA EM ROSCA PARA VEDAÇÃO E BICO ALONGADO PARA DESPEJO.</t>
  </si>
  <si>
    <t>CADEIRA GIRATÓRIA ERGONÔMICA. ESTOFAMENTO EM ESPUMA ANATOMICAMENTE INJETADA REVESTIDO EM COURO SINTÉTICO. AJUSTE SEMIAUTOMÁTICO DA ALTURA DO ENCOSTO. AJUSTE A GÁS/PNEUMÁTICO DA ALTURA DO ASSENTO (ALTURA MÍNIMA: 66CM / ALTURA MÁXIMA: 75CM - DO PISO AO ASSENTO). MECANISMO COM AJUSTE DE ÂNGULO/INCLINAÇÃO DO ENCOSTO E SISTEMA DE TRAVAMENTO PROPORCIONANDO APOIO PERMANENTE DA REGIÃO LOMBAR NA POSIÇÃO QUE DESEJAR. ARO DE APOIO PARA OS PÉS COM AJUSTE DE ALTURA. BASE 5 HASTES/PATAS SUSTENTADA POR SAPATAS FIXAS. CARACTERÍSTICAS GERAIS: CONFORTO E ERGONOMIA. CONFORMIDADE COM A NR17. ESPUMA INJETADA. NÃO DEVE DEFORMAR. CARACTERÍSTICAS TÉCNICAS: TAMANHO ASSENTO: 47 X 43 X 6 (ESPESSURA) CM TAMANHO ENCOSTO: 42 X 40 X 6 (ESPESSURA) CM ALTURA DO ASSENTO - MÍNIMA: 66 CM / MÁXIMA 75 CM (ALTURAS MENORES OU MAIORES SOB CONSULTA) REVESTIMENTO SINTÉTICO. SAPATAS ÂNGULO DE INCLINAÇÃO DO ENCOSTO - MÍNIMA: 8° / MÁXIMA: 25°. DIMENSÕES BASE/ARANHA: 62 CM DIÂMETRO COR ESTRUTURA/ACABAMENTO: PRETA COR BASE: PRETA.</t>
  </si>
  <si>
    <t>MICROPIPETA MONOCANAL 500-5000UL. UTILIZADA PARA MANUSEIO DE LÍQUIDOS EM PEQUENOS VOLUMES E COM PRECISÃO. FABRICADA COM POLÍMERO PVDF. LEVE, ERGONÔMICA; COM TRAVA DE VOLUME; RESISTENTE À LUZ UV; FÁCIL AJUSTE E LEITURA. DISPLAY NUMÉRICO COM 3 DIGITOS, EJETOR LATERAL DE PONTEIRAS, DEVE ACOMPANHAR CHAVE DE AJUSTE, MANUAL DE INSTRUÇÃO E CERTIFICADO DE QUALIDADE E CALIBRAÇÃO. COM CALIBRAÇÃO RBC (PONTOS CALIBRADOS: 2ML; 3ML; 4ML; 5ML. (INCERTEZA DE MEDIÇÃO DE MÁX 0,015ML)</t>
  </si>
  <si>
    <t>SOLUÇÃO PADRÃO DE SÍLICA - MRC.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10 MESES (A CONTAR DA DATA DE ENTREGA).</t>
  </si>
  <si>
    <t>SOLUÇÃO PADRÃO DE SÓDIO - MRC.
CONCENTRAÇÃO: 1000 PPM.
VOLUME MÍNIMO: 125 ML.
DEVERÁ APRESENTAR NA ENTREGA DO PRODUTO O SEU CERTIFICADO DE MATERIAL DE REFERÊNCIA CERTIFICADO. TANTO O PRODUTO E SEU CERTIFICADO DEVEM ATENDER AOS REQUISITOS DOS GUIAS ABNT ISO GUIA 31 E DA NORMA ABNT NBR ISO/IEC 17034.
VALIDADE (CRITÉRIO DE RECEBIMENTO) MÍNIMA DE 10 MESES (A CONTAR DA DATA DE ENTREGA).</t>
  </si>
  <si>
    <t>O CONJUNTO DEVERÁ CONTER NO MÍNIMO 10 PLACAS DE PETRI, COM DIMENSÕES MÍNIMAS DE 60X15, TODAS AS PLACAS JÁ DEVERÃO POSSUIR NUTRIENTE PRÓPRIO PARA O DESENVOLVIMENTO BACTERIANO DA ANÁLISE EM QUESTÃO. O PACOTE DEVERÁ SER APRESENTADO LACRADO/VEDADO.  
DEVERÁ SER APRESENTADO O CERTIFICADO DE QUALIDADE PARA CADA LOTE, CUJO LABORATÓRIO DE ANÁLISE DEVERÁ SER ACREDITADO PELO INMETRO.
A VALIDADE MÍNIMA DO CONJUNTO DEVERÁ SER DE 50 DIAS DA DATA DE ENTREGA NO LABORATÓRIO DO CISAM MEIO OESTE.
PARA CADA CONJUNTO TAMBÉM DEVERÁ SER ENTREGUE NO MÍNIMO, 10 MEMBRANAS ESTÉREIS, DE NITRATO DE CELULOSE QUADRICULADA, COM DIÂMETRO DE 47 MM E POROSIDADE DE 0,45 µM. AS MEMBRANAS DEVERÃO SER APRESENTADAS EMBALADAS INDIVIDUALMENTE DE MODO A GARANTIR SUA ESTERILIDADE</t>
  </si>
  <si>
    <t>Governo do Estado do Rio de Janeiro</t>
  </si>
  <si>
    <t>PENSABIO</t>
  </si>
  <si>
    <t>DF</t>
  </si>
  <si>
    <t>CEPA PARA CONTROLE DE COLIFORMES TOTAIS E ESCHERICHIA COLI COM CERTIFICADO DE ANÁLISE. PARA ENSAIO QUANTITATIVO. 5 FRASCOS DE PELLETS CRIOPRESERVADOS E 5 FRASCOS DE TAMPÃO DE REIDRATAÇÃO.</t>
  </si>
  <si>
    <t>CEPA PARA CONTROLE DE COLIFORMES TOTAIS E ESCHERICHIA COLI COM CERTIFICADO DE ANÁLISE. PARA ENSAIO QUALITATIVO. 5 FRASCOS DE PELLETS CRIOPRESERVADOS E 5 FRASCOS DE TAMPÃO DE REIDRATAÇÃO.</t>
  </si>
  <si>
    <t>REDE FITOPLÂNCTON MONTADA EM FORMA DE TRAPÉZIO.
DIMENSÕES DE 30 CM DE DIÂMETRO X 70 CM DE COMPRIMENTO (ARO EM AÇO INOX 1/4 REVESTIDO POR LONA). TELA DE POLIAMIDA (100% NYLON) ABERTURA DE MALHA DE 20 MICRA.
COPO DE PVC 1/2" DIÂMETRO COM CAPACIDADE 150 ML (APROXIMADAMENTE) COM SAÍDA DE EXCESSO DE ÁGUA.
ILHÓSES EM FERRO. BOLSA PARA TRANSPORTE E 10 METROS DE CABO TRANÇADO 100% POLIPROPILENO DE 4 MM.</t>
  </si>
  <si>
    <t>Rede Fitoplâncton</t>
  </si>
  <si>
    <t>CIENLAB EQUIPAMENTOS CIENTÍFICOS LTDA EPP</t>
  </si>
  <si>
    <t>Limnotec Ind. e Com. de Equipamentos para Laboratórios LTDA</t>
  </si>
  <si>
    <t>LOG MATERIAIS E FERRAMENTAS LTDA</t>
  </si>
  <si>
    <t>DESCRITIVO</t>
  </si>
  <si>
    <t>ATA PE18/2023 CISAM MO</t>
  </si>
  <si>
    <t>MUNICIPIO DE SANTA HELENA/SC</t>
  </si>
  <si>
    <t>CISAB</t>
  </si>
  <si>
    <t>CALIBRE SCIENTIFIC II</t>
  </si>
  <si>
    <t>CALIBRE SCIENTIFIC I</t>
  </si>
  <si>
    <t>SEQUENCIAIS</t>
  </si>
  <si>
    <t>FITA ADESIVA TRANSPARENTE 45MMX100M</t>
  </si>
  <si>
    <t>Fita</t>
  </si>
  <si>
    <t>ALURETEC</t>
  </si>
  <si>
    <t>CONSIDERAÇÕES GERAIS:
O MÉTODO DE ANÁLISE DO CONJUNTO DE REAGENTES DEVERÁ POSSUIR VALIDAÇÃO E ACREDITAÇÃO NA NORMA ABNT NBR ISO/IEC 17025, COM O ATENDIMENTO A TODOS OS REQUISITOS PREVISTOS NA NORMA.
DEVERÁ SER APRESENTADO TODOS OS DOCUMENTOS COMPROBATÓRIOS DA ACREDITAÇÃO, INCLUSIVE O ESCOPO DE ACREDITAÇÃO DO LABORATÓRIO AONDE CONSTE O REFERIDO MÉTODO VALIDADO PELO INMETRO.
O PRODUTO DEVERÁ TER SIDO VALIDADO NOS MODELOS DE ESPECTROFOTÔMETRO DR3900 E/OU DR6000 DA MARCA HACH.
QUANDO REALIZADA A COMPRA, DEVERÁ SER ENTREGUE, NA ENTREGA DO PRODUTO, A CURVA DE CALIBRAÇÃO PARA INSERÇÃO NO EQUIPAMENTO DOS DADOS NECESSÁRIOS PARA REALIZAÇÃO DOS ENSAIOS E ANÁLISES.
QUANDO REALIZADA A COMPRA, TAMBÉM DEVERÁ SER ENTREGUE JUNTAMENTE COM O CONJUNTO DE REAGENTES O MANUAL OU PROCEDIMENTO DE ANÁLISE EM PORTUGUÊS IMPRESSO.
ESPECIFICAÇÃO DO PRODUTO:
FAIXA DE LEITURA: 0,2 – 2,0 MG/L (SERÃO ACEITOS CONJUNTOS QUE APRESENTAREM VALORES MENORES QUE 0,2 PARA O INTERVALO MÍNIMO DA FAIXA, BEM COMO, VALORES MAIORES QUE 2,0 PARA O INTERVALO MÁXIMO DA FAIXA).
REAGENTE PADRONIZADO, PRÉ-DOSADO, PRONTO PARA USO EM TUBOS DE ENSAIO DE VIDRO BOROSSILICATO DE 13MM OU 16MM DIÂMETRO, SENDO SURFACTANTE ANIÔNICO.
O CONJUNTO PODERÁ APRESENTAR QUANTIDADES VARIADAS DE ANÁLISES. NO MOMENTO DE SOLICITAÇÃO DE COMPRA SERÁ CONSIDERADA A QUANTIDADE QUE O FORNECEDOR APRESENTA EM SEU CONJUNTO.
OS REAGENTES DEVEM ESTAR ROTULADOS CONFORME SISTEMA GHS (SISTEMA HARMONIZADO GLOBALMENTE PARA A CLASSIFICAÇÃO E ROTULAGEM DE PRODUTOS QUÍMICOS) E ACOMPANHAR CERTIFICADO DE ANÁLISE E FISPQ. 
APRESENTAR VALIDADE (CRITÉRIO DE RECEBIMENTO) MÍNIMA DE 10 MESES (A CONTAR DA DATA DE ENTREGA).</t>
  </si>
  <si>
    <t>HEXIS CIENTÍFICA</t>
  </si>
  <si>
    <t>PRÓ ANÁLISE</t>
  </si>
  <si>
    <t>ESCOVA PARA LAVAGEM DE VIDRARIAS COM 80MM DIAMETRO - COMPRIMENTO TOTAL 550MM, CERDAS EM CRINA OU NYLON.</t>
  </si>
  <si>
    <t>ESCOVA PARA LAVAGEM DE VIDRARIAS COM 40MM DIAMETRO - COMPRIMENTO TOTAL 400MM, CERDAS EM CRINA OU NYLON.</t>
  </si>
  <si>
    <t>ESCOVA PARA LAVAGEM DE VIDRARIAS COM 10MM DIAMETRO - COMPRIMENTO TOTAL 250MM, CERDAS EM CRINA OU NYLON.</t>
  </si>
  <si>
    <t>ESCOVA PARA LAVAGEM DE VIDRARIAS COM 08MM DIAMETRO - COMPRIMENTO TOTAL 195MM, CERDAS EM CRINA OU NYLON.</t>
  </si>
  <si>
    <t>Indústria e Comércio Eletro Eletrônica Gehaka Ltda</t>
  </si>
  <si>
    <t>MARTE CIENTIFICA E INSTRUMENTAÇÃO INDUSTRIAL LTDA</t>
  </si>
  <si>
    <t>PHL DISTRIBUIDORA LABORATORIAL LTDA</t>
  </si>
  <si>
    <t>JKLAB PRODUTOS E SOLUÇÕES PARA LABORATORIOS LTDA</t>
  </si>
  <si>
    <t>YNEMED PRODUTOS MEDICOS E HOSPITALARES</t>
  </si>
  <si>
    <t>ESPECIFICAÇÃO DO PRODUTO:
LÂMPADA UV PARA CABINE DE LEITURA. MODELO F15T8/BLB OU COMPATÍVEL. POTÊNCIA 15W. COMPRIMENTO TOTAL 450 MM. BULBO: T8 (NEGRO).</t>
  </si>
  <si>
    <t>ESPECIFICAÇÃO DO PRODUTO:
BALÃO VOLUMÉTRICO COM CAPACIDADE PARA 2000 ML. FABRICADO EM VIDRO BOROSILICATO 3.3.  FABRICADO DE ACORDO COM AS NORMAS ISO 1042 E USP. O LIMITE DE ERRO ESTÁ DE ACORDO COM A CLASSE A, CONFORME ISO 1042. O GARGALO POSSUI UMA ÚNICA MARCAÇÃO (TRAÇO DE AFERIÇÃO), PARA QUE SE POSSA MEDIR UM DETERMINADO VOLUME DE LÍQUIDO. AUTOCLAVÁVEL A 121ºC. GRAVAÇÃO EM TINTA CERÂMICA DE ALTA DURABILIDADE NA COR BRANCA.</t>
  </si>
  <si>
    <t>QUIMLAB</t>
  </si>
  <si>
    <t xml:space="preserve">CAPA DE CHUVA (CA: 30355). TAMANHO ÚNICO. </t>
  </si>
  <si>
    <t xml:space="preserve">PESQUISA DE PREÇOS INTERNET </t>
  </si>
  <si>
    <t>ESPECIFICAÇÃO DO PRODUTO:
LÂMPADA PARA TURBIDÍMETRO MODELO 2100N, COMPATÍVEL COM EQUIPAMENTO DA MARCA HACH, ATENDENDO INTEGRALMENTE AS ESPECIFICAÇÕES TÉCNICAS DO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</si>
</sst>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1" x14ac:knownFonts="1">
    <font>
      <sz val="11"/>
      <color theme="1"/>
      <name val="Calibri"/>
      <family val="2"/>
      <scheme val="minor"/>
    </font>
    <font>
      <sz val="11"/>
      <color theme="1"/>
      <name val="Calibri"/>
      <family val="2"/>
      <scheme val="minor"/>
    </font>
    <font>
      <sz val="8"/>
      <name val="Calibri"/>
      <family val="2"/>
      <scheme val="minor"/>
    </font>
    <font>
      <b/>
      <sz val="9"/>
      <color indexed="81"/>
      <name val="Segoe UI"/>
      <family val="2"/>
    </font>
    <font>
      <sz val="9"/>
      <color indexed="81"/>
      <name val="Segoe UI"/>
      <family val="2"/>
    </font>
    <font>
      <b/>
      <sz val="7"/>
      <name val="Lora"/>
    </font>
    <font>
      <sz val="7"/>
      <name val="Lora"/>
    </font>
    <font>
      <sz val="7"/>
      <color theme="1"/>
      <name val="Lora"/>
    </font>
    <font>
      <sz val="7"/>
      <color rgb="FF000000"/>
      <name val="Lora"/>
    </font>
    <font>
      <b/>
      <sz val="7"/>
      <color theme="1"/>
      <name val="Lora"/>
    </font>
    <font>
      <b/>
      <sz val="9"/>
      <color theme="1"/>
      <name val="Lora"/>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s>
  <borders count="2">
    <border>
      <left/>
      <right/>
      <top/>
      <bottom/>
      <diagonal/>
    </border>
    <border>
      <left style="dotted">
        <color theme="7"/>
      </left>
      <right style="dotted">
        <color theme="7"/>
      </right>
      <top style="dotted">
        <color theme="7"/>
      </top>
      <bottom style="dotted">
        <color theme="7"/>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6" fillId="2" borderId="0" xfId="0" applyFont="1" applyFill="1" applyBorder="1"/>
    <xf numFmtId="0" fontId="7" fillId="2" borderId="0" xfId="0" applyFont="1" applyFill="1" applyBorder="1"/>
    <xf numFmtId="0" fontId="5"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horizontal="left"/>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44" fontId="5" fillId="6" borderId="1" xfId="1" applyFont="1" applyFill="1" applyBorder="1" applyAlignment="1">
      <alignment horizontal="center" vertical="center" wrapText="1"/>
    </xf>
    <xf numFmtId="0" fontId="5" fillId="6" borderId="1" xfId="0"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10" fontId="5" fillId="6"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44" fontId="7" fillId="2" borderId="1" xfId="1" applyFont="1" applyFill="1" applyBorder="1" applyAlignment="1">
      <alignment horizontal="center" vertical="center"/>
    </xf>
    <xf numFmtId="164" fontId="7" fillId="2" borderId="1" xfId="0" applyNumberFormat="1" applyFont="1" applyFill="1" applyBorder="1" applyAlignment="1">
      <alignment horizontal="center" vertical="center"/>
    </xf>
    <xf numFmtId="10" fontId="7" fillId="2" borderId="1" xfId="0" applyNumberFormat="1" applyFont="1" applyFill="1" applyBorder="1" applyAlignment="1">
      <alignment horizontal="center" vertical="center"/>
    </xf>
    <xf numFmtId="164" fontId="10" fillId="2"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44" fontId="6" fillId="0" borderId="1" xfId="1" applyFont="1" applyFill="1" applyBorder="1" applyAlignment="1">
      <alignment horizontal="center" vertical="center"/>
    </xf>
    <xf numFmtId="0" fontId="6" fillId="0" borderId="1" xfId="0" applyNumberFormat="1" applyFont="1" applyFill="1" applyBorder="1" applyAlignment="1">
      <alignment horizontal="center" vertical="center"/>
    </xf>
    <xf numFmtId="164" fontId="6" fillId="0" borderId="1" xfId="0" applyNumberFormat="1" applyFont="1" applyFill="1" applyBorder="1" applyAlignment="1">
      <alignment horizontal="center" vertical="center"/>
    </xf>
    <xf numFmtId="9" fontId="6" fillId="0" borderId="1" xfId="2" applyFont="1" applyFill="1" applyBorder="1" applyAlignment="1">
      <alignment horizontal="center" vertical="center"/>
    </xf>
    <xf numFmtId="0" fontId="6" fillId="0" borderId="0" xfId="0" applyFont="1" applyFill="1" applyBorder="1"/>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44" fontId="7" fillId="0" borderId="1" xfId="1" applyFont="1" applyFill="1" applyBorder="1" applyAlignment="1">
      <alignment horizontal="center" vertical="center"/>
    </xf>
    <xf numFmtId="0" fontId="7" fillId="0" borderId="1" xfId="0" applyNumberFormat="1" applyFont="1" applyFill="1" applyBorder="1" applyAlignment="1">
      <alignment horizontal="center" vertical="center"/>
    </xf>
    <xf numFmtId="164" fontId="7" fillId="0" borderId="1" xfId="0" applyNumberFormat="1" applyFont="1" applyFill="1" applyBorder="1" applyAlignment="1">
      <alignment horizontal="center" vertical="center"/>
    </xf>
    <xf numFmtId="9" fontId="7" fillId="0" borderId="1" xfId="2" applyFont="1" applyFill="1" applyBorder="1" applyAlignment="1">
      <alignment horizontal="center" vertical="center"/>
    </xf>
    <xf numFmtId="0" fontId="7" fillId="0" borderId="0" xfId="0" applyFont="1" applyFill="1" applyBorder="1"/>
    <xf numFmtId="0" fontId="9"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Fill="1" applyBorder="1" applyAlignment="1">
      <alignment horizontal="left" vertical="center"/>
    </xf>
    <xf numFmtId="10" fontId="7" fillId="0" borderId="1" xfId="0" applyNumberFormat="1" applyFont="1" applyFill="1" applyBorder="1" applyAlignment="1">
      <alignment horizontal="center" vertical="center"/>
    </xf>
  </cellXfs>
  <cellStyles count="3">
    <cellStyle name="Moeda" xfId="1" builtinId="4"/>
    <cellStyle name="Normal" xfId="0" builtinId="0"/>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5E9B0-41ED-42A3-9D1A-ECA3F9C5AB4E}">
  <dimension ref="A1:CI68"/>
  <sheetViews>
    <sheetView tabSelected="1" zoomScale="115" zoomScaleNormal="115" zoomScaleSheetLayoutView="40" zoomScalePageLayoutView="70" workbookViewId="0">
      <selection activeCell="F2" sqref="F2"/>
    </sheetView>
  </sheetViews>
  <sheetFormatPr defaultRowHeight="9" x14ac:dyDescent="0.15"/>
  <cols>
    <col min="1" max="1" width="5.42578125" style="6" customWidth="1"/>
    <col min="2" max="2" width="11.7109375" style="6" bestFit="1" customWidth="1"/>
    <col min="3" max="3" width="6.85546875" style="5" customWidth="1"/>
    <col min="4" max="4" width="10.42578125" style="6" customWidth="1"/>
    <col min="5" max="5" width="19" style="6" customWidth="1"/>
    <col min="6" max="6" width="82" style="7" customWidth="1"/>
    <col min="7" max="7" width="10.85546875" style="6" customWidth="1"/>
    <col min="8" max="8" width="20.140625" style="6" customWidth="1"/>
    <col min="9" max="9" width="19" style="5" customWidth="1"/>
    <col min="10" max="10" width="15.85546875" style="5" customWidth="1"/>
    <col min="11" max="11" width="14" style="5" customWidth="1"/>
    <col min="12" max="12" width="13.85546875" style="5" customWidth="1"/>
    <col min="13" max="13" width="14.7109375" style="5" customWidth="1"/>
    <col min="14" max="14" width="14.42578125" style="5" customWidth="1"/>
    <col min="15" max="15" width="10.5703125" style="5" customWidth="1"/>
    <col min="16" max="16" width="17.7109375" style="5" customWidth="1"/>
    <col min="17" max="36" width="20" style="15" customWidth="1"/>
    <col min="37" max="37" width="19.140625" style="15" customWidth="1"/>
    <col min="38" max="38" width="20" style="15" customWidth="1"/>
    <col min="39" max="39" width="12.28515625" style="15" customWidth="1"/>
    <col min="40" max="40" width="16.42578125" style="15" customWidth="1"/>
    <col min="41" max="41" width="23.5703125" style="15" customWidth="1"/>
    <col min="42" max="42" width="17.5703125" style="15" customWidth="1"/>
    <col min="43" max="43" width="20.42578125" style="15" customWidth="1"/>
    <col min="44" max="44" width="20" style="15" customWidth="1"/>
    <col min="45" max="45" width="17.85546875" style="15" customWidth="1"/>
    <col min="46" max="46" width="17.42578125" style="15" customWidth="1"/>
    <col min="47" max="47" width="20" style="15" customWidth="1"/>
    <col min="48" max="48" width="20.140625" style="15" customWidth="1"/>
    <col min="49" max="49" width="20.85546875" style="15" customWidth="1"/>
    <col min="50" max="50" width="16.140625" style="15" customWidth="1"/>
    <col min="51" max="51" width="15.7109375" style="15" customWidth="1"/>
    <col min="52" max="52" width="17.85546875" style="15" customWidth="1"/>
    <col min="53" max="53" width="20.42578125" style="15" customWidth="1"/>
    <col min="54" max="54" width="15.140625" style="15" customWidth="1"/>
    <col min="55" max="55" width="20.85546875" style="15" customWidth="1"/>
    <col min="56" max="56" width="20" style="15" customWidth="1"/>
    <col min="57" max="57" width="21.5703125" style="15" customWidth="1"/>
    <col min="58" max="58" width="18.85546875" style="15" customWidth="1"/>
    <col min="59" max="59" width="21.28515625" style="15" customWidth="1"/>
    <col min="60" max="60" width="16.7109375" style="15" customWidth="1"/>
    <col min="61" max="61" width="15.7109375" style="15" customWidth="1"/>
    <col min="62" max="62" width="20" style="15" customWidth="1"/>
    <col min="63" max="63" width="20.7109375" style="15" customWidth="1"/>
    <col min="64" max="64" width="21.85546875" style="15" customWidth="1"/>
    <col min="65" max="65" width="20" style="15" customWidth="1"/>
    <col min="66" max="66" width="20.7109375" style="15" customWidth="1"/>
    <col min="67" max="67" width="20.140625" style="15" customWidth="1"/>
    <col min="68" max="68" width="25.7109375" style="15" customWidth="1"/>
    <col min="69" max="72" width="27.140625" style="15" customWidth="1"/>
    <col min="73" max="75" width="23.7109375" style="15" customWidth="1"/>
    <col min="76" max="80" width="20" style="15" customWidth="1"/>
    <col min="81" max="81" width="11.7109375" style="15" customWidth="1"/>
    <col min="82" max="82" width="18.5703125" style="5" customWidth="1"/>
    <col min="83" max="83" width="15.140625" style="16" customWidth="1"/>
    <col min="84" max="84" width="14.140625" style="16" customWidth="1"/>
    <col min="85" max="85" width="4.7109375" style="17" customWidth="1"/>
    <col min="86" max="86" width="15.7109375" style="16" customWidth="1"/>
    <col min="87" max="87" width="14.7109375" style="16" customWidth="1"/>
    <col min="88" max="16384" width="9.140625" style="2"/>
  </cols>
  <sheetData>
    <row r="1" spans="1:87" s="1" customFormat="1" ht="45" x14ac:dyDescent="0.15">
      <c r="A1" s="3" t="s">
        <v>71</v>
      </c>
      <c r="B1" s="3" t="s">
        <v>199</v>
      </c>
      <c r="C1" s="4" t="s">
        <v>129</v>
      </c>
      <c r="D1" s="3" t="s">
        <v>70</v>
      </c>
      <c r="E1" s="3" t="s">
        <v>69</v>
      </c>
      <c r="F1" s="3" t="s">
        <v>193</v>
      </c>
      <c r="G1" s="3" t="s">
        <v>68</v>
      </c>
      <c r="H1" s="8" t="s">
        <v>128</v>
      </c>
      <c r="I1" s="9" t="s">
        <v>60</v>
      </c>
      <c r="J1" s="9" t="s">
        <v>61</v>
      </c>
      <c r="K1" s="9" t="s">
        <v>62</v>
      </c>
      <c r="L1" s="9" t="s">
        <v>63</v>
      </c>
      <c r="M1" s="9" t="s">
        <v>64</v>
      </c>
      <c r="N1" s="9" t="s">
        <v>65</v>
      </c>
      <c r="O1" s="9" t="s">
        <v>66</v>
      </c>
      <c r="P1" s="9" t="s">
        <v>67</v>
      </c>
      <c r="Q1" s="10" t="s">
        <v>75</v>
      </c>
      <c r="R1" s="10" t="s">
        <v>217</v>
      </c>
      <c r="S1" s="10" t="s">
        <v>214</v>
      </c>
      <c r="T1" s="10" t="s">
        <v>213</v>
      </c>
      <c r="U1" s="10" t="s">
        <v>212</v>
      </c>
      <c r="V1" s="10" t="s">
        <v>99</v>
      </c>
      <c r="W1" s="10" t="s">
        <v>204</v>
      </c>
      <c r="X1" s="10" t="s">
        <v>205</v>
      </c>
      <c r="Y1" s="10" t="s">
        <v>118</v>
      </c>
      <c r="Z1" s="10" t="s">
        <v>198</v>
      </c>
      <c r="AA1" s="10" t="s">
        <v>197</v>
      </c>
      <c r="AB1" s="10" t="s">
        <v>194</v>
      </c>
      <c r="AC1" s="10" t="s">
        <v>195</v>
      </c>
      <c r="AD1" s="10" t="s">
        <v>196</v>
      </c>
      <c r="AE1" s="10" t="s">
        <v>183</v>
      </c>
      <c r="AF1" s="10" t="s">
        <v>190</v>
      </c>
      <c r="AG1" s="10" t="s">
        <v>191</v>
      </c>
      <c r="AH1" s="10" t="s">
        <v>192</v>
      </c>
      <c r="AI1" s="10" t="s">
        <v>184</v>
      </c>
      <c r="AJ1" s="10" t="s">
        <v>185</v>
      </c>
      <c r="AK1" s="10" t="s">
        <v>119</v>
      </c>
      <c r="AL1" s="10" t="s">
        <v>77</v>
      </c>
      <c r="AM1" s="10" t="s">
        <v>116</v>
      </c>
      <c r="AN1" s="10" t="s">
        <v>114</v>
      </c>
      <c r="AO1" s="10" t="s">
        <v>109</v>
      </c>
      <c r="AP1" s="10" t="s">
        <v>113</v>
      </c>
      <c r="AQ1" s="10" t="s">
        <v>78</v>
      </c>
      <c r="AR1" s="10" t="s">
        <v>79</v>
      </c>
      <c r="AS1" s="10" t="s">
        <v>96</v>
      </c>
      <c r="AT1" s="10" t="s">
        <v>102</v>
      </c>
      <c r="AU1" s="10" t="s">
        <v>103</v>
      </c>
      <c r="AV1" s="10" t="s">
        <v>106</v>
      </c>
      <c r="AW1" s="10" t="s">
        <v>104</v>
      </c>
      <c r="AX1" s="10" t="s">
        <v>105</v>
      </c>
      <c r="AY1" s="10" t="s">
        <v>99</v>
      </c>
      <c r="AZ1" s="10" t="s">
        <v>98</v>
      </c>
      <c r="BA1" s="10" t="s">
        <v>101</v>
      </c>
      <c r="BB1" s="10" t="s">
        <v>100</v>
      </c>
      <c r="BC1" s="10" t="s">
        <v>97</v>
      </c>
      <c r="BD1" s="10" t="s">
        <v>80</v>
      </c>
      <c r="BE1" s="10" t="s">
        <v>110</v>
      </c>
      <c r="BF1" s="10" t="s">
        <v>91</v>
      </c>
      <c r="BG1" s="10" t="s">
        <v>108</v>
      </c>
      <c r="BH1" s="10" t="s">
        <v>118</v>
      </c>
      <c r="BI1" s="10" t="s">
        <v>117</v>
      </c>
      <c r="BJ1" s="10" t="s">
        <v>89</v>
      </c>
      <c r="BK1" s="10" t="s">
        <v>94</v>
      </c>
      <c r="BL1" s="10" t="s">
        <v>111</v>
      </c>
      <c r="BM1" s="10" t="s">
        <v>92</v>
      </c>
      <c r="BN1" s="10" t="s">
        <v>95</v>
      </c>
      <c r="BO1" s="10" t="s">
        <v>93</v>
      </c>
      <c r="BP1" s="10" t="s">
        <v>90</v>
      </c>
      <c r="BQ1" s="10" t="s">
        <v>107</v>
      </c>
      <c r="BR1" s="10" t="s">
        <v>202</v>
      </c>
      <c r="BS1" s="10" t="s">
        <v>211</v>
      </c>
      <c r="BT1" s="10" t="s">
        <v>210</v>
      </c>
      <c r="BU1" s="10" t="s">
        <v>88</v>
      </c>
      <c r="BV1" s="10" t="s">
        <v>219</v>
      </c>
      <c r="BW1" s="10" t="s">
        <v>219</v>
      </c>
      <c r="BX1" s="10" t="s">
        <v>82</v>
      </c>
      <c r="BY1" s="10" t="s">
        <v>83</v>
      </c>
      <c r="BZ1" s="10" t="s">
        <v>84</v>
      </c>
      <c r="CA1" s="10" t="s">
        <v>112</v>
      </c>
      <c r="CB1" s="10" t="s">
        <v>115</v>
      </c>
      <c r="CC1" s="10" t="s">
        <v>81</v>
      </c>
      <c r="CD1" s="11" t="s">
        <v>72</v>
      </c>
      <c r="CE1" s="12" t="s">
        <v>120</v>
      </c>
      <c r="CF1" s="12" t="s">
        <v>121</v>
      </c>
      <c r="CG1" s="13" t="s">
        <v>122</v>
      </c>
      <c r="CH1" s="14" t="s">
        <v>73</v>
      </c>
      <c r="CI1" s="14" t="s">
        <v>74</v>
      </c>
    </row>
    <row r="2" spans="1:87" s="26" customFormat="1" ht="207" x14ac:dyDescent="0.15">
      <c r="A2" s="19">
        <v>23</v>
      </c>
      <c r="B2" s="19">
        <v>1</v>
      </c>
      <c r="C2" s="19">
        <v>4768</v>
      </c>
      <c r="D2" s="19" t="s">
        <v>0</v>
      </c>
      <c r="E2" s="19" t="s">
        <v>3</v>
      </c>
      <c r="F2" s="20" t="s">
        <v>203</v>
      </c>
      <c r="G2" s="21" t="s">
        <v>7</v>
      </c>
      <c r="H2" s="21"/>
      <c r="I2" s="21"/>
      <c r="J2" s="21"/>
      <c r="K2" s="21">
        <v>1000</v>
      </c>
      <c r="L2" s="21"/>
      <c r="M2" s="21"/>
      <c r="N2" s="21"/>
      <c r="O2" s="21"/>
      <c r="P2" s="21">
        <f t="shared" ref="P2:P64" si="0">SUM(H2:O2)</f>
        <v>1000</v>
      </c>
      <c r="Q2" s="22">
        <f>1971.52/100</f>
        <v>19.72</v>
      </c>
      <c r="R2" s="22"/>
      <c r="S2" s="22"/>
      <c r="T2" s="22"/>
      <c r="U2" s="22"/>
      <c r="V2" s="22"/>
      <c r="W2" s="22">
        <v>44.15</v>
      </c>
      <c r="X2" s="22">
        <v>37.840000000000003</v>
      </c>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v>22.5</v>
      </c>
      <c r="BO2" s="22"/>
      <c r="BP2" s="22"/>
      <c r="BQ2" s="22"/>
      <c r="BR2" s="22"/>
      <c r="BS2" s="22"/>
      <c r="BT2" s="22"/>
      <c r="BU2" s="22"/>
      <c r="BV2" s="22"/>
      <c r="BW2" s="22"/>
      <c r="BX2" s="22"/>
      <c r="BY2" s="22"/>
      <c r="BZ2" s="22"/>
      <c r="CA2" s="22"/>
      <c r="CB2" s="22"/>
      <c r="CC2" s="22"/>
      <c r="CD2" s="23">
        <f t="shared" ref="CD2:CD12" si="1">COUNTA(Q2:CC2)</f>
        <v>4</v>
      </c>
      <c r="CE2" s="24">
        <f t="shared" ref="CE2:CE13" si="2">LARGE(Q2:CC2,1)</f>
        <v>44.15</v>
      </c>
      <c r="CF2" s="24">
        <f t="shared" ref="CF2:CF12" si="3">SMALL(Q2:CC2,1)</f>
        <v>19.72</v>
      </c>
      <c r="CG2" s="25">
        <f t="shared" ref="CG2:CG12" si="4">(CE2-CF2)/CF2</f>
        <v>1.24</v>
      </c>
      <c r="CH2" s="24">
        <f>AVERAGE(Q2:CC2)</f>
        <v>31.05</v>
      </c>
      <c r="CI2" s="24">
        <f t="shared" ref="CI2:CI64" si="5">CH2*P2</f>
        <v>31050</v>
      </c>
    </row>
    <row r="3" spans="1:87" s="35" customFormat="1" ht="123" customHeight="1" x14ac:dyDescent="0.15">
      <c r="A3" s="27">
        <v>27</v>
      </c>
      <c r="B3" s="19">
        <v>2</v>
      </c>
      <c r="C3" s="27">
        <v>4772</v>
      </c>
      <c r="D3" s="27" t="s">
        <v>4</v>
      </c>
      <c r="E3" s="27" t="s">
        <v>5</v>
      </c>
      <c r="F3" s="28" t="s">
        <v>182</v>
      </c>
      <c r="G3" s="29" t="s">
        <v>7</v>
      </c>
      <c r="H3" s="29"/>
      <c r="I3" s="29"/>
      <c r="J3" s="29"/>
      <c r="K3" s="29">
        <v>250</v>
      </c>
      <c r="L3" s="30"/>
      <c r="M3" s="29"/>
      <c r="N3" s="29"/>
      <c r="O3" s="29"/>
      <c r="P3" s="29">
        <f t="shared" si="0"/>
        <v>250</v>
      </c>
      <c r="Q3" s="31">
        <v>849.77</v>
      </c>
      <c r="R3" s="31"/>
      <c r="S3" s="31"/>
      <c r="T3" s="31"/>
      <c r="U3" s="31"/>
      <c r="V3" s="31"/>
      <c r="W3" s="31"/>
      <c r="X3" s="31"/>
      <c r="Y3" s="31"/>
      <c r="Z3" s="31"/>
      <c r="AA3" s="31"/>
      <c r="AB3" s="31"/>
      <c r="AC3" s="31"/>
      <c r="AD3" s="31"/>
      <c r="AE3" s="31"/>
      <c r="AF3" s="31"/>
      <c r="AG3" s="31"/>
      <c r="AH3" s="31"/>
      <c r="AI3" s="31"/>
      <c r="AJ3" s="31"/>
      <c r="AK3" s="31"/>
      <c r="AL3" s="31"/>
      <c r="AM3" s="31"/>
      <c r="AN3" s="31">
        <v>200</v>
      </c>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v>704.26</v>
      </c>
      <c r="BY3" s="31"/>
      <c r="BZ3" s="31"/>
      <c r="CA3" s="31"/>
      <c r="CB3" s="31"/>
      <c r="CC3" s="31"/>
      <c r="CD3" s="32">
        <f t="shared" si="1"/>
        <v>3</v>
      </c>
      <c r="CE3" s="33">
        <f t="shared" si="2"/>
        <v>849.77</v>
      </c>
      <c r="CF3" s="33">
        <f t="shared" si="3"/>
        <v>200</v>
      </c>
      <c r="CG3" s="34">
        <f t="shared" si="4"/>
        <v>3.25</v>
      </c>
      <c r="CH3" s="33">
        <f t="shared" ref="CH3:CH4" si="6">AVERAGE(Q3:CC3)</f>
        <v>584.67999999999995</v>
      </c>
      <c r="CI3" s="33">
        <f t="shared" si="5"/>
        <v>146170</v>
      </c>
    </row>
    <row r="4" spans="1:87" s="35" customFormat="1" ht="118.5" customHeight="1" x14ac:dyDescent="0.15">
      <c r="A4" s="27">
        <v>28</v>
      </c>
      <c r="B4" s="19">
        <v>3</v>
      </c>
      <c r="C4" s="27">
        <v>4773</v>
      </c>
      <c r="D4" s="27" t="s">
        <v>4</v>
      </c>
      <c r="E4" s="27" t="s">
        <v>6</v>
      </c>
      <c r="F4" s="28" t="s">
        <v>130</v>
      </c>
      <c r="G4" s="29" t="s">
        <v>7</v>
      </c>
      <c r="H4" s="29"/>
      <c r="I4" s="29"/>
      <c r="J4" s="29"/>
      <c r="K4" s="29">
        <v>250</v>
      </c>
      <c r="L4" s="30"/>
      <c r="M4" s="29"/>
      <c r="N4" s="29"/>
      <c r="O4" s="29"/>
      <c r="P4" s="29">
        <f t="shared" si="0"/>
        <v>250</v>
      </c>
      <c r="Q4" s="31">
        <v>816.12</v>
      </c>
      <c r="R4" s="31"/>
      <c r="S4" s="31"/>
      <c r="T4" s="31"/>
      <c r="U4" s="31"/>
      <c r="V4" s="31"/>
      <c r="W4" s="31"/>
      <c r="X4" s="31"/>
      <c r="Y4" s="31"/>
      <c r="Z4" s="31"/>
      <c r="AA4" s="31"/>
      <c r="AB4" s="31"/>
      <c r="AC4" s="31"/>
      <c r="AD4" s="31"/>
      <c r="AE4" s="31"/>
      <c r="AF4" s="31"/>
      <c r="AG4" s="31"/>
      <c r="AH4" s="31"/>
      <c r="AI4" s="31"/>
      <c r="AJ4" s="31"/>
      <c r="AK4" s="31"/>
      <c r="AL4" s="31"/>
      <c r="AM4" s="31"/>
      <c r="AN4" s="31">
        <v>200</v>
      </c>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v>704.26</v>
      </c>
      <c r="BY4" s="31"/>
      <c r="BZ4" s="31"/>
      <c r="CA4" s="31"/>
      <c r="CB4" s="31"/>
      <c r="CC4" s="31"/>
      <c r="CD4" s="32">
        <f t="shared" si="1"/>
        <v>3</v>
      </c>
      <c r="CE4" s="33">
        <f t="shared" si="2"/>
        <v>816.12</v>
      </c>
      <c r="CF4" s="33">
        <f t="shared" si="3"/>
        <v>200</v>
      </c>
      <c r="CG4" s="34">
        <f t="shared" si="4"/>
        <v>3.08</v>
      </c>
      <c r="CH4" s="33">
        <f t="shared" si="6"/>
        <v>573.46</v>
      </c>
      <c r="CI4" s="33">
        <f t="shared" si="5"/>
        <v>143365</v>
      </c>
    </row>
    <row r="5" spans="1:87" s="35" customFormat="1" ht="40.5" customHeight="1" x14ac:dyDescent="0.15">
      <c r="A5" s="27">
        <v>44</v>
      </c>
      <c r="B5" s="19">
        <v>4</v>
      </c>
      <c r="C5" s="27">
        <v>5843</v>
      </c>
      <c r="D5" s="27" t="s">
        <v>8</v>
      </c>
      <c r="E5" s="27" t="s">
        <v>9</v>
      </c>
      <c r="F5" s="28" t="s">
        <v>131</v>
      </c>
      <c r="G5" s="29" t="s">
        <v>7</v>
      </c>
      <c r="H5" s="29"/>
      <c r="I5" s="29"/>
      <c r="J5" s="29"/>
      <c r="K5" s="29">
        <v>5</v>
      </c>
      <c r="L5" s="30"/>
      <c r="M5" s="29"/>
      <c r="N5" s="29">
        <v>6</v>
      </c>
      <c r="O5" s="29"/>
      <c r="P5" s="29">
        <f t="shared" si="0"/>
        <v>11</v>
      </c>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v>52.5</v>
      </c>
      <c r="BQ5" s="31"/>
      <c r="BR5" s="31"/>
      <c r="BS5" s="31"/>
      <c r="BT5" s="31"/>
      <c r="BU5" s="31"/>
      <c r="BV5" s="31"/>
      <c r="BW5" s="31"/>
      <c r="BX5" s="31">
        <v>47.84</v>
      </c>
      <c r="BY5" s="31">
        <v>38.06</v>
      </c>
      <c r="BZ5" s="31">
        <v>39</v>
      </c>
      <c r="CA5" s="31">
        <v>49.2</v>
      </c>
      <c r="CB5" s="31">
        <v>40.06</v>
      </c>
      <c r="CC5" s="31">
        <v>18.47</v>
      </c>
      <c r="CD5" s="32">
        <f t="shared" si="1"/>
        <v>7</v>
      </c>
      <c r="CE5" s="33">
        <f t="shared" si="2"/>
        <v>52.5</v>
      </c>
      <c r="CF5" s="33">
        <f t="shared" si="3"/>
        <v>18.47</v>
      </c>
      <c r="CG5" s="34">
        <f t="shared" si="4"/>
        <v>1.84</v>
      </c>
      <c r="CH5" s="33">
        <f t="shared" ref="CH5:CH7" si="7">AVERAGE(Q5:CC5)</f>
        <v>40.729999999999997</v>
      </c>
      <c r="CI5" s="33">
        <f t="shared" si="5"/>
        <v>448.03</v>
      </c>
    </row>
    <row r="6" spans="1:87" s="35" customFormat="1" ht="33.75" customHeight="1" x14ac:dyDescent="0.15">
      <c r="A6" s="27">
        <v>45</v>
      </c>
      <c r="B6" s="19">
        <v>5</v>
      </c>
      <c r="C6" s="27">
        <v>5844</v>
      </c>
      <c r="D6" s="27" t="s">
        <v>8</v>
      </c>
      <c r="E6" s="27" t="s">
        <v>9</v>
      </c>
      <c r="F6" s="28" t="s">
        <v>132</v>
      </c>
      <c r="G6" s="29" t="s">
        <v>7</v>
      </c>
      <c r="H6" s="29"/>
      <c r="I6" s="29"/>
      <c r="J6" s="29"/>
      <c r="K6" s="29">
        <v>5</v>
      </c>
      <c r="L6" s="30"/>
      <c r="M6" s="29"/>
      <c r="N6" s="29">
        <v>6</v>
      </c>
      <c r="O6" s="29"/>
      <c r="P6" s="29">
        <f t="shared" si="0"/>
        <v>11</v>
      </c>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v>43.92</v>
      </c>
      <c r="BQ6" s="31"/>
      <c r="BR6" s="31"/>
      <c r="BS6" s="31"/>
      <c r="BT6" s="31"/>
      <c r="BU6" s="31"/>
      <c r="BV6" s="31"/>
      <c r="BW6" s="31"/>
      <c r="BX6" s="31">
        <v>38.950000000000003</v>
      </c>
      <c r="BY6" s="31">
        <v>35.22</v>
      </c>
      <c r="BZ6" s="31">
        <v>18.989999999999998</v>
      </c>
      <c r="CA6" s="31">
        <v>38</v>
      </c>
      <c r="CB6" s="31">
        <v>27.2</v>
      </c>
      <c r="CC6" s="31">
        <v>14.07</v>
      </c>
      <c r="CD6" s="32">
        <f t="shared" si="1"/>
        <v>7</v>
      </c>
      <c r="CE6" s="33">
        <f t="shared" si="2"/>
        <v>43.92</v>
      </c>
      <c r="CF6" s="33">
        <f t="shared" si="3"/>
        <v>14.07</v>
      </c>
      <c r="CG6" s="34">
        <f t="shared" si="4"/>
        <v>2.12</v>
      </c>
      <c r="CH6" s="33">
        <f t="shared" si="7"/>
        <v>30.91</v>
      </c>
      <c r="CI6" s="33">
        <f t="shared" si="5"/>
        <v>340.01</v>
      </c>
    </row>
    <row r="7" spans="1:87" s="35" customFormat="1" ht="99" x14ac:dyDescent="0.15">
      <c r="A7" s="27">
        <v>47</v>
      </c>
      <c r="B7" s="19">
        <v>6</v>
      </c>
      <c r="C7" s="27">
        <v>5088</v>
      </c>
      <c r="D7" s="27" t="s">
        <v>8</v>
      </c>
      <c r="E7" s="27" t="s">
        <v>10</v>
      </c>
      <c r="F7" s="28" t="s">
        <v>133</v>
      </c>
      <c r="G7" s="29" t="s">
        <v>7</v>
      </c>
      <c r="H7" s="29">
        <v>20</v>
      </c>
      <c r="I7" s="29"/>
      <c r="J7" s="29">
        <v>2</v>
      </c>
      <c r="K7" s="29">
        <v>2</v>
      </c>
      <c r="L7" s="30">
        <v>5</v>
      </c>
      <c r="M7" s="29"/>
      <c r="N7" s="29">
        <v>10</v>
      </c>
      <c r="O7" s="29"/>
      <c r="P7" s="29">
        <f t="shared" si="0"/>
        <v>39</v>
      </c>
      <c r="Q7" s="31"/>
      <c r="R7" s="31"/>
      <c r="S7" s="31"/>
      <c r="T7" s="31"/>
      <c r="U7" s="31"/>
      <c r="V7" s="31">
        <v>420</v>
      </c>
      <c r="W7" s="31"/>
      <c r="X7" s="31"/>
      <c r="Y7" s="31"/>
      <c r="Z7" s="31"/>
      <c r="AA7" s="31"/>
      <c r="AB7" s="31"/>
      <c r="AC7" s="31"/>
      <c r="AD7" s="31"/>
      <c r="AE7" s="31"/>
      <c r="AF7" s="31"/>
      <c r="AG7" s="31"/>
      <c r="AH7" s="31"/>
      <c r="AI7" s="31"/>
      <c r="AJ7" s="31"/>
      <c r="AK7" s="31"/>
      <c r="AL7" s="31"/>
      <c r="AM7" s="31"/>
      <c r="AN7" s="31"/>
      <c r="AO7" s="31"/>
      <c r="AP7" s="31"/>
      <c r="AQ7" s="31">
        <v>388.3</v>
      </c>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v>429</v>
      </c>
      <c r="BZ7" s="31">
        <v>408.9</v>
      </c>
      <c r="CA7" s="31">
        <v>505.01</v>
      </c>
      <c r="CB7" s="31"/>
      <c r="CC7" s="31"/>
      <c r="CD7" s="32">
        <f t="shared" si="1"/>
        <v>5</v>
      </c>
      <c r="CE7" s="33">
        <f t="shared" si="2"/>
        <v>505.01</v>
      </c>
      <c r="CF7" s="33">
        <f t="shared" si="3"/>
        <v>388.3</v>
      </c>
      <c r="CG7" s="34">
        <f t="shared" si="4"/>
        <v>0.3</v>
      </c>
      <c r="CH7" s="33">
        <f t="shared" si="7"/>
        <v>430.24</v>
      </c>
      <c r="CI7" s="33">
        <f t="shared" si="5"/>
        <v>16779.36</v>
      </c>
    </row>
    <row r="8" spans="1:87" s="35" customFormat="1" ht="18" customHeight="1" x14ac:dyDescent="0.15">
      <c r="A8" s="27">
        <v>49</v>
      </c>
      <c r="B8" s="19">
        <v>7</v>
      </c>
      <c r="C8" s="27">
        <v>5846</v>
      </c>
      <c r="D8" s="27" t="s">
        <v>8</v>
      </c>
      <c r="E8" s="27" t="s">
        <v>11</v>
      </c>
      <c r="F8" s="28" t="s">
        <v>134</v>
      </c>
      <c r="G8" s="29" t="s">
        <v>7</v>
      </c>
      <c r="H8" s="29">
        <v>50</v>
      </c>
      <c r="I8" s="29"/>
      <c r="J8" s="29"/>
      <c r="K8" s="29">
        <v>20</v>
      </c>
      <c r="L8" s="30"/>
      <c r="M8" s="29"/>
      <c r="N8" s="29">
        <v>50</v>
      </c>
      <c r="O8" s="29"/>
      <c r="P8" s="29">
        <f t="shared" si="0"/>
        <v>120</v>
      </c>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v>1.79</v>
      </c>
      <c r="BZ8" s="31">
        <v>2.88</v>
      </c>
      <c r="CA8" s="31">
        <v>15.81</v>
      </c>
      <c r="CB8" s="31">
        <v>16.3</v>
      </c>
      <c r="CC8" s="31"/>
      <c r="CD8" s="32">
        <f t="shared" si="1"/>
        <v>4</v>
      </c>
      <c r="CE8" s="33">
        <f t="shared" si="2"/>
        <v>16.3</v>
      </c>
      <c r="CF8" s="33">
        <f t="shared" si="3"/>
        <v>1.79</v>
      </c>
      <c r="CG8" s="34">
        <f t="shared" si="4"/>
        <v>8.11</v>
      </c>
      <c r="CH8" s="33">
        <f>AVERAGE(Q8:CA8)</f>
        <v>6.83</v>
      </c>
      <c r="CI8" s="33">
        <f t="shared" si="5"/>
        <v>819.6</v>
      </c>
    </row>
    <row r="9" spans="1:87" s="35" customFormat="1" ht="24.75" customHeight="1" x14ac:dyDescent="0.15">
      <c r="A9" s="27">
        <v>56</v>
      </c>
      <c r="B9" s="19">
        <v>8</v>
      </c>
      <c r="C9" s="27">
        <v>5852</v>
      </c>
      <c r="D9" s="27" t="s">
        <v>8</v>
      </c>
      <c r="E9" s="27" t="s">
        <v>12</v>
      </c>
      <c r="F9" s="28" t="s">
        <v>135</v>
      </c>
      <c r="G9" s="29" t="s">
        <v>7</v>
      </c>
      <c r="H9" s="29">
        <v>10</v>
      </c>
      <c r="I9" s="29"/>
      <c r="J9" s="29"/>
      <c r="K9" s="29">
        <v>24</v>
      </c>
      <c r="L9" s="30"/>
      <c r="M9" s="29"/>
      <c r="N9" s="29">
        <v>20</v>
      </c>
      <c r="O9" s="29"/>
      <c r="P9" s="29">
        <f t="shared" si="0"/>
        <v>54</v>
      </c>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t="s">
        <v>76</v>
      </c>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v>10.7</v>
      </c>
      <c r="BY9" s="31">
        <v>6.94</v>
      </c>
      <c r="BZ9" s="31">
        <v>4.49</v>
      </c>
      <c r="CA9" s="31">
        <v>36.76</v>
      </c>
      <c r="CB9" s="31">
        <v>4.4800000000000004</v>
      </c>
      <c r="CC9" s="31"/>
      <c r="CD9" s="32">
        <f t="shared" si="1"/>
        <v>6</v>
      </c>
      <c r="CE9" s="33">
        <f t="shared" si="2"/>
        <v>36.76</v>
      </c>
      <c r="CF9" s="33">
        <f t="shared" si="3"/>
        <v>4.4800000000000004</v>
      </c>
      <c r="CG9" s="34">
        <f t="shared" si="4"/>
        <v>7.21</v>
      </c>
      <c r="CH9" s="33">
        <f t="shared" ref="CH9:CH11" si="8">AVERAGE(Q9:CC9)</f>
        <v>12.67</v>
      </c>
      <c r="CI9" s="33">
        <f t="shared" si="5"/>
        <v>684.18</v>
      </c>
    </row>
    <row r="10" spans="1:87" s="35" customFormat="1" ht="27.75" customHeight="1" x14ac:dyDescent="0.15">
      <c r="A10" s="27">
        <v>57</v>
      </c>
      <c r="B10" s="19">
        <v>9</v>
      </c>
      <c r="C10" s="27">
        <v>5853</v>
      </c>
      <c r="D10" s="27" t="s">
        <v>8</v>
      </c>
      <c r="E10" s="27" t="s">
        <v>13</v>
      </c>
      <c r="F10" s="28" t="s">
        <v>136</v>
      </c>
      <c r="G10" s="29" t="s">
        <v>7</v>
      </c>
      <c r="H10" s="29">
        <v>5</v>
      </c>
      <c r="I10" s="29">
        <v>4</v>
      </c>
      <c r="J10" s="29"/>
      <c r="K10" s="29">
        <v>4</v>
      </c>
      <c r="L10" s="30">
        <v>3</v>
      </c>
      <c r="M10" s="29"/>
      <c r="N10" s="29"/>
      <c r="O10" s="29"/>
      <c r="P10" s="29">
        <f t="shared" si="0"/>
        <v>16</v>
      </c>
      <c r="Q10" s="31">
        <v>67.16</v>
      </c>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t="s">
        <v>76</v>
      </c>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v>31.9</v>
      </c>
      <c r="BQ10" s="31"/>
      <c r="BR10" s="31"/>
      <c r="BS10" s="31"/>
      <c r="BT10" s="31"/>
      <c r="BU10" s="31"/>
      <c r="BV10" s="31"/>
      <c r="BW10" s="31"/>
      <c r="BX10" s="31">
        <v>72.8</v>
      </c>
      <c r="BY10" s="31">
        <v>45.9</v>
      </c>
      <c r="BZ10" s="31">
        <v>72.19</v>
      </c>
      <c r="CA10" s="31">
        <v>116.56</v>
      </c>
      <c r="CB10" s="31"/>
      <c r="CC10" s="31">
        <v>31.9</v>
      </c>
      <c r="CD10" s="32">
        <f t="shared" si="1"/>
        <v>8</v>
      </c>
      <c r="CE10" s="33">
        <f t="shared" si="2"/>
        <v>116.56</v>
      </c>
      <c r="CF10" s="33">
        <f t="shared" si="3"/>
        <v>31.9</v>
      </c>
      <c r="CG10" s="34">
        <f t="shared" si="4"/>
        <v>2.65</v>
      </c>
      <c r="CH10" s="33">
        <f t="shared" si="8"/>
        <v>62.63</v>
      </c>
      <c r="CI10" s="33">
        <f t="shared" si="5"/>
        <v>1002.08</v>
      </c>
    </row>
    <row r="11" spans="1:87" s="35" customFormat="1" ht="27.75" customHeight="1" x14ac:dyDescent="0.15">
      <c r="A11" s="27"/>
      <c r="B11" s="19">
        <v>10</v>
      </c>
      <c r="C11" s="27">
        <v>4982</v>
      </c>
      <c r="D11" s="27" t="s">
        <v>8</v>
      </c>
      <c r="E11" s="27" t="s">
        <v>201</v>
      </c>
      <c r="F11" s="28" t="s">
        <v>200</v>
      </c>
      <c r="G11" s="29" t="s">
        <v>7</v>
      </c>
      <c r="H11" s="29"/>
      <c r="I11" s="29"/>
      <c r="J11" s="29"/>
      <c r="K11" s="29">
        <v>30</v>
      </c>
      <c r="L11" s="30"/>
      <c r="M11" s="29"/>
      <c r="N11" s="29"/>
      <c r="O11" s="29"/>
      <c r="P11" s="29">
        <f t="shared" si="0"/>
        <v>30</v>
      </c>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v>36.86</v>
      </c>
      <c r="BY11" s="31">
        <v>14.2</v>
      </c>
      <c r="BZ11" s="31">
        <v>9.4700000000000006</v>
      </c>
      <c r="CA11" s="31">
        <v>11.59</v>
      </c>
      <c r="CB11" s="31">
        <v>13.29</v>
      </c>
      <c r="CC11" s="31"/>
      <c r="CD11" s="32"/>
      <c r="CE11" s="33">
        <f t="shared" si="2"/>
        <v>36.86</v>
      </c>
      <c r="CF11" s="33">
        <f t="shared" si="3"/>
        <v>9.4700000000000006</v>
      </c>
      <c r="CG11" s="34">
        <f t="shared" si="4"/>
        <v>2.89</v>
      </c>
      <c r="CH11" s="33">
        <f t="shared" si="8"/>
        <v>17.079999999999998</v>
      </c>
      <c r="CI11" s="33">
        <f t="shared" si="5"/>
        <v>512.4</v>
      </c>
    </row>
    <row r="12" spans="1:87" s="35" customFormat="1" ht="25.5" customHeight="1" x14ac:dyDescent="0.15">
      <c r="A12" s="27">
        <v>64</v>
      </c>
      <c r="B12" s="19">
        <v>11</v>
      </c>
      <c r="C12" s="27">
        <v>5254</v>
      </c>
      <c r="D12" s="27" t="s">
        <v>14</v>
      </c>
      <c r="E12" s="27" t="s">
        <v>15</v>
      </c>
      <c r="F12" s="28" t="s">
        <v>218</v>
      </c>
      <c r="G12" s="29" t="s">
        <v>7</v>
      </c>
      <c r="H12" s="29">
        <v>100</v>
      </c>
      <c r="I12" s="29">
        <v>200</v>
      </c>
      <c r="J12" s="29">
        <v>200</v>
      </c>
      <c r="K12" s="29">
        <v>50</v>
      </c>
      <c r="L12" s="30">
        <v>100</v>
      </c>
      <c r="M12" s="29"/>
      <c r="N12" s="29"/>
      <c r="O12" s="29"/>
      <c r="P12" s="29">
        <f t="shared" si="0"/>
        <v>650</v>
      </c>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v>16.05</v>
      </c>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v>13</v>
      </c>
      <c r="BU12" s="31"/>
      <c r="BV12" s="31">
        <v>11.95</v>
      </c>
      <c r="BW12" s="31">
        <v>7.5</v>
      </c>
      <c r="BX12" s="31">
        <v>15.12</v>
      </c>
      <c r="BY12" s="31">
        <v>18.39</v>
      </c>
      <c r="BZ12" s="31">
        <v>18.899999999999999</v>
      </c>
      <c r="CA12" s="31">
        <v>19.100000000000001</v>
      </c>
      <c r="CB12" s="31">
        <v>19</v>
      </c>
      <c r="CC12" s="31"/>
      <c r="CD12" s="32">
        <f t="shared" si="1"/>
        <v>9</v>
      </c>
      <c r="CE12" s="33">
        <f t="shared" si="2"/>
        <v>19.100000000000001</v>
      </c>
      <c r="CF12" s="33">
        <f t="shared" si="3"/>
        <v>7.5</v>
      </c>
      <c r="CG12" s="34">
        <f t="shared" si="4"/>
        <v>1.55</v>
      </c>
      <c r="CH12" s="33">
        <f>AVERAGE(Q12:CC12)</f>
        <v>15.45</v>
      </c>
      <c r="CI12" s="33">
        <f t="shared" si="5"/>
        <v>10042.5</v>
      </c>
    </row>
    <row r="13" spans="1:87" s="35" customFormat="1" ht="25.5" customHeight="1" x14ac:dyDescent="0.15">
      <c r="A13" s="27">
        <v>65</v>
      </c>
      <c r="B13" s="19">
        <v>12</v>
      </c>
      <c r="C13" s="27">
        <v>5858</v>
      </c>
      <c r="D13" s="27" t="s">
        <v>14</v>
      </c>
      <c r="E13" s="27" t="s">
        <v>16</v>
      </c>
      <c r="F13" s="28" t="s">
        <v>137</v>
      </c>
      <c r="G13" s="29" t="s">
        <v>7</v>
      </c>
      <c r="H13" s="29">
        <v>4</v>
      </c>
      <c r="I13" s="29">
        <v>10</v>
      </c>
      <c r="J13" s="29"/>
      <c r="K13" s="29"/>
      <c r="L13" s="30"/>
      <c r="M13" s="29"/>
      <c r="N13" s="29"/>
      <c r="O13" s="29"/>
      <c r="P13" s="29">
        <f t="shared" si="0"/>
        <v>14</v>
      </c>
      <c r="Q13" s="31"/>
      <c r="R13" s="31"/>
      <c r="S13" s="31"/>
      <c r="T13" s="31"/>
      <c r="U13" s="31"/>
      <c r="V13" s="31">
        <v>200</v>
      </c>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v>114.05</v>
      </c>
      <c r="AZ13" s="31">
        <v>114.05</v>
      </c>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v>138.54</v>
      </c>
      <c r="BY13" s="31"/>
      <c r="BZ13" s="31"/>
      <c r="CA13" s="31">
        <v>399</v>
      </c>
      <c r="CB13" s="31">
        <v>378</v>
      </c>
      <c r="CC13" s="31">
        <v>75.88</v>
      </c>
      <c r="CD13" s="32">
        <f t="shared" ref="CD13:CD26" si="9">COUNTA(Q13:CC13)</f>
        <v>7</v>
      </c>
      <c r="CE13" s="33">
        <f t="shared" si="2"/>
        <v>399</v>
      </c>
      <c r="CF13" s="33">
        <f t="shared" ref="CF13:CF26" si="10">SMALL(Q13:CC13,1)</f>
        <v>75.88</v>
      </c>
      <c r="CG13" s="34">
        <f t="shared" ref="CG13:CG26" si="11">(CE13-CF13)/CF13</f>
        <v>4.26</v>
      </c>
      <c r="CH13" s="33">
        <f>AVERAGE(Q13:CC13)</f>
        <v>202.79</v>
      </c>
      <c r="CI13" s="33">
        <f t="shared" si="5"/>
        <v>2839.06</v>
      </c>
    </row>
    <row r="14" spans="1:87" s="35" customFormat="1" ht="35.25" customHeight="1" x14ac:dyDescent="0.15">
      <c r="A14" s="27">
        <v>75</v>
      </c>
      <c r="B14" s="19">
        <v>13</v>
      </c>
      <c r="C14" s="27">
        <v>5863</v>
      </c>
      <c r="D14" s="27" t="s">
        <v>14</v>
      </c>
      <c r="E14" s="27" t="s">
        <v>17</v>
      </c>
      <c r="F14" s="28" t="s">
        <v>138</v>
      </c>
      <c r="G14" s="29" t="s">
        <v>7</v>
      </c>
      <c r="H14" s="29">
        <v>15</v>
      </c>
      <c r="I14" s="29">
        <v>30</v>
      </c>
      <c r="J14" s="29">
        <v>2</v>
      </c>
      <c r="K14" s="29">
        <v>12</v>
      </c>
      <c r="L14" s="30"/>
      <c r="M14" s="29"/>
      <c r="N14" s="29"/>
      <c r="O14" s="29"/>
      <c r="P14" s="29">
        <f t="shared" si="0"/>
        <v>59</v>
      </c>
      <c r="Q14" s="31"/>
      <c r="R14" s="31"/>
      <c r="S14" s="31"/>
      <c r="T14" s="31"/>
      <c r="U14" s="31"/>
      <c r="V14" s="31">
        <v>480</v>
      </c>
      <c r="W14" s="31"/>
      <c r="X14" s="31"/>
      <c r="Y14" s="31"/>
      <c r="Z14" s="31"/>
      <c r="AA14" s="31"/>
      <c r="AB14" s="31"/>
      <c r="AC14" s="31"/>
      <c r="AD14" s="31"/>
      <c r="AE14" s="31"/>
      <c r="AF14" s="31"/>
      <c r="AG14" s="31"/>
      <c r="AH14" s="31"/>
      <c r="AI14" s="31"/>
      <c r="AJ14" s="31"/>
      <c r="AK14" s="31"/>
      <c r="AL14" s="31">
        <v>290</v>
      </c>
      <c r="AM14" s="31"/>
      <c r="AN14" s="31"/>
      <c r="AO14" s="31"/>
      <c r="AP14" s="31"/>
      <c r="AQ14" s="31">
        <v>405.9</v>
      </c>
      <c r="AR14" s="31"/>
      <c r="AS14" s="31"/>
      <c r="AT14" s="31"/>
      <c r="AU14" s="31">
        <v>306.48</v>
      </c>
      <c r="AV14" s="31"/>
      <c r="AW14" s="31"/>
      <c r="AX14" s="31"/>
      <c r="AY14" s="31">
        <v>306.48</v>
      </c>
      <c r="AZ14" s="31">
        <v>306.48</v>
      </c>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v>415.04</v>
      </c>
      <c r="BY14" s="31">
        <v>417.46</v>
      </c>
      <c r="BZ14" s="31">
        <v>589.99</v>
      </c>
      <c r="CA14" s="31">
        <v>787.83</v>
      </c>
      <c r="CB14" s="31"/>
      <c r="CC14" s="31"/>
      <c r="CD14" s="32">
        <f t="shared" si="9"/>
        <v>10</v>
      </c>
      <c r="CE14" s="33">
        <f t="shared" ref="CE14:CE26" si="12">LARGE(Q14:CC14,1)</f>
        <v>787.83</v>
      </c>
      <c r="CF14" s="33">
        <f t="shared" si="10"/>
        <v>290</v>
      </c>
      <c r="CG14" s="34">
        <f t="shared" si="11"/>
        <v>1.72</v>
      </c>
      <c r="CH14" s="33">
        <f>AVERAGE(Q14:CC14)</f>
        <v>430.57</v>
      </c>
      <c r="CI14" s="33">
        <f t="shared" si="5"/>
        <v>25403.63</v>
      </c>
    </row>
    <row r="15" spans="1:87" s="35" customFormat="1" ht="21.75" customHeight="1" x14ac:dyDescent="0.15">
      <c r="A15" s="27">
        <v>76</v>
      </c>
      <c r="B15" s="19">
        <v>14</v>
      </c>
      <c r="C15" s="27">
        <v>5864</v>
      </c>
      <c r="D15" s="27" t="s">
        <v>14</v>
      </c>
      <c r="E15" s="27" t="s">
        <v>18</v>
      </c>
      <c r="F15" s="28" t="s">
        <v>139</v>
      </c>
      <c r="G15" s="29" t="s">
        <v>7</v>
      </c>
      <c r="H15" s="29">
        <v>10</v>
      </c>
      <c r="I15" s="29">
        <v>14</v>
      </c>
      <c r="J15" s="29">
        <v>4</v>
      </c>
      <c r="K15" s="29">
        <v>4</v>
      </c>
      <c r="L15" s="30"/>
      <c r="M15" s="29"/>
      <c r="N15" s="29"/>
      <c r="O15" s="29"/>
      <c r="P15" s="29">
        <f t="shared" si="0"/>
        <v>32</v>
      </c>
      <c r="Q15" s="31"/>
      <c r="R15" s="31"/>
      <c r="S15" s="31"/>
      <c r="T15" s="31"/>
      <c r="U15" s="31"/>
      <c r="V15" s="31">
        <v>65</v>
      </c>
      <c r="W15" s="31"/>
      <c r="X15" s="31"/>
      <c r="Y15" s="31"/>
      <c r="Z15" s="31"/>
      <c r="AA15" s="31"/>
      <c r="AB15" s="31"/>
      <c r="AC15" s="31"/>
      <c r="AD15" s="31"/>
      <c r="AE15" s="31"/>
      <c r="AF15" s="31"/>
      <c r="AG15" s="31"/>
      <c r="AH15" s="31"/>
      <c r="AI15" s="31"/>
      <c r="AJ15" s="31"/>
      <c r="AK15" s="31"/>
      <c r="AL15" s="31">
        <f>400</f>
        <v>400</v>
      </c>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v>30.5</v>
      </c>
      <c r="BY15" s="31">
        <v>66.319999999999993</v>
      </c>
      <c r="BZ15" s="31">
        <v>72.37</v>
      </c>
      <c r="CA15" s="31"/>
      <c r="CB15" s="31"/>
      <c r="CC15" s="31"/>
      <c r="CD15" s="32">
        <f t="shared" si="9"/>
        <v>5</v>
      </c>
      <c r="CE15" s="33">
        <f t="shared" si="12"/>
        <v>400</v>
      </c>
      <c r="CF15" s="33">
        <f t="shared" si="10"/>
        <v>30.5</v>
      </c>
      <c r="CG15" s="34">
        <f t="shared" si="11"/>
        <v>12.11</v>
      </c>
      <c r="CH15" s="33">
        <f>AVERAGE(AM15:CC15)</f>
        <v>56.4</v>
      </c>
      <c r="CI15" s="33">
        <f t="shared" si="5"/>
        <v>1804.8</v>
      </c>
    </row>
    <row r="16" spans="1:87" s="35" customFormat="1" ht="38.25" customHeight="1" x14ac:dyDescent="0.15">
      <c r="A16" s="27">
        <v>83</v>
      </c>
      <c r="B16" s="19">
        <v>15</v>
      </c>
      <c r="C16" s="27">
        <v>5870</v>
      </c>
      <c r="D16" s="27" t="s">
        <v>19</v>
      </c>
      <c r="E16" s="27" t="s">
        <v>20</v>
      </c>
      <c r="F16" s="28" t="s">
        <v>140</v>
      </c>
      <c r="G16" s="29" t="s">
        <v>7</v>
      </c>
      <c r="H16" s="29"/>
      <c r="I16" s="29"/>
      <c r="J16" s="29"/>
      <c r="K16" s="29">
        <v>2</v>
      </c>
      <c r="L16" s="30"/>
      <c r="M16" s="29"/>
      <c r="N16" s="29"/>
      <c r="O16" s="29"/>
      <c r="P16" s="29">
        <f t="shared" si="0"/>
        <v>2</v>
      </c>
      <c r="Q16" s="31">
        <v>191.31</v>
      </c>
      <c r="R16" s="31"/>
      <c r="S16" s="31"/>
      <c r="T16" s="31"/>
      <c r="U16" s="31"/>
      <c r="V16" s="31">
        <v>160</v>
      </c>
      <c r="W16" s="31">
        <v>882.9</v>
      </c>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v>116</v>
      </c>
      <c r="BG16" s="31"/>
      <c r="BH16" s="31"/>
      <c r="BI16" s="31"/>
      <c r="BJ16" s="31"/>
      <c r="BK16" s="31"/>
      <c r="BL16" s="31"/>
      <c r="BM16" s="31"/>
      <c r="BN16" s="31"/>
      <c r="BO16" s="31"/>
      <c r="BP16" s="31"/>
      <c r="BQ16" s="31"/>
      <c r="BR16" s="31"/>
      <c r="BS16" s="31"/>
      <c r="BT16" s="31"/>
      <c r="BU16" s="31"/>
      <c r="BV16" s="31"/>
      <c r="BW16" s="31"/>
      <c r="BX16" s="31"/>
      <c r="BY16" s="31"/>
      <c r="BZ16" s="31"/>
      <c r="CA16" s="31"/>
      <c r="CB16" s="31"/>
      <c r="CC16" s="31">
        <v>116</v>
      </c>
      <c r="CD16" s="32">
        <f t="shared" si="9"/>
        <v>5</v>
      </c>
      <c r="CE16" s="33">
        <f t="shared" si="12"/>
        <v>882.9</v>
      </c>
      <c r="CF16" s="33">
        <f t="shared" si="10"/>
        <v>116</v>
      </c>
      <c r="CG16" s="34">
        <f t="shared" si="11"/>
        <v>6.61</v>
      </c>
      <c r="CH16" s="33">
        <f t="shared" ref="CH16:CH18" si="13">AVERAGE(Q16:CC16)</f>
        <v>293.24</v>
      </c>
      <c r="CI16" s="33">
        <f t="shared" si="5"/>
        <v>586.48</v>
      </c>
    </row>
    <row r="17" spans="1:87" s="35" customFormat="1" ht="38.25" customHeight="1" x14ac:dyDescent="0.15">
      <c r="A17" s="27">
        <v>93</v>
      </c>
      <c r="B17" s="19">
        <v>16</v>
      </c>
      <c r="C17" s="27">
        <v>5876</v>
      </c>
      <c r="D17" s="27" t="s">
        <v>19</v>
      </c>
      <c r="E17" s="27" t="s">
        <v>21</v>
      </c>
      <c r="F17" s="28" t="s">
        <v>141</v>
      </c>
      <c r="G17" s="29" t="s">
        <v>7</v>
      </c>
      <c r="H17" s="29"/>
      <c r="I17" s="29"/>
      <c r="J17" s="29"/>
      <c r="K17" s="29">
        <v>1</v>
      </c>
      <c r="L17" s="30"/>
      <c r="M17" s="29"/>
      <c r="N17" s="29"/>
      <c r="O17" s="29"/>
      <c r="P17" s="29">
        <f t="shared" si="0"/>
        <v>1</v>
      </c>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v>2498.9899999999998</v>
      </c>
      <c r="BR17" s="31"/>
      <c r="BS17" s="31"/>
      <c r="BT17" s="31"/>
      <c r="BU17" s="31"/>
      <c r="BV17" s="31"/>
      <c r="BW17" s="31"/>
      <c r="BX17" s="31">
        <v>2299.41</v>
      </c>
      <c r="BY17" s="31">
        <v>2546</v>
      </c>
      <c r="BZ17" s="31">
        <v>2737.63</v>
      </c>
      <c r="CA17" s="31">
        <v>4572</v>
      </c>
      <c r="CB17" s="31"/>
      <c r="CC17" s="31">
        <v>2418</v>
      </c>
      <c r="CD17" s="32">
        <f t="shared" si="9"/>
        <v>6</v>
      </c>
      <c r="CE17" s="33">
        <f t="shared" si="12"/>
        <v>4572</v>
      </c>
      <c r="CF17" s="33">
        <f t="shared" si="10"/>
        <v>2299.41</v>
      </c>
      <c r="CG17" s="34">
        <f t="shared" si="11"/>
        <v>0.99</v>
      </c>
      <c r="CH17" s="33">
        <f t="shared" si="13"/>
        <v>2845.34</v>
      </c>
      <c r="CI17" s="33">
        <f t="shared" si="5"/>
        <v>2845.34</v>
      </c>
    </row>
    <row r="18" spans="1:87" s="35" customFormat="1" ht="33" customHeight="1" x14ac:dyDescent="0.15">
      <c r="A18" s="27">
        <v>94</v>
      </c>
      <c r="B18" s="19">
        <v>17</v>
      </c>
      <c r="C18" s="27">
        <v>5877</v>
      </c>
      <c r="D18" s="27" t="s">
        <v>19</v>
      </c>
      <c r="E18" s="27" t="s">
        <v>22</v>
      </c>
      <c r="F18" s="28" t="s">
        <v>142</v>
      </c>
      <c r="G18" s="29" t="s">
        <v>7</v>
      </c>
      <c r="H18" s="29"/>
      <c r="I18" s="29"/>
      <c r="J18" s="29"/>
      <c r="K18" s="29">
        <v>12</v>
      </c>
      <c r="L18" s="30"/>
      <c r="M18" s="29"/>
      <c r="N18" s="29"/>
      <c r="O18" s="29"/>
      <c r="P18" s="29">
        <f t="shared" si="0"/>
        <v>12</v>
      </c>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v>686.19</v>
      </c>
      <c r="CA18" s="31">
        <v>550</v>
      </c>
      <c r="CB18" s="31">
        <v>349</v>
      </c>
      <c r="CC18" s="31"/>
      <c r="CD18" s="32">
        <f t="shared" si="9"/>
        <v>3</v>
      </c>
      <c r="CE18" s="33">
        <f t="shared" si="12"/>
        <v>686.19</v>
      </c>
      <c r="CF18" s="33">
        <f t="shared" si="10"/>
        <v>349</v>
      </c>
      <c r="CG18" s="34">
        <f t="shared" si="11"/>
        <v>0.97</v>
      </c>
      <c r="CH18" s="33">
        <f t="shared" si="13"/>
        <v>528.4</v>
      </c>
      <c r="CI18" s="33">
        <f t="shared" si="5"/>
        <v>6340.8</v>
      </c>
    </row>
    <row r="19" spans="1:87" s="35" customFormat="1" ht="33" customHeight="1" x14ac:dyDescent="0.15">
      <c r="A19" s="27">
        <v>97</v>
      </c>
      <c r="B19" s="19">
        <v>18</v>
      </c>
      <c r="C19" s="27">
        <v>1877</v>
      </c>
      <c r="D19" s="27" t="s">
        <v>19</v>
      </c>
      <c r="E19" s="27" t="s">
        <v>23</v>
      </c>
      <c r="F19" s="28" t="s">
        <v>220</v>
      </c>
      <c r="G19" s="29" t="s">
        <v>7</v>
      </c>
      <c r="H19" s="29">
        <v>2</v>
      </c>
      <c r="I19" s="29"/>
      <c r="J19" s="29"/>
      <c r="K19" s="29">
        <v>2</v>
      </c>
      <c r="L19" s="30"/>
      <c r="M19" s="29"/>
      <c r="N19" s="29">
        <v>2</v>
      </c>
      <c r="O19" s="29">
        <v>1</v>
      </c>
      <c r="P19" s="29">
        <f t="shared" si="0"/>
        <v>7</v>
      </c>
      <c r="Q19" s="31">
        <v>2886.72</v>
      </c>
      <c r="R19" s="31"/>
      <c r="S19" s="31"/>
      <c r="T19" s="31"/>
      <c r="U19" s="31"/>
      <c r="V19" s="31"/>
      <c r="W19" s="31">
        <v>3174.94</v>
      </c>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v>3438</v>
      </c>
      <c r="BG19" s="31"/>
      <c r="BH19" s="31"/>
      <c r="BI19" s="31"/>
      <c r="BJ19" s="31"/>
      <c r="BK19" s="31"/>
      <c r="BL19" s="31"/>
      <c r="BM19" s="31"/>
      <c r="BN19" s="31"/>
      <c r="BO19" s="31"/>
      <c r="BP19" s="31"/>
      <c r="BQ19" s="31"/>
      <c r="BR19" s="31"/>
      <c r="BS19" s="31"/>
      <c r="BT19" s="31"/>
      <c r="BU19" s="31"/>
      <c r="BV19" s="31"/>
      <c r="BW19" s="31"/>
      <c r="BX19" s="31">
        <v>3150</v>
      </c>
      <c r="BY19" s="31"/>
      <c r="BZ19" s="31">
        <v>4500</v>
      </c>
      <c r="CA19" s="31">
        <v>4387</v>
      </c>
      <c r="CB19" s="31">
        <v>2994</v>
      </c>
      <c r="CC19" s="31"/>
      <c r="CD19" s="32">
        <f t="shared" si="9"/>
        <v>7</v>
      </c>
      <c r="CE19" s="33">
        <f t="shared" si="12"/>
        <v>4500</v>
      </c>
      <c r="CF19" s="33">
        <f t="shared" si="10"/>
        <v>2886.72</v>
      </c>
      <c r="CG19" s="34">
        <f t="shared" si="11"/>
        <v>0.56000000000000005</v>
      </c>
      <c r="CH19" s="33">
        <f>AVERAGE(Q19:CC19)</f>
        <v>3504.38</v>
      </c>
      <c r="CI19" s="33">
        <f t="shared" si="5"/>
        <v>24530.66</v>
      </c>
    </row>
    <row r="20" spans="1:87" s="35" customFormat="1" ht="43.5" customHeight="1" x14ac:dyDescent="0.15">
      <c r="A20" s="27">
        <v>98</v>
      </c>
      <c r="B20" s="19">
        <v>19</v>
      </c>
      <c r="C20" s="27">
        <v>5879</v>
      </c>
      <c r="D20" s="27" t="s">
        <v>19</v>
      </c>
      <c r="E20" s="27" t="s">
        <v>24</v>
      </c>
      <c r="F20" s="28" t="s">
        <v>143</v>
      </c>
      <c r="G20" s="29" t="s">
        <v>7</v>
      </c>
      <c r="H20" s="29"/>
      <c r="I20" s="29"/>
      <c r="J20" s="29"/>
      <c r="K20" s="29">
        <v>4</v>
      </c>
      <c r="L20" s="30"/>
      <c r="M20" s="29"/>
      <c r="N20" s="29"/>
      <c r="O20" s="29"/>
      <c r="P20" s="29">
        <f t="shared" si="0"/>
        <v>4</v>
      </c>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v>217.76</v>
      </c>
      <c r="BY20" s="31">
        <v>120.9</v>
      </c>
      <c r="BZ20" s="31">
        <v>225.58</v>
      </c>
      <c r="CA20" s="31">
        <v>140</v>
      </c>
      <c r="CB20" s="31">
        <v>140.24</v>
      </c>
      <c r="CC20" s="31"/>
      <c r="CD20" s="32">
        <f t="shared" si="9"/>
        <v>5</v>
      </c>
      <c r="CE20" s="33">
        <f t="shared" si="12"/>
        <v>225.58</v>
      </c>
      <c r="CF20" s="33">
        <f t="shared" si="10"/>
        <v>120.9</v>
      </c>
      <c r="CG20" s="34">
        <f t="shared" si="11"/>
        <v>0.87</v>
      </c>
      <c r="CH20" s="33">
        <f>AVERAGE(Q20:CC20)</f>
        <v>168.9</v>
      </c>
      <c r="CI20" s="33">
        <f t="shared" si="5"/>
        <v>675.6</v>
      </c>
    </row>
    <row r="21" spans="1:87" s="35" customFormat="1" ht="44.25" customHeight="1" x14ac:dyDescent="0.15">
      <c r="A21" s="27">
        <v>99</v>
      </c>
      <c r="B21" s="19">
        <v>20</v>
      </c>
      <c r="C21" s="27">
        <v>5880</v>
      </c>
      <c r="D21" s="27" t="s">
        <v>19</v>
      </c>
      <c r="E21" s="27" t="s">
        <v>24</v>
      </c>
      <c r="F21" s="28" t="s">
        <v>215</v>
      </c>
      <c r="G21" s="29" t="s">
        <v>7</v>
      </c>
      <c r="H21" s="29">
        <v>2</v>
      </c>
      <c r="I21" s="29"/>
      <c r="J21" s="29"/>
      <c r="K21" s="29">
        <v>2</v>
      </c>
      <c r="L21" s="30"/>
      <c r="M21" s="29"/>
      <c r="N21" s="29"/>
      <c r="O21" s="29"/>
      <c r="P21" s="29">
        <f t="shared" si="0"/>
        <v>4</v>
      </c>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v>115</v>
      </c>
      <c r="BY21" s="31">
        <v>148.88999999999999</v>
      </c>
      <c r="BZ21" s="31">
        <v>81.36</v>
      </c>
      <c r="CA21" s="31">
        <v>61.45</v>
      </c>
      <c r="CB21" s="31">
        <v>61</v>
      </c>
      <c r="CC21" s="31"/>
      <c r="CD21" s="32">
        <f t="shared" si="9"/>
        <v>5</v>
      </c>
      <c r="CE21" s="33">
        <f t="shared" si="12"/>
        <v>148.88999999999999</v>
      </c>
      <c r="CF21" s="33">
        <f t="shared" si="10"/>
        <v>61</v>
      </c>
      <c r="CG21" s="34">
        <f t="shared" si="11"/>
        <v>1.44</v>
      </c>
      <c r="CH21" s="33">
        <f>AVERAGE(Q21:CC21)</f>
        <v>93.54</v>
      </c>
      <c r="CI21" s="33">
        <f t="shared" si="5"/>
        <v>374.16</v>
      </c>
    </row>
    <row r="22" spans="1:87" s="35" customFormat="1" ht="55.5" customHeight="1" x14ac:dyDescent="0.15">
      <c r="A22" s="27">
        <v>106</v>
      </c>
      <c r="B22" s="19">
        <v>21</v>
      </c>
      <c r="C22" s="27">
        <v>3370</v>
      </c>
      <c r="D22" s="27" t="s">
        <v>19</v>
      </c>
      <c r="E22" s="27" t="s">
        <v>55</v>
      </c>
      <c r="F22" s="28" t="s">
        <v>144</v>
      </c>
      <c r="G22" s="29" t="s">
        <v>7</v>
      </c>
      <c r="H22" s="29"/>
      <c r="I22" s="29"/>
      <c r="J22" s="29"/>
      <c r="K22" s="29">
        <v>4</v>
      </c>
      <c r="L22" s="30"/>
      <c r="M22" s="29"/>
      <c r="N22" s="29"/>
      <c r="O22" s="29"/>
      <c r="P22" s="29">
        <f t="shared" si="0"/>
        <v>4</v>
      </c>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v>1210</v>
      </c>
      <c r="BU22" s="31"/>
      <c r="BV22" s="31"/>
      <c r="BW22" s="31"/>
      <c r="BX22" s="31">
        <v>3074</v>
      </c>
      <c r="BY22" s="31">
        <v>441</v>
      </c>
      <c r="BZ22" s="31">
        <v>1081</v>
      </c>
      <c r="CA22" s="31">
        <v>2365.5300000000002</v>
      </c>
      <c r="CB22" s="31">
        <v>1380</v>
      </c>
      <c r="CC22" s="31"/>
      <c r="CD22" s="32">
        <f t="shared" si="9"/>
        <v>6</v>
      </c>
      <c r="CE22" s="33">
        <f t="shared" si="12"/>
        <v>3074</v>
      </c>
      <c r="CF22" s="33">
        <f t="shared" si="10"/>
        <v>441</v>
      </c>
      <c r="CG22" s="34">
        <f t="shared" si="11"/>
        <v>5.97</v>
      </c>
      <c r="CH22" s="33">
        <f t="shared" ref="CH22:CH26" si="14">AVERAGE(Q22:CC22)</f>
        <v>1591.92</v>
      </c>
      <c r="CI22" s="33">
        <f t="shared" si="5"/>
        <v>6367.68</v>
      </c>
    </row>
    <row r="23" spans="1:87" s="35" customFormat="1" ht="42.75" customHeight="1" x14ac:dyDescent="0.15">
      <c r="A23" s="27">
        <v>108</v>
      </c>
      <c r="B23" s="19">
        <v>22</v>
      </c>
      <c r="C23" s="27">
        <v>5882</v>
      </c>
      <c r="D23" s="27" t="s">
        <v>19</v>
      </c>
      <c r="E23" s="27" t="s">
        <v>25</v>
      </c>
      <c r="F23" s="28" t="s">
        <v>145</v>
      </c>
      <c r="G23" s="29" t="s">
        <v>7</v>
      </c>
      <c r="H23" s="29"/>
      <c r="I23" s="29"/>
      <c r="J23" s="29"/>
      <c r="K23" s="29">
        <v>24</v>
      </c>
      <c r="L23" s="30"/>
      <c r="M23" s="29"/>
      <c r="N23" s="29"/>
      <c r="O23" s="29"/>
      <c r="P23" s="29">
        <f t="shared" si="0"/>
        <v>24</v>
      </c>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v>25.14</v>
      </c>
      <c r="BY23" s="31">
        <v>17.5</v>
      </c>
      <c r="BZ23" s="31">
        <v>15.25</v>
      </c>
      <c r="CA23" s="31">
        <v>19.3</v>
      </c>
      <c r="CB23" s="31">
        <v>19.2</v>
      </c>
      <c r="CC23" s="31"/>
      <c r="CD23" s="32">
        <f t="shared" si="9"/>
        <v>5</v>
      </c>
      <c r="CE23" s="33">
        <f t="shared" si="12"/>
        <v>25.14</v>
      </c>
      <c r="CF23" s="33">
        <f t="shared" si="10"/>
        <v>15.25</v>
      </c>
      <c r="CG23" s="34">
        <f t="shared" si="11"/>
        <v>0.65</v>
      </c>
      <c r="CH23" s="33">
        <f t="shared" si="14"/>
        <v>19.28</v>
      </c>
      <c r="CI23" s="33">
        <f t="shared" si="5"/>
        <v>462.72</v>
      </c>
    </row>
    <row r="24" spans="1:87" s="35" customFormat="1" ht="45.75" customHeight="1" x14ac:dyDescent="0.15">
      <c r="A24" s="27">
        <v>109</v>
      </c>
      <c r="B24" s="19">
        <v>23</v>
      </c>
      <c r="C24" s="27">
        <v>5883</v>
      </c>
      <c r="D24" s="27" t="s">
        <v>19</v>
      </c>
      <c r="E24" s="27" t="s">
        <v>26</v>
      </c>
      <c r="F24" s="28" t="s">
        <v>146</v>
      </c>
      <c r="G24" s="29" t="s">
        <v>7</v>
      </c>
      <c r="H24" s="29"/>
      <c r="I24" s="29"/>
      <c r="J24" s="29"/>
      <c r="K24" s="29">
        <v>2</v>
      </c>
      <c r="L24" s="30"/>
      <c r="M24" s="29"/>
      <c r="N24" s="29"/>
      <c r="O24" s="29"/>
      <c r="P24" s="29">
        <f t="shared" si="0"/>
        <v>2</v>
      </c>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v>177.54</v>
      </c>
      <c r="BY24" s="31">
        <v>315.77999999999997</v>
      </c>
      <c r="BZ24" s="31">
        <v>269.76</v>
      </c>
      <c r="CA24" s="31"/>
      <c r="CB24" s="31"/>
      <c r="CC24" s="31"/>
      <c r="CD24" s="32">
        <f t="shared" si="9"/>
        <v>3</v>
      </c>
      <c r="CE24" s="33">
        <f t="shared" si="12"/>
        <v>315.77999999999997</v>
      </c>
      <c r="CF24" s="33">
        <f t="shared" si="10"/>
        <v>177.54</v>
      </c>
      <c r="CG24" s="34">
        <f t="shared" si="11"/>
        <v>0.78</v>
      </c>
      <c r="CH24" s="33">
        <f t="shared" si="14"/>
        <v>254.36</v>
      </c>
      <c r="CI24" s="33">
        <f t="shared" si="5"/>
        <v>508.72</v>
      </c>
    </row>
    <row r="25" spans="1:87" s="35" customFormat="1" ht="111" customHeight="1" x14ac:dyDescent="0.15">
      <c r="A25" s="27">
        <v>110</v>
      </c>
      <c r="B25" s="19">
        <v>24</v>
      </c>
      <c r="C25" s="27">
        <v>5884</v>
      </c>
      <c r="D25" s="27" t="s">
        <v>19</v>
      </c>
      <c r="E25" s="27" t="s">
        <v>27</v>
      </c>
      <c r="F25" s="28" t="s">
        <v>147</v>
      </c>
      <c r="G25" s="29" t="s">
        <v>7</v>
      </c>
      <c r="H25" s="29"/>
      <c r="I25" s="29"/>
      <c r="J25" s="29"/>
      <c r="K25" s="29">
        <v>2</v>
      </c>
      <c r="L25" s="30"/>
      <c r="M25" s="29"/>
      <c r="N25" s="29"/>
      <c r="O25" s="29"/>
      <c r="P25" s="29">
        <f t="shared" si="0"/>
        <v>2</v>
      </c>
      <c r="Q25" s="31"/>
      <c r="R25" s="31"/>
      <c r="S25" s="31"/>
      <c r="T25" s="31"/>
      <c r="U25" s="31"/>
      <c r="V25" s="31"/>
      <c r="W25" s="31"/>
      <c r="X25" s="31"/>
      <c r="Y25" s="31"/>
      <c r="Z25" s="31"/>
      <c r="AA25" s="31"/>
      <c r="AB25" s="31"/>
      <c r="AC25" s="31"/>
      <c r="AD25" s="31"/>
      <c r="AE25" s="31"/>
      <c r="AF25" s="31"/>
      <c r="AG25" s="31"/>
      <c r="AH25" s="31"/>
      <c r="AI25" s="31"/>
      <c r="AJ25" s="31"/>
      <c r="AK25" s="31">
        <v>30000</v>
      </c>
      <c r="AL25" s="31"/>
      <c r="AM25" s="31"/>
      <c r="AN25" s="31"/>
      <c r="AO25" s="31"/>
      <c r="AP25" s="31"/>
      <c r="AQ25" s="31"/>
      <c r="AR25" s="31"/>
      <c r="AS25" s="31"/>
      <c r="AT25" s="31"/>
      <c r="AU25" s="31"/>
      <c r="AV25" s="31"/>
      <c r="AW25" s="31"/>
      <c r="AX25" s="31"/>
      <c r="AY25" s="31"/>
      <c r="AZ25" s="31"/>
      <c r="BA25" s="31"/>
      <c r="BB25" s="31"/>
      <c r="BC25" s="31"/>
      <c r="BD25" s="31"/>
      <c r="BE25" s="31"/>
      <c r="BF25" s="31"/>
      <c r="BG25" s="31">
        <v>29000</v>
      </c>
      <c r="BH25" s="31"/>
      <c r="BI25" s="31"/>
      <c r="BJ25" s="31"/>
      <c r="BK25" s="31"/>
      <c r="BL25" s="31"/>
      <c r="BM25" s="31"/>
      <c r="BN25" s="31"/>
      <c r="BO25" s="31"/>
      <c r="BP25" s="31"/>
      <c r="BQ25" s="31"/>
      <c r="BR25" s="31"/>
      <c r="BS25" s="31">
        <v>65000</v>
      </c>
      <c r="BT25" s="31"/>
      <c r="BU25" s="31"/>
      <c r="BV25" s="31"/>
      <c r="BW25" s="31"/>
      <c r="BX25" s="31">
        <v>75083.33</v>
      </c>
      <c r="BY25" s="31">
        <v>90100</v>
      </c>
      <c r="BZ25" s="31"/>
      <c r="CA25" s="31"/>
      <c r="CB25" s="31"/>
      <c r="CC25" s="31">
        <v>28552.27</v>
      </c>
      <c r="CD25" s="32">
        <f t="shared" si="9"/>
        <v>6</v>
      </c>
      <c r="CE25" s="33">
        <f t="shared" si="12"/>
        <v>90100</v>
      </c>
      <c r="CF25" s="33">
        <f t="shared" si="10"/>
        <v>28552.27</v>
      </c>
      <c r="CG25" s="34">
        <f t="shared" si="11"/>
        <v>2.16</v>
      </c>
      <c r="CH25" s="33">
        <f t="shared" si="14"/>
        <v>52955.93</v>
      </c>
      <c r="CI25" s="33">
        <f t="shared" si="5"/>
        <v>105911.86</v>
      </c>
    </row>
    <row r="26" spans="1:87" s="35" customFormat="1" ht="67.5" customHeight="1" x14ac:dyDescent="0.15">
      <c r="A26" s="27">
        <v>123</v>
      </c>
      <c r="B26" s="19">
        <v>25</v>
      </c>
      <c r="C26" s="27">
        <v>3872</v>
      </c>
      <c r="D26" s="27" t="s">
        <v>28</v>
      </c>
      <c r="E26" s="27" t="s">
        <v>29</v>
      </c>
      <c r="F26" s="28" t="s">
        <v>148</v>
      </c>
      <c r="G26" s="27" t="s">
        <v>2</v>
      </c>
      <c r="H26" s="29"/>
      <c r="I26" s="29"/>
      <c r="J26" s="29"/>
      <c r="K26" s="29">
        <v>4</v>
      </c>
      <c r="L26" s="30"/>
      <c r="M26" s="29"/>
      <c r="N26" s="29"/>
      <c r="O26" s="29"/>
      <c r="P26" s="29">
        <f t="shared" si="0"/>
        <v>4</v>
      </c>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v>368.9</v>
      </c>
      <c r="BY26" s="31">
        <v>659</v>
      </c>
      <c r="BZ26" s="31">
        <v>227</v>
      </c>
      <c r="CA26" s="31">
        <v>655.20000000000005</v>
      </c>
      <c r="CB26" s="31">
        <v>500</v>
      </c>
      <c r="CC26" s="31"/>
      <c r="CD26" s="32">
        <f t="shared" si="9"/>
        <v>5</v>
      </c>
      <c r="CE26" s="33">
        <f t="shared" si="12"/>
        <v>659</v>
      </c>
      <c r="CF26" s="33">
        <f t="shared" si="10"/>
        <v>227</v>
      </c>
      <c r="CG26" s="34">
        <f t="shared" si="11"/>
        <v>1.9</v>
      </c>
      <c r="CH26" s="33">
        <f t="shared" si="14"/>
        <v>482.02</v>
      </c>
      <c r="CI26" s="33">
        <f t="shared" si="5"/>
        <v>1928.08</v>
      </c>
    </row>
    <row r="27" spans="1:87" s="35" customFormat="1" ht="101.25" customHeight="1" x14ac:dyDescent="0.15">
      <c r="A27" s="27">
        <v>139</v>
      </c>
      <c r="B27" s="19">
        <v>26</v>
      </c>
      <c r="C27" s="27">
        <v>5893</v>
      </c>
      <c r="D27" s="27" t="s">
        <v>28</v>
      </c>
      <c r="E27" s="27" t="s">
        <v>31</v>
      </c>
      <c r="F27" s="28" t="s">
        <v>149</v>
      </c>
      <c r="G27" s="27" t="s">
        <v>2</v>
      </c>
      <c r="H27" s="29"/>
      <c r="I27" s="29"/>
      <c r="J27" s="29"/>
      <c r="K27" s="29">
        <v>4</v>
      </c>
      <c r="L27" s="30"/>
      <c r="M27" s="29"/>
      <c r="N27" s="29"/>
      <c r="O27" s="29"/>
      <c r="P27" s="29">
        <f t="shared" si="0"/>
        <v>4</v>
      </c>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v>424.68</v>
      </c>
      <c r="BY27" s="31"/>
      <c r="BZ27" s="31">
        <v>427.87</v>
      </c>
      <c r="CA27" s="31">
        <v>450</v>
      </c>
      <c r="CB27" s="31"/>
      <c r="CC27" s="31"/>
      <c r="CD27" s="32">
        <f t="shared" ref="CD27:CD34" si="15">COUNTA(Q27:CC27)</f>
        <v>3</v>
      </c>
      <c r="CE27" s="33">
        <f t="shared" ref="CE27:CE34" si="16">LARGE(Q27:CC27,1)</f>
        <v>450</v>
      </c>
      <c r="CF27" s="33">
        <f t="shared" ref="CF27:CF34" si="17">SMALL(Q27:CC27,1)</f>
        <v>424.68</v>
      </c>
      <c r="CG27" s="34">
        <f t="shared" ref="CG27:CG34" si="18">(CE27-CF27)/CF27</f>
        <v>0.06</v>
      </c>
      <c r="CH27" s="33">
        <f>BX27</f>
        <v>424.68</v>
      </c>
      <c r="CI27" s="33">
        <f t="shared" si="5"/>
        <v>1698.72</v>
      </c>
    </row>
    <row r="28" spans="1:87" s="35" customFormat="1" ht="91.5" customHeight="1" x14ac:dyDescent="0.15">
      <c r="A28" s="27">
        <v>141</v>
      </c>
      <c r="B28" s="19">
        <v>27</v>
      </c>
      <c r="C28" s="27">
        <v>5895</v>
      </c>
      <c r="D28" s="27" t="s">
        <v>28</v>
      </c>
      <c r="E28" s="27" t="s">
        <v>32</v>
      </c>
      <c r="F28" s="28" t="s">
        <v>150</v>
      </c>
      <c r="G28" s="27" t="s">
        <v>2</v>
      </c>
      <c r="H28" s="29"/>
      <c r="I28" s="29"/>
      <c r="J28" s="29"/>
      <c r="K28" s="29">
        <v>4</v>
      </c>
      <c r="L28" s="30"/>
      <c r="M28" s="29"/>
      <c r="N28" s="29"/>
      <c r="O28" s="29"/>
      <c r="P28" s="29">
        <f t="shared" si="0"/>
        <v>4</v>
      </c>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v>1188.1300000000001</v>
      </c>
      <c r="CA28" s="31">
        <v>1188.1300000000001</v>
      </c>
      <c r="CB28" s="31">
        <v>939.76</v>
      </c>
      <c r="CC28" s="31"/>
      <c r="CD28" s="32">
        <f t="shared" si="15"/>
        <v>3</v>
      </c>
      <c r="CE28" s="33">
        <f t="shared" si="16"/>
        <v>1188.1300000000001</v>
      </c>
      <c r="CF28" s="33">
        <f t="shared" si="17"/>
        <v>939.76</v>
      </c>
      <c r="CG28" s="34">
        <f t="shared" si="18"/>
        <v>0.26</v>
      </c>
      <c r="CH28" s="33">
        <f t="shared" ref="CH28" si="19">AVERAGE(Q28:CC28)</f>
        <v>1105.3399999999999</v>
      </c>
      <c r="CI28" s="33">
        <f t="shared" si="5"/>
        <v>4421.3599999999997</v>
      </c>
    </row>
    <row r="29" spans="1:87" s="35" customFormat="1" ht="78" customHeight="1" x14ac:dyDescent="0.15">
      <c r="A29" s="27">
        <v>161</v>
      </c>
      <c r="B29" s="19">
        <v>28</v>
      </c>
      <c r="C29" s="27">
        <v>5908</v>
      </c>
      <c r="D29" s="27" t="s">
        <v>36</v>
      </c>
      <c r="E29" s="27" t="s">
        <v>29</v>
      </c>
      <c r="F29" s="28" t="s">
        <v>151</v>
      </c>
      <c r="G29" s="27" t="s">
        <v>2</v>
      </c>
      <c r="H29" s="29"/>
      <c r="I29" s="29"/>
      <c r="J29" s="29"/>
      <c r="K29" s="29">
        <v>4</v>
      </c>
      <c r="L29" s="30"/>
      <c r="M29" s="29"/>
      <c r="N29" s="29"/>
      <c r="O29" s="29"/>
      <c r="P29" s="29">
        <f t="shared" si="0"/>
        <v>4</v>
      </c>
      <c r="Q29" s="31">
        <v>726.18</v>
      </c>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v>795.6</v>
      </c>
      <c r="BS29" s="31"/>
      <c r="BT29" s="31"/>
      <c r="BU29" s="31"/>
      <c r="BV29" s="31"/>
      <c r="BW29" s="31"/>
      <c r="BX29" s="31">
        <v>912</v>
      </c>
      <c r="BY29" s="31">
        <v>717.95</v>
      </c>
      <c r="BZ29" s="31">
        <v>798.97</v>
      </c>
      <c r="CA29" s="31">
        <v>747</v>
      </c>
      <c r="CB29" s="31">
        <v>871.6</v>
      </c>
      <c r="CC29" s="31"/>
      <c r="CD29" s="32">
        <f t="shared" si="15"/>
        <v>7</v>
      </c>
      <c r="CE29" s="33">
        <f t="shared" si="16"/>
        <v>912</v>
      </c>
      <c r="CF29" s="33">
        <f t="shared" si="17"/>
        <v>717.95</v>
      </c>
      <c r="CG29" s="34">
        <f t="shared" si="18"/>
        <v>0.27</v>
      </c>
      <c r="CH29" s="33">
        <f t="shared" ref="CH29:CH30" si="20">AVERAGE(Q29:CC29)</f>
        <v>795.61</v>
      </c>
      <c r="CI29" s="33">
        <f t="shared" si="5"/>
        <v>3182.44</v>
      </c>
    </row>
    <row r="30" spans="1:87" s="35" customFormat="1" ht="73.5" customHeight="1" x14ac:dyDescent="0.15">
      <c r="A30" s="27">
        <v>163</v>
      </c>
      <c r="B30" s="19">
        <v>29</v>
      </c>
      <c r="C30" s="27">
        <v>5910</v>
      </c>
      <c r="D30" s="27" t="s">
        <v>36</v>
      </c>
      <c r="E30" s="27" t="s">
        <v>30</v>
      </c>
      <c r="F30" s="28" t="s">
        <v>152</v>
      </c>
      <c r="G30" s="27" t="s">
        <v>2</v>
      </c>
      <c r="H30" s="29"/>
      <c r="I30" s="29">
        <v>4</v>
      </c>
      <c r="J30" s="29"/>
      <c r="K30" s="29">
        <v>12</v>
      </c>
      <c r="L30" s="30"/>
      <c r="M30" s="29"/>
      <c r="N30" s="29"/>
      <c r="O30" s="29"/>
      <c r="P30" s="29">
        <f t="shared" si="0"/>
        <v>16</v>
      </c>
      <c r="Q30" s="31">
        <v>1529.39</v>
      </c>
      <c r="R30" s="31">
        <v>376.95</v>
      </c>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v>1410.99</v>
      </c>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v>1150</v>
      </c>
      <c r="CD30" s="32">
        <f t="shared" si="15"/>
        <v>4</v>
      </c>
      <c r="CE30" s="33">
        <f t="shared" si="16"/>
        <v>1529.39</v>
      </c>
      <c r="CF30" s="33">
        <f t="shared" si="17"/>
        <v>376.95</v>
      </c>
      <c r="CG30" s="34">
        <f t="shared" si="18"/>
        <v>3.06</v>
      </c>
      <c r="CH30" s="33">
        <f t="shared" si="20"/>
        <v>1116.83</v>
      </c>
      <c r="CI30" s="33">
        <f t="shared" si="5"/>
        <v>17869.28</v>
      </c>
    </row>
    <row r="31" spans="1:87" s="35" customFormat="1" ht="90.75" customHeight="1" x14ac:dyDescent="0.15">
      <c r="A31" s="27">
        <v>177</v>
      </c>
      <c r="B31" s="19">
        <v>30</v>
      </c>
      <c r="C31" s="27">
        <v>5916</v>
      </c>
      <c r="D31" s="27" t="s">
        <v>36</v>
      </c>
      <c r="E31" s="27" t="s">
        <v>31</v>
      </c>
      <c r="F31" s="28" t="s">
        <v>153</v>
      </c>
      <c r="G31" s="27" t="s">
        <v>2</v>
      </c>
      <c r="H31" s="29"/>
      <c r="I31" s="29"/>
      <c r="J31" s="29"/>
      <c r="K31" s="29">
        <v>4</v>
      </c>
      <c r="L31" s="30"/>
      <c r="M31" s="29"/>
      <c r="N31" s="29"/>
      <c r="O31" s="29"/>
      <c r="P31" s="29">
        <f t="shared" si="0"/>
        <v>4</v>
      </c>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v>341.8</v>
      </c>
      <c r="BY31" s="31">
        <v>740.45</v>
      </c>
      <c r="BZ31" s="31">
        <v>600</v>
      </c>
      <c r="CA31" s="31">
        <v>740</v>
      </c>
      <c r="CB31" s="31">
        <v>460</v>
      </c>
      <c r="CC31" s="31"/>
      <c r="CD31" s="32">
        <f t="shared" si="15"/>
        <v>5</v>
      </c>
      <c r="CE31" s="33">
        <f t="shared" si="16"/>
        <v>740.45</v>
      </c>
      <c r="CF31" s="33">
        <f t="shared" si="17"/>
        <v>341.8</v>
      </c>
      <c r="CG31" s="34">
        <f t="shared" si="18"/>
        <v>1.17</v>
      </c>
      <c r="CH31" s="33">
        <f t="shared" ref="CH31" si="21">AVERAGE(Q31:CC31)</f>
        <v>576.45000000000005</v>
      </c>
      <c r="CI31" s="33">
        <f t="shared" si="5"/>
        <v>2305.8000000000002</v>
      </c>
    </row>
    <row r="32" spans="1:87" s="35" customFormat="1" ht="76.5" customHeight="1" x14ac:dyDescent="0.15">
      <c r="A32" s="27">
        <v>183</v>
      </c>
      <c r="B32" s="19">
        <v>31</v>
      </c>
      <c r="C32" s="27">
        <v>5922</v>
      </c>
      <c r="D32" s="27" t="s">
        <v>36</v>
      </c>
      <c r="E32" s="27" t="s">
        <v>33</v>
      </c>
      <c r="F32" s="28" t="s">
        <v>154</v>
      </c>
      <c r="G32" s="27" t="s">
        <v>2</v>
      </c>
      <c r="H32" s="29"/>
      <c r="I32" s="29"/>
      <c r="J32" s="29"/>
      <c r="K32" s="29">
        <v>4</v>
      </c>
      <c r="L32" s="30"/>
      <c r="M32" s="29"/>
      <c r="N32" s="29"/>
      <c r="O32" s="29"/>
      <c r="P32" s="29">
        <f t="shared" si="0"/>
        <v>4</v>
      </c>
      <c r="Q32" s="31">
        <v>1526.18</v>
      </c>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v>1510.6</v>
      </c>
      <c r="BF32" s="31"/>
      <c r="BG32" s="31"/>
      <c r="BH32" s="31"/>
      <c r="BI32" s="31"/>
      <c r="BJ32" s="31"/>
      <c r="BK32" s="31"/>
      <c r="BL32" s="31"/>
      <c r="BM32" s="31"/>
      <c r="BN32" s="31"/>
      <c r="BO32" s="31"/>
      <c r="BP32" s="31"/>
      <c r="BQ32" s="31"/>
      <c r="BR32" s="31">
        <v>1834.3</v>
      </c>
      <c r="BS32" s="31"/>
      <c r="BT32" s="31"/>
      <c r="BU32" s="31"/>
      <c r="BV32" s="31"/>
      <c r="BW32" s="31"/>
      <c r="BX32" s="31"/>
      <c r="BY32" s="31"/>
      <c r="BZ32" s="31"/>
      <c r="CA32" s="31"/>
      <c r="CB32" s="31"/>
      <c r="CC32" s="31"/>
      <c r="CD32" s="32">
        <f t="shared" si="15"/>
        <v>3</v>
      </c>
      <c r="CE32" s="33">
        <f t="shared" si="16"/>
        <v>1834.3</v>
      </c>
      <c r="CF32" s="33">
        <f t="shared" si="17"/>
        <v>1510.6</v>
      </c>
      <c r="CG32" s="34">
        <f t="shared" si="18"/>
        <v>0.21</v>
      </c>
      <c r="CH32" s="33">
        <f>AVERAGE(CB32:CC32,AK32:CA32)</f>
        <v>1672.45</v>
      </c>
      <c r="CI32" s="33">
        <f t="shared" si="5"/>
        <v>6689.8</v>
      </c>
    </row>
    <row r="33" spans="1:87" s="35" customFormat="1" ht="82.5" customHeight="1" x14ac:dyDescent="0.15">
      <c r="A33" s="27">
        <v>184</v>
      </c>
      <c r="B33" s="19">
        <v>32</v>
      </c>
      <c r="C33" s="27">
        <v>5923</v>
      </c>
      <c r="D33" s="27" t="s">
        <v>36</v>
      </c>
      <c r="E33" s="27" t="s">
        <v>34</v>
      </c>
      <c r="F33" s="28" t="s">
        <v>155</v>
      </c>
      <c r="G33" s="27" t="s">
        <v>2</v>
      </c>
      <c r="H33" s="29"/>
      <c r="I33" s="29"/>
      <c r="J33" s="29"/>
      <c r="K33" s="29">
        <v>4</v>
      </c>
      <c r="L33" s="30"/>
      <c r="M33" s="29"/>
      <c r="N33" s="29"/>
      <c r="O33" s="29"/>
      <c r="P33" s="29">
        <f t="shared" si="0"/>
        <v>4</v>
      </c>
      <c r="Q33" s="31"/>
      <c r="R33" s="31">
        <v>753.95</v>
      </c>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v>895.5</v>
      </c>
      <c r="BI33" s="31"/>
      <c r="BJ33" s="31"/>
      <c r="BK33" s="31"/>
      <c r="BL33" s="31"/>
      <c r="BM33" s="31"/>
      <c r="BN33" s="31"/>
      <c r="BO33" s="31"/>
      <c r="BP33" s="31"/>
      <c r="BQ33" s="31"/>
      <c r="BR33" s="31"/>
      <c r="BS33" s="31"/>
      <c r="BT33" s="31"/>
      <c r="BU33" s="31"/>
      <c r="BV33" s="31"/>
      <c r="BW33" s="31"/>
      <c r="BX33" s="31"/>
      <c r="BY33" s="31"/>
      <c r="BZ33" s="31"/>
      <c r="CA33" s="31">
        <v>895.5</v>
      </c>
      <c r="CB33" s="31">
        <v>740</v>
      </c>
      <c r="CC33" s="31"/>
      <c r="CD33" s="32">
        <f t="shared" si="15"/>
        <v>4</v>
      </c>
      <c r="CE33" s="33">
        <f t="shared" si="16"/>
        <v>895.5</v>
      </c>
      <c r="CF33" s="33">
        <f t="shared" si="17"/>
        <v>740</v>
      </c>
      <c r="CG33" s="34">
        <f t="shared" si="18"/>
        <v>0.21</v>
      </c>
      <c r="CH33" s="33">
        <f t="shared" ref="CH33:CH34" si="22">AVERAGE(Q33:CC33)</f>
        <v>821.24</v>
      </c>
      <c r="CI33" s="33">
        <f t="shared" si="5"/>
        <v>3284.96</v>
      </c>
    </row>
    <row r="34" spans="1:87" s="35" customFormat="1" ht="80.25" customHeight="1" x14ac:dyDescent="0.15">
      <c r="A34" s="27">
        <v>191</v>
      </c>
      <c r="B34" s="19">
        <v>33</v>
      </c>
      <c r="C34" s="27">
        <v>5929</v>
      </c>
      <c r="D34" s="27" t="s">
        <v>36</v>
      </c>
      <c r="E34" s="27" t="s">
        <v>35</v>
      </c>
      <c r="F34" s="28" t="s">
        <v>156</v>
      </c>
      <c r="G34" s="27" t="s">
        <v>2</v>
      </c>
      <c r="H34" s="29"/>
      <c r="I34" s="29"/>
      <c r="J34" s="29"/>
      <c r="K34" s="29">
        <v>4</v>
      </c>
      <c r="L34" s="30"/>
      <c r="M34" s="29"/>
      <c r="N34" s="29"/>
      <c r="O34" s="29"/>
      <c r="P34" s="29">
        <f t="shared" si="0"/>
        <v>4</v>
      </c>
      <c r="Q34" s="31">
        <v>2405.9699999999998</v>
      </c>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v>1031</v>
      </c>
      <c r="BI34" s="31"/>
      <c r="BJ34" s="31"/>
      <c r="BK34" s="31"/>
      <c r="BL34" s="31"/>
      <c r="BM34" s="31"/>
      <c r="BN34" s="31"/>
      <c r="BO34" s="31"/>
      <c r="BP34" s="31"/>
      <c r="BQ34" s="31"/>
      <c r="BR34" s="31"/>
      <c r="BS34" s="31"/>
      <c r="BT34" s="31"/>
      <c r="BU34" s="31"/>
      <c r="BV34" s="31"/>
      <c r="BW34" s="31"/>
      <c r="BX34" s="31"/>
      <c r="BY34" s="31"/>
      <c r="BZ34" s="31">
        <v>897.08</v>
      </c>
      <c r="CA34" s="31">
        <v>890</v>
      </c>
      <c r="CB34" s="31">
        <v>1031</v>
      </c>
      <c r="CC34" s="31"/>
      <c r="CD34" s="32">
        <f t="shared" si="15"/>
        <v>5</v>
      </c>
      <c r="CE34" s="33">
        <f t="shared" si="16"/>
        <v>2405.9699999999998</v>
      </c>
      <c r="CF34" s="33">
        <f t="shared" si="17"/>
        <v>890</v>
      </c>
      <c r="CG34" s="34">
        <f t="shared" si="18"/>
        <v>1.7</v>
      </c>
      <c r="CH34" s="33">
        <f t="shared" si="22"/>
        <v>1251.01</v>
      </c>
      <c r="CI34" s="33">
        <f t="shared" si="5"/>
        <v>5004.04</v>
      </c>
    </row>
    <row r="35" spans="1:87" s="35" customFormat="1" ht="54.75" customHeight="1" x14ac:dyDescent="0.15">
      <c r="A35" s="27">
        <v>206</v>
      </c>
      <c r="B35" s="19">
        <v>34</v>
      </c>
      <c r="C35" s="27">
        <v>5935</v>
      </c>
      <c r="D35" s="27" t="s">
        <v>37</v>
      </c>
      <c r="E35" s="27" t="s">
        <v>38</v>
      </c>
      <c r="F35" s="28" t="s">
        <v>157</v>
      </c>
      <c r="G35" s="27" t="s">
        <v>7</v>
      </c>
      <c r="H35" s="29">
        <v>2</v>
      </c>
      <c r="I35" s="29"/>
      <c r="J35" s="29"/>
      <c r="K35" s="29">
        <v>10</v>
      </c>
      <c r="L35" s="30"/>
      <c r="M35" s="29"/>
      <c r="N35" s="29">
        <v>2</v>
      </c>
      <c r="O35" s="29"/>
      <c r="P35" s="29">
        <f t="shared" si="0"/>
        <v>14</v>
      </c>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v>44.97</v>
      </c>
      <c r="BY35" s="31">
        <v>45.3</v>
      </c>
      <c r="BZ35" s="31">
        <v>44.99</v>
      </c>
      <c r="CA35" s="31">
        <v>65.099999999999994</v>
      </c>
      <c r="CB35" s="31">
        <v>51.8</v>
      </c>
      <c r="CC35" s="31"/>
      <c r="CD35" s="32">
        <f t="shared" ref="CD35:CD42" si="23">COUNTA(Q35:CC35)</f>
        <v>5</v>
      </c>
      <c r="CE35" s="33">
        <f t="shared" ref="CE35:CE43" si="24">LARGE(Q35:CC35,1)</f>
        <v>65.099999999999994</v>
      </c>
      <c r="CF35" s="33">
        <f t="shared" ref="CF35:CF42" si="25">SMALL(Q35:CC35,1)</f>
        <v>44.97</v>
      </c>
      <c r="CG35" s="34">
        <f t="shared" ref="CG35:CG42" si="26">(CE35-CF35)/CF35</f>
        <v>0.45</v>
      </c>
      <c r="CH35" s="33">
        <f t="shared" ref="CH35:CH41" si="27">AVERAGE(Q35:CC35)</f>
        <v>50.43</v>
      </c>
      <c r="CI35" s="33">
        <f t="shared" si="5"/>
        <v>706.02</v>
      </c>
    </row>
    <row r="36" spans="1:87" s="35" customFormat="1" ht="54.75" customHeight="1" x14ac:dyDescent="0.15">
      <c r="A36" s="27">
        <v>211</v>
      </c>
      <c r="B36" s="19">
        <v>35</v>
      </c>
      <c r="C36" s="27">
        <v>4799</v>
      </c>
      <c r="D36" s="27" t="s">
        <v>37</v>
      </c>
      <c r="E36" s="27" t="s">
        <v>39</v>
      </c>
      <c r="F36" s="28" t="s">
        <v>158</v>
      </c>
      <c r="G36" s="27" t="s">
        <v>7</v>
      </c>
      <c r="H36" s="29"/>
      <c r="I36" s="29"/>
      <c r="J36" s="29"/>
      <c r="K36" s="29">
        <v>12</v>
      </c>
      <c r="L36" s="30"/>
      <c r="M36" s="36">
        <v>2</v>
      </c>
      <c r="N36" s="29"/>
      <c r="O36" s="29"/>
      <c r="P36" s="29">
        <f t="shared" si="0"/>
        <v>14</v>
      </c>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v>662.79</v>
      </c>
      <c r="BY36" s="31">
        <v>416.17</v>
      </c>
      <c r="BZ36" s="31">
        <v>432</v>
      </c>
      <c r="CA36" s="31">
        <v>432.55</v>
      </c>
      <c r="CB36" s="31">
        <v>416.17</v>
      </c>
      <c r="CC36" s="31"/>
      <c r="CD36" s="32">
        <f t="shared" si="23"/>
        <v>5</v>
      </c>
      <c r="CE36" s="33">
        <f t="shared" si="24"/>
        <v>662.79</v>
      </c>
      <c r="CF36" s="33">
        <f t="shared" si="25"/>
        <v>416.17</v>
      </c>
      <c r="CG36" s="34">
        <f t="shared" si="26"/>
        <v>0.59</v>
      </c>
      <c r="CH36" s="33">
        <f t="shared" si="27"/>
        <v>471.94</v>
      </c>
      <c r="CI36" s="33">
        <f t="shared" si="5"/>
        <v>6607.16</v>
      </c>
    </row>
    <row r="37" spans="1:87" s="35" customFormat="1" ht="68.25" customHeight="1" x14ac:dyDescent="0.15">
      <c r="A37" s="27">
        <v>214</v>
      </c>
      <c r="B37" s="19">
        <v>36</v>
      </c>
      <c r="C37" s="27">
        <v>3681</v>
      </c>
      <c r="D37" s="27" t="s">
        <v>37</v>
      </c>
      <c r="E37" s="27" t="s">
        <v>40</v>
      </c>
      <c r="F37" s="28" t="s">
        <v>159</v>
      </c>
      <c r="G37" s="27" t="s">
        <v>7</v>
      </c>
      <c r="H37" s="29"/>
      <c r="I37" s="29"/>
      <c r="J37" s="29">
        <v>2</v>
      </c>
      <c r="K37" s="29">
        <v>12</v>
      </c>
      <c r="L37" s="30"/>
      <c r="M37" s="29"/>
      <c r="N37" s="29"/>
      <c r="O37" s="29"/>
      <c r="P37" s="29">
        <f t="shared" si="0"/>
        <v>14</v>
      </c>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v>97.5</v>
      </c>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v>215.49</v>
      </c>
      <c r="BY37" s="31">
        <v>261.8</v>
      </c>
      <c r="BZ37" s="31">
        <v>302.68</v>
      </c>
      <c r="CA37" s="31"/>
      <c r="CB37" s="31"/>
      <c r="CC37" s="31">
        <v>97.5</v>
      </c>
      <c r="CD37" s="32">
        <f t="shared" si="23"/>
        <v>5</v>
      </c>
      <c r="CE37" s="33">
        <f t="shared" si="24"/>
        <v>302.68</v>
      </c>
      <c r="CF37" s="33">
        <f t="shared" si="25"/>
        <v>97.5</v>
      </c>
      <c r="CG37" s="34">
        <f t="shared" si="26"/>
        <v>2.1</v>
      </c>
      <c r="CH37" s="33">
        <f t="shared" si="27"/>
        <v>194.99</v>
      </c>
      <c r="CI37" s="33">
        <f t="shared" si="5"/>
        <v>2729.86</v>
      </c>
    </row>
    <row r="38" spans="1:87" s="35" customFormat="1" ht="68.25" customHeight="1" x14ac:dyDescent="0.15">
      <c r="A38" s="27">
        <v>215</v>
      </c>
      <c r="B38" s="19">
        <v>37</v>
      </c>
      <c r="C38" s="27">
        <v>5938</v>
      </c>
      <c r="D38" s="27" t="s">
        <v>37</v>
      </c>
      <c r="E38" s="27" t="s">
        <v>41</v>
      </c>
      <c r="F38" s="28" t="s">
        <v>160</v>
      </c>
      <c r="G38" s="27" t="s">
        <v>1</v>
      </c>
      <c r="H38" s="29"/>
      <c r="I38" s="29">
        <v>100</v>
      </c>
      <c r="J38" s="29"/>
      <c r="K38" s="29"/>
      <c r="L38" s="30">
        <v>50</v>
      </c>
      <c r="M38" s="29"/>
      <c r="N38" s="29"/>
      <c r="O38" s="29"/>
      <c r="P38" s="29">
        <f t="shared" si="0"/>
        <v>150</v>
      </c>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v>33.31</v>
      </c>
      <c r="BY38" s="31">
        <v>48.36</v>
      </c>
      <c r="BZ38" s="31">
        <v>39.9</v>
      </c>
      <c r="CA38" s="31">
        <v>41.54</v>
      </c>
      <c r="CB38" s="31">
        <v>44.04</v>
      </c>
      <c r="CC38" s="31"/>
      <c r="CD38" s="32">
        <f t="shared" si="23"/>
        <v>5</v>
      </c>
      <c r="CE38" s="33">
        <f t="shared" si="24"/>
        <v>48.36</v>
      </c>
      <c r="CF38" s="33">
        <f t="shared" si="25"/>
        <v>33.31</v>
      </c>
      <c r="CG38" s="34">
        <f t="shared" si="26"/>
        <v>0.45</v>
      </c>
      <c r="CH38" s="33">
        <f t="shared" si="27"/>
        <v>41.43</v>
      </c>
      <c r="CI38" s="33">
        <f t="shared" si="5"/>
        <v>6214.5</v>
      </c>
    </row>
    <row r="39" spans="1:87" s="35" customFormat="1" ht="68.25" customHeight="1" x14ac:dyDescent="0.15">
      <c r="A39" s="27">
        <v>219</v>
      </c>
      <c r="B39" s="19">
        <v>38</v>
      </c>
      <c r="C39" s="27">
        <v>5939</v>
      </c>
      <c r="D39" s="27" t="s">
        <v>37</v>
      </c>
      <c r="E39" s="27" t="s">
        <v>42</v>
      </c>
      <c r="F39" s="28" t="s">
        <v>161</v>
      </c>
      <c r="G39" s="27" t="s">
        <v>1</v>
      </c>
      <c r="H39" s="29"/>
      <c r="I39" s="29">
        <v>10</v>
      </c>
      <c r="J39" s="29"/>
      <c r="K39" s="29">
        <v>40</v>
      </c>
      <c r="L39" s="30"/>
      <c r="M39" s="29"/>
      <c r="N39" s="29"/>
      <c r="O39" s="29"/>
      <c r="P39" s="29">
        <f t="shared" si="0"/>
        <v>50</v>
      </c>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v>13.9</v>
      </c>
      <c r="BR39" s="31"/>
      <c r="BS39" s="31"/>
      <c r="BT39" s="31"/>
      <c r="BU39" s="31">
        <v>11.7</v>
      </c>
      <c r="BV39" s="31"/>
      <c r="BW39" s="31"/>
      <c r="BX39" s="31">
        <v>14.5</v>
      </c>
      <c r="BY39" s="31">
        <v>13.25</v>
      </c>
      <c r="BZ39" s="31">
        <v>34.47</v>
      </c>
      <c r="CA39" s="31">
        <v>25.27</v>
      </c>
      <c r="CB39" s="31">
        <v>16.96</v>
      </c>
      <c r="CC39" s="31"/>
      <c r="CD39" s="32">
        <f t="shared" si="23"/>
        <v>7</v>
      </c>
      <c r="CE39" s="33">
        <f t="shared" si="24"/>
        <v>34.47</v>
      </c>
      <c r="CF39" s="33">
        <f t="shared" si="25"/>
        <v>11.7</v>
      </c>
      <c r="CG39" s="34">
        <f t="shared" si="26"/>
        <v>1.95</v>
      </c>
      <c r="CH39" s="33">
        <f t="shared" si="27"/>
        <v>18.579999999999998</v>
      </c>
      <c r="CI39" s="33">
        <f t="shared" si="5"/>
        <v>929</v>
      </c>
    </row>
    <row r="40" spans="1:87" s="35" customFormat="1" ht="108.75" customHeight="1" x14ac:dyDescent="0.15">
      <c r="A40" s="27">
        <v>227</v>
      </c>
      <c r="B40" s="19">
        <v>39</v>
      </c>
      <c r="C40" s="27">
        <v>4813</v>
      </c>
      <c r="D40" s="27" t="s">
        <v>43</v>
      </c>
      <c r="E40" s="27" t="s">
        <v>44</v>
      </c>
      <c r="F40" s="28" t="s">
        <v>162</v>
      </c>
      <c r="G40" s="37" t="s">
        <v>2</v>
      </c>
      <c r="H40" s="29"/>
      <c r="I40" s="29"/>
      <c r="J40" s="29"/>
      <c r="K40" s="29">
        <v>10</v>
      </c>
      <c r="L40" s="30"/>
      <c r="M40" s="29"/>
      <c r="N40" s="29"/>
      <c r="O40" s="29"/>
      <c r="P40" s="29">
        <f t="shared" si="0"/>
        <v>10</v>
      </c>
      <c r="Q40" s="31">
        <v>132.41</v>
      </c>
      <c r="R40" s="31"/>
      <c r="S40" s="31"/>
      <c r="T40" s="31"/>
      <c r="U40" s="31">
        <v>115.88</v>
      </c>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v>258</v>
      </c>
      <c r="BY40" s="31"/>
      <c r="BZ40" s="31"/>
      <c r="CA40" s="31">
        <v>117.1</v>
      </c>
      <c r="CB40" s="31">
        <v>116</v>
      </c>
      <c r="CC40" s="31"/>
      <c r="CD40" s="32">
        <f t="shared" si="23"/>
        <v>5</v>
      </c>
      <c r="CE40" s="33">
        <f t="shared" si="24"/>
        <v>258</v>
      </c>
      <c r="CF40" s="33">
        <f t="shared" si="25"/>
        <v>115.88</v>
      </c>
      <c r="CG40" s="34">
        <f t="shared" si="26"/>
        <v>1.23</v>
      </c>
      <c r="CH40" s="33">
        <f t="shared" si="27"/>
        <v>147.88</v>
      </c>
      <c r="CI40" s="33">
        <f t="shared" si="5"/>
        <v>1478.8</v>
      </c>
    </row>
    <row r="41" spans="1:87" s="35" customFormat="1" ht="189" customHeight="1" x14ac:dyDescent="0.15">
      <c r="A41" s="27">
        <v>228</v>
      </c>
      <c r="B41" s="19">
        <v>40</v>
      </c>
      <c r="C41" s="27">
        <v>4814</v>
      </c>
      <c r="D41" s="27" t="s">
        <v>43</v>
      </c>
      <c r="E41" s="27" t="s">
        <v>45</v>
      </c>
      <c r="F41" s="28" t="s">
        <v>163</v>
      </c>
      <c r="G41" s="37" t="s">
        <v>2</v>
      </c>
      <c r="H41" s="29"/>
      <c r="I41" s="29"/>
      <c r="J41" s="29"/>
      <c r="K41" s="29">
        <v>10</v>
      </c>
      <c r="L41" s="30"/>
      <c r="M41" s="29"/>
      <c r="N41" s="29"/>
      <c r="O41" s="29"/>
      <c r="P41" s="29">
        <f t="shared" si="0"/>
        <v>10</v>
      </c>
      <c r="Q41" s="31">
        <v>132.41</v>
      </c>
      <c r="R41" s="31"/>
      <c r="S41" s="31"/>
      <c r="T41" s="31"/>
      <c r="U41" s="31">
        <v>168.52</v>
      </c>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v>250.13</v>
      </c>
      <c r="BN41" s="31"/>
      <c r="BO41" s="31"/>
      <c r="BP41" s="31"/>
      <c r="BQ41" s="31"/>
      <c r="BR41" s="31"/>
      <c r="BS41" s="31"/>
      <c r="BT41" s="31"/>
      <c r="BU41" s="31"/>
      <c r="BV41" s="31"/>
      <c r="BW41" s="31"/>
      <c r="BX41" s="31"/>
      <c r="BY41" s="31">
        <v>69.34</v>
      </c>
      <c r="BZ41" s="31">
        <v>215.07</v>
      </c>
      <c r="CA41" s="31">
        <v>169</v>
      </c>
      <c r="CB41" s="31">
        <v>175.19</v>
      </c>
      <c r="CC41" s="31"/>
      <c r="CD41" s="32">
        <f t="shared" si="23"/>
        <v>7</v>
      </c>
      <c r="CE41" s="33">
        <f t="shared" si="24"/>
        <v>250.13</v>
      </c>
      <c r="CF41" s="33">
        <f t="shared" si="25"/>
        <v>69.34</v>
      </c>
      <c r="CG41" s="34">
        <f t="shared" si="26"/>
        <v>2.61</v>
      </c>
      <c r="CH41" s="33">
        <f t="shared" si="27"/>
        <v>168.52</v>
      </c>
      <c r="CI41" s="33">
        <f t="shared" si="5"/>
        <v>1685.2</v>
      </c>
    </row>
    <row r="42" spans="1:87" s="35" customFormat="1" ht="114" customHeight="1" x14ac:dyDescent="0.15">
      <c r="A42" s="27">
        <v>232</v>
      </c>
      <c r="B42" s="19">
        <v>41</v>
      </c>
      <c r="C42" s="27">
        <v>4819</v>
      </c>
      <c r="D42" s="27" t="s">
        <v>43</v>
      </c>
      <c r="E42" s="27" t="s">
        <v>46</v>
      </c>
      <c r="F42" s="28" t="s">
        <v>164</v>
      </c>
      <c r="G42" s="37" t="s">
        <v>2</v>
      </c>
      <c r="H42" s="29"/>
      <c r="I42" s="29"/>
      <c r="J42" s="29"/>
      <c r="K42" s="29">
        <v>10</v>
      </c>
      <c r="L42" s="30"/>
      <c r="M42" s="29"/>
      <c r="N42" s="29"/>
      <c r="O42" s="29"/>
      <c r="P42" s="29">
        <f t="shared" si="0"/>
        <v>10</v>
      </c>
      <c r="Q42" s="31">
        <v>42</v>
      </c>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v>8.9</v>
      </c>
      <c r="BN42" s="31"/>
      <c r="BO42" s="31"/>
      <c r="BP42" s="31"/>
      <c r="BQ42" s="31"/>
      <c r="BR42" s="31"/>
      <c r="BS42" s="31"/>
      <c r="BT42" s="31"/>
      <c r="BU42" s="31"/>
      <c r="BV42" s="31"/>
      <c r="BW42" s="31"/>
      <c r="BX42" s="31">
        <v>31.63</v>
      </c>
      <c r="BY42" s="31">
        <v>16</v>
      </c>
      <c r="BZ42" s="31">
        <v>9.16</v>
      </c>
      <c r="CA42" s="31">
        <v>2.83</v>
      </c>
      <c r="CB42" s="31">
        <v>8.9</v>
      </c>
      <c r="CC42" s="31"/>
      <c r="CD42" s="32">
        <f t="shared" si="23"/>
        <v>7</v>
      </c>
      <c r="CE42" s="33">
        <f t="shared" si="24"/>
        <v>42</v>
      </c>
      <c r="CF42" s="33">
        <f t="shared" si="25"/>
        <v>2.83</v>
      </c>
      <c r="CG42" s="34">
        <f t="shared" si="26"/>
        <v>13.84</v>
      </c>
      <c r="CH42" s="33">
        <f>AVERAGE(CB42:CC42,BY42:BZ42,AK42:BU42)</f>
        <v>10.74</v>
      </c>
      <c r="CI42" s="33">
        <f t="shared" si="5"/>
        <v>107.4</v>
      </c>
    </row>
    <row r="43" spans="1:87" s="35" customFormat="1" ht="79.5" customHeight="1" x14ac:dyDescent="0.15">
      <c r="A43" s="27">
        <v>257</v>
      </c>
      <c r="B43" s="19">
        <v>42</v>
      </c>
      <c r="C43" s="27">
        <v>4846</v>
      </c>
      <c r="D43" s="27" t="s">
        <v>43</v>
      </c>
      <c r="E43" s="27" t="s">
        <v>47</v>
      </c>
      <c r="F43" s="28" t="s">
        <v>165</v>
      </c>
      <c r="G43" s="37" t="s">
        <v>2</v>
      </c>
      <c r="H43" s="29">
        <v>1</v>
      </c>
      <c r="I43" s="29"/>
      <c r="J43" s="29"/>
      <c r="K43" s="29">
        <v>10</v>
      </c>
      <c r="L43" s="30"/>
      <c r="M43" s="29"/>
      <c r="N43" s="29"/>
      <c r="O43" s="29"/>
      <c r="P43" s="29">
        <f t="shared" si="0"/>
        <v>11</v>
      </c>
      <c r="Q43" s="31">
        <v>28.69</v>
      </c>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v>34.15</v>
      </c>
      <c r="BN43" s="31"/>
      <c r="BO43" s="31"/>
      <c r="BP43" s="31"/>
      <c r="BQ43" s="31"/>
      <c r="BR43" s="31"/>
      <c r="BS43" s="31"/>
      <c r="BT43" s="31"/>
      <c r="BU43" s="31"/>
      <c r="BV43" s="31"/>
      <c r="BW43" s="31"/>
      <c r="BX43" s="31"/>
      <c r="BY43" s="31">
        <v>81.13</v>
      </c>
      <c r="BZ43" s="31">
        <v>78</v>
      </c>
      <c r="CA43" s="31">
        <v>72.91</v>
      </c>
      <c r="CB43" s="31">
        <v>66.55</v>
      </c>
      <c r="CC43" s="31"/>
      <c r="CD43" s="32">
        <f t="shared" ref="CD43:CD49" si="28">COUNTA(Q43:CC43)</f>
        <v>6</v>
      </c>
      <c r="CE43" s="33">
        <f t="shared" si="24"/>
        <v>81.13</v>
      </c>
      <c r="CF43" s="33">
        <f t="shared" ref="CF43:CF49" si="29">SMALL(Q43:CC43,1)</f>
        <v>28.69</v>
      </c>
      <c r="CG43" s="34">
        <f t="shared" ref="CG43:CG49" si="30">(CE43-CF43)/CF43</f>
        <v>1.83</v>
      </c>
      <c r="CH43" s="33">
        <f t="shared" ref="CH43" si="31">AVERAGE(Q43:CC43)</f>
        <v>60.24</v>
      </c>
      <c r="CI43" s="33">
        <f t="shared" si="5"/>
        <v>662.64</v>
      </c>
    </row>
    <row r="44" spans="1:87" s="35" customFormat="1" ht="95.25" customHeight="1" x14ac:dyDescent="0.15">
      <c r="A44" s="27">
        <v>274</v>
      </c>
      <c r="B44" s="19">
        <v>43</v>
      </c>
      <c r="C44" s="27">
        <v>4869</v>
      </c>
      <c r="D44" s="27" t="s">
        <v>48</v>
      </c>
      <c r="E44" s="27" t="s">
        <v>49</v>
      </c>
      <c r="F44" s="28" t="s">
        <v>166</v>
      </c>
      <c r="G44" s="27" t="s">
        <v>2</v>
      </c>
      <c r="H44" s="29">
        <v>1</v>
      </c>
      <c r="I44" s="29">
        <v>6</v>
      </c>
      <c r="J44" s="29"/>
      <c r="K44" s="29"/>
      <c r="L44" s="30">
        <v>20</v>
      </c>
      <c r="M44" s="29"/>
      <c r="N44" s="29"/>
      <c r="O44" s="29"/>
      <c r="P44" s="29">
        <f t="shared" si="0"/>
        <v>27</v>
      </c>
      <c r="Q44" s="31">
        <v>233.92</v>
      </c>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v>574.6</v>
      </c>
      <c r="BS44" s="31"/>
      <c r="BT44" s="31"/>
      <c r="BU44" s="31"/>
      <c r="BV44" s="31"/>
      <c r="BW44" s="31"/>
      <c r="BX44" s="31">
        <v>230</v>
      </c>
      <c r="BY44" s="31"/>
      <c r="BZ44" s="31"/>
      <c r="CA44" s="31">
        <v>100</v>
      </c>
      <c r="CB44" s="31">
        <v>100</v>
      </c>
      <c r="CC44" s="31"/>
      <c r="CD44" s="32">
        <f t="shared" si="28"/>
        <v>5</v>
      </c>
      <c r="CE44" s="33">
        <f t="shared" ref="CE44:CE49" si="32">LARGE(Q44:CC44,1)</f>
        <v>574.6</v>
      </c>
      <c r="CF44" s="33">
        <f t="shared" si="29"/>
        <v>100</v>
      </c>
      <c r="CG44" s="34">
        <f t="shared" si="30"/>
        <v>4.75</v>
      </c>
      <c r="CH44" s="33">
        <f>AVERAGE(Q44:CC44)</f>
        <v>247.7</v>
      </c>
      <c r="CI44" s="33">
        <f t="shared" si="5"/>
        <v>6687.9</v>
      </c>
    </row>
    <row r="45" spans="1:87" s="35" customFormat="1" ht="71.25" customHeight="1" x14ac:dyDescent="0.15">
      <c r="A45" s="27">
        <v>280</v>
      </c>
      <c r="B45" s="19">
        <v>44</v>
      </c>
      <c r="C45" s="27">
        <v>5942</v>
      </c>
      <c r="D45" s="27" t="s">
        <v>50</v>
      </c>
      <c r="E45" s="27" t="s">
        <v>51</v>
      </c>
      <c r="F45" s="28" t="s">
        <v>216</v>
      </c>
      <c r="G45" s="27" t="s">
        <v>7</v>
      </c>
      <c r="H45" s="29"/>
      <c r="I45" s="29">
        <v>5</v>
      </c>
      <c r="J45" s="29"/>
      <c r="K45" s="29">
        <v>10</v>
      </c>
      <c r="L45" s="30"/>
      <c r="M45" s="29"/>
      <c r="N45" s="29"/>
      <c r="O45" s="29"/>
      <c r="P45" s="29">
        <f t="shared" si="0"/>
        <v>15</v>
      </c>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v>232.98</v>
      </c>
      <c r="BY45" s="31">
        <v>312</v>
      </c>
      <c r="BZ45" s="31">
        <v>224</v>
      </c>
      <c r="CA45" s="31">
        <v>253.11</v>
      </c>
      <c r="CB45" s="31">
        <v>531.26</v>
      </c>
      <c r="CC45" s="31"/>
      <c r="CD45" s="32">
        <f t="shared" si="28"/>
        <v>5</v>
      </c>
      <c r="CE45" s="33">
        <f t="shared" si="32"/>
        <v>531.26</v>
      </c>
      <c r="CF45" s="33">
        <f t="shared" si="29"/>
        <v>224</v>
      </c>
      <c r="CG45" s="34">
        <f t="shared" si="30"/>
        <v>1.37</v>
      </c>
      <c r="CH45" s="33">
        <f t="shared" ref="CH45:CH48" si="33">AVERAGE(Q45:CC45)</f>
        <v>310.67</v>
      </c>
      <c r="CI45" s="33">
        <f t="shared" si="5"/>
        <v>4660.05</v>
      </c>
    </row>
    <row r="46" spans="1:87" s="35" customFormat="1" ht="30.75" customHeight="1" x14ac:dyDescent="0.15">
      <c r="A46" s="27">
        <v>296</v>
      </c>
      <c r="B46" s="19">
        <v>45</v>
      </c>
      <c r="C46" s="27">
        <v>4875</v>
      </c>
      <c r="D46" s="27" t="s">
        <v>50</v>
      </c>
      <c r="E46" s="27" t="s">
        <v>53</v>
      </c>
      <c r="F46" s="28" t="s">
        <v>168</v>
      </c>
      <c r="G46" s="27" t="s">
        <v>7</v>
      </c>
      <c r="H46" s="29"/>
      <c r="I46" s="29">
        <v>5</v>
      </c>
      <c r="J46" s="29"/>
      <c r="K46" s="29">
        <v>30</v>
      </c>
      <c r="L46" s="30"/>
      <c r="M46" s="29"/>
      <c r="N46" s="29"/>
      <c r="O46" s="29"/>
      <c r="P46" s="29">
        <f t="shared" si="0"/>
        <v>35</v>
      </c>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v>132.27000000000001</v>
      </c>
      <c r="BY46" s="31">
        <v>28.46</v>
      </c>
      <c r="BZ46" s="31">
        <v>43.02</v>
      </c>
      <c r="CA46" s="31">
        <v>64</v>
      </c>
      <c r="CB46" s="31">
        <v>42.95</v>
      </c>
      <c r="CC46" s="31"/>
      <c r="CD46" s="32">
        <f t="shared" si="28"/>
        <v>5</v>
      </c>
      <c r="CE46" s="33">
        <f t="shared" si="32"/>
        <v>132.27000000000001</v>
      </c>
      <c r="CF46" s="33">
        <f t="shared" si="29"/>
        <v>28.46</v>
      </c>
      <c r="CG46" s="34">
        <f t="shared" si="30"/>
        <v>3.65</v>
      </c>
      <c r="CH46" s="33">
        <f t="shared" si="33"/>
        <v>62.14</v>
      </c>
      <c r="CI46" s="33">
        <f t="shared" si="5"/>
        <v>2174.9</v>
      </c>
    </row>
    <row r="47" spans="1:87" s="35" customFormat="1" ht="43.5" customHeight="1" x14ac:dyDescent="0.15">
      <c r="A47" s="27">
        <v>303</v>
      </c>
      <c r="B47" s="19">
        <v>46</v>
      </c>
      <c r="C47" s="27">
        <v>5954</v>
      </c>
      <c r="D47" s="27" t="s">
        <v>37</v>
      </c>
      <c r="E47" s="27" t="s">
        <v>55</v>
      </c>
      <c r="F47" s="28" t="s">
        <v>169</v>
      </c>
      <c r="G47" s="27" t="s">
        <v>7</v>
      </c>
      <c r="H47" s="29"/>
      <c r="I47" s="29">
        <v>2</v>
      </c>
      <c r="J47" s="29"/>
      <c r="K47" s="29"/>
      <c r="L47" s="30">
        <v>2</v>
      </c>
      <c r="M47" s="29"/>
      <c r="N47" s="29"/>
      <c r="O47" s="29">
        <v>1</v>
      </c>
      <c r="P47" s="29">
        <f t="shared" si="0"/>
        <v>5</v>
      </c>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v>2706</v>
      </c>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v>1022.77</v>
      </c>
      <c r="CB47" s="31">
        <v>1020</v>
      </c>
      <c r="CC47" s="31"/>
      <c r="CD47" s="32">
        <f t="shared" si="28"/>
        <v>3</v>
      </c>
      <c r="CE47" s="33">
        <f t="shared" si="32"/>
        <v>2706</v>
      </c>
      <c r="CF47" s="33">
        <f t="shared" si="29"/>
        <v>1020</v>
      </c>
      <c r="CG47" s="34">
        <f t="shared" si="30"/>
        <v>1.65</v>
      </c>
      <c r="CH47" s="33">
        <f t="shared" si="33"/>
        <v>1582.92</v>
      </c>
      <c r="CI47" s="33">
        <f t="shared" si="5"/>
        <v>7914.6</v>
      </c>
    </row>
    <row r="48" spans="1:87" s="35" customFormat="1" ht="71.25" customHeight="1" x14ac:dyDescent="0.15">
      <c r="A48" s="27">
        <v>304</v>
      </c>
      <c r="B48" s="19">
        <v>47</v>
      </c>
      <c r="C48" s="27">
        <v>5955</v>
      </c>
      <c r="D48" s="27" t="s">
        <v>37</v>
      </c>
      <c r="E48" s="27" t="s">
        <v>56</v>
      </c>
      <c r="F48" s="28" t="s">
        <v>170</v>
      </c>
      <c r="G48" s="27" t="s">
        <v>7</v>
      </c>
      <c r="H48" s="29">
        <v>10</v>
      </c>
      <c r="I48" s="29">
        <v>1</v>
      </c>
      <c r="J48" s="29"/>
      <c r="K48" s="29"/>
      <c r="L48" s="30"/>
      <c r="M48" s="29"/>
      <c r="N48" s="29"/>
      <c r="O48" s="29">
        <v>8</v>
      </c>
      <c r="P48" s="29">
        <f t="shared" si="0"/>
        <v>19</v>
      </c>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v>138.97</v>
      </c>
      <c r="BN48" s="31"/>
      <c r="BO48" s="31"/>
      <c r="BP48" s="31"/>
      <c r="BQ48" s="31"/>
      <c r="BR48" s="31"/>
      <c r="BS48" s="31"/>
      <c r="BT48" s="31"/>
      <c r="BU48" s="31"/>
      <c r="BV48" s="31"/>
      <c r="BW48" s="31"/>
      <c r="BX48" s="31">
        <v>157.24</v>
      </c>
      <c r="BY48" s="31">
        <v>132.9</v>
      </c>
      <c r="BZ48" s="31">
        <v>139</v>
      </c>
      <c r="CA48" s="31"/>
      <c r="CB48" s="31"/>
      <c r="CC48" s="31">
        <v>135</v>
      </c>
      <c r="CD48" s="32">
        <f t="shared" si="28"/>
        <v>5</v>
      </c>
      <c r="CE48" s="33">
        <f t="shared" si="32"/>
        <v>157.24</v>
      </c>
      <c r="CF48" s="33">
        <f t="shared" si="29"/>
        <v>132.9</v>
      </c>
      <c r="CG48" s="34">
        <f t="shared" si="30"/>
        <v>0.18</v>
      </c>
      <c r="CH48" s="33">
        <f t="shared" si="33"/>
        <v>140.62</v>
      </c>
      <c r="CI48" s="33">
        <f t="shared" si="5"/>
        <v>2671.78</v>
      </c>
    </row>
    <row r="49" spans="1:87" s="35" customFormat="1" ht="26.25" customHeight="1" x14ac:dyDescent="0.15">
      <c r="A49" s="27">
        <v>320</v>
      </c>
      <c r="B49" s="19">
        <v>48</v>
      </c>
      <c r="C49" s="27">
        <v>5971</v>
      </c>
      <c r="D49" s="27" t="s">
        <v>37</v>
      </c>
      <c r="E49" s="27" t="s">
        <v>58</v>
      </c>
      <c r="F49" s="28" t="s">
        <v>171</v>
      </c>
      <c r="G49" s="27" t="s">
        <v>7</v>
      </c>
      <c r="H49" s="29"/>
      <c r="I49" s="29">
        <v>2</v>
      </c>
      <c r="J49" s="29"/>
      <c r="K49" s="29"/>
      <c r="L49" s="30">
        <v>5</v>
      </c>
      <c r="M49" s="29"/>
      <c r="N49" s="29"/>
      <c r="O49" s="29">
        <v>2</v>
      </c>
      <c r="P49" s="29">
        <f t="shared" si="0"/>
        <v>9</v>
      </c>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v>315.23</v>
      </c>
      <c r="BG49" s="31"/>
      <c r="BH49" s="31"/>
      <c r="BI49" s="31"/>
      <c r="BJ49" s="31"/>
      <c r="BK49" s="31"/>
      <c r="BL49" s="31"/>
      <c r="BM49" s="31">
        <v>480</v>
      </c>
      <c r="BN49" s="31"/>
      <c r="BO49" s="31"/>
      <c r="BP49" s="31"/>
      <c r="BQ49" s="31"/>
      <c r="BR49" s="31"/>
      <c r="BS49" s="31"/>
      <c r="BT49" s="31"/>
      <c r="BU49" s="31"/>
      <c r="BV49" s="31"/>
      <c r="BW49" s="31"/>
      <c r="BX49" s="31"/>
      <c r="BY49" s="31"/>
      <c r="BZ49" s="31"/>
      <c r="CA49" s="31">
        <v>552</v>
      </c>
      <c r="CB49" s="31">
        <v>449.08</v>
      </c>
      <c r="CC49" s="31"/>
      <c r="CD49" s="32">
        <f t="shared" si="28"/>
        <v>4</v>
      </c>
      <c r="CE49" s="33">
        <f t="shared" si="32"/>
        <v>552</v>
      </c>
      <c r="CF49" s="33">
        <f t="shared" si="29"/>
        <v>315.23</v>
      </c>
      <c r="CG49" s="34">
        <f t="shared" si="30"/>
        <v>0.75</v>
      </c>
      <c r="CH49" s="33">
        <f t="shared" ref="CH49" si="34">AVERAGE(Q49:CC49)</f>
        <v>449.08</v>
      </c>
      <c r="CI49" s="33">
        <f t="shared" si="5"/>
        <v>4041.72</v>
      </c>
    </row>
    <row r="50" spans="1:87" s="35" customFormat="1" ht="23.25" customHeight="1" x14ac:dyDescent="0.15">
      <c r="A50" s="27">
        <v>329</v>
      </c>
      <c r="B50" s="19">
        <v>49</v>
      </c>
      <c r="C50" s="27">
        <v>5980</v>
      </c>
      <c r="D50" s="27" t="s">
        <v>37</v>
      </c>
      <c r="E50" s="27" t="s">
        <v>59</v>
      </c>
      <c r="F50" s="28" t="s">
        <v>172</v>
      </c>
      <c r="G50" s="27" t="s">
        <v>7</v>
      </c>
      <c r="H50" s="29"/>
      <c r="I50" s="29"/>
      <c r="J50" s="29"/>
      <c r="K50" s="29"/>
      <c r="L50" s="30"/>
      <c r="M50" s="29"/>
      <c r="N50" s="29"/>
      <c r="O50" s="29">
        <v>1</v>
      </c>
      <c r="P50" s="29">
        <f t="shared" si="0"/>
        <v>1</v>
      </c>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v>404.34</v>
      </c>
      <c r="BY50" s="31">
        <v>120</v>
      </c>
      <c r="BZ50" s="31">
        <v>62</v>
      </c>
      <c r="CA50" s="31">
        <v>256.5</v>
      </c>
      <c r="CB50" s="31">
        <v>255</v>
      </c>
      <c r="CC50" s="31"/>
      <c r="CD50" s="32">
        <f t="shared" ref="CD50:CD55" si="35">COUNTA(Q50:CC50)</f>
        <v>5</v>
      </c>
      <c r="CE50" s="33">
        <f t="shared" ref="CE50:CE55" si="36">LARGE(Q50:CC50,1)</f>
        <v>404.34</v>
      </c>
      <c r="CF50" s="33">
        <f t="shared" ref="CF50:CF55" si="37">SMALL(Q50:CC50,1)</f>
        <v>62</v>
      </c>
      <c r="CG50" s="34">
        <f t="shared" ref="CG50:CG55" si="38">(CE50-CF50)/CF50</f>
        <v>5.52</v>
      </c>
      <c r="CH50" s="33">
        <f>AVERAGE(BY50:CB50,Q50:BU50)</f>
        <v>173.38</v>
      </c>
      <c r="CI50" s="33">
        <f t="shared" si="5"/>
        <v>173.38</v>
      </c>
    </row>
    <row r="51" spans="1:87" s="35" customFormat="1" ht="54" x14ac:dyDescent="0.15">
      <c r="A51" s="27">
        <v>340</v>
      </c>
      <c r="B51" s="19">
        <v>50</v>
      </c>
      <c r="C51" s="27">
        <v>7151</v>
      </c>
      <c r="D51" s="27" t="s">
        <v>37</v>
      </c>
      <c r="E51" s="27" t="s">
        <v>52</v>
      </c>
      <c r="F51" s="28" t="s">
        <v>173</v>
      </c>
      <c r="G51" s="27" t="s">
        <v>7</v>
      </c>
      <c r="H51" s="27"/>
      <c r="I51" s="29"/>
      <c r="J51" s="29"/>
      <c r="K51" s="29"/>
      <c r="L51" s="29"/>
      <c r="M51" s="29"/>
      <c r="N51" s="29"/>
      <c r="O51" s="29">
        <v>3</v>
      </c>
      <c r="P51" s="29">
        <f t="shared" si="0"/>
        <v>3</v>
      </c>
      <c r="Q51" s="31"/>
      <c r="R51" s="31"/>
      <c r="S51" s="31">
        <v>751.8</v>
      </c>
      <c r="T51" s="31">
        <v>450</v>
      </c>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v>352.15</v>
      </c>
      <c r="BZ51" s="31">
        <v>349.54</v>
      </c>
      <c r="CA51" s="31"/>
      <c r="CB51" s="31">
        <v>301.76</v>
      </c>
      <c r="CC51" s="31"/>
      <c r="CD51" s="32">
        <f t="shared" si="35"/>
        <v>5</v>
      </c>
      <c r="CE51" s="33">
        <f t="shared" si="36"/>
        <v>751.8</v>
      </c>
      <c r="CF51" s="33">
        <f t="shared" si="37"/>
        <v>301.76</v>
      </c>
      <c r="CG51" s="34">
        <f t="shared" si="38"/>
        <v>1.49</v>
      </c>
      <c r="CH51" s="33">
        <f t="shared" ref="CH51:CH63" si="39">AVERAGE(Q51:CC51)</f>
        <v>441.05</v>
      </c>
      <c r="CI51" s="33">
        <f t="shared" si="5"/>
        <v>1323.15</v>
      </c>
    </row>
    <row r="52" spans="1:87" s="35" customFormat="1" ht="83.25" customHeight="1" x14ac:dyDescent="0.15">
      <c r="A52" s="27">
        <v>341</v>
      </c>
      <c r="B52" s="19">
        <v>51</v>
      </c>
      <c r="C52" s="27">
        <v>7152</v>
      </c>
      <c r="D52" s="27" t="s">
        <v>37</v>
      </c>
      <c r="E52" s="27" t="s">
        <v>54</v>
      </c>
      <c r="F52" s="28" t="s">
        <v>174</v>
      </c>
      <c r="G52" s="27" t="s">
        <v>7</v>
      </c>
      <c r="H52" s="27"/>
      <c r="I52" s="29"/>
      <c r="J52" s="29"/>
      <c r="K52" s="29"/>
      <c r="L52" s="29"/>
      <c r="M52" s="29"/>
      <c r="N52" s="29"/>
      <c r="O52" s="29">
        <v>2</v>
      </c>
      <c r="P52" s="29">
        <f t="shared" si="0"/>
        <v>2</v>
      </c>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v>60.91</v>
      </c>
      <c r="BY52" s="31">
        <v>53.4</v>
      </c>
      <c r="BZ52" s="31">
        <v>57</v>
      </c>
      <c r="CA52" s="31">
        <v>66.489999999999995</v>
      </c>
      <c r="CB52" s="31">
        <v>62.76</v>
      </c>
      <c r="CC52" s="31"/>
      <c r="CD52" s="32">
        <f t="shared" si="35"/>
        <v>5</v>
      </c>
      <c r="CE52" s="33">
        <f t="shared" si="36"/>
        <v>66.489999999999995</v>
      </c>
      <c r="CF52" s="33">
        <f t="shared" si="37"/>
        <v>53.4</v>
      </c>
      <c r="CG52" s="34">
        <f t="shared" si="38"/>
        <v>0.25</v>
      </c>
      <c r="CH52" s="33">
        <f t="shared" si="39"/>
        <v>60.11</v>
      </c>
      <c r="CI52" s="33">
        <f t="shared" si="5"/>
        <v>120.22</v>
      </c>
    </row>
    <row r="53" spans="1:87" s="26" customFormat="1" ht="25.5" customHeight="1" x14ac:dyDescent="0.15">
      <c r="A53" s="27">
        <v>343</v>
      </c>
      <c r="B53" s="19">
        <v>52</v>
      </c>
      <c r="C53" s="19">
        <v>7154</v>
      </c>
      <c r="D53" s="21" t="s">
        <v>37</v>
      </c>
      <c r="E53" s="21" t="s">
        <v>85</v>
      </c>
      <c r="F53" s="38" t="s">
        <v>175</v>
      </c>
      <c r="G53" s="21" t="s">
        <v>7</v>
      </c>
      <c r="H53" s="21"/>
      <c r="I53" s="21"/>
      <c r="J53" s="21"/>
      <c r="K53" s="29">
        <v>10</v>
      </c>
      <c r="L53" s="21"/>
      <c r="M53" s="21"/>
      <c r="N53" s="29">
        <v>10</v>
      </c>
      <c r="O53" s="21"/>
      <c r="P53" s="29">
        <f t="shared" si="0"/>
        <v>20</v>
      </c>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v>33.21</v>
      </c>
      <c r="BY53" s="31">
        <v>20.95</v>
      </c>
      <c r="BZ53" s="31">
        <v>20.99</v>
      </c>
      <c r="CA53" s="31">
        <v>19.95</v>
      </c>
      <c r="CB53" s="31">
        <v>25.91</v>
      </c>
      <c r="CC53" s="22"/>
      <c r="CD53" s="32">
        <f t="shared" si="35"/>
        <v>5</v>
      </c>
      <c r="CE53" s="33">
        <f t="shared" si="36"/>
        <v>33.21</v>
      </c>
      <c r="CF53" s="33">
        <f t="shared" si="37"/>
        <v>19.95</v>
      </c>
      <c r="CG53" s="34">
        <f t="shared" si="38"/>
        <v>0.66</v>
      </c>
      <c r="CH53" s="33">
        <f t="shared" si="39"/>
        <v>24.2</v>
      </c>
      <c r="CI53" s="33">
        <f t="shared" si="5"/>
        <v>484</v>
      </c>
    </row>
    <row r="54" spans="1:87" s="26" customFormat="1" ht="25.5" customHeight="1" x14ac:dyDescent="0.15">
      <c r="A54" s="27">
        <v>345</v>
      </c>
      <c r="B54" s="19">
        <v>53</v>
      </c>
      <c r="C54" s="19">
        <v>7156</v>
      </c>
      <c r="D54" s="21" t="s">
        <v>37</v>
      </c>
      <c r="E54" s="21" t="s">
        <v>86</v>
      </c>
      <c r="F54" s="38" t="s">
        <v>176</v>
      </c>
      <c r="G54" s="21" t="s">
        <v>7</v>
      </c>
      <c r="H54" s="21"/>
      <c r="I54" s="21"/>
      <c r="J54" s="21"/>
      <c r="K54" s="29"/>
      <c r="L54" s="21"/>
      <c r="M54" s="21"/>
      <c r="N54" s="29">
        <v>15</v>
      </c>
      <c r="O54" s="21"/>
      <c r="P54" s="29">
        <f t="shared" si="0"/>
        <v>15</v>
      </c>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v>30.3</v>
      </c>
      <c r="BY54" s="31">
        <v>26.78</v>
      </c>
      <c r="BZ54" s="31">
        <v>39.82</v>
      </c>
      <c r="CA54" s="31">
        <v>34.99</v>
      </c>
      <c r="CB54" s="31">
        <v>33</v>
      </c>
      <c r="CC54" s="22"/>
      <c r="CD54" s="32">
        <f t="shared" si="35"/>
        <v>5</v>
      </c>
      <c r="CE54" s="33">
        <f t="shared" si="36"/>
        <v>39.82</v>
      </c>
      <c r="CF54" s="33">
        <f t="shared" si="37"/>
        <v>26.78</v>
      </c>
      <c r="CG54" s="34">
        <f t="shared" si="38"/>
        <v>0.49</v>
      </c>
      <c r="CH54" s="33">
        <f t="shared" si="39"/>
        <v>32.979999999999997</v>
      </c>
      <c r="CI54" s="33">
        <f t="shared" si="5"/>
        <v>494.7</v>
      </c>
    </row>
    <row r="55" spans="1:87" s="26" customFormat="1" ht="25.5" customHeight="1" x14ac:dyDescent="0.15">
      <c r="A55" s="27">
        <v>346</v>
      </c>
      <c r="B55" s="19">
        <v>54</v>
      </c>
      <c r="C55" s="19">
        <v>7157</v>
      </c>
      <c r="D55" s="21" t="s">
        <v>37</v>
      </c>
      <c r="E55" s="21" t="s">
        <v>87</v>
      </c>
      <c r="F55" s="38" t="s">
        <v>177</v>
      </c>
      <c r="G55" s="21" t="s">
        <v>7</v>
      </c>
      <c r="H55" s="21"/>
      <c r="I55" s="21"/>
      <c r="J55" s="21"/>
      <c r="K55" s="29"/>
      <c r="L55" s="21"/>
      <c r="M55" s="21"/>
      <c r="N55" s="29">
        <v>8</v>
      </c>
      <c r="O55" s="21"/>
      <c r="P55" s="29">
        <f t="shared" si="0"/>
        <v>8</v>
      </c>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v>84.71</v>
      </c>
      <c r="BY55" s="31">
        <v>50.9</v>
      </c>
      <c r="BZ55" s="31">
        <v>50.15</v>
      </c>
      <c r="CA55" s="31">
        <v>50.9</v>
      </c>
      <c r="CB55" s="31">
        <v>62.33</v>
      </c>
      <c r="CC55" s="22"/>
      <c r="CD55" s="32">
        <f t="shared" si="35"/>
        <v>5</v>
      </c>
      <c r="CE55" s="33">
        <f t="shared" si="36"/>
        <v>84.71</v>
      </c>
      <c r="CF55" s="33">
        <f t="shared" si="37"/>
        <v>50.15</v>
      </c>
      <c r="CG55" s="34">
        <f t="shared" si="38"/>
        <v>0.69</v>
      </c>
      <c r="CH55" s="33">
        <f t="shared" si="39"/>
        <v>59.8</v>
      </c>
      <c r="CI55" s="33">
        <f t="shared" si="5"/>
        <v>478.4</v>
      </c>
    </row>
    <row r="56" spans="1:87" s="35" customFormat="1" ht="125.25" customHeight="1" x14ac:dyDescent="0.15">
      <c r="A56" s="27">
        <v>348</v>
      </c>
      <c r="B56" s="19">
        <v>55</v>
      </c>
      <c r="C56" s="29">
        <v>7159</v>
      </c>
      <c r="D56" s="21" t="s">
        <v>37</v>
      </c>
      <c r="E56" s="27" t="s">
        <v>123</v>
      </c>
      <c r="F56" s="28" t="s">
        <v>178</v>
      </c>
      <c r="G56" s="21" t="s">
        <v>7</v>
      </c>
      <c r="H56" s="29"/>
      <c r="I56" s="29"/>
      <c r="J56" s="29"/>
      <c r="K56" s="29">
        <v>10</v>
      </c>
      <c r="L56" s="29"/>
      <c r="M56" s="29"/>
      <c r="N56" s="29"/>
      <c r="O56" s="29"/>
      <c r="P56" s="29">
        <f t="shared" si="0"/>
        <v>10</v>
      </c>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v>769.99</v>
      </c>
      <c r="BY56" s="31">
        <v>1067.4100000000001</v>
      </c>
      <c r="BZ56" s="31">
        <v>511.07</v>
      </c>
      <c r="CA56" s="31"/>
      <c r="CB56" s="31"/>
      <c r="CC56" s="31"/>
      <c r="CD56" s="29"/>
      <c r="CE56" s="33"/>
      <c r="CF56" s="33"/>
      <c r="CG56" s="39"/>
      <c r="CH56" s="33">
        <f t="shared" si="39"/>
        <v>782.82</v>
      </c>
      <c r="CI56" s="33">
        <f t="shared" si="5"/>
        <v>7828.2</v>
      </c>
    </row>
    <row r="57" spans="1:87" s="35" customFormat="1" ht="28.5" customHeight="1" x14ac:dyDescent="0.15">
      <c r="A57" s="27">
        <v>352</v>
      </c>
      <c r="B57" s="19">
        <v>56</v>
      </c>
      <c r="C57" s="29">
        <v>7163</v>
      </c>
      <c r="D57" s="21" t="s">
        <v>37</v>
      </c>
      <c r="E57" s="19" t="s">
        <v>124</v>
      </c>
      <c r="F57" s="20" t="s">
        <v>187</v>
      </c>
      <c r="G57" s="21" t="s">
        <v>7</v>
      </c>
      <c r="H57" s="29"/>
      <c r="I57" s="29"/>
      <c r="J57" s="29"/>
      <c r="K57" s="29">
        <v>3</v>
      </c>
      <c r="L57" s="29"/>
      <c r="M57" s="29"/>
      <c r="N57" s="29"/>
      <c r="O57" s="29"/>
      <c r="P57" s="29">
        <f t="shared" si="0"/>
        <v>3</v>
      </c>
      <c r="Q57" s="31"/>
      <c r="R57" s="31"/>
      <c r="S57" s="31"/>
      <c r="T57" s="31"/>
      <c r="U57" s="31"/>
      <c r="V57" s="31"/>
      <c r="W57" s="31"/>
      <c r="X57" s="31"/>
      <c r="Y57" s="31"/>
      <c r="Z57" s="31"/>
      <c r="AA57" s="31"/>
      <c r="AB57" s="31"/>
      <c r="AC57" s="31"/>
      <c r="AD57" s="31"/>
      <c r="AE57" s="31">
        <v>1100</v>
      </c>
      <c r="AF57" s="31"/>
      <c r="AG57" s="31"/>
      <c r="AH57" s="31"/>
      <c r="AI57" s="31">
        <v>3746.76</v>
      </c>
      <c r="AJ57" s="31">
        <v>1260</v>
      </c>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29"/>
      <c r="CE57" s="33"/>
      <c r="CF57" s="33"/>
      <c r="CG57" s="39"/>
      <c r="CH57" s="33">
        <f t="shared" si="39"/>
        <v>2035.59</v>
      </c>
      <c r="CI57" s="33">
        <f t="shared" si="5"/>
        <v>6106.77</v>
      </c>
    </row>
    <row r="58" spans="1:87" s="35" customFormat="1" ht="31.5" customHeight="1" x14ac:dyDescent="0.15">
      <c r="A58" s="27">
        <v>353</v>
      </c>
      <c r="B58" s="19">
        <v>57</v>
      </c>
      <c r="C58" s="29">
        <v>7164</v>
      </c>
      <c r="D58" s="21" t="s">
        <v>37</v>
      </c>
      <c r="E58" s="19" t="s">
        <v>124</v>
      </c>
      <c r="F58" s="20" t="s">
        <v>186</v>
      </c>
      <c r="G58" s="21" t="s">
        <v>7</v>
      </c>
      <c r="H58" s="29"/>
      <c r="I58" s="29"/>
      <c r="J58" s="29"/>
      <c r="K58" s="29">
        <v>3</v>
      </c>
      <c r="L58" s="29"/>
      <c r="M58" s="29"/>
      <c r="N58" s="29"/>
      <c r="O58" s="29"/>
      <c r="P58" s="29">
        <f t="shared" si="0"/>
        <v>3</v>
      </c>
      <c r="Q58" s="31"/>
      <c r="R58" s="31"/>
      <c r="S58" s="31"/>
      <c r="T58" s="31"/>
      <c r="U58" s="31"/>
      <c r="V58" s="31"/>
      <c r="W58" s="31"/>
      <c r="X58" s="31"/>
      <c r="Y58" s="31"/>
      <c r="Z58" s="31"/>
      <c r="AA58" s="31"/>
      <c r="AB58" s="31"/>
      <c r="AC58" s="31"/>
      <c r="AD58" s="31"/>
      <c r="AE58" s="31">
        <v>1100</v>
      </c>
      <c r="AF58" s="31"/>
      <c r="AG58" s="31"/>
      <c r="AH58" s="31"/>
      <c r="AI58" s="31">
        <v>3829.2</v>
      </c>
      <c r="AJ58" s="31">
        <v>1260</v>
      </c>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29"/>
      <c r="CE58" s="33"/>
      <c r="CF58" s="33"/>
      <c r="CG58" s="39"/>
      <c r="CH58" s="33">
        <f t="shared" si="39"/>
        <v>2063.0700000000002</v>
      </c>
      <c r="CI58" s="33">
        <f t="shared" si="5"/>
        <v>6189.21</v>
      </c>
    </row>
    <row r="59" spans="1:87" s="35" customFormat="1" ht="36" customHeight="1" x14ac:dyDescent="0.15">
      <c r="A59" s="27">
        <v>355</v>
      </c>
      <c r="B59" s="19">
        <v>58</v>
      </c>
      <c r="C59" s="29">
        <v>7166</v>
      </c>
      <c r="D59" s="21" t="s">
        <v>37</v>
      </c>
      <c r="E59" s="27" t="s">
        <v>52</v>
      </c>
      <c r="F59" s="28" t="s">
        <v>167</v>
      </c>
      <c r="G59" s="21" t="s">
        <v>7</v>
      </c>
      <c r="H59" s="29"/>
      <c r="I59" s="29"/>
      <c r="J59" s="29"/>
      <c r="K59" s="29">
        <v>10</v>
      </c>
      <c r="L59" s="29"/>
      <c r="M59" s="29"/>
      <c r="N59" s="29"/>
      <c r="O59" s="29"/>
      <c r="P59" s="29">
        <f t="shared" si="0"/>
        <v>10</v>
      </c>
      <c r="Q59" s="31"/>
      <c r="R59" s="31"/>
      <c r="S59" s="31">
        <v>482.92</v>
      </c>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v>502.07</v>
      </c>
      <c r="BY59" s="31">
        <v>459</v>
      </c>
      <c r="BZ59" s="31">
        <v>487.68</v>
      </c>
      <c r="CA59" s="31"/>
      <c r="CB59" s="31"/>
      <c r="CC59" s="31"/>
      <c r="CD59" s="29"/>
      <c r="CE59" s="33"/>
      <c r="CF59" s="33"/>
      <c r="CG59" s="39"/>
      <c r="CH59" s="33">
        <f t="shared" si="39"/>
        <v>482.92</v>
      </c>
      <c r="CI59" s="33">
        <f t="shared" si="5"/>
        <v>4829.2</v>
      </c>
    </row>
    <row r="60" spans="1:87" s="35" customFormat="1" ht="28.5" customHeight="1" x14ac:dyDescent="0.15">
      <c r="A60" s="27">
        <v>357</v>
      </c>
      <c r="B60" s="19">
        <v>59</v>
      </c>
      <c r="C60" s="29">
        <v>7168</v>
      </c>
      <c r="D60" s="21" t="s">
        <v>37</v>
      </c>
      <c r="E60" s="27" t="s">
        <v>125</v>
      </c>
      <c r="F60" s="28" t="s">
        <v>209</v>
      </c>
      <c r="G60" s="21" t="s">
        <v>7</v>
      </c>
      <c r="H60" s="29"/>
      <c r="I60" s="29"/>
      <c r="J60" s="29"/>
      <c r="K60" s="29">
        <v>10</v>
      </c>
      <c r="L60" s="29"/>
      <c r="M60" s="29"/>
      <c r="N60" s="29"/>
      <c r="O60" s="29"/>
      <c r="P60" s="29">
        <f t="shared" si="0"/>
        <v>10</v>
      </c>
      <c r="Q60" s="31"/>
      <c r="R60" s="31"/>
      <c r="S60" s="31"/>
      <c r="T60" s="31">
        <v>15.17</v>
      </c>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v>6.65</v>
      </c>
      <c r="BY60" s="31">
        <v>7.57</v>
      </c>
      <c r="BZ60" s="31">
        <v>5.16</v>
      </c>
      <c r="CA60" s="31"/>
      <c r="CB60" s="31"/>
      <c r="CC60" s="31"/>
      <c r="CD60" s="29"/>
      <c r="CE60" s="33"/>
      <c r="CF60" s="33"/>
      <c r="CG60" s="39"/>
      <c r="CH60" s="33">
        <f t="shared" si="39"/>
        <v>8.64</v>
      </c>
      <c r="CI60" s="33">
        <f t="shared" si="5"/>
        <v>86.4</v>
      </c>
    </row>
    <row r="61" spans="1:87" s="35" customFormat="1" ht="28.5" customHeight="1" x14ac:dyDescent="0.15">
      <c r="A61" s="27">
        <v>358</v>
      </c>
      <c r="B61" s="19">
        <v>60</v>
      </c>
      <c r="C61" s="29">
        <v>7169</v>
      </c>
      <c r="D61" s="21" t="s">
        <v>37</v>
      </c>
      <c r="E61" s="27" t="s">
        <v>125</v>
      </c>
      <c r="F61" s="28" t="s">
        <v>208</v>
      </c>
      <c r="G61" s="21" t="s">
        <v>7</v>
      </c>
      <c r="H61" s="29"/>
      <c r="I61" s="29"/>
      <c r="J61" s="29"/>
      <c r="K61" s="29">
        <v>10</v>
      </c>
      <c r="L61" s="29"/>
      <c r="M61" s="29"/>
      <c r="N61" s="29"/>
      <c r="O61" s="29"/>
      <c r="P61" s="29">
        <f t="shared" si="0"/>
        <v>10</v>
      </c>
      <c r="Q61" s="31"/>
      <c r="R61" s="31"/>
      <c r="S61" s="31"/>
      <c r="T61" s="31">
        <v>25</v>
      </c>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v>5.66</v>
      </c>
      <c r="BY61" s="31">
        <v>7.04</v>
      </c>
      <c r="BZ61" s="31">
        <v>5.16</v>
      </c>
      <c r="CA61" s="31"/>
      <c r="CB61" s="31"/>
      <c r="CC61" s="31"/>
      <c r="CD61" s="29"/>
      <c r="CE61" s="33"/>
      <c r="CF61" s="33"/>
      <c r="CG61" s="39"/>
      <c r="CH61" s="33">
        <f t="shared" si="39"/>
        <v>10.72</v>
      </c>
      <c r="CI61" s="33">
        <f t="shared" si="5"/>
        <v>107.2</v>
      </c>
    </row>
    <row r="62" spans="1:87" s="35" customFormat="1" ht="28.5" customHeight="1" x14ac:dyDescent="0.15">
      <c r="A62" s="27">
        <v>360</v>
      </c>
      <c r="B62" s="19">
        <v>61</v>
      </c>
      <c r="C62" s="29">
        <v>7171</v>
      </c>
      <c r="D62" s="21" t="s">
        <v>37</v>
      </c>
      <c r="E62" s="27" t="s">
        <v>125</v>
      </c>
      <c r="F62" s="28" t="s">
        <v>207</v>
      </c>
      <c r="G62" s="21" t="s">
        <v>7</v>
      </c>
      <c r="H62" s="29"/>
      <c r="I62" s="29"/>
      <c r="J62" s="29"/>
      <c r="K62" s="29">
        <v>10</v>
      </c>
      <c r="L62" s="29"/>
      <c r="M62" s="29"/>
      <c r="N62" s="29"/>
      <c r="O62" s="29"/>
      <c r="P62" s="29">
        <f t="shared" si="0"/>
        <v>10</v>
      </c>
      <c r="Q62" s="31"/>
      <c r="R62" s="31"/>
      <c r="S62" s="31"/>
      <c r="T62" s="31">
        <v>35</v>
      </c>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v>12.26</v>
      </c>
      <c r="BY62" s="31">
        <v>15.27</v>
      </c>
      <c r="BZ62" s="31">
        <v>9</v>
      </c>
      <c r="CA62" s="31"/>
      <c r="CB62" s="31"/>
      <c r="CC62" s="31"/>
      <c r="CD62" s="29"/>
      <c r="CE62" s="33"/>
      <c r="CF62" s="33"/>
      <c r="CG62" s="39"/>
      <c r="CH62" s="33">
        <f t="shared" si="39"/>
        <v>17.88</v>
      </c>
      <c r="CI62" s="33">
        <f t="shared" si="5"/>
        <v>178.8</v>
      </c>
    </row>
    <row r="63" spans="1:87" s="35" customFormat="1" ht="28.5" customHeight="1" x14ac:dyDescent="0.15">
      <c r="A63" s="27">
        <v>361</v>
      </c>
      <c r="B63" s="19">
        <v>62</v>
      </c>
      <c r="C63" s="29">
        <v>7172</v>
      </c>
      <c r="D63" s="21" t="s">
        <v>37</v>
      </c>
      <c r="E63" s="27" t="s">
        <v>125</v>
      </c>
      <c r="F63" s="28" t="s">
        <v>206</v>
      </c>
      <c r="G63" s="21" t="s">
        <v>7</v>
      </c>
      <c r="H63" s="29"/>
      <c r="I63" s="29"/>
      <c r="J63" s="29"/>
      <c r="K63" s="29">
        <v>10</v>
      </c>
      <c r="L63" s="29"/>
      <c r="M63" s="29"/>
      <c r="N63" s="29"/>
      <c r="O63" s="29"/>
      <c r="P63" s="29">
        <f t="shared" si="0"/>
        <v>10</v>
      </c>
      <c r="Q63" s="31"/>
      <c r="R63" s="31"/>
      <c r="S63" s="31"/>
      <c r="T63" s="31">
        <v>45</v>
      </c>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v>27.71</v>
      </c>
      <c r="BY63" s="31">
        <v>34.049999999999997</v>
      </c>
      <c r="BZ63" s="31">
        <v>22.72</v>
      </c>
      <c r="CA63" s="31"/>
      <c r="CB63" s="31"/>
      <c r="CC63" s="31"/>
      <c r="CD63" s="29"/>
      <c r="CE63" s="33"/>
      <c r="CF63" s="33"/>
      <c r="CG63" s="39"/>
      <c r="CH63" s="33">
        <f t="shared" si="39"/>
        <v>32.369999999999997</v>
      </c>
      <c r="CI63" s="33">
        <f t="shared" si="5"/>
        <v>323.7</v>
      </c>
    </row>
    <row r="64" spans="1:87" s="35" customFormat="1" ht="55.5" customHeight="1" x14ac:dyDescent="0.15">
      <c r="A64" s="27">
        <v>364</v>
      </c>
      <c r="B64" s="19">
        <v>63</v>
      </c>
      <c r="C64" s="29">
        <v>4091</v>
      </c>
      <c r="D64" s="21" t="s">
        <v>37</v>
      </c>
      <c r="E64" s="27" t="s">
        <v>189</v>
      </c>
      <c r="F64" s="28" t="s">
        <v>188</v>
      </c>
      <c r="G64" s="21" t="s">
        <v>7</v>
      </c>
      <c r="H64" s="29"/>
      <c r="I64" s="29"/>
      <c r="J64" s="29"/>
      <c r="K64" s="29">
        <v>5</v>
      </c>
      <c r="L64" s="29"/>
      <c r="M64" s="29"/>
      <c r="N64" s="29"/>
      <c r="O64" s="29"/>
      <c r="P64" s="29">
        <f t="shared" si="0"/>
        <v>5</v>
      </c>
      <c r="Q64" s="31"/>
      <c r="R64" s="31"/>
      <c r="S64" s="31"/>
      <c r="T64" s="31"/>
      <c r="U64" s="31"/>
      <c r="V64" s="31"/>
      <c r="W64" s="31"/>
      <c r="X64" s="31"/>
      <c r="Y64" s="31"/>
      <c r="Z64" s="31"/>
      <c r="AA64" s="31"/>
      <c r="AB64" s="31"/>
      <c r="AC64" s="31"/>
      <c r="AD64" s="31"/>
      <c r="AE64" s="31"/>
      <c r="AF64" s="31">
        <v>1150</v>
      </c>
      <c r="AG64" s="31">
        <v>770</v>
      </c>
      <c r="AH64" s="31">
        <v>734</v>
      </c>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v>1176.21</v>
      </c>
      <c r="BY64" s="31"/>
      <c r="BZ64" s="31"/>
      <c r="CA64" s="31"/>
      <c r="CB64" s="31"/>
      <c r="CC64" s="31"/>
      <c r="CD64" s="29"/>
      <c r="CE64" s="33"/>
      <c r="CF64" s="33"/>
      <c r="CG64" s="39"/>
      <c r="CH64" s="33">
        <f>AVERAGE(Q64:CC64)</f>
        <v>957.55</v>
      </c>
      <c r="CI64" s="33">
        <f t="shared" si="5"/>
        <v>4787.75</v>
      </c>
    </row>
    <row r="65" spans="1:87" s="35" customFormat="1" ht="57" customHeight="1" x14ac:dyDescent="0.15">
      <c r="A65" s="27">
        <v>366</v>
      </c>
      <c r="B65" s="19">
        <v>64</v>
      </c>
      <c r="C65" s="29">
        <v>7176</v>
      </c>
      <c r="D65" s="21" t="s">
        <v>37</v>
      </c>
      <c r="E65" s="27" t="s">
        <v>57</v>
      </c>
      <c r="F65" s="28" t="s">
        <v>179</v>
      </c>
      <c r="G65" s="21" t="s">
        <v>7</v>
      </c>
      <c r="H65" s="29"/>
      <c r="I65" s="29"/>
      <c r="J65" s="29"/>
      <c r="K65" s="29">
        <v>5</v>
      </c>
      <c r="L65" s="29"/>
      <c r="M65" s="29"/>
      <c r="N65" s="29"/>
      <c r="O65" s="29"/>
      <c r="P65" s="29">
        <f t="shared" ref="P65:P67" si="40">SUM(H65:O65)</f>
        <v>5</v>
      </c>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v>613.04</v>
      </c>
      <c r="BY65" s="31">
        <v>591.48</v>
      </c>
      <c r="BZ65" s="31">
        <v>478.2</v>
      </c>
      <c r="CA65" s="31"/>
      <c r="CB65" s="31"/>
      <c r="CC65" s="31"/>
      <c r="CD65" s="29"/>
      <c r="CE65" s="33"/>
      <c r="CF65" s="33"/>
      <c r="CG65" s="39"/>
      <c r="CH65" s="33">
        <f>AVERAGE(Q65:CC65)</f>
        <v>560.91</v>
      </c>
      <c r="CI65" s="33">
        <f t="shared" ref="CI65:CI67" si="41">CH65*P65</f>
        <v>2804.55</v>
      </c>
    </row>
    <row r="66" spans="1:87" s="35" customFormat="1" ht="76.5" customHeight="1" x14ac:dyDescent="0.15">
      <c r="A66" s="27">
        <v>375</v>
      </c>
      <c r="B66" s="19">
        <v>65</v>
      </c>
      <c r="C66" s="29">
        <v>7185</v>
      </c>
      <c r="D66" s="19" t="s">
        <v>28</v>
      </c>
      <c r="E66" s="27" t="s">
        <v>126</v>
      </c>
      <c r="F66" s="28" t="s">
        <v>180</v>
      </c>
      <c r="G66" s="21" t="s">
        <v>7</v>
      </c>
      <c r="H66" s="29"/>
      <c r="I66" s="29"/>
      <c r="J66" s="29"/>
      <c r="K66" s="29">
        <v>4</v>
      </c>
      <c r="L66" s="29"/>
      <c r="M66" s="29"/>
      <c r="N66" s="29"/>
      <c r="O66" s="29"/>
      <c r="P66" s="29">
        <f t="shared" si="40"/>
        <v>4</v>
      </c>
      <c r="Q66" s="31"/>
      <c r="R66" s="31">
        <v>698.51</v>
      </c>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v>1281.8</v>
      </c>
      <c r="CB66" s="31"/>
      <c r="CC66" s="31"/>
      <c r="CD66" s="29"/>
      <c r="CE66" s="33"/>
      <c r="CF66" s="33"/>
      <c r="CG66" s="39"/>
      <c r="CH66" s="33">
        <f>AVERAGE(Q66:CC66)</f>
        <v>990.16</v>
      </c>
      <c r="CI66" s="33">
        <f t="shared" si="41"/>
        <v>3960.64</v>
      </c>
    </row>
    <row r="67" spans="1:87" s="35" customFormat="1" ht="81" customHeight="1" x14ac:dyDescent="0.15">
      <c r="A67" s="27">
        <v>376</v>
      </c>
      <c r="B67" s="19">
        <v>66</v>
      </c>
      <c r="C67" s="29">
        <v>7186</v>
      </c>
      <c r="D67" s="19" t="s">
        <v>28</v>
      </c>
      <c r="E67" s="27" t="s">
        <v>127</v>
      </c>
      <c r="F67" s="28" t="s">
        <v>181</v>
      </c>
      <c r="G67" s="21" t="s">
        <v>7</v>
      </c>
      <c r="H67" s="29"/>
      <c r="I67" s="29"/>
      <c r="J67" s="29"/>
      <c r="K67" s="29">
        <v>4</v>
      </c>
      <c r="L67" s="29"/>
      <c r="M67" s="29"/>
      <c r="N67" s="29"/>
      <c r="O67" s="29"/>
      <c r="P67" s="29">
        <f t="shared" si="40"/>
        <v>4</v>
      </c>
      <c r="Q67" s="31"/>
      <c r="R67" s="31">
        <v>698.51</v>
      </c>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v>839.8</v>
      </c>
      <c r="BS67" s="31"/>
      <c r="BT67" s="31"/>
      <c r="BU67" s="31"/>
      <c r="BV67" s="31"/>
      <c r="BW67" s="31"/>
      <c r="BX67" s="31"/>
      <c r="BY67" s="31"/>
      <c r="BZ67" s="31"/>
      <c r="CA67" s="31">
        <v>839.8</v>
      </c>
      <c r="CB67" s="31"/>
      <c r="CC67" s="31"/>
      <c r="CD67" s="29"/>
      <c r="CE67" s="33"/>
      <c r="CF67" s="33"/>
      <c r="CG67" s="39"/>
      <c r="CH67" s="33">
        <f>AVERAGE(Q67:CC67)</f>
        <v>792.7</v>
      </c>
      <c r="CI67" s="33">
        <f t="shared" si="41"/>
        <v>3170.8</v>
      </c>
    </row>
    <row r="68" spans="1:87" ht="15.75" x14ac:dyDescent="0.15">
      <c r="CI68" s="18">
        <f>SUM(CI2:CI67)</f>
        <v>668967.75</v>
      </c>
    </row>
  </sheetData>
  <autoFilter ref="A1:CI68" xr:uid="{68A5E9B0-41ED-42A3-9D1A-ECA3F9C5AB4E}"/>
  <phoneticPr fontId="2" type="noConversion"/>
  <pageMargins left="0.511811024" right="0.511811024" top="0.78740157499999996" bottom="0.78740157499999996" header="0.31496062000000002" footer="0.31496062000000002"/>
  <pageSetup paperSize="9" scale="10" orientation="portrait" horizontalDpi="0" verticalDpi="0" r:id="rId1"/>
  <ignoredErrors>
    <ignoredError sqref="CH50" 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Cisam</dc:creator>
  <cp:lastModifiedBy>Cisam</cp:lastModifiedBy>
  <dcterms:created xsi:type="dcterms:W3CDTF">2025-03-19T18:48:10Z</dcterms:created>
  <dcterms:modified xsi:type="dcterms:W3CDTF">2026-01-13T17:52:15Z</dcterms:modified>
</cp:coreProperties>
</file>