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tal Filho\Desktop\ENGENHARIA\02 JURIPIRANGA\12 PAV SÃO GON. JOSÉ NUN. E RUI CAR\00 ORÇAMENTO ATUALIZADO\LICITAÇÃO\PLANILHAS\"/>
    </mc:Choice>
  </mc:AlternateContent>
  <bookViews>
    <workbookView xWindow="0" yWindow="0" windowWidth="20490" windowHeight="7620" activeTab="1"/>
  </bookViews>
  <sheets>
    <sheet name="Orçamento Sintético" sheetId="1" r:id="rId1"/>
    <sheet name="PERDE GANHA" sheetId="2" r:id="rId2"/>
    <sheet name="cronograma" sheetId="3" r:id="rId3"/>
    <sheet name="MEM DE CÁL." sheetId="4" r:id="rId4"/>
  </sheets>
  <externalReferences>
    <externalReference r:id="rId5"/>
  </externalReferences>
  <definedNames>
    <definedName name="_xlnm.Print_Area" localSheetId="3">'MEM DE CÁL.'!$A$1:$K$54</definedName>
    <definedName name="_xlnm.Print_Area" localSheetId="0">'Orçamento Sintético'!$A$1:$J$39</definedName>
    <definedName name="_xlnm.Print_Area" localSheetId="1">'PERDE GANHA'!$A$1:$P$42</definedName>
    <definedName name="_xlnm.Print_Titles" localSheetId="0">'[1]repeated header'!$4:$4</definedName>
  </definedNames>
  <calcPr calcId="162913"/>
</workbook>
</file>

<file path=xl/calcChain.xml><?xml version="1.0" encoding="utf-8"?>
<calcChain xmlns="http://schemas.openxmlformats.org/spreadsheetml/2006/main">
  <c r="K54" i="4" l="1"/>
  <c r="K53" i="4" s="1"/>
  <c r="K52" i="4"/>
  <c r="K51" i="4" s="1"/>
  <c r="K50" i="4"/>
  <c r="K49" i="4" s="1"/>
  <c r="K47" i="4"/>
  <c r="K46" i="4"/>
  <c r="K45" i="4"/>
  <c r="K44" i="4" s="1"/>
  <c r="K42" i="4"/>
  <c r="K41" i="4" s="1"/>
  <c r="K40" i="4"/>
  <c r="K39" i="4"/>
  <c r="K38" i="4"/>
  <c r="K37" i="4"/>
  <c r="K35" i="4"/>
  <c r="K34" i="4" s="1"/>
  <c r="K31" i="4"/>
  <c r="K30" i="4" s="1"/>
  <c r="K29" i="4"/>
  <c r="K28" i="4" s="1"/>
  <c r="K27" i="4"/>
  <c r="K26" i="4"/>
  <c r="K24" i="4"/>
  <c r="K23" i="4"/>
  <c r="K22" i="4"/>
  <c r="K21" i="4" s="1"/>
  <c r="H29" i="4"/>
  <c r="H52" i="4"/>
  <c r="H45" i="4"/>
  <c r="H42" i="4"/>
  <c r="I40" i="4"/>
  <c r="H40" i="4"/>
  <c r="I38" i="4"/>
  <c r="H38" i="4"/>
  <c r="H35" i="4"/>
  <c r="G31" i="4"/>
  <c r="G27" i="4"/>
  <c r="G24" i="4"/>
  <c r="H22" i="4"/>
  <c r="K9" i="4"/>
  <c r="K11" i="4"/>
  <c r="K19" i="4"/>
  <c r="K18" i="4" s="1"/>
  <c r="K15" i="4"/>
  <c r="K14" i="4" s="1"/>
  <c r="K12" i="4"/>
  <c r="K10" i="4"/>
  <c r="H19" i="4"/>
  <c r="I17" i="4"/>
  <c r="K17" i="4" s="1"/>
  <c r="K16" i="4" s="1"/>
  <c r="H17" i="4"/>
  <c r="I15" i="4"/>
  <c r="H15" i="4"/>
  <c r="H10" i="4"/>
  <c r="G10" i="2" l="1"/>
  <c r="G12" i="2"/>
  <c r="N12" i="2" s="1"/>
  <c r="G13" i="2"/>
  <c r="G14" i="2"/>
  <c r="G16" i="2"/>
  <c r="N16" i="2" s="1"/>
  <c r="G17" i="2"/>
  <c r="N17" i="2" s="1"/>
  <c r="G19" i="2"/>
  <c r="G20" i="2"/>
  <c r="G21" i="2"/>
  <c r="G24" i="2"/>
  <c r="N24" i="2" s="1"/>
  <c r="N23" i="2" s="1"/>
  <c r="G26" i="2"/>
  <c r="G27" i="2"/>
  <c r="G28" i="2"/>
  <c r="G30" i="2"/>
  <c r="G31" i="2"/>
  <c r="G33" i="2"/>
  <c r="G34" i="2"/>
  <c r="G35" i="2"/>
  <c r="G9" i="2"/>
  <c r="N28" i="2"/>
  <c r="N25" i="2" s="1"/>
  <c r="N20" i="2"/>
  <c r="N19" i="2"/>
  <c r="N14" i="2"/>
  <c r="N10" i="2"/>
  <c r="N21" i="2"/>
  <c r="N30" i="2"/>
  <c r="N31" i="2"/>
  <c r="N33" i="2"/>
  <c r="N34" i="2"/>
  <c r="N35" i="2"/>
  <c r="N9" i="2"/>
  <c r="N8" i="2" l="1"/>
  <c r="N11" i="2"/>
  <c r="N15" i="2"/>
  <c r="N32" i="2"/>
  <c r="N18" i="2"/>
  <c r="N29" i="2"/>
  <c r="P40" i="2" l="1"/>
  <c r="B9" i="3" l="1"/>
  <c r="B11" i="3"/>
  <c r="B13" i="3"/>
  <c r="B15" i="3"/>
  <c r="B16" i="3"/>
  <c r="B18" i="3"/>
  <c r="B20" i="3"/>
  <c r="B22" i="3"/>
  <c r="B7" i="3"/>
  <c r="B6" i="3"/>
  <c r="L35" i="2" l="1"/>
  <c r="L34" i="2"/>
  <c r="L33" i="2"/>
  <c r="L31" i="2"/>
  <c r="L30" i="2"/>
  <c r="L28" i="2"/>
  <c r="L27" i="2"/>
  <c r="L26" i="2"/>
  <c r="L24" i="2"/>
  <c r="L21" i="2"/>
  <c r="L20" i="2"/>
  <c r="L19" i="2"/>
  <c r="L17" i="2"/>
  <c r="L16" i="2"/>
  <c r="L14" i="2"/>
  <c r="L13" i="2"/>
  <c r="L12" i="2"/>
  <c r="L10" i="2"/>
  <c r="L9" i="2"/>
  <c r="I35" i="2"/>
  <c r="I34" i="2"/>
  <c r="I33" i="2"/>
  <c r="I31" i="2"/>
  <c r="I30" i="2"/>
  <c r="I28" i="2"/>
  <c r="I27" i="2"/>
  <c r="I26" i="2"/>
  <c r="I24" i="2"/>
  <c r="I21" i="2"/>
  <c r="I20" i="2"/>
  <c r="I19" i="2"/>
  <c r="I17" i="2"/>
  <c r="I16" i="2"/>
  <c r="I14" i="2"/>
  <c r="I13" i="2"/>
  <c r="I12" i="2"/>
  <c r="I10" i="2"/>
  <c r="I9" i="2"/>
  <c r="O14" i="2" l="1"/>
  <c r="M14" i="2" s="1"/>
  <c r="O34" i="2"/>
  <c r="M34" i="2" s="1"/>
  <c r="O27" i="2"/>
  <c r="M27" i="2" s="1"/>
  <c r="O24" i="2"/>
  <c r="O12" i="2"/>
  <c r="M12" i="2" s="1"/>
  <c r="O10" i="2"/>
  <c r="M10" i="2" s="1"/>
  <c r="O17" i="2"/>
  <c r="M17" i="2" s="1"/>
  <c r="O9" i="2"/>
  <c r="M9" i="2" s="1"/>
  <c r="O30" i="2"/>
  <c r="M30" i="2" s="1"/>
  <c r="O13" i="2"/>
  <c r="M13" i="2" s="1"/>
  <c r="O19" i="2"/>
  <c r="M19" i="2" s="1"/>
  <c r="O26" i="2"/>
  <c r="M26" i="2" s="1"/>
  <c r="O31" i="2"/>
  <c r="M31" i="2" s="1"/>
  <c r="O20" i="2"/>
  <c r="M20" i="2" s="1"/>
  <c r="O33" i="2"/>
  <c r="M33" i="2" s="1"/>
  <c r="O16" i="2"/>
  <c r="M16" i="2" s="1"/>
  <c r="M15" i="2" s="1"/>
  <c r="O21" i="2"/>
  <c r="M21" i="2" s="1"/>
  <c r="O28" i="2"/>
  <c r="M28" i="2" s="1"/>
  <c r="O35" i="2"/>
  <c r="M35" i="2" s="1"/>
  <c r="M32" i="2" l="1"/>
  <c r="M18" i="2"/>
  <c r="M29" i="2"/>
  <c r="M11" i="2"/>
  <c r="M25" i="2"/>
  <c r="O23" i="2"/>
  <c r="C17" i="3" s="1"/>
  <c r="M24" i="2"/>
  <c r="M23" i="2" s="1"/>
  <c r="O8" i="2"/>
  <c r="C8" i="3" s="1"/>
  <c r="O32" i="2"/>
  <c r="C23" i="3" s="1"/>
  <c r="I23" i="3" s="1"/>
  <c r="O29" i="2"/>
  <c r="C21" i="3" s="1"/>
  <c r="O25" i="2"/>
  <c r="C19" i="3" s="1"/>
  <c r="O18" i="2"/>
  <c r="C14" i="3" s="1"/>
  <c r="I14" i="3" s="1"/>
  <c r="O15" i="2"/>
  <c r="C12" i="3" s="1"/>
  <c r="M8" i="2"/>
  <c r="O11" i="2"/>
  <c r="C10" i="3" s="1"/>
  <c r="I21" i="3" l="1"/>
  <c r="H21" i="3"/>
  <c r="G19" i="3"/>
  <c r="F19" i="3"/>
  <c r="D19" i="3"/>
  <c r="E19" i="3"/>
  <c r="H12" i="3"/>
  <c r="H25" i="3" s="1"/>
  <c r="I12" i="3"/>
  <c r="G10" i="3"/>
  <c r="F10" i="3"/>
  <c r="D10" i="3"/>
  <c r="E10" i="3"/>
  <c r="C27" i="3"/>
  <c r="C25" i="3"/>
  <c r="P39" i="2"/>
  <c r="P37" i="2"/>
  <c r="P41" i="2"/>
  <c r="I25" i="3" l="1"/>
  <c r="I24" i="3" s="1"/>
  <c r="G25" i="3"/>
  <c r="G24" i="3" s="1"/>
  <c r="E25" i="3"/>
  <c r="E24" i="3" s="1"/>
  <c r="F25" i="3"/>
  <c r="F24" i="3" s="1"/>
  <c r="D25" i="3"/>
  <c r="D27" i="3" s="1"/>
  <c r="E27" i="3" s="1"/>
  <c r="P38" i="2"/>
  <c r="H24" i="3"/>
  <c r="P10" i="2"/>
  <c r="P30" i="2"/>
  <c r="P23" i="2"/>
  <c r="P27" i="2"/>
  <c r="P17" i="2"/>
  <c r="P12" i="2"/>
  <c r="P34" i="2"/>
  <c r="P24" i="2"/>
  <c r="P9" i="2"/>
  <c r="P14" i="2"/>
  <c r="P35" i="2"/>
  <c r="P33" i="2"/>
  <c r="P19" i="2"/>
  <c r="P21" i="2"/>
  <c r="P13" i="2"/>
  <c r="P31" i="2"/>
  <c r="P20" i="2"/>
  <c r="P16" i="2"/>
  <c r="P28" i="2"/>
  <c r="P26" i="2"/>
  <c r="P25" i="2"/>
  <c r="P15" i="2"/>
  <c r="P32" i="2"/>
  <c r="P18" i="2"/>
  <c r="P11" i="2"/>
  <c r="P29" i="2"/>
  <c r="D26" i="3" l="1"/>
  <c r="D24" i="3"/>
  <c r="F27" i="3"/>
  <c r="E26" i="3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H37" i="1"/>
  <c r="I21" i="1"/>
  <c r="I23" i="1"/>
  <c r="H35" i="1" s="1"/>
  <c r="I27" i="1"/>
  <c r="I30" i="1"/>
  <c r="H33" i="1"/>
  <c r="I33" i="1" s="1"/>
  <c r="H32" i="1"/>
  <c r="I32" i="1" s="1"/>
  <c r="H31" i="1"/>
  <c r="I31" i="1" s="1"/>
  <c r="H29" i="1"/>
  <c r="I29" i="1" s="1"/>
  <c r="H28" i="1"/>
  <c r="I28" i="1" s="1"/>
  <c r="H26" i="1"/>
  <c r="I26" i="1" s="1"/>
  <c r="H25" i="1"/>
  <c r="I25" i="1" s="1"/>
  <c r="H24" i="1"/>
  <c r="I24" i="1" s="1"/>
  <c r="H22" i="1"/>
  <c r="I22" i="1" s="1"/>
  <c r="G27" i="3" l="1"/>
  <c r="F26" i="3"/>
  <c r="H17" i="1"/>
  <c r="I17" i="1" s="1"/>
  <c r="H27" i="3" l="1"/>
  <c r="G26" i="3"/>
  <c r="M7" i="1"/>
  <c r="M8" i="1"/>
  <c r="M9" i="1"/>
  <c r="N9" i="1" s="1"/>
  <c r="M10" i="1"/>
  <c r="M11" i="1"/>
  <c r="M12" i="1"/>
  <c r="M14" i="1"/>
  <c r="M15" i="1"/>
  <c r="M18" i="1"/>
  <c r="M19" i="1"/>
  <c r="I27" i="3" l="1"/>
  <c r="I26" i="3" s="1"/>
  <c r="H26" i="3"/>
  <c r="H8" i="1"/>
  <c r="N8" i="1" s="1"/>
  <c r="H7" i="1"/>
  <c r="I7" i="1" s="1"/>
  <c r="Q7" i="1" s="1"/>
  <c r="H19" i="1"/>
  <c r="H18" i="1"/>
  <c r="I18" i="1" s="1"/>
  <c r="H15" i="1"/>
  <c r="N15" i="1" s="1"/>
  <c r="H14" i="1"/>
  <c r="I14" i="1" s="1"/>
  <c r="H12" i="1"/>
  <c r="I12" i="1" s="1"/>
  <c r="Q12" i="1" s="1"/>
  <c r="H11" i="1"/>
  <c r="I11" i="1" s="1"/>
  <c r="H10" i="1"/>
  <c r="Q11" i="1" l="1"/>
  <c r="Q14" i="1"/>
  <c r="Q18" i="1"/>
  <c r="N7" i="1"/>
  <c r="N18" i="1"/>
  <c r="I10" i="1"/>
  <c r="Q10" i="1" s="1"/>
  <c r="N10" i="1"/>
  <c r="I19" i="1"/>
  <c r="Q19" i="1" s="1"/>
  <c r="N19" i="1"/>
  <c r="N12" i="1"/>
  <c r="N14" i="1"/>
  <c r="I15" i="1"/>
  <c r="Q15" i="1" s="1"/>
  <c r="I8" i="1"/>
  <c r="Q8" i="1" s="1"/>
  <c r="R6" i="1" s="1"/>
  <c r="N11" i="1"/>
  <c r="I9" i="1" l="1"/>
  <c r="Q9" i="1" s="1"/>
  <c r="I13" i="1"/>
  <c r="R9" i="1"/>
  <c r="I16" i="1"/>
  <c r="I6" i="1"/>
  <c r="Q6" i="1" s="1"/>
  <c r="J6" i="1" l="1"/>
  <c r="H36" i="1"/>
</calcChain>
</file>

<file path=xl/sharedStrings.xml><?xml version="1.0" encoding="utf-8"?>
<sst xmlns="http://schemas.openxmlformats.org/spreadsheetml/2006/main" count="380" uniqueCount="101">
  <si>
    <t>Obra</t>
  </si>
  <si>
    <t>Bancos</t>
  </si>
  <si>
    <t>B.D.I.</t>
  </si>
  <si>
    <t>Encargos Sociais</t>
  </si>
  <si>
    <t xml:space="preserve"> 19,45%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</si>
  <si>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</si>
  <si>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</si>
  <si>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</si>
  <si>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</si>
  <si>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</si>
  <si>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</si>
  <si>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</si>
  <si>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</si>
  <si>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</si>
  <si>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</si>
  <si>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</si>
  <si>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</si>
  <si>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</si>
  <si>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</si>
  <si>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>SINAPI</t>
  </si>
  <si>
    <t>PLACA ESMALTADA PARA IDENTIFICAÇÃO NR DE RUA, DIMENSÕES 45X25CM</t>
  </si>
  <si>
    <t>UN</t>
  </si>
  <si>
    <t xml:space="preserve"> 99064 </t>
  </si>
  <si>
    <t>LOCAÇÃO DE PAVIMENTAÇÃO. AF_10/2018</t>
  </si>
  <si>
    <t>M</t>
  </si>
  <si>
    <t>PLACA DE OBRA EM CHAPA DE ACO GALVANIZADO</t>
  </si>
  <si>
    <t>m²</t>
  </si>
  <si>
    <t>PAVIMENTAÇÃO</t>
  </si>
  <si>
    <t>m</t>
  </si>
  <si>
    <t>EXECUÇÃO DE PASSEIO (CALÇADA) EM CONCRETO 12 MPA, TRAÇO 1:3:5 (CIMENTO/AREIA/BRITA), PREPARO MECÂNICO, ESPESSURA 7CM, COM JUNTA DE DILATAÇÃO EM MADEIRA, INCLUSO LANÇAMENTO E ADENSAMENTO</t>
  </si>
  <si>
    <t>Rampa padrão para acesso de deficientes a passeio público, em concreto simples Fck=25MPa, desempolada, com pintura indicativa em novacor, 02 demãos</t>
  </si>
  <si>
    <t>un</t>
  </si>
  <si>
    <t xml:space="preserve"> 102498 </t>
  </si>
  <si>
    <t>PINTURA DE MEIO-FIO COM TINTA BRANCA A BASE DE CAL (CAIAÇÃO). AF_05/2021</t>
  </si>
  <si>
    <t>Sinalização permanente, vertical,  com placa de aço (60x60cm) com poste de madeira 3,50m fixado com base de concreto 40x40x50</t>
  </si>
  <si>
    <t>Tipo de Licitação</t>
  </si>
  <si>
    <t>TOMADA DE PREÇOS</t>
  </si>
  <si>
    <t>Total sem BDI</t>
  </si>
  <si>
    <t>Abertura da Licitação</t>
  </si>
  <si>
    <t>Total do BDI</t>
  </si>
  <si>
    <t>Número do Processo Licitatório</t>
  </si>
  <si>
    <t/>
  </si>
  <si>
    <t>Total Geral</t>
  </si>
  <si>
    <t xml:space="preserve">_______________________________________________________________
</t>
  </si>
  <si>
    <t>COMPOSIÇÃO</t>
  </si>
  <si>
    <t>04.910.02</t>
  </si>
  <si>
    <t>FORN. E APLICACAO DE MEIO FIO EM PEDRA GRANITICA</t>
  </si>
  <si>
    <t>REGULARIZACAO E COMPACTACAO DE SUBLEITO DE SOLO PREDOMINANTEMENTE ARGILOSO. AF 11/2019</t>
  </si>
  <si>
    <t>DER/PB JUL-SET 2022</t>
  </si>
  <si>
    <t>EXECUÇÃO DE PAVIMENTO EM PARALELEPIPEDO, REJUNTAMENTO COM ARGAMASSA TRAÇO 1:3 (CIMENTO E AREIA). AF_05/2020</t>
  </si>
  <si>
    <t>SINALIZAÇÃO</t>
  </si>
  <si>
    <t>4.1</t>
  </si>
  <si>
    <t>4.2</t>
  </si>
  <si>
    <t>4.3</t>
  </si>
  <si>
    <t>PASSEIO</t>
  </si>
  <si>
    <t>1.2</t>
  </si>
  <si>
    <t>2.1</t>
  </si>
  <si>
    <t>2.2</t>
  </si>
  <si>
    <t>2.3</t>
  </si>
  <si>
    <t>3.1</t>
  </si>
  <si>
    <t>3.2</t>
  </si>
  <si>
    <t xml:space="preserve"> </t>
  </si>
  <si>
    <t>PAVIMENTAÇÃO EM PARALELEPÍPEDO E DRENAGEM DAS RUAS SENADOR RUI CARNEIRO E JOSÉ NUNES MACHADO</t>
  </si>
  <si>
    <t>RUA SENADOR RUI CARNEIRO</t>
  </si>
  <si>
    <t>RUA JOSÉ NUNES MACHADO</t>
  </si>
  <si>
    <t xml:space="preserve"> 1.2 </t>
  </si>
  <si>
    <t>REGULARIZACAO E COMPACTACAO DE SUBLEITO DE SOLO PREDOMINANTIMENTE ARGILOSO. AF 11/2019</t>
  </si>
  <si>
    <t>PREVISTO</t>
  </si>
  <si>
    <t>EXECUTATO</t>
  </si>
  <si>
    <t>RESTANTE</t>
  </si>
  <si>
    <t>FINANCEIRO</t>
  </si>
  <si>
    <t>QUANTITATIVO</t>
  </si>
  <si>
    <t xml:space="preserve">SINAPI - 05/2025 - Paraíba DER/PB ABR - JUN 2025
</t>
  </si>
  <si>
    <t>SINAPI - 05/2025 - Paraíba DER/PB ABR - JUN 2025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</si>
  <si>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</si>
  <si>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</si>
  <si>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</si>
  <si>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</si>
  <si>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</si>
  <si>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</si>
  <si>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</si>
  <si>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</si>
  <si>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Porcentagem</t>
  </si>
  <si>
    <t>Custo</t>
  </si>
  <si>
    <t>Porcentagem Acumulado</t>
  </si>
  <si>
    <t>Custo Acumulado</t>
  </si>
  <si>
    <t>Total s/ BDI:</t>
  </si>
  <si>
    <t>Total do BDI:</t>
  </si>
  <si>
    <t>Total c/ BDI:</t>
  </si>
  <si>
    <t>Total executado:</t>
  </si>
  <si>
    <t>Total restante:</t>
  </si>
  <si>
    <t>1.1</t>
  </si>
  <si>
    <t>Valor unit. c/ BDI SINAPI 08/2022 PB N. DES.</t>
  </si>
  <si>
    <t>Valor unit. SINAPI 05/2025 PB N. DES.</t>
  </si>
  <si>
    <t>DER/PB ABRIL-JUNHO 2025</t>
  </si>
  <si>
    <t>Repetição</t>
  </si>
  <si>
    <t>COMPRIMENTO</t>
  </si>
  <si>
    <t>LARGURA</t>
  </si>
  <si>
    <t>TOTAL</t>
  </si>
  <si>
    <t>Memorial de Cálculo</t>
  </si>
  <si>
    <t>ALTURA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</si>
</sst>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%"/>
    <numFmt numFmtId="165" formatCode="&quot;R$&quot;\ #,##0.00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F0D8"/>
        <bgColor indexed="64"/>
      </patternFill>
    </fill>
    <fill>
      <patternFill patternType="solid">
        <fgColor rgb="FFD8ECF6"/>
        <bgColor indexed="64"/>
      </patternFill>
    </fill>
  </fills>
  <borders count="4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90691854609822"/>
      </top>
      <bottom/>
      <diagonal/>
    </border>
    <border>
      <left style="thin">
        <color theme="0" tint="-0.1498764000366222"/>
      </left>
      <right style="thin">
        <color theme="0" tint="-0.1498764000366222"/>
      </right>
      <top/>
      <bottom style="thin">
        <color theme="0" tint="-0.1498764000366222"/>
      </bottom>
      <diagonal/>
    </border>
    <border>
      <left style="thin">
        <color theme="0" tint="-0.14990691854609822"/>
      </left>
      <right style="thin">
        <color theme="0" tint="-0.1498764000366222"/>
      </right>
      <top style="thin">
        <color theme="0" tint="-0.14990691854609822"/>
      </top>
      <bottom/>
      <diagonal/>
    </border>
    <border>
      <left style="thin">
        <color theme="0" tint="-0.1498764000366222"/>
      </left>
      <right style="thin">
        <color theme="0" tint="-0.14990691854609822"/>
      </right>
      <top style="thin">
        <color theme="0" tint="-0.14990691854609822"/>
      </top>
      <bottom/>
      <diagonal/>
    </border>
    <border>
      <left style="thin">
        <color theme="0" tint="-0.14990691854609822"/>
      </left>
      <right style="thin">
        <color theme="0" tint="-0.1498764000366222"/>
      </right>
      <top/>
      <bottom style="thin">
        <color theme="0" tint="-0.14990691854609822"/>
      </bottom>
      <diagonal/>
    </border>
    <border>
      <left style="thin">
        <color theme="0" tint="-0.1498764000366222"/>
      </left>
      <right style="thin">
        <color theme="0" tint="-0.1498764000366222"/>
      </right>
      <top/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3743705557422"/>
      </top>
      <bottom/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3743705557422"/>
      </top>
      <bottom/>
      <diagonal/>
    </border>
    <border>
      <left style="thin">
        <color theme="0" tint="-0.149906918546098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0691854609822"/>
      </right>
      <top/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/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3743705557422"/>
      </right>
      <top/>
      <bottom style="thin">
        <color theme="0" tint="-0.14990691854609822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6795556505021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0691854609822"/>
      </left>
      <right style="thin">
        <color theme="0" tint="-0.14990691854609822"/>
      </right>
      <top/>
      <bottom style="thick">
        <color rgb="FFFF0000"/>
      </bottom>
      <diagonal/>
    </border>
    <border>
      <left style="thin">
        <color theme="0" tint="-0.1498764000366222"/>
      </left>
      <right style="thin">
        <color theme="0" tint="-0.1498764000366222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0" fontId="12" fillId="14" borderId="0" xfId="0" applyFont="1" applyFill="1" applyAlignment="1">
      <alignment horizontal="left" vertical="top" wrapText="1"/>
    </xf>
    <xf numFmtId="0" fontId="13" fillId="15" borderId="0" xfId="0" applyFont="1" applyFill="1" applyAlignment="1">
      <alignment horizontal="center" vertical="top" wrapText="1"/>
    </xf>
    <xf numFmtId="0" fontId="14" fillId="16" borderId="0" xfId="0" applyFont="1" applyFill="1" applyAlignment="1">
      <alignment horizontal="right" vertical="top" wrapText="1"/>
    </xf>
    <xf numFmtId="0" fontId="16" fillId="18" borderId="0" xfId="0" applyFont="1" applyFill="1" applyAlignment="1">
      <alignment horizontal="left" vertical="top" wrapText="1"/>
    </xf>
    <xf numFmtId="0" fontId="17" fillId="19" borderId="0" xfId="0" applyFont="1" applyFill="1" applyAlignment="1">
      <alignment horizontal="center" vertical="top" wrapText="1"/>
    </xf>
    <xf numFmtId="0" fontId="9" fillId="13" borderId="10" xfId="0" applyFont="1" applyFill="1" applyBorder="1" applyAlignment="1">
      <alignment horizontal="left" vertical="top" wrapText="1"/>
    </xf>
    <xf numFmtId="0" fontId="9" fillId="13" borderId="10" xfId="0" applyFont="1" applyFill="1" applyBorder="1" applyAlignment="1">
      <alignment horizontal="right" vertical="top" wrapText="1"/>
    </xf>
    <xf numFmtId="165" fontId="9" fillId="13" borderId="10" xfId="0" applyNumberFormat="1" applyFont="1" applyFill="1" applyBorder="1" applyAlignment="1">
      <alignment horizontal="right" vertical="top" wrapText="1"/>
    </xf>
    <xf numFmtId="164" fontId="19" fillId="20" borderId="10" xfId="0" applyNumberFormat="1" applyFont="1" applyFill="1" applyBorder="1" applyAlignment="1">
      <alignment horizontal="right" vertical="top" wrapText="1"/>
    </xf>
    <xf numFmtId="0" fontId="0" fillId="0" borderId="0" xfId="0"/>
    <xf numFmtId="0" fontId="6" fillId="9" borderId="10" xfId="0" applyFont="1" applyFill="1" applyBorder="1" applyAlignment="1">
      <alignment horizontal="right" vertical="top" wrapText="1"/>
    </xf>
    <xf numFmtId="4" fontId="6" fillId="9" borderId="10" xfId="0" applyNumberFormat="1" applyFont="1" applyFill="1" applyBorder="1" applyAlignment="1">
      <alignment horizontal="right" vertical="top" wrapText="1"/>
    </xf>
    <xf numFmtId="4" fontId="0" fillId="0" borderId="0" xfId="0" applyNumberFormat="1"/>
    <xf numFmtId="0" fontId="0" fillId="0" borderId="0" xfId="0"/>
    <xf numFmtId="0" fontId="14" fillId="16" borderId="0" xfId="0" applyFont="1" applyFill="1" applyAlignment="1">
      <alignment horizontal="right" vertical="top" wrapText="1"/>
    </xf>
    <xf numFmtId="0" fontId="12" fillId="14" borderId="0" xfId="0" applyFont="1" applyFill="1" applyAlignment="1">
      <alignment horizontal="left" vertical="top" wrapText="1"/>
    </xf>
    <xf numFmtId="0" fontId="17" fillId="19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0" fillId="0" borderId="0" xfId="0"/>
    <xf numFmtId="165" fontId="9" fillId="21" borderId="10" xfId="0" applyNumberFormat="1" applyFont="1" applyFill="1" applyBorder="1" applyAlignment="1">
      <alignment horizontal="right" vertical="top" wrapText="1"/>
    </xf>
    <xf numFmtId="0" fontId="3" fillId="4" borderId="10" xfId="0" applyFont="1" applyFill="1" applyBorder="1" applyAlignment="1">
      <alignment horizontal="left" vertical="top" wrapText="1"/>
    </xf>
    <xf numFmtId="0" fontId="5" fillId="6" borderId="10" xfId="0" applyFont="1" applyFill="1" applyBorder="1" applyAlignment="1">
      <alignment horizontal="right" vertical="top" wrapText="1"/>
    </xf>
    <xf numFmtId="0" fontId="4" fillId="5" borderId="10" xfId="0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left" vertical="top" wrapText="1"/>
    </xf>
    <xf numFmtId="0" fontId="9" fillId="13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right" vertical="top" wrapText="1"/>
    </xf>
    <xf numFmtId="165" fontId="9" fillId="0" borderId="0" xfId="0" applyNumberFormat="1" applyFont="1" applyFill="1" applyBorder="1" applyAlignment="1">
      <alignment horizontal="right" vertical="top" wrapText="1"/>
    </xf>
    <xf numFmtId="0" fontId="19" fillId="0" borderId="0" xfId="0" applyFont="1" applyFill="1" applyBorder="1" applyAlignment="1">
      <alignment horizontal="left" vertical="top" wrapText="1"/>
    </xf>
    <xf numFmtId="0" fontId="6" fillId="9" borderId="10" xfId="0" applyFont="1" applyFill="1" applyBorder="1" applyAlignment="1">
      <alignment horizontal="left" vertical="top" wrapText="1"/>
    </xf>
    <xf numFmtId="165" fontId="6" fillId="9" borderId="10" xfId="0" applyNumberFormat="1" applyFont="1" applyFill="1" applyBorder="1" applyAlignment="1">
      <alignment horizontal="right" vertical="top" wrapText="1"/>
    </xf>
    <xf numFmtId="0" fontId="9" fillId="13" borderId="10" xfId="0" applyFont="1" applyFill="1" applyBorder="1" applyAlignment="1">
      <alignment horizontal="center" vertical="top" wrapText="1"/>
    </xf>
    <xf numFmtId="0" fontId="9" fillId="21" borderId="10" xfId="0" applyFont="1" applyFill="1" applyBorder="1" applyAlignment="1">
      <alignment horizontal="right" vertical="top" wrapText="1"/>
    </xf>
    <xf numFmtId="4" fontId="13" fillId="15" borderId="0" xfId="0" applyNumberFormat="1" applyFont="1" applyFill="1" applyAlignment="1">
      <alignment horizontal="center" vertical="top" wrapText="1"/>
    </xf>
    <xf numFmtId="164" fontId="18" fillId="21" borderId="10" xfId="0" applyNumberFormat="1" applyFont="1" applyFill="1" applyBorder="1" applyAlignment="1">
      <alignment horizontal="right" vertical="top" wrapText="1"/>
    </xf>
    <xf numFmtId="0" fontId="7" fillId="8" borderId="10" xfId="0" applyFont="1" applyFill="1" applyBorder="1" applyAlignment="1">
      <alignment horizontal="right" vertical="top" wrapText="1"/>
    </xf>
    <xf numFmtId="0" fontId="11" fillId="12" borderId="10" xfId="0" applyFont="1" applyFill="1" applyBorder="1" applyAlignment="1">
      <alignment horizontal="right" vertical="top" wrapText="1"/>
    </xf>
    <xf numFmtId="0" fontId="1" fillId="19" borderId="15" xfId="0" applyFont="1" applyFill="1" applyBorder="1" applyAlignment="1">
      <alignment vertical="top" wrapText="1"/>
    </xf>
    <xf numFmtId="0" fontId="1" fillId="19" borderId="15" xfId="0" applyFont="1" applyFill="1" applyBorder="1" applyAlignment="1">
      <alignment horizontal="center" vertical="top" wrapText="1"/>
    </xf>
    <xf numFmtId="0" fontId="12" fillId="15" borderId="0" xfId="0" applyFont="1" applyFill="1" applyAlignment="1">
      <alignment vertical="top"/>
    </xf>
    <xf numFmtId="0" fontId="13" fillId="15" borderId="0" xfId="0" applyFont="1" applyFill="1" applyAlignment="1">
      <alignment vertical="top"/>
    </xf>
    <xf numFmtId="4" fontId="15" fillId="17" borderId="0" xfId="0" applyNumberFormat="1" applyFont="1" applyFill="1" applyAlignment="1">
      <alignment vertical="top" wrapText="1"/>
    </xf>
    <xf numFmtId="0" fontId="14" fillId="16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2" fillId="14" borderId="0" xfId="0" applyFont="1" applyFill="1" applyAlignment="1">
      <alignment vertical="top" wrapText="1"/>
    </xf>
    <xf numFmtId="0" fontId="1" fillId="19" borderId="0" xfId="0" applyFont="1" applyFill="1" applyAlignment="1">
      <alignment horizontal="left" vertical="top" wrapText="1"/>
    </xf>
    <xf numFmtId="0" fontId="12" fillId="19" borderId="0" xfId="0" applyFont="1" applyFill="1" applyAlignment="1">
      <alignment horizontal="left" vertical="top" wrapText="1"/>
    </xf>
    <xf numFmtId="0" fontId="1" fillId="19" borderId="10" xfId="0" applyFont="1" applyFill="1" applyBorder="1" applyAlignment="1">
      <alignment horizontal="left" vertical="top" wrapText="1"/>
    </xf>
    <xf numFmtId="0" fontId="1" fillId="19" borderId="10" xfId="0" applyFont="1" applyFill="1" applyBorder="1" applyAlignment="1">
      <alignment horizontal="right" vertical="top" wrapText="1"/>
    </xf>
    <xf numFmtId="165" fontId="0" fillId="0" borderId="0" xfId="0" applyNumberFormat="1"/>
    <xf numFmtId="0" fontId="0" fillId="21" borderId="0" xfId="0" applyFill="1"/>
    <xf numFmtId="0" fontId="0" fillId="21" borderId="0" xfId="0" applyFill="1" applyBorder="1" applyAlignment="1">
      <alignment horizontal="left"/>
    </xf>
    <xf numFmtId="0" fontId="0" fillId="21" borderId="0" xfId="0" applyFill="1" applyBorder="1"/>
    <xf numFmtId="10" fontId="0" fillId="21" borderId="0" xfId="0" applyNumberFormat="1" applyFill="1" applyBorder="1"/>
    <xf numFmtId="10" fontId="0" fillId="22" borderId="18" xfId="0" applyNumberFormat="1" applyFill="1" applyBorder="1"/>
    <xf numFmtId="0" fontId="0" fillId="22" borderId="18" xfId="0" applyFill="1" applyBorder="1"/>
    <xf numFmtId="165" fontId="20" fillId="9" borderId="18" xfId="0" applyNumberFormat="1" applyFont="1" applyFill="1" applyBorder="1" applyAlignment="1">
      <alignment horizontal="right" vertical="top" wrapText="1"/>
    </xf>
    <xf numFmtId="165" fontId="0" fillId="22" borderId="19" xfId="0" applyNumberFormat="1" applyFill="1" applyBorder="1"/>
    <xf numFmtId="0" fontId="0" fillId="22" borderId="19" xfId="0" applyFill="1" applyBorder="1"/>
    <xf numFmtId="10" fontId="0" fillId="22" borderId="21" xfId="0" applyNumberFormat="1" applyFill="1" applyBorder="1"/>
    <xf numFmtId="165" fontId="0" fillId="22" borderId="23" xfId="0" applyNumberFormat="1" applyFill="1" applyBorder="1"/>
    <xf numFmtId="0" fontId="0" fillId="22" borderId="23" xfId="0" applyFill="1" applyBorder="1"/>
    <xf numFmtId="10" fontId="0" fillId="22" borderId="25" xfId="0" applyNumberFormat="1" applyFill="1" applyBorder="1"/>
    <xf numFmtId="0" fontId="0" fillId="22" borderId="26" xfId="0" applyFill="1" applyBorder="1"/>
    <xf numFmtId="165" fontId="0" fillId="22" borderId="28" xfId="0" applyNumberFormat="1" applyFill="1" applyBorder="1"/>
    <xf numFmtId="0" fontId="0" fillId="22" borderId="29" xfId="0" applyFill="1" applyBorder="1"/>
    <xf numFmtId="10" fontId="0" fillId="22" borderId="31" xfId="0" applyNumberFormat="1" applyFill="1" applyBorder="1"/>
    <xf numFmtId="0" fontId="0" fillId="22" borderId="31" xfId="0" applyFill="1" applyBorder="1"/>
    <xf numFmtId="0" fontId="0" fillId="22" borderId="32" xfId="0" applyFill="1" applyBorder="1"/>
    <xf numFmtId="165" fontId="0" fillId="22" borderId="34" xfId="0" applyNumberFormat="1" applyFill="1" applyBorder="1"/>
    <xf numFmtId="0" fontId="0" fillId="22" borderId="34" xfId="0" applyFill="1" applyBorder="1"/>
    <xf numFmtId="0" fontId="0" fillId="22" borderId="35" xfId="0" applyFill="1" applyBorder="1"/>
    <xf numFmtId="10" fontId="0" fillId="22" borderId="37" xfId="0" applyNumberFormat="1" applyFill="1" applyBorder="1"/>
    <xf numFmtId="165" fontId="0" fillId="22" borderId="36" xfId="0" applyNumberFormat="1" applyFill="1" applyBorder="1"/>
    <xf numFmtId="0" fontId="0" fillId="22" borderId="37" xfId="0" applyFill="1" applyBorder="1"/>
    <xf numFmtId="0" fontId="0" fillId="22" borderId="36" xfId="0" applyFill="1" applyBorder="1"/>
    <xf numFmtId="0" fontId="20" fillId="22" borderId="37" xfId="0" applyFont="1" applyFill="1" applyBorder="1" applyAlignment="1">
      <alignment horizontal="right" vertical="top" wrapText="1"/>
    </xf>
    <xf numFmtId="10" fontId="0" fillId="0" borderId="38" xfId="0" applyNumberFormat="1" applyBorder="1"/>
    <xf numFmtId="165" fontId="0" fillId="0" borderId="17" xfId="0" applyNumberFormat="1" applyBorder="1"/>
    <xf numFmtId="10" fontId="0" fillId="0" borderId="17" xfId="0" applyNumberFormat="1" applyBorder="1"/>
    <xf numFmtId="0" fontId="0" fillId="22" borderId="40" xfId="0" applyFill="1" applyBorder="1"/>
    <xf numFmtId="165" fontId="0" fillId="22" borderId="39" xfId="0" applyNumberFormat="1" applyFill="1" applyBorder="1"/>
    <xf numFmtId="0" fontId="12" fillId="14" borderId="0" xfId="0" applyFont="1" applyFill="1" applyAlignment="1">
      <alignment horizontal="left" vertical="top" wrapText="1"/>
    </xf>
    <xf numFmtId="0" fontId="17" fillId="19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165" fontId="14" fillId="16" borderId="0" xfId="0" applyNumberFormat="1" applyFont="1" applyFill="1" applyAlignment="1">
      <alignment horizontal="left" vertical="top" wrapText="1"/>
    </xf>
    <xf numFmtId="165" fontId="15" fillId="17" borderId="0" xfId="0" applyNumberFormat="1" applyFont="1" applyFill="1" applyAlignment="1">
      <alignment horizontal="left" vertical="top" wrapText="1"/>
    </xf>
    <xf numFmtId="165" fontId="13" fillId="15" borderId="0" xfId="0" applyNumberFormat="1" applyFont="1" applyFill="1" applyAlignment="1">
      <alignment horizontal="left" vertical="top" wrapText="1"/>
    </xf>
    <xf numFmtId="0" fontId="0" fillId="0" borderId="0" xfId="0"/>
    <xf numFmtId="0" fontId="12" fillId="14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14" borderId="0" xfId="0" applyFont="1" applyFill="1" applyAlignment="1">
      <alignment horizontal="left" vertical="top" wrapText="1"/>
    </xf>
    <xf numFmtId="0" fontId="14" fillId="16" borderId="0" xfId="0" applyFont="1" applyFill="1" applyAlignment="1">
      <alignment horizontal="right" vertical="top" wrapText="1"/>
    </xf>
    <xf numFmtId="4" fontId="15" fillId="17" borderId="0" xfId="0" applyNumberFormat="1" applyFont="1" applyFill="1" applyAlignment="1">
      <alignment horizontal="right" vertical="top" wrapText="1"/>
    </xf>
    <xf numFmtId="0" fontId="17" fillId="19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" fillId="6" borderId="14" xfId="0" applyFont="1" applyFill="1" applyBorder="1" applyAlignment="1">
      <alignment horizontal="center" vertical="top" wrapText="1"/>
    </xf>
    <xf numFmtId="0" fontId="5" fillId="6" borderId="15" xfId="0" applyFont="1" applyFill="1" applyBorder="1" applyAlignment="1">
      <alignment horizontal="center" vertical="top" wrapText="1"/>
    </xf>
    <xf numFmtId="0" fontId="5" fillId="6" borderId="14" xfId="0" applyFont="1" applyFill="1" applyBorder="1" applyAlignment="1">
      <alignment horizontal="center" vertical="top" wrapText="1"/>
    </xf>
    <xf numFmtId="0" fontId="1" fillId="6" borderId="11" xfId="0" applyFont="1" applyFill="1" applyBorder="1" applyAlignment="1">
      <alignment horizontal="center" vertical="top" wrapText="1"/>
    </xf>
    <xf numFmtId="0" fontId="5" fillId="6" borderId="12" xfId="0" applyFont="1" applyFill="1" applyBorder="1" applyAlignment="1">
      <alignment horizontal="center" vertical="top" wrapText="1"/>
    </xf>
    <xf numFmtId="0" fontId="5" fillId="6" borderId="13" xfId="0" applyFont="1" applyFill="1" applyBorder="1" applyAlignment="1">
      <alignment horizontal="center" vertical="top" wrapText="1"/>
    </xf>
    <xf numFmtId="0" fontId="12" fillId="14" borderId="0" xfId="0" applyFont="1" applyFill="1" applyAlignment="1">
      <alignment vertical="top" wrapText="1"/>
    </xf>
    <xf numFmtId="0" fontId="14" fillId="16" borderId="0" xfId="0" applyFont="1" applyFill="1" applyAlignment="1">
      <alignment vertical="top" wrapText="1"/>
    </xf>
    <xf numFmtId="0" fontId="4" fillId="5" borderId="14" xfId="0" applyFont="1" applyFill="1" applyBorder="1" applyAlignment="1">
      <alignment horizontal="center" vertical="top" wrapText="1"/>
    </xf>
    <xf numFmtId="0" fontId="4" fillId="5" borderId="15" xfId="0" applyFont="1" applyFill="1" applyBorder="1" applyAlignment="1">
      <alignment horizontal="center" vertical="top" wrapText="1"/>
    </xf>
    <xf numFmtId="0" fontId="3" fillId="4" borderId="14" xfId="0" applyFont="1" applyFill="1" applyBorder="1" applyAlignment="1">
      <alignment horizontal="center" vertical="top" wrapText="1"/>
    </xf>
    <xf numFmtId="0" fontId="3" fillId="4" borderId="15" xfId="0" applyFont="1" applyFill="1" applyBorder="1" applyAlignment="1">
      <alignment horizontal="center" vertical="top" wrapText="1"/>
    </xf>
    <xf numFmtId="0" fontId="12" fillId="16" borderId="0" xfId="0" applyFont="1" applyFill="1" applyAlignment="1">
      <alignment horizontal="right" vertical="top" wrapText="1"/>
    </xf>
    <xf numFmtId="0" fontId="12" fillId="15" borderId="0" xfId="0" applyFont="1" applyFill="1" applyAlignment="1">
      <alignment horizontal="right" vertical="top" wrapText="1"/>
    </xf>
    <xf numFmtId="0" fontId="1" fillId="6" borderId="15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2" fillId="14" borderId="0" xfId="0" applyFont="1" applyFill="1" applyAlignment="1">
      <alignment vertical="top"/>
    </xf>
    <xf numFmtId="0" fontId="14" fillId="16" borderId="0" xfId="0" applyFont="1" applyFill="1" applyAlignment="1">
      <alignment vertical="top"/>
    </xf>
    <xf numFmtId="0" fontId="1" fillId="19" borderId="0" xfId="0" applyFont="1" applyFill="1" applyAlignment="1">
      <alignment horizontal="left" vertical="top" wrapText="1"/>
    </xf>
    <xf numFmtId="0" fontId="12" fillId="19" borderId="0" xfId="0" applyFont="1" applyFill="1" applyAlignment="1">
      <alignment horizontal="left" vertical="top" wrapText="1"/>
    </xf>
    <xf numFmtId="0" fontId="1" fillId="19" borderId="0" xfId="0" applyFont="1" applyFill="1" applyAlignment="1">
      <alignment horizontal="center" wrapText="1"/>
    </xf>
    <xf numFmtId="0" fontId="12" fillId="19" borderId="17" xfId="0" applyFont="1" applyFill="1" applyBorder="1" applyAlignment="1">
      <alignment horizontal="left" vertical="top" wrapText="1"/>
    </xf>
    <xf numFmtId="0" fontId="0" fillId="22" borderId="31" xfId="0" applyFill="1" applyBorder="1" applyAlignment="1">
      <alignment horizontal="left"/>
    </xf>
    <xf numFmtId="0" fontId="0" fillId="22" borderId="34" xfId="0" applyFill="1" applyBorder="1" applyAlignment="1">
      <alignment horizontal="left"/>
    </xf>
    <xf numFmtId="0" fontId="0" fillId="22" borderId="25" xfId="0" applyFill="1" applyBorder="1" applyAlignment="1">
      <alignment horizontal="left"/>
    </xf>
    <xf numFmtId="0" fontId="0" fillId="22" borderId="28" xfId="0" applyFill="1" applyBorder="1" applyAlignment="1">
      <alignment horizontal="left"/>
    </xf>
    <xf numFmtId="0" fontId="0" fillId="22" borderId="18" xfId="0" applyFill="1" applyBorder="1" applyAlignment="1">
      <alignment horizontal="left"/>
    </xf>
    <xf numFmtId="0" fontId="0" fillId="22" borderId="23" xfId="0" applyFill="1" applyBorder="1" applyAlignment="1">
      <alignment horizontal="left"/>
    </xf>
    <xf numFmtId="0" fontId="0" fillId="22" borderId="19" xfId="0" applyFill="1" applyBorder="1" applyAlignment="1">
      <alignment horizontal="left"/>
    </xf>
    <xf numFmtId="0" fontId="0" fillId="22" borderId="16" xfId="0" applyFill="1" applyBorder="1" applyAlignment="1">
      <alignment horizontal="left"/>
    </xf>
    <xf numFmtId="0" fontId="0" fillId="22" borderId="16" xfId="0" applyFill="1" applyBorder="1" applyAlignment="1">
      <alignment horizontal="center"/>
    </xf>
    <xf numFmtId="0" fontId="0" fillId="22" borderId="30" xfId="0" applyFill="1" applyBorder="1" applyAlignment="1">
      <alignment horizontal="center"/>
    </xf>
    <xf numFmtId="0" fontId="0" fillId="22" borderId="33" xfId="0" applyFill="1" applyBorder="1" applyAlignment="1">
      <alignment horizontal="center"/>
    </xf>
    <xf numFmtId="0" fontId="0" fillId="22" borderId="24" xfId="0" applyFill="1" applyBorder="1" applyAlignment="1">
      <alignment horizontal="center"/>
    </xf>
    <xf numFmtId="0" fontId="0" fillId="22" borderId="27" xfId="0" applyFill="1" applyBorder="1" applyAlignment="1">
      <alignment horizontal="center"/>
    </xf>
    <xf numFmtId="0" fontId="0" fillId="22" borderId="20" xfId="0" applyFill="1" applyBorder="1" applyAlignment="1">
      <alignment horizontal="center"/>
    </xf>
    <xf numFmtId="0" fontId="0" fillId="22" borderId="22" xfId="0" applyFill="1" applyBorder="1" applyAlignment="1">
      <alignment horizontal="center"/>
    </xf>
    <xf numFmtId="0" fontId="0" fillId="22" borderId="18" xfId="0" applyFill="1" applyBorder="1" applyAlignment="1">
      <alignment horizontal="center"/>
    </xf>
    <xf numFmtId="0" fontId="0" fillId="22" borderId="19" xfId="0" applyFill="1" applyBorder="1" applyAlignment="1">
      <alignment horizontal="center"/>
    </xf>
    <xf numFmtId="0" fontId="12" fillId="19" borderId="38" xfId="0" applyFont="1" applyFill="1" applyBorder="1" applyAlignment="1">
      <alignment horizontal="left" vertical="top" wrapText="1"/>
    </xf>
    <xf numFmtId="0" fontId="1" fillId="6" borderId="10" xfId="0" applyFont="1" applyFill="1" applyBorder="1" applyAlignment="1">
      <alignment horizontal="right" vertical="top" wrapText="1"/>
    </xf>
    <xf numFmtId="0" fontId="1" fillId="6" borderId="10" xfId="0" applyFont="1" applyFill="1" applyBorder="1" applyAlignment="1">
      <alignment horizontal="right" vertical="top"/>
    </xf>
    <xf numFmtId="0" fontId="1" fillId="3" borderId="0" xfId="0" applyFont="1" applyFill="1" applyAlignment="1">
      <alignment horizont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right" vertical="top" wrapText="1"/>
    </xf>
    <xf numFmtId="0" fontId="10" fillId="0" borderId="10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right" vertical="top" wrapText="1"/>
    </xf>
    <xf numFmtId="165" fontId="9" fillId="0" borderId="10" xfId="0" applyNumberFormat="1" applyFont="1" applyFill="1" applyBorder="1" applyAlignment="1">
      <alignment horizontal="right" vertical="top" wrapText="1"/>
    </xf>
    <xf numFmtId="0" fontId="0" fillId="0" borderId="0" xfId="0" applyFill="1"/>
    <xf numFmtId="2" fontId="9" fillId="13" borderId="10" xfId="0" applyNumberFormat="1" applyFont="1" applyFill="1" applyBorder="1" applyAlignment="1">
      <alignment horizontal="right" vertical="top" wrapText="1"/>
    </xf>
    <xf numFmtId="2" fontId="11" fillId="12" borderId="9" xfId="0" applyNumberFormat="1" applyFont="1" applyFill="1" applyBorder="1" applyAlignment="1">
      <alignment horizontal="right" vertical="top" wrapText="1"/>
    </xf>
    <xf numFmtId="2" fontId="11" fillId="12" borderId="10" xfId="0" applyNumberFormat="1" applyFont="1" applyFill="1" applyBorder="1" applyAlignment="1">
      <alignment horizontal="right" vertical="top" wrapText="1"/>
    </xf>
    <xf numFmtId="2" fontId="9" fillId="0" borderId="10" xfId="0" applyNumberFormat="1" applyFont="1" applyFill="1" applyBorder="1" applyAlignment="1">
      <alignment horizontal="right" vertical="top" wrapText="1"/>
    </xf>
    <xf numFmtId="2" fontId="11" fillId="0" borderId="10" xfId="0" applyNumberFormat="1" applyFont="1" applyFill="1" applyBorder="1" applyAlignment="1">
      <alignment horizontal="right" vertical="top" wrapText="1"/>
    </xf>
    <xf numFmtId="2" fontId="9" fillId="21" borderId="10" xfId="0" applyNumberFormat="1" applyFont="1" applyFill="1" applyBorder="1" applyAlignment="1">
      <alignment horizontal="right" vertical="top" wrapText="1"/>
    </xf>
    <xf numFmtId="2" fontId="7" fillId="8" borderId="10" xfId="0" applyNumberFormat="1" applyFont="1" applyFill="1" applyBorder="1" applyAlignment="1">
      <alignment horizontal="right" vertical="top" wrapText="1"/>
    </xf>
    <xf numFmtId="2" fontId="6" fillId="7" borderId="4" xfId="0" applyNumberFormat="1" applyFont="1" applyFill="1" applyBorder="1" applyAlignment="1">
      <alignment horizontal="left" vertical="top" wrapText="1"/>
    </xf>
    <xf numFmtId="2" fontId="7" fillId="8" borderId="5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F0D8"/>
      <color rgb="FFD8EC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56027</xdr:colOff>
      <xdr:row>0</xdr:row>
      <xdr:rowOff>0</xdr:rowOff>
    </xdr:from>
    <xdr:to>
      <xdr:col>3</xdr:col>
      <xdr:colOff>913277</xdr:colOff>
      <xdr:row>0</xdr:row>
      <xdr:rowOff>869156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409" y="0"/>
          <a:ext cx="2571750" cy="8691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</xdr:rowOff>
    </xdr:from>
    <xdr:to>
      <xdr:col>1</xdr:col>
      <xdr:colOff>2571750</xdr:colOff>
      <xdr:row>0</xdr:row>
      <xdr:rowOff>869157</xdr:rowOff>
    </xdr:to>
    <xdr:pic>
      <xdr:nvPicPr>
        <xdr:cNvPr id="5" name="Imagem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59" y="1"/>
          <a:ext cx="2571750" cy="8691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56027</xdr:colOff>
      <xdr:row>0</xdr:row>
      <xdr:rowOff>0</xdr:rowOff>
    </xdr:from>
    <xdr:to>
      <xdr:col>3</xdr:col>
      <xdr:colOff>2571750</xdr:colOff>
      <xdr:row>0</xdr:row>
      <xdr:rowOff>869156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52" y="0"/>
          <a:ext cx="2571750" cy="8691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9"/>
  <sheetViews>
    <sheetView showOutlineSymbols="0" view="pageBreakPreview" topLeftCell="A34" zoomScaleNormal="100" zoomScaleSheetLayoutView="100" workbookViewId="0">
      <selection activeCell="F8" sqref="F8"/>
    </sheetView>
  </sheetViews>
  <sheetFormatPr defaultRowHeight="14.25" x14ac:dyDescent="0.2"/>
  <cols>
    <col min="1" max="1" width="6.375" bestFit="1" customWidth="1"/>
    <col min="2" max="2" width="10.5" bestFit="1" customWidth="1"/>
    <col min="3" max="3" width="12.625" customWidth="1"/>
    <col min="4" max="4" width="60" bestFit="1" customWidth="1"/>
    <col min="5" max="5" width="8" bestFit="1" customWidth="1"/>
    <col min="6" max="10" width="13" bestFit="1" customWidth="1"/>
    <col min="16" max="16" width="11.375" bestFit="1" customWidth="1"/>
    <col min="17" max="18" width="9.875" bestFit="1" customWidth="1"/>
  </cols>
  <sheetData>
    <row r="1" spans="1:18" ht="15" x14ac:dyDescent="0.2">
      <c r="A1" s="1"/>
      <c r="B1" s="1"/>
      <c r="C1" s="1"/>
      <c r="D1" s="1" t="s">
        <v>0</v>
      </c>
      <c r="E1" s="106" t="s">
        <v>1</v>
      </c>
      <c r="F1" s="106"/>
      <c r="G1" s="57"/>
      <c r="H1" s="57" t="s">
        <v>2</v>
      </c>
      <c r="I1" s="106" t="s">
        <v>3</v>
      </c>
      <c r="J1" s="106"/>
    </row>
    <row r="2" spans="1:18" ht="25.5" customHeight="1" x14ac:dyDescent="0.2">
      <c r="A2" s="11"/>
      <c r="B2" s="11"/>
      <c r="C2" s="11"/>
      <c r="D2" s="11" t="s">
        <v>62</v>
      </c>
      <c r="E2" s="107" t="s">
        <v>73</v>
      </c>
      <c r="F2" s="107"/>
      <c r="G2" s="107"/>
      <c r="H2" s="58" t="s">
        <v>4</v>
      </c>
      <c r="I2" s="107" t="s">
        <v>5</v>
      </c>
      <c r="J2" s="107"/>
    </row>
    <row r="3" spans="1:18" ht="15" x14ac:dyDescent="0.25">
      <c r="A3" s="112" t="s">
        <v>6</v>
      </c>
      <c r="B3" s="111"/>
      <c r="C3" s="111"/>
      <c r="D3" s="111"/>
      <c r="E3" s="111"/>
      <c r="F3" s="111"/>
      <c r="G3" s="111"/>
      <c r="H3" s="111"/>
      <c r="I3" s="111"/>
      <c r="J3" s="111"/>
    </row>
    <row r="4" spans="1:18" ht="30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8" s="28" customFormat="1" ht="15" x14ac:dyDescent="0.2">
      <c r="A5" s="32"/>
      <c r="B5" s="33"/>
      <c r="C5" s="32"/>
      <c r="D5" s="35" t="s">
        <v>63</v>
      </c>
      <c r="E5" s="34"/>
      <c r="F5" s="33"/>
      <c r="G5" s="33"/>
      <c r="H5" s="33"/>
      <c r="I5" s="33"/>
      <c r="J5" s="33"/>
    </row>
    <row r="6" spans="1:18" x14ac:dyDescent="0.2">
      <c r="A6" s="5" t="s">
        <v>17</v>
      </c>
      <c r="B6" s="5"/>
      <c r="C6" s="5"/>
      <c r="D6" s="5" t="s">
        <v>18</v>
      </c>
      <c r="E6" s="5"/>
      <c r="F6" s="6"/>
      <c r="G6" s="5"/>
      <c r="H6" s="5"/>
      <c r="I6" s="7">
        <f>SUM(I7:I8)</f>
        <v>1384.42</v>
      </c>
      <c r="J6" s="19">
        <f t="shared" ref="J6:J33" si="0">I6/$H$37</f>
        <v>2.5275756731330274E-3</v>
      </c>
      <c r="P6" s="22">
        <v>443.36</v>
      </c>
      <c r="Q6" s="23">
        <f>P6+I6</f>
        <v>1827.7800000000002</v>
      </c>
      <c r="R6" s="23">
        <f>SUM(Q7:Q8)</f>
        <v>1642.94</v>
      </c>
    </row>
    <row r="7" spans="1:18" x14ac:dyDescent="0.2">
      <c r="A7" s="16" t="s">
        <v>61</v>
      </c>
      <c r="B7" s="17" t="s">
        <v>22</v>
      </c>
      <c r="C7" s="16" t="s">
        <v>19</v>
      </c>
      <c r="D7" s="8" t="s">
        <v>23</v>
      </c>
      <c r="E7" s="9" t="s">
        <v>24</v>
      </c>
      <c r="F7" s="10">
        <v>276.83</v>
      </c>
      <c r="G7" s="18">
        <v>0.43</v>
      </c>
      <c r="H7" s="18">
        <f t="shared" ref="H7:H8" si="1">TRUNC(G7*1.1945,2)</f>
        <v>0.51</v>
      </c>
      <c r="I7" s="18">
        <f t="shared" ref="I7:I8" si="2">TRUNC(H7*F7,2)</f>
        <v>141.18</v>
      </c>
      <c r="J7" s="48">
        <f t="shared" si="0"/>
        <v>2.577564131787469E-4</v>
      </c>
      <c r="L7" s="17">
        <v>258</v>
      </c>
      <c r="M7" s="20">
        <f t="shared" ref="M7:M19" si="3">L7+F7</f>
        <v>534.82999999999993</v>
      </c>
      <c r="N7" s="20">
        <f t="shared" ref="N7:N19" si="4">TRUNC(M7*H7,2)</f>
        <v>272.76</v>
      </c>
      <c r="P7" s="18">
        <v>258.52</v>
      </c>
      <c r="Q7" s="23">
        <f t="shared" ref="Q7:Q19" si="5">P7+I7</f>
        <v>399.7</v>
      </c>
    </row>
    <row r="8" spans="1:18" x14ac:dyDescent="0.2">
      <c r="A8" s="16" t="s">
        <v>55</v>
      </c>
      <c r="B8" s="17">
        <v>2</v>
      </c>
      <c r="C8" s="16" t="s">
        <v>44</v>
      </c>
      <c r="D8" s="8" t="s">
        <v>25</v>
      </c>
      <c r="E8" s="9" t="s">
        <v>26</v>
      </c>
      <c r="F8" s="10">
        <v>2</v>
      </c>
      <c r="G8" s="31">
        <v>520.41</v>
      </c>
      <c r="H8" s="18">
        <f t="shared" si="1"/>
        <v>621.62</v>
      </c>
      <c r="I8" s="18">
        <f t="shared" si="2"/>
        <v>1243.24</v>
      </c>
      <c r="J8" s="48">
        <f t="shared" si="0"/>
        <v>2.2698192599542801E-3</v>
      </c>
      <c r="M8" s="20">
        <f t="shared" si="3"/>
        <v>2</v>
      </c>
      <c r="N8" s="20">
        <f t="shared" si="4"/>
        <v>1243.24</v>
      </c>
      <c r="Q8" s="23">
        <f t="shared" si="5"/>
        <v>1243.24</v>
      </c>
    </row>
    <row r="9" spans="1:18" x14ac:dyDescent="0.2">
      <c r="A9" s="5">
        <v>2</v>
      </c>
      <c r="B9" s="5"/>
      <c r="C9" s="5"/>
      <c r="D9" s="5" t="s">
        <v>27</v>
      </c>
      <c r="E9" s="5"/>
      <c r="F9" s="6"/>
      <c r="G9" s="5"/>
      <c r="H9" s="5"/>
      <c r="I9" s="7">
        <f>SUM(I10:I12)</f>
        <v>220403.28</v>
      </c>
      <c r="J9" s="19">
        <f t="shared" si="0"/>
        <v>0.40239664899866157</v>
      </c>
      <c r="L9" s="21"/>
      <c r="M9" s="20">
        <f t="shared" si="3"/>
        <v>0</v>
      </c>
      <c r="N9" s="20">
        <f t="shared" si="4"/>
        <v>0</v>
      </c>
      <c r="P9" s="22">
        <v>268711.34000000003</v>
      </c>
      <c r="Q9" s="23">
        <f t="shared" si="5"/>
        <v>489114.62</v>
      </c>
      <c r="R9" s="23">
        <f>SUM(Q10:Q19)</f>
        <v>523358.89999999997</v>
      </c>
    </row>
    <row r="10" spans="1:18" ht="25.5" x14ac:dyDescent="0.2">
      <c r="A10" s="16" t="s">
        <v>56</v>
      </c>
      <c r="B10" s="17">
        <v>100576</v>
      </c>
      <c r="C10" s="16" t="s">
        <v>19</v>
      </c>
      <c r="D10" s="8" t="s">
        <v>47</v>
      </c>
      <c r="E10" s="9" t="s">
        <v>26</v>
      </c>
      <c r="F10" s="10">
        <v>1937.81</v>
      </c>
      <c r="G10" s="31">
        <v>2.29</v>
      </c>
      <c r="H10" s="18">
        <f>TRUNC(G10*1.1945,2)</f>
        <v>2.73</v>
      </c>
      <c r="I10" s="18">
        <f>TRUNC(H10*F10,2)</f>
        <v>5290.22</v>
      </c>
      <c r="J10" s="48">
        <f t="shared" si="0"/>
        <v>9.658507806534003E-3</v>
      </c>
      <c r="L10" s="17">
        <v>1806</v>
      </c>
      <c r="M10" s="20">
        <f t="shared" si="3"/>
        <v>3743.81</v>
      </c>
      <c r="N10" s="20">
        <f t="shared" si="4"/>
        <v>10220.6</v>
      </c>
      <c r="P10" s="18">
        <v>5392.59</v>
      </c>
      <c r="Q10" s="23">
        <f t="shared" si="5"/>
        <v>10682.810000000001</v>
      </c>
    </row>
    <row r="11" spans="1:18" ht="25.5" x14ac:dyDescent="0.2">
      <c r="A11" s="16" t="s">
        <v>57</v>
      </c>
      <c r="B11" s="17">
        <v>101169</v>
      </c>
      <c r="C11" s="16" t="s">
        <v>19</v>
      </c>
      <c r="D11" s="8" t="s">
        <v>49</v>
      </c>
      <c r="E11" s="9" t="s">
        <v>26</v>
      </c>
      <c r="F11" s="10">
        <v>1937.81</v>
      </c>
      <c r="G11" s="18">
        <v>82.79</v>
      </c>
      <c r="H11" s="18">
        <f t="shared" ref="H11:H19" si="6">TRUNC(G11*1.1945,2)</f>
        <v>98.89</v>
      </c>
      <c r="I11" s="18">
        <f t="shared" ref="I11:I19" si="7">TRUNC(H11*F11,2)</f>
        <v>191630.03</v>
      </c>
      <c r="J11" s="48">
        <f t="shared" si="0"/>
        <v>0.34986449348445714</v>
      </c>
      <c r="L11" s="17">
        <v>1806</v>
      </c>
      <c r="M11" s="20">
        <f t="shared" si="3"/>
        <v>3743.81</v>
      </c>
      <c r="N11" s="20">
        <f t="shared" si="4"/>
        <v>370225.37</v>
      </c>
      <c r="P11" s="18">
        <v>187306.97</v>
      </c>
      <c r="Q11" s="23">
        <f t="shared" si="5"/>
        <v>378937</v>
      </c>
    </row>
    <row r="12" spans="1:18" ht="25.5" x14ac:dyDescent="0.2">
      <c r="A12" s="16" t="s">
        <v>58</v>
      </c>
      <c r="B12" s="16" t="s">
        <v>45</v>
      </c>
      <c r="C12" s="16" t="s">
        <v>48</v>
      </c>
      <c r="D12" s="16" t="s">
        <v>46</v>
      </c>
      <c r="E12" s="9" t="s">
        <v>28</v>
      </c>
      <c r="F12" s="10">
        <v>530.69000000000005</v>
      </c>
      <c r="G12" s="31">
        <v>37.049999999999997</v>
      </c>
      <c r="H12" s="18">
        <f t="shared" si="6"/>
        <v>44.25</v>
      </c>
      <c r="I12" s="18">
        <f t="shared" si="7"/>
        <v>23483.03</v>
      </c>
      <c r="J12" s="48">
        <f t="shared" si="0"/>
        <v>4.2873647707670409E-2</v>
      </c>
      <c r="L12" s="17">
        <v>516</v>
      </c>
      <c r="M12" s="20">
        <f t="shared" si="3"/>
        <v>1046.69</v>
      </c>
      <c r="N12" s="20">
        <f t="shared" si="4"/>
        <v>46316.03</v>
      </c>
      <c r="P12" s="18">
        <v>27960.720000000001</v>
      </c>
      <c r="Q12" s="23">
        <f t="shared" si="5"/>
        <v>51443.75</v>
      </c>
    </row>
    <row r="13" spans="1:18" s="24" customFormat="1" x14ac:dyDescent="0.2">
      <c r="A13" s="5">
        <v>3</v>
      </c>
      <c r="B13" s="5"/>
      <c r="C13" s="5"/>
      <c r="D13" s="5" t="s">
        <v>54</v>
      </c>
      <c r="E13" s="5"/>
      <c r="F13" s="6"/>
      <c r="G13" s="5"/>
      <c r="H13" s="5"/>
      <c r="I13" s="7">
        <f>SUM(I14:I15)</f>
        <v>30446.92</v>
      </c>
      <c r="J13" s="19">
        <f t="shared" si="0"/>
        <v>5.5587823286161298E-2</v>
      </c>
      <c r="L13" s="17"/>
      <c r="P13" s="18"/>
      <c r="Q13" s="23"/>
    </row>
    <row r="14" spans="1:18" ht="51" x14ac:dyDescent="0.2">
      <c r="A14" s="16" t="s">
        <v>59</v>
      </c>
      <c r="B14" s="17">
        <v>3</v>
      </c>
      <c r="C14" s="16" t="s">
        <v>44</v>
      </c>
      <c r="D14" s="8" t="s">
        <v>29</v>
      </c>
      <c r="E14" s="9" t="s">
        <v>26</v>
      </c>
      <c r="F14" s="10">
        <v>493.19</v>
      </c>
      <c r="G14" s="31">
        <v>49.51</v>
      </c>
      <c r="H14" s="18">
        <f t="shared" si="6"/>
        <v>59.13</v>
      </c>
      <c r="I14" s="18">
        <f t="shared" si="7"/>
        <v>29162.32</v>
      </c>
      <c r="J14" s="48">
        <f t="shared" si="0"/>
        <v>5.324249187682982E-2</v>
      </c>
      <c r="L14" s="17">
        <v>774</v>
      </c>
      <c r="M14" s="20">
        <f t="shared" si="3"/>
        <v>1267.19</v>
      </c>
      <c r="N14" s="20">
        <f t="shared" si="4"/>
        <v>74928.94</v>
      </c>
      <c r="P14" s="18">
        <v>42617.42</v>
      </c>
      <c r="Q14" s="23">
        <f t="shared" si="5"/>
        <v>71779.739999999991</v>
      </c>
    </row>
    <row r="15" spans="1:18" ht="38.25" x14ac:dyDescent="0.2">
      <c r="A15" s="16" t="s">
        <v>60</v>
      </c>
      <c r="B15" s="17">
        <v>4</v>
      </c>
      <c r="C15" s="16" t="s">
        <v>44</v>
      </c>
      <c r="D15" s="8" t="s">
        <v>30</v>
      </c>
      <c r="E15" s="9" t="s">
        <v>31</v>
      </c>
      <c r="F15" s="10">
        <v>5</v>
      </c>
      <c r="G15" s="31">
        <v>215.09</v>
      </c>
      <c r="H15" s="18">
        <f t="shared" si="6"/>
        <v>256.92</v>
      </c>
      <c r="I15" s="18">
        <f t="shared" si="7"/>
        <v>1284.5999999999999</v>
      </c>
      <c r="J15" s="48">
        <f t="shared" si="0"/>
        <v>2.3453314093314793E-3</v>
      </c>
      <c r="L15" s="17">
        <v>5</v>
      </c>
      <c r="M15" s="20">
        <f t="shared" si="3"/>
        <v>10</v>
      </c>
      <c r="N15" s="20">
        <f t="shared" si="4"/>
        <v>2569.1999999999998</v>
      </c>
      <c r="P15" s="18">
        <v>1147</v>
      </c>
      <c r="Q15" s="23">
        <f t="shared" si="5"/>
        <v>2431.6</v>
      </c>
    </row>
    <row r="16" spans="1:18" s="24" customFormat="1" x14ac:dyDescent="0.2">
      <c r="A16" s="5">
        <v>4</v>
      </c>
      <c r="B16" s="5"/>
      <c r="C16" s="5"/>
      <c r="D16" s="5" t="s">
        <v>50</v>
      </c>
      <c r="E16" s="5"/>
      <c r="F16" s="6"/>
      <c r="G16" s="5"/>
      <c r="H16" s="5"/>
      <c r="I16" s="7">
        <f>SUM(I17:I19)</f>
        <v>3964.9</v>
      </c>
      <c r="J16" s="19">
        <f t="shared" si="0"/>
        <v>7.2388327143534043E-3</v>
      </c>
      <c r="L16" s="17"/>
      <c r="P16" s="18"/>
      <c r="Q16" s="23"/>
    </row>
    <row r="17" spans="1:17" s="24" customFormat="1" ht="25.5" x14ac:dyDescent="0.2">
      <c r="A17" s="16" t="s">
        <v>51</v>
      </c>
      <c r="B17" s="17">
        <v>1</v>
      </c>
      <c r="C17" s="16" t="s">
        <v>44</v>
      </c>
      <c r="D17" s="8" t="s">
        <v>20</v>
      </c>
      <c r="E17" s="9" t="s">
        <v>21</v>
      </c>
      <c r="F17" s="10">
        <v>1</v>
      </c>
      <c r="G17" s="31">
        <v>140.26</v>
      </c>
      <c r="H17" s="18">
        <f>TRUNC(G17*1.1945,2)</f>
        <v>167.54</v>
      </c>
      <c r="I17" s="18">
        <f>TRUNC(H17*F17,2)</f>
        <v>167.54</v>
      </c>
      <c r="J17" s="48">
        <f t="shared" si="0"/>
        <v>3.0588262830406041E-4</v>
      </c>
      <c r="L17" s="17"/>
      <c r="P17" s="18"/>
      <c r="Q17" s="23"/>
    </row>
    <row r="18" spans="1:17" ht="25.5" x14ac:dyDescent="0.2">
      <c r="A18" s="16" t="s">
        <v>52</v>
      </c>
      <c r="B18" s="17" t="s">
        <v>32</v>
      </c>
      <c r="C18" s="16" t="s">
        <v>19</v>
      </c>
      <c r="D18" s="8" t="s">
        <v>33</v>
      </c>
      <c r="E18" s="9" t="s">
        <v>24</v>
      </c>
      <c r="F18" s="10">
        <v>553.66</v>
      </c>
      <c r="G18" s="18">
        <v>1.38</v>
      </c>
      <c r="H18" s="18">
        <f t="shared" si="6"/>
        <v>1.64</v>
      </c>
      <c r="I18" s="18">
        <f t="shared" si="7"/>
        <v>908</v>
      </c>
      <c r="J18" s="48">
        <f t="shared" si="0"/>
        <v>1.6577618867141392E-3</v>
      </c>
      <c r="L18" s="17">
        <v>516</v>
      </c>
      <c r="M18" s="20">
        <f t="shared" si="3"/>
        <v>1069.6599999999999</v>
      </c>
      <c r="N18" s="20">
        <f t="shared" si="4"/>
        <v>1754.24</v>
      </c>
      <c r="P18" s="18">
        <v>1211.82</v>
      </c>
      <c r="Q18" s="23">
        <f t="shared" si="5"/>
        <v>2119.8199999999997</v>
      </c>
    </row>
    <row r="19" spans="1:17" ht="25.5" x14ac:dyDescent="0.2">
      <c r="A19" s="16" t="s">
        <v>53</v>
      </c>
      <c r="B19" s="17">
        <v>5</v>
      </c>
      <c r="C19" s="16" t="s">
        <v>44</v>
      </c>
      <c r="D19" s="8" t="s">
        <v>34</v>
      </c>
      <c r="E19" s="9" t="s">
        <v>31</v>
      </c>
      <c r="F19" s="10">
        <v>6</v>
      </c>
      <c r="G19" s="31">
        <v>403.15</v>
      </c>
      <c r="H19" s="18">
        <f t="shared" si="6"/>
        <v>481.56</v>
      </c>
      <c r="I19" s="18">
        <f t="shared" si="7"/>
        <v>2889.36</v>
      </c>
      <c r="J19" s="48">
        <f t="shared" si="0"/>
        <v>5.2751881993352047E-3</v>
      </c>
      <c r="L19" s="17">
        <v>6</v>
      </c>
      <c r="M19" s="20">
        <f t="shared" si="3"/>
        <v>12</v>
      </c>
      <c r="N19" s="20">
        <f t="shared" si="4"/>
        <v>5778.72</v>
      </c>
      <c r="P19" s="18">
        <v>3074.82</v>
      </c>
      <c r="Q19" s="23">
        <f t="shared" si="5"/>
        <v>5964.18</v>
      </c>
    </row>
    <row r="20" spans="1:17" s="28" customFormat="1" x14ac:dyDescent="0.2">
      <c r="A20" s="37"/>
      <c r="B20" s="38"/>
      <c r="C20" s="37"/>
      <c r="D20" s="42" t="s">
        <v>64</v>
      </c>
      <c r="E20" s="39"/>
      <c r="F20" s="40"/>
      <c r="G20" s="41"/>
      <c r="H20" s="41"/>
      <c r="I20" s="41"/>
      <c r="J20" s="41"/>
      <c r="L20" s="36"/>
      <c r="P20" s="18"/>
      <c r="Q20" s="23"/>
    </row>
    <row r="21" spans="1:17" s="28" customFormat="1" x14ac:dyDescent="0.2">
      <c r="A21" s="43" t="s">
        <v>17</v>
      </c>
      <c r="B21" s="43"/>
      <c r="C21" s="43"/>
      <c r="D21" s="43" t="s">
        <v>18</v>
      </c>
      <c r="E21" s="43"/>
      <c r="F21" s="21"/>
      <c r="G21" s="43"/>
      <c r="H21" s="43"/>
      <c r="I21" s="44">
        <f>SUM(I22)</f>
        <v>206</v>
      </c>
      <c r="J21" s="19">
        <f t="shared" si="0"/>
        <v>3.7610016372589502E-4</v>
      </c>
      <c r="L21" s="36"/>
      <c r="P21" s="18"/>
      <c r="Q21" s="23"/>
    </row>
    <row r="22" spans="1:17" s="28" customFormat="1" x14ac:dyDescent="0.2">
      <c r="A22" s="16" t="s">
        <v>65</v>
      </c>
      <c r="B22" s="17" t="s">
        <v>22</v>
      </c>
      <c r="C22" s="16" t="s">
        <v>19</v>
      </c>
      <c r="D22" s="16" t="s">
        <v>23</v>
      </c>
      <c r="E22" s="45" t="s">
        <v>24</v>
      </c>
      <c r="F22" s="17">
        <v>403.94</v>
      </c>
      <c r="G22" s="18">
        <v>0.43</v>
      </c>
      <c r="H22" s="18">
        <f t="shared" ref="H22:H33" si="8">TRUNC(G22*1.1945,2)</f>
        <v>0.51</v>
      </c>
      <c r="I22" s="18">
        <f t="shared" ref="I22" si="9">TRUNC(H22*F22,2)</f>
        <v>206</v>
      </c>
      <c r="J22" s="48">
        <f t="shared" si="0"/>
        <v>3.7610016372589502E-4</v>
      </c>
      <c r="L22" s="36"/>
      <c r="P22" s="18"/>
      <c r="Q22" s="23"/>
    </row>
    <row r="23" spans="1:17" s="28" customFormat="1" x14ac:dyDescent="0.2">
      <c r="A23" s="43">
        <v>2</v>
      </c>
      <c r="B23" s="43"/>
      <c r="C23" s="43"/>
      <c r="D23" s="43" t="s">
        <v>27</v>
      </c>
      <c r="E23" s="43"/>
      <c r="F23" s="21"/>
      <c r="G23" s="43"/>
      <c r="H23" s="43"/>
      <c r="I23" s="44">
        <f>SUM(I24:I26)</f>
        <v>240101.93</v>
      </c>
      <c r="J23" s="19">
        <f t="shared" si="0"/>
        <v>0.43836104458205527</v>
      </c>
      <c r="L23" s="36"/>
      <c r="P23" s="18"/>
      <c r="Q23" s="23"/>
    </row>
    <row r="24" spans="1:17" s="28" customFormat="1" ht="25.5" x14ac:dyDescent="0.2">
      <c r="A24" s="16" t="s">
        <v>56</v>
      </c>
      <c r="B24" s="17">
        <v>100576</v>
      </c>
      <c r="C24" s="16" t="s">
        <v>19</v>
      </c>
      <c r="D24" s="16" t="s">
        <v>66</v>
      </c>
      <c r="E24" s="45" t="s">
        <v>26</v>
      </c>
      <c r="F24" s="17">
        <v>2019.7</v>
      </c>
      <c r="G24" s="18">
        <v>1.92</v>
      </c>
      <c r="H24" s="18">
        <f t="shared" si="8"/>
        <v>2.29</v>
      </c>
      <c r="I24" s="18">
        <f t="shared" ref="I24:I26" si="10">TRUNC(H24*F24,2)</f>
        <v>4625.1099999999997</v>
      </c>
      <c r="J24" s="48">
        <f t="shared" si="0"/>
        <v>8.4441972245158942E-3</v>
      </c>
      <c r="L24" s="36"/>
      <c r="P24" s="18"/>
      <c r="Q24" s="23"/>
    </row>
    <row r="25" spans="1:17" s="28" customFormat="1" ht="25.5" x14ac:dyDescent="0.2">
      <c r="A25" s="16" t="s">
        <v>57</v>
      </c>
      <c r="B25" s="17">
        <v>101169</v>
      </c>
      <c r="C25" s="16" t="s">
        <v>19</v>
      </c>
      <c r="D25" s="16" t="s">
        <v>49</v>
      </c>
      <c r="E25" s="45" t="s">
        <v>26</v>
      </c>
      <c r="F25" s="17">
        <v>2019.7</v>
      </c>
      <c r="G25" s="18">
        <v>82.79</v>
      </c>
      <c r="H25" s="18">
        <f t="shared" si="8"/>
        <v>98.89</v>
      </c>
      <c r="I25" s="18">
        <f t="shared" si="10"/>
        <v>199728.13</v>
      </c>
      <c r="J25" s="48">
        <f t="shared" si="0"/>
        <v>0.36464942909547016</v>
      </c>
      <c r="L25" s="36"/>
      <c r="P25" s="18"/>
      <c r="Q25" s="23"/>
    </row>
    <row r="26" spans="1:17" s="28" customFormat="1" ht="25.5" x14ac:dyDescent="0.2">
      <c r="A26" s="16" t="s">
        <v>58</v>
      </c>
      <c r="B26" s="16" t="s">
        <v>45</v>
      </c>
      <c r="C26" s="16" t="s">
        <v>48</v>
      </c>
      <c r="D26" s="16" t="s">
        <v>46</v>
      </c>
      <c r="E26" s="45" t="s">
        <v>28</v>
      </c>
      <c r="F26" s="17">
        <v>807.88</v>
      </c>
      <c r="G26" s="31">
        <v>37.049999999999997</v>
      </c>
      <c r="H26" s="18">
        <f t="shared" si="8"/>
        <v>44.25</v>
      </c>
      <c r="I26" s="18">
        <f t="shared" si="10"/>
        <v>35748.69</v>
      </c>
      <c r="J26" s="48">
        <f t="shared" si="0"/>
        <v>6.5267418262069263E-2</v>
      </c>
      <c r="L26" s="36"/>
      <c r="P26" s="18"/>
      <c r="Q26" s="23"/>
    </row>
    <row r="27" spans="1:17" s="28" customFormat="1" x14ac:dyDescent="0.2">
      <c r="A27" s="43">
        <v>3</v>
      </c>
      <c r="B27" s="43"/>
      <c r="C27" s="43"/>
      <c r="D27" s="43" t="s">
        <v>54</v>
      </c>
      <c r="E27" s="43"/>
      <c r="F27" s="21"/>
      <c r="G27" s="43"/>
      <c r="H27" s="43"/>
      <c r="I27" s="44">
        <f>SUM(I28:I29)</f>
        <v>46837.159999999996</v>
      </c>
      <c r="J27" s="19">
        <f t="shared" si="0"/>
        <v>8.5511958953669615E-2</v>
      </c>
      <c r="L27" s="36"/>
      <c r="P27" s="18"/>
      <c r="Q27" s="23"/>
    </row>
    <row r="28" spans="1:17" s="28" customFormat="1" ht="51" x14ac:dyDescent="0.2">
      <c r="A28" s="16" t="s">
        <v>59</v>
      </c>
      <c r="B28" s="17">
        <v>3</v>
      </c>
      <c r="C28" s="16" t="s">
        <v>44</v>
      </c>
      <c r="D28" s="16" t="s">
        <v>29</v>
      </c>
      <c r="E28" s="45" t="s">
        <v>26</v>
      </c>
      <c r="F28" s="46">
        <v>770.38</v>
      </c>
      <c r="G28" s="31">
        <v>49.51</v>
      </c>
      <c r="H28" s="18">
        <f t="shared" si="8"/>
        <v>59.13</v>
      </c>
      <c r="I28" s="18">
        <f t="shared" ref="I28:I29" si="11">TRUNC(H28*F28,2)</f>
        <v>45552.56</v>
      </c>
      <c r="J28" s="48">
        <f t="shared" si="0"/>
        <v>8.3166627544338137E-2</v>
      </c>
      <c r="L28" s="36"/>
      <c r="P28" s="18"/>
      <c r="Q28" s="23"/>
    </row>
    <row r="29" spans="1:17" s="28" customFormat="1" ht="38.25" x14ac:dyDescent="0.2">
      <c r="A29" s="16" t="s">
        <v>60</v>
      </c>
      <c r="B29" s="17">
        <v>4</v>
      </c>
      <c r="C29" s="16" t="s">
        <v>44</v>
      </c>
      <c r="D29" s="16" t="s">
        <v>30</v>
      </c>
      <c r="E29" s="45" t="s">
        <v>31</v>
      </c>
      <c r="F29" s="17">
        <v>5</v>
      </c>
      <c r="G29" s="31">
        <v>215.09</v>
      </c>
      <c r="H29" s="18">
        <f t="shared" si="8"/>
        <v>256.92</v>
      </c>
      <c r="I29" s="18">
        <f t="shared" si="11"/>
        <v>1284.5999999999999</v>
      </c>
      <c r="J29" s="48">
        <f t="shared" si="0"/>
        <v>2.3453314093314793E-3</v>
      </c>
      <c r="L29" s="36"/>
      <c r="P29" s="18"/>
      <c r="Q29" s="23"/>
    </row>
    <row r="30" spans="1:17" s="28" customFormat="1" x14ac:dyDescent="0.2">
      <c r="A30" s="43">
        <v>4</v>
      </c>
      <c r="B30" s="43"/>
      <c r="C30" s="43"/>
      <c r="D30" s="43" t="s">
        <v>50</v>
      </c>
      <c r="E30" s="43"/>
      <c r="F30" s="21"/>
      <c r="G30" s="43"/>
      <c r="H30" s="43"/>
      <c r="I30" s="44">
        <f>SUM(I31:I33)</f>
        <v>4381.82</v>
      </c>
      <c r="J30" s="19">
        <f t="shared" si="0"/>
        <v>8.0000156282398118E-3</v>
      </c>
      <c r="L30" s="36"/>
      <c r="P30" s="18"/>
      <c r="Q30" s="23"/>
    </row>
    <row r="31" spans="1:17" s="28" customFormat="1" ht="25.5" x14ac:dyDescent="0.2">
      <c r="A31" s="16" t="s">
        <v>51</v>
      </c>
      <c r="B31" s="17">
        <v>1</v>
      </c>
      <c r="C31" s="16" t="s">
        <v>44</v>
      </c>
      <c r="D31" s="16" t="s">
        <v>20</v>
      </c>
      <c r="E31" s="45" t="s">
        <v>21</v>
      </c>
      <c r="F31" s="17">
        <v>1</v>
      </c>
      <c r="G31" s="31">
        <v>140.26</v>
      </c>
      <c r="H31" s="18">
        <f t="shared" si="8"/>
        <v>167.54</v>
      </c>
      <c r="I31" s="18">
        <f t="shared" ref="I31:I33" si="12">TRUNC(H31*F31,2)</f>
        <v>167.54</v>
      </c>
      <c r="J31" s="48">
        <f t="shared" si="0"/>
        <v>3.0588262830406041E-4</v>
      </c>
      <c r="L31" s="36"/>
      <c r="P31" s="18"/>
      <c r="Q31" s="23"/>
    </row>
    <row r="32" spans="1:17" s="28" customFormat="1" ht="25.5" x14ac:dyDescent="0.2">
      <c r="A32" s="16" t="s">
        <v>52</v>
      </c>
      <c r="B32" s="17" t="s">
        <v>32</v>
      </c>
      <c r="C32" s="16" t="s">
        <v>19</v>
      </c>
      <c r="D32" s="16" t="s">
        <v>33</v>
      </c>
      <c r="E32" s="45" t="s">
        <v>24</v>
      </c>
      <c r="F32" s="17">
        <v>807.88</v>
      </c>
      <c r="G32" s="18">
        <v>1.38</v>
      </c>
      <c r="H32" s="18">
        <f t="shared" si="8"/>
        <v>1.64</v>
      </c>
      <c r="I32" s="31">
        <f t="shared" si="12"/>
        <v>1324.92</v>
      </c>
      <c r="J32" s="48">
        <f t="shared" si="0"/>
        <v>2.4189448006005478E-3</v>
      </c>
      <c r="L32" s="36"/>
      <c r="P32" s="18"/>
      <c r="Q32" s="23"/>
    </row>
    <row r="33" spans="1:17" s="28" customFormat="1" ht="25.5" x14ac:dyDescent="0.2">
      <c r="A33" s="16" t="s">
        <v>53</v>
      </c>
      <c r="B33" s="17">
        <v>5</v>
      </c>
      <c r="C33" s="16" t="s">
        <v>44</v>
      </c>
      <c r="D33" s="16" t="s">
        <v>34</v>
      </c>
      <c r="E33" s="45" t="s">
        <v>31</v>
      </c>
      <c r="F33" s="17">
        <v>6</v>
      </c>
      <c r="G33" s="31">
        <v>403.15</v>
      </c>
      <c r="H33" s="18">
        <f t="shared" si="8"/>
        <v>481.56</v>
      </c>
      <c r="I33" s="18">
        <f t="shared" si="12"/>
        <v>2889.36</v>
      </c>
      <c r="J33" s="48">
        <f t="shared" si="0"/>
        <v>5.2751881993352047E-3</v>
      </c>
      <c r="L33" s="36"/>
      <c r="P33" s="18"/>
      <c r="Q33" s="23"/>
    </row>
    <row r="34" spans="1:17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P34" s="18"/>
      <c r="Q34" s="23"/>
    </row>
    <row r="35" spans="1:17" x14ac:dyDescent="0.2">
      <c r="A35" s="108" t="s">
        <v>35</v>
      </c>
      <c r="B35" s="108"/>
      <c r="C35" s="108"/>
      <c r="D35" s="14" t="s">
        <v>36</v>
      </c>
      <c r="E35" s="13"/>
      <c r="F35" s="107" t="s">
        <v>37</v>
      </c>
      <c r="G35" s="108"/>
      <c r="H35" s="109">
        <f>((SUM(I6:I33)/2)/1.1945)</f>
        <v>458540.33486814576</v>
      </c>
      <c r="I35" s="108"/>
      <c r="J35" s="108"/>
    </row>
    <row r="36" spans="1:17" x14ac:dyDescent="0.2">
      <c r="A36" s="108" t="s">
        <v>38</v>
      </c>
      <c r="B36" s="108"/>
      <c r="C36" s="108"/>
      <c r="D36" s="14"/>
      <c r="E36" s="13"/>
      <c r="F36" s="107" t="s">
        <v>39</v>
      </c>
      <c r="G36" s="108"/>
      <c r="H36" s="109">
        <f>H37-H35</f>
        <v>89186.095131854294</v>
      </c>
      <c r="I36" s="108"/>
      <c r="J36" s="108"/>
    </row>
    <row r="37" spans="1:17" x14ac:dyDescent="0.2">
      <c r="A37" s="108" t="s">
        <v>40</v>
      </c>
      <c r="B37" s="108"/>
      <c r="C37" s="108"/>
      <c r="D37" s="14" t="s">
        <v>41</v>
      </c>
      <c r="E37" s="13"/>
      <c r="F37" s="107" t="s">
        <v>42</v>
      </c>
      <c r="G37" s="108"/>
      <c r="H37" s="109">
        <f>SUM(I6:I33)/2</f>
        <v>547726.43000000005</v>
      </c>
      <c r="I37" s="108"/>
      <c r="J37" s="108"/>
    </row>
    <row r="38" spans="1:17" x14ac:dyDescent="0.2">
      <c r="A38" s="12"/>
      <c r="B38" s="12"/>
      <c r="C38" s="12"/>
      <c r="D38" s="12"/>
      <c r="E38" s="12"/>
      <c r="F38" s="12"/>
      <c r="G38" s="12"/>
      <c r="H38" s="12"/>
      <c r="I38" s="12"/>
      <c r="J38" s="47"/>
    </row>
    <row r="39" spans="1:17" x14ac:dyDescent="0.2">
      <c r="A39" s="110" t="s">
        <v>43</v>
      </c>
      <c r="B39" s="111"/>
      <c r="C39" s="111"/>
      <c r="D39" s="111"/>
      <c r="E39" s="111"/>
      <c r="F39" s="111"/>
      <c r="G39" s="111"/>
      <c r="H39" s="111"/>
      <c r="I39" s="111"/>
      <c r="J39" s="111"/>
    </row>
  </sheetData>
  <mergeCells count="15">
    <mergeCell ref="A39:J39"/>
    <mergeCell ref="A3:J3"/>
    <mergeCell ref="A35:C35"/>
    <mergeCell ref="F35:G35"/>
    <mergeCell ref="H35:J35"/>
    <mergeCell ref="A36:C36"/>
    <mergeCell ref="F36:G36"/>
    <mergeCell ref="H36:J36"/>
    <mergeCell ref="E1:F1"/>
    <mergeCell ref="I1:J1"/>
    <mergeCell ref="I2:J2"/>
    <mergeCell ref="E2:G2"/>
    <mergeCell ref="A37:C37"/>
    <mergeCell ref="F37:G37"/>
    <mergeCell ref="H37:J37"/>
  </mergeCells>
  <pageMargins left="0.5" right="0.5" top="1" bottom="1" header="0.5" footer="0.5"/>
  <pageSetup paperSize="9" scale="76" fitToHeight="0" orientation="landscape" horizontalDpi="360" verticalDpi="360" r:id="rId1"/>
  <headerFooter>
    <oddHeader xml:space="preserve">&amp;L </oddHeader>
    <oddFooter xml:space="preserve">&amp;L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showOutlineSymbols="0" view="pageBreakPreview" zoomScale="85" zoomScaleNormal="100" zoomScaleSheetLayoutView="85" workbookViewId="0">
      <selection activeCell="D5" sqref="D5:D6"/>
    </sheetView>
  </sheetViews>
  <sheetFormatPr defaultRowHeight="14.25" x14ac:dyDescent="0.2"/>
  <cols>
    <col min="1" max="1" width="4.625" style="28" bestFit="1" customWidth="1"/>
    <col min="2" max="2" width="10.5" style="28" customWidth="1"/>
    <col min="3" max="3" width="12" style="28" bestFit="1" customWidth="1"/>
    <col min="4" max="4" width="60" style="28" bestFit="1" customWidth="1"/>
    <col min="5" max="5" width="8" style="28" bestFit="1" customWidth="1"/>
    <col min="6" max="6" width="13" style="28" customWidth="1"/>
    <col min="7" max="7" width="13" style="98" customWidth="1"/>
    <col min="8" max="8" width="13" style="28" customWidth="1"/>
    <col min="9" max="9" width="10.125" style="28" customWidth="1"/>
    <col min="10" max="10" width="10.375" style="28" bestFit="1" customWidth="1"/>
    <col min="11" max="11" width="13" style="28" customWidth="1"/>
    <col min="12" max="12" width="11" style="28" bestFit="1" customWidth="1"/>
    <col min="13" max="13" width="11.375" style="28" bestFit="1" customWidth="1"/>
    <col min="14" max="14" width="12.875" style="98" bestFit="1" customWidth="1"/>
    <col min="15" max="16" width="11.375" style="28" bestFit="1" customWidth="1"/>
    <col min="17" max="16384" width="9" style="28"/>
  </cols>
  <sheetData>
    <row r="1" spans="1:19" s="30" customFormat="1" ht="69.95" customHeight="1" x14ac:dyDescent="0.2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</row>
    <row r="2" spans="1:19" ht="15" x14ac:dyDescent="0.2">
      <c r="A2" s="29"/>
      <c r="B2" s="106" t="s">
        <v>0</v>
      </c>
      <c r="C2" s="106"/>
      <c r="D2" s="106"/>
      <c r="E2" s="106"/>
      <c r="F2" s="106"/>
      <c r="G2" s="99"/>
      <c r="H2" s="129" t="s">
        <v>1</v>
      </c>
      <c r="I2" s="129"/>
      <c r="J2" s="129"/>
      <c r="K2" s="57"/>
      <c r="L2" s="57" t="s">
        <v>2</v>
      </c>
      <c r="M2" s="106" t="s">
        <v>3</v>
      </c>
      <c r="N2" s="106"/>
      <c r="O2" s="106"/>
      <c r="P2" s="106"/>
    </row>
    <row r="3" spans="1:19" ht="25.5" customHeight="1" x14ac:dyDescent="0.2">
      <c r="A3" s="26"/>
      <c r="B3" s="107" t="s">
        <v>62</v>
      </c>
      <c r="C3" s="107"/>
      <c r="D3" s="107"/>
      <c r="E3" s="107"/>
      <c r="F3" s="107"/>
      <c r="G3" s="96"/>
      <c r="H3" s="107" t="s">
        <v>72</v>
      </c>
      <c r="I3" s="107"/>
      <c r="J3" s="107"/>
      <c r="K3" s="107"/>
      <c r="L3" s="58" t="s">
        <v>4</v>
      </c>
      <c r="M3" s="107" t="s">
        <v>5</v>
      </c>
      <c r="N3" s="107"/>
      <c r="O3" s="107"/>
      <c r="P3" s="107"/>
    </row>
    <row r="4" spans="1:19" ht="15" x14ac:dyDescent="0.25">
      <c r="A4" s="112" t="s">
        <v>6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</row>
    <row r="5" spans="1:19" ht="45" customHeight="1" x14ac:dyDescent="0.2">
      <c r="A5" s="124" t="s">
        <v>7</v>
      </c>
      <c r="B5" s="116" t="s">
        <v>8</v>
      </c>
      <c r="C5" s="124" t="s">
        <v>9</v>
      </c>
      <c r="D5" s="124" t="s">
        <v>10</v>
      </c>
      <c r="E5" s="122" t="s">
        <v>11</v>
      </c>
      <c r="F5" s="116" t="s">
        <v>12</v>
      </c>
      <c r="G5" s="114" t="s">
        <v>92</v>
      </c>
      <c r="H5" s="114" t="s">
        <v>93</v>
      </c>
      <c r="I5" s="114" t="s">
        <v>14</v>
      </c>
      <c r="J5" s="117" t="s">
        <v>71</v>
      </c>
      <c r="K5" s="118"/>
      <c r="L5" s="119"/>
      <c r="M5" s="117" t="s">
        <v>70</v>
      </c>
      <c r="N5" s="118"/>
      <c r="O5" s="119"/>
      <c r="P5" s="116" t="s">
        <v>16</v>
      </c>
      <c r="R5" s="98" t="s">
        <v>70</v>
      </c>
    </row>
    <row r="6" spans="1:19" ht="15" x14ac:dyDescent="0.2">
      <c r="A6" s="125"/>
      <c r="B6" s="115"/>
      <c r="C6" s="125"/>
      <c r="D6" s="125"/>
      <c r="E6" s="123"/>
      <c r="F6" s="115"/>
      <c r="G6" s="128"/>
      <c r="H6" s="115"/>
      <c r="I6" s="115"/>
      <c r="J6" s="51" t="s">
        <v>67</v>
      </c>
      <c r="K6" s="52" t="s">
        <v>68</v>
      </c>
      <c r="L6" s="52" t="s">
        <v>69</v>
      </c>
      <c r="M6" s="51" t="s">
        <v>67</v>
      </c>
      <c r="N6" s="52" t="s">
        <v>68</v>
      </c>
      <c r="O6" s="52" t="s">
        <v>69</v>
      </c>
      <c r="P6" s="115"/>
    </row>
    <row r="7" spans="1:19" ht="15" x14ac:dyDescent="0.2">
      <c r="A7" s="32"/>
      <c r="B7" s="33"/>
      <c r="C7" s="32"/>
      <c r="D7" s="35" t="s">
        <v>63</v>
      </c>
      <c r="E7" s="34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</row>
    <row r="8" spans="1:19" x14ac:dyDescent="0.2">
      <c r="A8" s="5" t="s">
        <v>17</v>
      </c>
      <c r="B8" s="5"/>
      <c r="C8" s="5"/>
      <c r="D8" s="5" t="s">
        <v>18</v>
      </c>
      <c r="E8" s="5"/>
      <c r="F8" s="6"/>
      <c r="G8" s="49"/>
      <c r="H8" s="5"/>
      <c r="I8" s="5"/>
      <c r="J8" s="6"/>
      <c r="K8" s="49"/>
      <c r="L8" s="49"/>
      <c r="M8" s="7">
        <f>SUM(M9:M10)</f>
        <v>1260.9299999999998</v>
      </c>
      <c r="N8" s="7">
        <f t="shared" ref="N8:O8" si="0">SUM(N9:N10)</f>
        <v>1260.9299999999998</v>
      </c>
      <c r="O8" s="7">
        <f t="shared" si="0"/>
        <v>0</v>
      </c>
      <c r="P8" s="19">
        <v>0</v>
      </c>
    </row>
    <row r="9" spans="1:19" x14ac:dyDescent="0.2">
      <c r="A9" s="16" t="s">
        <v>91</v>
      </c>
      <c r="B9" s="17" t="s">
        <v>22</v>
      </c>
      <c r="C9" s="16" t="s">
        <v>19</v>
      </c>
      <c r="D9" s="8" t="s">
        <v>23</v>
      </c>
      <c r="E9" s="9" t="s">
        <v>24</v>
      </c>
      <c r="F9" s="10">
        <v>276.83</v>
      </c>
      <c r="G9" s="18">
        <f>S9</f>
        <v>0.62</v>
      </c>
      <c r="H9" s="18">
        <v>0.47</v>
      </c>
      <c r="I9" s="18">
        <f t="shared" ref="I9:I10" si="1">TRUNC(H9*1.1945,2)</f>
        <v>0.56000000000000005</v>
      </c>
      <c r="J9" s="10">
        <v>276.83</v>
      </c>
      <c r="K9" s="50">
        <v>276.83</v>
      </c>
      <c r="L9" s="50">
        <f>J9-K9</f>
        <v>0</v>
      </c>
      <c r="M9" s="18">
        <f>O9+N9</f>
        <v>171.63</v>
      </c>
      <c r="N9" s="18">
        <f>TRUNC(K9*G9,2)</f>
        <v>171.63</v>
      </c>
      <c r="O9" s="18">
        <f>TRUNC(I9*L9,2)</f>
        <v>0</v>
      </c>
      <c r="P9" s="48">
        <f t="shared" ref="P9:P21" si="2">O9/$P$41</f>
        <v>0</v>
      </c>
      <c r="S9" s="23">
        <v>0.62</v>
      </c>
    </row>
    <row r="10" spans="1:19" ht="25.5" x14ac:dyDescent="0.2">
      <c r="A10" s="16" t="s">
        <v>55</v>
      </c>
      <c r="B10" s="17">
        <v>2</v>
      </c>
      <c r="C10" s="16" t="s">
        <v>44</v>
      </c>
      <c r="D10" s="8" t="s">
        <v>25</v>
      </c>
      <c r="E10" s="9" t="s">
        <v>26</v>
      </c>
      <c r="F10" s="10">
        <v>2</v>
      </c>
      <c r="G10" s="18">
        <f t="shared" ref="G10:G35" si="3">S10</f>
        <v>544.65</v>
      </c>
      <c r="H10" s="31">
        <v>525.74</v>
      </c>
      <c r="I10" s="18">
        <f t="shared" si="1"/>
        <v>627.99</v>
      </c>
      <c r="J10" s="10">
        <v>2</v>
      </c>
      <c r="K10" s="50">
        <v>2</v>
      </c>
      <c r="L10" s="50">
        <f>J10-K10</f>
        <v>0</v>
      </c>
      <c r="M10" s="18">
        <f>O10+N10</f>
        <v>1089.3</v>
      </c>
      <c r="N10" s="18">
        <f t="shared" ref="N10:N35" si="4">TRUNC(K10*G10,2)</f>
        <v>1089.3</v>
      </c>
      <c r="O10" s="18">
        <f>TRUNC(I10*L10,2)</f>
        <v>0</v>
      </c>
      <c r="P10" s="48">
        <f t="shared" si="2"/>
        <v>0</v>
      </c>
      <c r="S10" s="23">
        <v>544.65</v>
      </c>
    </row>
    <row r="11" spans="1:19" x14ac:dyDescent="0.2">
      <c r="A11" s="5">
        <v>2</v>
      </c>
      <c r="B11" s="5"/>
      <c r="C11" s="5"/>
      <c r="D11" s="5" t="s">
        <v>27</v>
      </c>
      <c r="E11" s="5"/>
      <c r="F11" s="6"/>
      <c r="G11" s="49"/>
      <c r="H11" s="5"/>
      <c r="I11" s="5"/>
      <c r="J11" s="6"/>
      <c r="K11" s="49"/>
      <c r="L11" s="49"/>
      <c r="M11" s="7">
        <f>SUM(M12:M14)</f>
        <v>192195.84999999998</v>
      </c>
      <c r="N11" s="7">
        <f t="shared" ref="N11:O11" si="5">SUM(N12:N14)</f>
        <v>95019.790000000008</v>
      </c>
      <c r="O11" s="7">
        <f t="shared" si="5"/>
        <v>97176.06</v>
      </c>
      <c r="P11" s="19">
        <f t="shared" si="2"/>
        <v>0.32620381152953315</v>
      </c>
      <c r="S11" s="23">
        <v>0</v>
      </c>
    </row>
    <row r="12" spans="1:19" ht="25.5" x14ac:dyDescent="0.2">
      <c r="A12" s="16" t="s">
        <v>56</v>
      </c>
      <c r="B12" s="17">
        <v>100576</v>
      </c>
      <c r="C12" s="16" t="s">
        <v>19</v>
      </c>
      <c r="D12" s="8" t="s">
        <v>47</v>
      </c>
      <c r="E12" s="9" t="s">
        <v>26</v>
      </c>
      <c r="F12" s="10">
        <v>1937.81</v>
      </c>
      <c r="G12" s="18">
        <f t="shared" si="3"/>
        <v>2.25</v>
      </c>
      <c r="H12" s="31">
        <v>1.96</v>
      </c>
      <c r="I12" s="18">
        <f>TRUNC(H12*1.1945,2)</f>
        <v>2.34</v>
      </c>
      <c r="J12" s="10">
        <v>1937.81</v>
      </c>
      <c r="K12" s="50">
        <v>1092</v>
      </c>
      <c r="L12" s="50">
        <f>J12-K12</f>
        <v>845.81</v>
      </c>
      <c r="M12" s="18">
        <f>O12+N12</f>
        <v>4436.1900000000005</v>
      </c>
      <c r="N12" s="18">
        <f t="shared" si="4"/>
        <v>2457</v>
      </c>
      <c r="O12" s="18">
        <f>TRUNC(I12*L12,2)</f>
        <v>1979.19</v>
      </c>
      <c r="P12" s="48">
        <f t="shared" si="2"/>
        <v>6.6438104378911513E-3</v>
      </c>
      <c r="S12" s="23">
        <v>2.25</v>
      </c>
    </row>
    <row r="13" spans="1:19" ht="25.5" x14ac:dyDescent="0.2">
      <c r="A13" s="16" t="s">
        <v>57</v>
      </c>
      <c r="B13" s="17">
        <v>101169</v>
      </c>
      <c r="C13" s="16" t="s">
        <v>19</v>
      </c>
      <c r="D13" s="8" t="s">
        <v>49</v>
      </c>
      <c r="E13" s="9" t="s">
        <v>26</v>
      </c>
      <c r="F13" s="10">
        <v>1937.81</v>
      </c>
      <c r="G13" s="18">
        <f t="shared" si="3"/>
        <v>76.989999999999995</v>
      </c>
      <c r="H13" s="18">
        <v>84.65</v>
      </c>
      <c r="I13" s="18">
        <f t="shared" ref="I13:I21" si="6">TRUNC(H13*1.1945,2)</f>
        <v>101.11</v>
      </c>
      <c r="J13" s="10">
        <v>1937.81</v>
      </c>
      <c r="K13" s="50">
        <v>1092</v>
      </c>
      <c r="L13" s="50">
        <f>J13-K13</f>
        <v>845.81</v>
      </c>
      <c r="M13" s="18">
        <f>O13+N13</f>
        <v>169593.11</v>
      </c>
      <c r="N13" s="18">
        <v>84073.27</v>
      </c>
      <c r="O13" s="18">
        <f>TRUNC(I13*L13,2)</f>
        <v>85519.84</v>
      </c>
      <c r="P13" s="48">
        <f t="shared" si="2"/>
        <v>0.28707582679721561</v>
      </c>
      <c r="S13" s="23">
        <v>76.989999999999995</v>
      </c>
    </row>
    <row r="14" spans="1:19" ht="38.25" x14ac:dyDescent="0.2">
      <c r="A14" s="16" t="s">
        <v>58</v>
      </c>
      <c r="B14" s="16" t="s">
        <v>45</v>
      </c>
      <c r="C14" s="16" t="s">
        <v>94</v>
      </c>
      <c r="D14" s="16" t="s">
        <v>46</v>
      </c>
      <c r="E14" s="9" t="s">
        <v>28</v>
      </c>
      <c r="F14" s="10">
        <v>530.69000000000005</v>
      </c>
      <c r="G14" s="18">
        <f t="shared" si="3"/>
        <v>27.21</v>
      </c>
      <c r="H14" s="31">
        <v>37.049999999999997</v>
      </c>
      <c r="I14" s="18">
        <f t="shared" si="6"/>
        <v>44.25</v>
      </c>
      <c r="J14" s="10">
        <v>530.69000000000005</v>
      </c>
      <c r="K14" s="50">
        <v>312</v>
      </c>
      <c r="L14" s="50">
        <f>J14-K14</f>
        <v>218.69000000000005</v>
      </c>
      <c r="M14" s="18">
        <f>O14+N14</f>
        <v>18166.550000000003</v>
      </c>
      <c r="N14" s="18">
        <f t="shared" si="4"/>
        <v>8489.52</v>
      </c>
      <c r="O14" s="18">
        <f>TRUNC(I14*L14,2)</f>
        <v>9677.0300000000007</v>
      </c>
      <c r="P14" s="48">
        <f t="shared" si="2"/>
        <v>3.2484174294426411E-2</v>
      </c>
      <c r="S14" s="23">
        <v>27.21</v>
      </c>
    </row>
    <row r="15" spans="1:19" x14ac:dyDescent="0.2">
      <c r="A15" s="5">
        <v>3</v>
      </c>
      <c r="B15" s="5"/>
      <c r="C15" s="5"/>
      <c r="D15" s="5" t="s">
        <v>54</v>
      </c>
      <c r="E15" s="5"/>
      <c r="F15" s="6"/>
      <c r="G15" s="49"/>
      <c r="H15" s="5"/>
      <c r="I15" s="5"/>
      <c r="J15" s="6"/>
      <c r="K15" s="49"/>
      <c r="L15" s="49"/>
      <c r="M15" s="7">
        <f>SUM(M16:M17)</f>
        <v>31572.14</v>
      </c>
      <c r="N15" s="7">
        <f t="shared" ref="N15:O15" si="7">SUM(N16:N17)</f>
        <v>0</v>
      </c>
      <c r="O15" s="7">
        <f t="shared" si="7"/>
        <v>31572.14</v>
      </c>
      <c r="P15" s="19">
        <f t="shared" si="2"/>
        <v>0.10598240354819938</v>
      </c>
      <c r="S15" s="23">
        <v>0</v>
      </c>
    </row>
    <row r="16" spans="1:19" ht="51" x14ac:dyDescent="0.2">
      <c r="A16" s="16" t="s">
        <v>59</v>
      </c>
      <c r="B16" s="17">
        <v>3</v>
      </c>
      <c r="C16" s="16" t="s">
        <v>44</v>
      </c>
      <c r="D16" s="8" t="s">
        <v>29</v>
      </c>
      <c r="E16" s="9" t="s">
        <v>26</v>
      </c>
      <c r="F16" s="10">
        <v>493.19</v>
      </c>
      <c r="G16" s="18">
        <f t="shared" si="3"/>
        <v>43.49</v>
      </c>
      <c r="H16" s="31">
        <v>51.35</v>
      </c>
      <c r="I16" s="18">
        <f t="shared" si="6"/>
        <v>61.33</v>
      </c>
      <c r="J16" s="10">
        <v>493.19</v>
      </c>
      <c r="K16" s="50"/>
      <c r="L16" s="50">
        <f>J16-K16</f>
        <v>493.19</v>
      </c>
      <c r="M16" s="18">
        <f>O16+N16</f>
        <v>30247.34</v>
      </c>
      <c r="N16" s="18">
        <f t="shared" si="4"/>
        <v>0</v>
      </c>
      <c r="O16" s="18">
        <f>TRUNC(I16*L16,2)</f>
        <v>30247.34</v>
      </c>
      <c r="P16" s="48">
        <f t="shared" si="2"/>
        <v>0.10153527110102746</v>
      </c>
      <c r="S16" s="23">
        <v>43.49</v>
      </c>
    </row>
    <row r="17" spans="1:19" ht="38.25" x14ac:dyDescent="0.2">
      <c r="A17" s="16" t="s">
        <v>60</v>
      </c>
      <c r="B17" s="17">
        <v>4</v>
      </c>
      <c r="C17" s="16" t="s">
        <v>44</v>
      </c>
      <c r="D17" s="8" t="s">
        <v>30</v>
      </c>
      <c r="E17" s="9" t="s">
        <v>31</v>
      </c>
      <c r="F17" s="10">
        <v>5</v>
      </c>
      <c r="G17" s="18">
        <f t="shared" si="3"/>
        <v>180.33</v>
      </c>
      <c r="H17" s="31">
        <v>221.82</v>
      </c>
      <c r="I17" s="18">
        <f t="shared" si="6"/>
        <v>264.95999999999998</v>
      </c>
      <c r="J17" s="10">
        <v>5</v>
      </c>
      <c r="K17" s="50"/>
      <c r="L17" s="50">
        <f>J17-K17</f>
        <v>5</v>
      </c>
      <c r="M17" s="18">
        <f>O17+N17</f>
        <v>1324.8</v>
      </c>
      <c r="N17" s="18">
        <f t="shared" si="4"/>
        <v>0</v>
      </c>
      <c r="O17" s="18">
        <f>TRUNC(I17*L17,2)</f>
        <v>1324.8</v>
      </c>
      <c r="P17" s="48">
        <f t="shared" si="2"/>
        <v>4.4471324471719222E-3</v>
      </c>
      <c r="S17" s="23">
        <v>180.33</v>
      </c>
    </row>
    <row r="18" spans="1:19" x14ac:dyDescent="0.2">
      <c r="A18" s="5">
        <v>4</v>
      </c>
      <c r="B18" s="5"/>
      <c r="C18" s="5"/>
      <c r="D18" s="5" t="s">
        <v>50</v>
      </c>
      <c r="E18" s="5"/>
      <c r="F18" s="6"/>
      <c r="G18" s="49"/>
      <c r="H18" s="5"/>
      <c r="I18" s="5"/>
      <c r="J18" s="6"/>
      <c r="K18" s="49"/>
      <c r="L18" s="49"/>
      <c r="M18" s="7">
        <f>SUM(M19:M21)</f>
        <v>4051.55</v>
      </c>
      <c r="N18" s="7">
        <f t="shared" ref="N18:O18" si="8">SUM(N19:N21)</f>
        <v>0</v>
      </c>
      <c r="O18" s="7">
        <f t="shared" si="8"/>
        <v>4051.55</v>
      </c>
      <c r="P18" s="19">
        <f t="shared" si="2"/>
        <v>1.3600377012635419E-2</v>
      </c>
      <c r="S18" s="23">
        <v>0</v>
      </c>
    </row>
    <row r="19" spans="1:19" ht="25.5" x14ac:dyDescent="0.2">
      <c r="A19" s="16" t="s">
        <v>51</v>
      </c>
      <c r="B19" s="17">
        <v>1</v>
      </c>
      <c r="C19" s="16" t="s">
        <v>44</v>
      </c>
      <c r="D19" s="8" t="s">
        <v>20</v>
      </c>
      <c r="E19" s="9" t="s">
        <v>21</v>
      </c>
      <c r="F19" s="10">
        <v>1</v>
      </c>
      <c r="G19" s="18">
        <f t="shared" si="3"/>
        <v>145.32</v>
      </c>
      <c r="H19" s="31">
        <v>140.9</v>
      </c>
      <c r="I19" s="18">
        <f>TRUNC(H19*1.1945,2)</f>
        <v>168.3</v>
      </c>
      <c r="J19" s="10">
        <v>1</v>
      </c>
      <c r="K19" s="50"/>
      <c r="L19" s="50">
        <f>J19-K19</f>
        <v>1</v>
      </c>
      <c r="M19" s="18">
        <f>O19+N19</f>
        <v>168.3</v>
      </c>
      <c r="N19" s="18">
        <f t="shared" si="4"/>
        <v>0</v>
      </c>
      <c r="O19" s="18">
        <f>TRUNC(I19*L19,2)</f>
        <v>168.3</v>
      </c>
      <c r="P19" s="48">
        <f t="shared" si="2"/>
        <v>5.6495500517741136E-4</v>
      </c>
      <c r="S19" s="23">
        <v>145.32</v>
      </c>
    </row>
    <row r="20" spans="1:19" ht="25.5" x14ac:dyDescent="0.2">
      <c r="A20" s="16" t="s">
        <v>52</v>
      </c>
      <c r="B20" s="17" t="s">
        <v>32</v>
      </c>
      <c r="C20" s="16" t="s">
        <v>19</v>
      </c>
      <c r="D20" s="8" t="s">
        <v>33</v>
      </c>
      <c r="E20" s="9" t="s">
        <v>24</v>
      </c>
      <c r="F20" s="10">
        <v>553.66</v>
      </c>
      <c r="G20" s="18">
        <f t="shared" si="3"/>
        <v>1.4</v>
      </c>
      <c r="H20" s="18">
        <v>1.49</v>
      </c>
      <c r="I20" s="18">
        <f t="shared" si="6"/>
        <v>1.77</v>
      </c>
      <c r="J20" s="10">
        <v>553.66</v>
      </c>
      <c r="K20" s="50"/>
      <c r="L20" s="50">
        <f>J20-K20</f>
        <v>553.66</v>
      </c>
      <c r="M20" s="18">
        <f>O20+N20</f>
        <v>979.97</v>
      </c>
      <c r="N20" s="18">
        <f t="shared" si="4"/>
        <v>0</v>
      </c>
      <c r="O20" s="18">
        <f>TRUNC(I20*L20,2)</f>
        <v>979.97</v>
      </c>
      <c r="P20" s="48">
        <f t="shared" si="2"/>
        <v>3.2895957006756258E-3</v>
      </c>
      <c r="S20" s="23">
        <v>1.4</v>
      </c>
    </row>
    <row r="21" spans="1:19" ht="25.5" x14ac:dyDescent="0.2">
      <c r="A21" s="16" t="s">
        <v>53</v>
      </c>
      <c r="B21" s="17">
        <v>5</v>
      </c>
      <c r="C21" s="16" t="s">
        <v>44</v>
      </c>
      <c r="D21" s="8" t="s">
        <v>34</v>
      </c>
      <c r="E21" s="9" t="s">
        <v>31</v>
      </c>
      <c r="F21" s="10">
        <v>6</v>
      </c>
      <c r="G21" s="18">
        <f t="shared" si="3"/>
        <v>402.84</v>
      </c>
      <c r="H21" s="31">
        <v>405.09</v>
      </c>
      <c r="I21" s="18">
        <f t="shared" si="6"/>
        <v>483.88</v>
      </c>
      <c r="J21" s="10">
        <v>6</v>
      </c>
      <c r="K21" s="50"/>
      <c r="L21" s="50">
        <f>J21-K21</f>
        <v>6</v>
      </c>
      <c r="M21" s="18">
        <f>O21+N21</f>
        <v>2903.28</v>
      </c>
      <c r="N21" s="18">
        <f t="shared" si="4"/>
        <v>0</v>
      </c>
      <c r="O21" s="18">
        <f>TRUNC(I21*L21,2)</f>
        <v>2903.28</v>
      </c>
      <c r="P21" s="48">
        <f t="shared" si="2"/>
        <v>9.7458263067823816E-3</v>
      </c>
      <c r="S21" s="23">
        <v>402.84</v>
      </c>
    </row>
    <row r="22" spans="1:19" x14ac:dyDescent="0.2">
      <c r="A22" s="37"/>
      <c r="B22" s="38"/>
      <c r="C22" s="37"/>
      <c r="D22" s="42" t="s">
        <v>64</v>
      </c>
      <c r="E22" s="39"/>
      <c r="F22" s="40"/>
      <c r="G22" s="40"/>
      <c r="H22" s="41"/>
      <c r="I22" s="41"/>
      <c r="J22" s="40"/>
      <c r="K22" s="40"/>
      <c r="L22" s="40"/>
      <c r="M22" s="41"/>
      <c r="N22" s="41"/>
      <c r="O22" s="41"/>
      <c r="P22" s="41"/>
      <c r="S22" s="23">
        <v>0</v>
      </c>
    </row>
    <row r="23" spans="1:19" x14ac:dyDescent="0.2">
      <c r="A23" s="43" t="s">
        <v>17</v>
      </c>
      <c r="B23" s="43"/>
      <c r="C23" s="43"/>
      <c r="D23" s="43" t="s">
        <v>18</v>
      </c>
      <c r="E23" s="43"/>
      <c r="F23" s="21"/>
      <c r="G23" s="49"/>
      <c r="H23" s="43"/>
      <c r="I23" s="43"/>
      <c r="J23" s="21"/>
      <c r="K23" s="21"/>
      <c r="L23" s="21"/>
      <c r="M23" s="44">
        <f>SUM(M24)</f>
        <v>250.44</v>
      </c>
      <c r="N23" s="44">
        <f t="shared" ref="N23:O23" si="9">SUM(N24)</f>
        <v>250.44</v>
      </c>
      <c r="O23" s="44">
        <f t="shared" si="9"/>
        <v>0</v>
      </c>
      <c r="P23" s="19">
        <f t="shared" ref="P23:P35" si="10">O23/$P$41</f>
        <v>0</v>
      </c>
      <c r="S23" s="23">
        <v>0</v>
      </c>
    </row>
    <row r="24" spans="1:19" x14ac:dyDescent="0.2">
      <c r="A24" s="16" t="s">
        <v>65</v>
      </c>
      <c r="B24" s="17" t="s">
        <v>22</v>
      </c>
      <c r="C24" s="16" t="s">
        <v>19</v>
      </c>
      <c r="D24" s="16" t="s">
        <v>23</v>
      </c>
      <c r="E24" s="45" t="s">
        <v>24</v>
      </c>
      <c r="F24" s="17">
        <v>403.94</v>
      </c>
      <c r="G24" s="18">
        <f t="shared" si="3"/>
        <v>0.62</v>
      </c>
      <c r="H24" s="18">
        <v>0.47</v>
      </c>
      <c r="I24" s="18">
        <f t="shared" ref="I24:I35" si="11">TRUNC(H24*1.1945,2)</f>
        <v>0.56000000000000005</v>
      </c>
      <c r="J24" s="17">
        <v>403.94</v>
      </c>
      <c r="K24" s="17">
        <v>403.94</v>
      </c>
      <c r="L24" s="50">
        <f>J24-K24</f>
        <v>0</v>
      </c>
      <c r="M24" s="18">
        <f>O24+N24</f>
        <v>250.44</v>
      </c>
      <c r="N24" s="18">
        <f t="shared" si="4"/>
        <v>250.44</v>
      </c>
      <c r="O24" s="18">
        <f>TRUNC(I24*L24,2)</f>
        <v>0</v>
      </c>
      <c r="P24" s="48">
        <f t="shared" si="10"/>
        <v>0</v>
      </c>
      <c r="S24" s="23">
        <v>0.62</v>
      </c>
    </row>
    <row r="25" spans="1:19" x14ac:dyDescent="0.2">
      <c r="A25" s="43">
        <v>2</v>
      </c>
      <c r="B25" s="43"/>
      <c r="C25" s="43"/>
      <c r="D25" s="43" t="s">
        <v>27</v>
      </c>
      <c r="E25" s="43"/>
      <c r="F25" s="21"/>
      <c r="G25" s="49"/>
      <c r="H25" s="43"/>
      <c r="I25" s="43"/>
      <c r="J25" s="21"/>
      <c r="K25" s="21"/>
      <c r="L25" s="21"/>
      <c r="M25" s="44">
        <f>SUM(M26:M28)</f>
        <v>210712.52999999997</v>
      </c>
      <c r="N25" s="44">
        <f t="shared" ref="N25:O25" si="12">SUM(N26:N28)</f>
        <v>98686.169999999984</v>
      </c>
      <c r="O25" s="44">
        <f t="shared" si="12"/>
        <v>112026.36</v>
      </c>
      <c r="P25" s="19">
        <f t="shared" si="10"/>
        <v>0.37605378962451902</v>
      </c>
      <c r="S25" s="23">
        <v>0</v>
      </c>
    </row>
    <row r="26" spans="1:19" ht="25.5" x14ac:dyDescent="0.2">
      <c r="A26" s="16" t="s">
        <v>56</v>
      </c>
      <c r="B26" s="17">
        <v>100576</v>
      </c>
      <c r="C26" s="16" t="s">
        <v>19</v>
      </c>
      <c r="D26" s="16" t="s">
        <v>66</v>
      </c>
      <c r="E26" s="45" t="s">
        <v>26</v>
      </c>
      <c r="F26" s="17">
        <v>2019.7</v>
      </c>
      <c r="G26" s="18">
        <f t="shared" si="3"/>
        <v>2.25</v>
      </c>
      <c r="H26" s="18">
        <v>1.96</v>
      </c>
      <c r="I26" s="18">
        <f t="shared" si="11"/>
        <v>2.34</v>
      </c>
      <c r="J26" s="17">
        <v>2019.7</v>
      </c>
      <c r="K26" s="17">
        <v>1095.01</v>
      </c>
      <c r="L26" s="50">
        <f>J26-K26</f>
        <v>924.69</v>
      </c>
      <c r="M26" s="18">
        <f>O26+N26</f>
        <v>4627.5300000000007</v>
      </c>
      <c r="N26" s="18">
        <v>2463.7600000000002</v>
      </c>
      <c r="O26" s="18">
        <f>TRUNC(I26*L26,2)</f>
        <v>2163.77</v>
      </c>
      <c r="P26" s="48">
        <f t="shared" si="10"/>
        <v>7.2634146853994492E-3</v>
      </c>
      <c r="S26" s="23">
        <v>2.25</v>
      </c>
    </row>
    <row r="27" spans="1:19" ht="25.5" x14ac:dyDescent="0.2">
      <c r="A27" s="16" t="s">
        <v>57</v>
      </c>
      <c r="B27" s="17">
        <v>101169</v>
      </c>
      <c r="C27" s="16" t="s">
        <v>19</v>
      </c>
      <c r="D27" s="16" t="s">
        <v>49</v>
      </c>
      <c r="E27" s="45" t="s">
        <v>26</v>
      </c>
      <c r="F27" s="17">
        <v>2019.7</v>
      </c>
      <c r="G27" s="18">
        <f t="shared" si="3"/>
        <v>76.989999999999995</v>
      </c>
      <c r="H27" s="18">
        <v>84.65</v>
      </c>
      <c r="I27" s="18">
        <f t="shared" si="11"/>
        <v>101.11</v>
      </c>
      <c r="J27" s="17">
        <v>2019.7</v>
      </c>
      <c r="K27" s="17">
        <v>1095.01</v>
      </c>
      <c r="L27" s="50">
        <f>J27-K27</f>
        <v>924.69</v>
      </c>
      <c r="M27" s="18">
        <f>O27+N27</f>
        <v>177799.83</v>
      </c>
      <c r="N27" s="18">
        <v>84304.43</v>
      </c>
      <c r="O27" s="18">
        <f>TRUNC(I27*L27,2)</f>
        <v>93495.4</v>
      </c>
      <c r="P27" s="48">
        <f t="shared" si="10"/>
        <v>0.31384845033312025</v>
      </c>
      <c r="S27" s="23">
        <v>76.989999999999995</v>
      </c>
    </row>
    <row r="28" spans="1:19" ht="25.5" x14ac:dyDescent="0.2">
      <c r="A28" s="16" t="s">
        <v>58</v>
      </c>
      <c r="B28" s="16" t="s">
        <v>45</v>
      </c>
      <c r="C28" s="16" t="s">
        <v>48</v>
      </c>
      <c r="D28" s="16" t="s">
        <v>46</v>
      </c>
      <c r="E28" s="45" t="s">
        <v>28</v>
      </c>
      <c r="F28" s="17">
        <v>807.88</v>
      </c>
      <c r="G28" s="18">
        <f t="shared" si="3"/>
        <v>27.21</v>
      </c>
      <c r="H28" s="31">
        <v>37.049999999999997</v>
      </c>
      <c r="I28" s="18">
        <f t="shared" si="11"/>
        <v>44.25</v>
      </c>
      <c r="J28" s="17">
        <v>807.88</v>
      </c>
      <c r="K28" s="17">
        <v>438</v>
      </c>
      <c r="L28" s="50">
        <f>J28-K28</f>
        <v>369.88</v>
      </c>
      <c r="M28" s="18">
        <f>O28+N28</f>
        <v>28285.17</v>
      </c>
      <c r="N28" s="18">
        <f t="shared" si="4"/>
        <v>11917.98</v>
      </c>
      <c r="O28" s="18">
        <f>TRUNC(I28*L28,2)</f>
        <v>16367.19</v>
      </c>
      <c r="P28" s="48">
        <f t="shared" si="10"/>
        <v>5.4941924605999261E-2</v>
      </c>
      <c r="S28" s="23">
        <v>27.21</v>
      </c>
    </row>
    <row r="29" spans="1:19" x14ac:dyDescent="0.2">
      <c r="A29" s="43">
        <v>3</v>
      </c>
      <c r="B29" s="43"/>
      <c r="C29" s="43"/>
      <c r="D29" s="43" t="s">
        <v>54</v>
      </c>
      <c r="E29" s="43"/>
      <c r="F29" s="21"/>
      <c r="G29" s="49"/>
      <c r="H29" s="43"/>
      <c r="I29" s="43"/>
      <c r="J29" s="21"/>
      <c r="K29" s="21"/>
      <c r="L29" s="21"/>
      <c r="M29" s="44">
        <f>SUM(M30:M31)</f>
        <v>48572.200000000004</v>
      </c>
      <c r="N29" s="44">
        <f t="shared" ref="N29:O29" si="13">SUM(N30:N31)</f>
        <v>0</v>
      </c>
      <c r="O29" s="44">
        <f t="shared" si="13"/>
        <v>48572.200000000004</v>
      </c>
      <c r="P29" s="19">
        <f t="shared" si="10"/>
        <v>0.16304876709731586</v>
      </c>
      <c r="S29" s="23">
        <v>0</v>
      </c>
    </row>
    <row r="30" spans="1:19" ht="51" x14ac:dyDescent="0.2">
      <c r="A30" s="16" t="s">
        <v>59</v>
      </c>
      <c r="B30" s="17">
        <v>3</v>
      </c>
      <c r="C30" s="16" t="s">
        <v>44</v>
      </c>
      <c r="D30" s="16" t="s">
        <v>29</v>
      </c>
      <c r="E30" s="45" t="s">
        <v>26</v>
      </c>
      <c r="F30" s="46">
        <v>770.38</v>
      </c>
      <c r="G30" s="18">
        <f t="shared" si="3"/>
        <v>43.49</v>
      </c>
      <c r="H30" s="31">
        <v>51.35</v>
      </c>
      <c r="I30" s="18">
        <f t="shared" si="11"/>
        <v>61.33</v>
      </c>
      <c r="J30" s="46">
        <v>770.38</v>
      </c>
      <c r="K30" s="46"/>
      <c r="L30" s="50">
        <f>J30-K30</f>
        <v>770.38</v>
      </c>
      <c r="M30" s="18">
        <f>O30+N30</f>
        <v>47247.4</v>
      </c>
      <c r="N30" s="18">
        <f t="shared" si="4"/>
        <v>0</v>
      </c>
      <c r="O30" s="18">
        <f>TRUNC(I30*L30,2)</f>
        <v>47247.4</v>
      </c>
      <c r="P30" s="48">
        <f t="shared" si="10"/>
        <v>0.15860163465014393</v>
      </c>
      <c r="S30" s="23">
        <v>43.49</v>
      </c>
    </row>
    <row r="31" spans="1:19" ht="38.25" x14ac:dyDescent="0.2">
      <c r="A31" s="16" t="s">
        <v>60</v>
      </c>
      <c r="B31" s="17">
        <v>4</v>
      </c>
      <c r="C31" s="16" t="s">
        <v>44</v>
      </c>
      <c r="D31" s="16" t="s">
        <v>30</v>
      </c>
      <c r="E31" s="45" t="s">
        <v>31</v>
      </c>
      <c r="F31" s="17">
        <v>5</v>
      </c>
      <c r="G31" s="18">
        <f t="shared" si="3"/>
        <v>180.33</v>
      </c>
      <c r="H31" s="31">
        <v>221.82</v>
      </c>
      <c r="I31" s="18">
        <f t="shared" si="11"/>
        <v>264.95999999999998</v>
      </c>
      <c r="J31" s="17">
        <v>5</v>
      </c>
      <c r="K31" s="17"/>
      <c r="L31" s="50">
        <f>J31-K31</f>
        <v>5</v>
      </c>
      <c r="M31" s="18">
        <f>O31+N31</f>
        <v>1324.8</v>
      </c>
      <c r="N31" s="18">
        <f t="shared" si="4"/>
        <v>0</v>
      </c>
      <c r="O31" s="18">
        <f>TRUNC(I31*L31,2)</f>
        <v>1324.8</v>
      </c>
      <c r="P31" s="48">
        <f t="shared" si="10"/>
        <v>4.4471324471719222E-3</v>
      </c>
      <c r="S31" s="23">
        <v>180.33</v>
      </c>
    </row>
    <row r="32" spans="1:19" x14ac:dyDescent="0.2">
      <c r="A32" s="43">
        <v>4</v>
      </c>
      <c r="B32" s="43"/>
      <c r="C32" s="43"/>
      <c r="D32" s="43" t="s">
        <v>50</v>
      </c>
      <c r="E32" s="43"/>
      <c r="F32" s="21"/>
      <c r="G32" s="49"/>
      <c r="H32" s="43"/>
      <c r="I32" s="43"/>
      <c r="J32" s="21"/>
      <c r="K32" s="21"/>
      <c r="L32" s="21"/>
      <c r="M32" s="44">
        <f>SUM(M33:M35)</f>
        <v>4501.5200000000004</v>
      </c>
      <c r="N32" s="44">
        <f>SUM(N33:N35)</f>
        <v>0</v>
      </c>
      <c r="O32" s="44">
        <f>SUM(O33:O35)</f>
        <v>4501.5200000000004</v>
      </c>
      <c r="P32" s="19">
        <f t="shared" si="10"/>
        <v>1.5110851187796917E-2</v>
      </c>
      <c r="S32" s="23">
        <v>0</v>
      </c>
    </row>
    <row r="33" spans="1:19" ht="25.5" x14ac:dyDescent="0.2">
      <c r="A33" s="16" t="s">
        <v>51</v>
      </c>
      <c r="B33" s="17">
        <v>1</v>
      </c>
      <c r="C33" s="16" t="s">
        <v>44</v>
      </c>
      <c r="D33" s="16" t="s">
        <v>20</v>
      </c>
      <c r="E33" s="45" t="s">
        <v>21</v>
      </c>
      <c r="F33" s="17">
        <v>1</v>
      </c>
      <c r="G33" s="18">
        <f t="shared" si="3"/>
        <v>145.32</v>
      </c>
      <c r="H33" s="31">
        <v>140.9</v>
      </c>
      <c r="I33" s="18">
        <f t="shared" si="11"/>
        <v>168.3</v>
      </c>
      <c r="J33" s="17">
        <v>1</v>
      </c>
      <c r="K33" s="17"/>
      <c r="L33" s="50">
        <f>J33-K33</f>
        <v>1</v>
      </c>
      <c r="M33" s="18">
        <f>O33+N33</f>
        <v>168.3</v>
      </c>
      <c r="N33" s="18">
        <f t="shared" si="4"/>
        <v>0</v>
      </c>
      <c r="O33" s="18">
        <f>TRUNC(I33*L33,2)</f>
        <v>168.3</v>
      </c>
      <c r="P33" s="48">
        <f t="shared" si="10"/>
        <v>5.6495500517741136E-4</v>
      </c>
      <c r="S33" s="23">
        <v>145.32</v>
      </c>
    </row>
    <row r="34" spans="1:19" ht="25.5" x14ac:dyDescent="0.2">
      <c r="A34" s="16" t="s">
        <v>52</v>
      </c>
      <c r="B34" s="17" t="s">
        <v>32</v>
      </c>
      <c r="C34" s="16" t="s">
        <v>19</v>
      </c>
      <c r="D34" s="16" t="s">
        <v>33</v>
      </c>
      <c r="E34" s="45" t="s">
        <v>24</v>
      </c>
      <c r="F34" s="17">
        <v>807.88</v>
      </c>
      <c r="G34" s="18">
        <f t="shared" si="3"/>
        <v>1.4</v>
      </c>
      <c r="H34" s="18">
        <v>1.49</v>
      </c>
      <c r="I34" s="18">
        <f t="shared" si="11"/>
        <v>1.77</v>
      </c>
      <c r="J34" s="17">
        <v>807.88</v>
      </c>
      <c r="K34" s="17"/>
      <c r="L34" s="50">
        <f>J34-K34</f>
        <v>807.88</v>
      </c>
      <c r="M34" s="18">
        <f>O34+N34</f>
        <v>1429.94</v>
      </c>
      <c r="N34" s="18">
        <f t="shared" si="4"/>
        <v>0</v>
      </c>
      <c r="O34" s="18">
        <f>TRUNC(I34*L34,2)</f>
        <v>1429.94</v>
      </c>
      <c r="P34" s="48">
        <f t="shared" si="10"/>
        <v>4.8000698758371221E-3</v>
      </c>
      <c r="S34" s="23">
        <v>1.4</v>
      </c>
    </row>
    <row r="35" spans="1:19" ht="25.5" x14ac:dyDescent="0.2">
      <c r="A35" s="16" t="s">
        <v>53</v>
      </c>
      <c r="B35" s="17">
        <v>5</v>
      </c>
      <c r="C35" s="16" t="s">
        <v>44</v>
      </c>
      <c r="D35" s="16" t="s">
        <v>34</v>
      </c>
      <c r="E35" s="45" t="s">
        <v>31</v>
      </c>
      <c r="F35" s="17">
        <v>6</v>
      </c>
      <c r="G35" s="18">
        <f t="shared" si="3"/>
        <v>402.84</v>
      </c>
      <c r="H35" s="31">
        <v>405.09</v>
      </c>
      <c r="I35" s="18">
        <f t="shared" si="11"/>
        <v>483.88</v>
      </c>
      <c r="J35" s="17">
        <v>6</v>
      </c>
      <c r="K35" s="17"/>
      <c r="L35" s="50">
        <f>J35-K35</f>
        <v>6</v>
      </c>
      <c r="M35" s="18">
        <f>O35+N35</f>
        <v>2903.28</v>
      </c>
      <c r="N35" s="18">
        <f t="shared" si="4"/>
        <v>0</v>
      </c>
      <c r="O35" s="18">
        <f>TRUNC(I35*L35,2)</f>
        <v>2903.28</v>
      </c>
      <c r="P35" s="48">
        <f t="shared" si="10"/>
        <v>9.7458263067823816E-3</v>
      </c>
      <c r="S35" s="23">
        <v>402.84</v>
      </c>
    </row>
    <row r="36" spans="1:19" x14ac:dyDescent="0.2">
      <c r="A36" s="27"/>
      <c r="B36" s="27"/>
      <c r="C36" s="27"/>
      <c r="D36" s="27"/>
      <c r="E36" s="27"/>
      <c r="F36" s="27"/>
      <c r="G36" s="97"/>
      <c r="H36" s="27"/>
      <c r="I36" s="27"/>
      <c r="J36" s="27"/>
      <c r="K36" s="27"/>
      <c r="L36" s="27"/>
      <c r="M36" s="27"/>
      <c r="N36" s="97"/>
      <c r="O36" s="27"/>
      <c r="P36" s="27"/>
    </row>
    <row r="37" spans="1:19" x14ac:dyDescent="0.2">
      <c r="A37" s="108"/>
      <c r="B37" s="108"/>
      <c r="C37" s="108"/>
      <c r="D37" s="14"/>
      <c r="E37" s="25"/>
      <c r="F37" s="120"/>
      <c r="G37" s="120"/>
      <c r="H37" s="121"/>
      <c r="I37" s="55"/>
      <c r="J37" s="55"/>
      <c r="K37" s="55"/>
      <c r="L37" s="55"/>
      <c r="M37" s="56"/>
      <c r="N37" s="126" t="s">
        <v>86</v>
      </c>
      <c r="O37" s="126"/>
      <c r="P37" s="100">
        <f>((SUM(M8:M35)/2)/1.1945)</f>
        <v>412823.0724152365</v>
      </c>
    </row>
    <row r="38" spans="1:19" x14ac:dyDescent="0.2">
      <c r="A38" s="108"/>
      <c r="B38" s="108"/>
      <c r="C38" s="108"/>
      <c r="D38" s="14"/>
      <c r="E38" s="25"/>
      <c r="F38" s="120"/>
      <c r="G38" s="120"/>
      <c r="H38" s="121"/>
      <c r="I38" s="55"/>
      <c r="J38" s="55"/>
      <c r="K38" s="55"/>
      <c r="L38" s="55"/>
      <c r="M38" s="56"/>
      <c r="N38" s="126" t="s">
        <v>87</v>
      </c>
      <c r="O38" s="126"/>
      <c r="P38" s="101">
        <f>P39-P37</f>
        <v>80294.087584763474</v>
      </c>
    </row>
    <row r="39" spans="1:19" x14ac:dyDescent="0.2">
      <c r="A39" s="108"/>
      <c r="B39" s="108"/>
      <c r="C39" s="108"/>
      <c r="D39" s="14" t="s">
        <v>41</v>
      </c>
      <c r="E39" s="25"/>
      <c r="F39" s="130"/>
      <c r="G39" s="130"/>
      <c r="H39" s="131"/>
      <c r="I39" s="55"/>
      <c r="J39" s="55"/>
      <c r="K39" s="55"/>
      <c r="L39" s="55"/>
      <c r="M39" s="56"/>
      <c r="N39" s="126" t="s">
        <v>88</v>
      </c>
      <c r="O39" s="126"/>
      <c r="P39" s="100">
        <f>SUM(M8:M35)/2</f>
        <v>493117.16</v>
      </c>
    </row>
    <row r="40" spans="1:19" ht="14.25" customHeight="1" x14ac:dyDescent="0.2">
      <c r="A40" s="12"/>
      <c r="B40" s="12"/>
      <c r="C40" s="12"/>
      <c r="D40" s="12"/>
      <c r="E40" s="12"/>
      <c r="F40" s="53"/>
      <c r="G40" s="53"/>
      <c r="H40" s="54"/>
      <c r="I40" s="12"/>
      <c r="J40" s="12"/>
      <c r="K40" s="12"/>
      <c r="L40" s="12"/>
      <c r="M40" s="12"/>
      <c r="N40" s="127" t="s">
        <v>89</v>
      </c>
      <c r="O40" s="127"/>
      <c r="P40" s="102">
        <f>SUM(N8:N35)/2</f>
        <v>195217.33</v>
      </c>
    </row>
    <row r="41" spans="1:19" x14ac:dyDescent="0.2">
      <c r="A41" s="12"/>
      <c r="B41" s="12"/>
      <c r="C41" s="12"/>
      <c r="D41" s="12"/>
      <c r="E41" s="12"/>
      <c r="F41" s="53"/>
      <c r="G41" s="53"/>
      <c r="H41" s="54"/>
      <c r="I41" s="12"/>
      <c r="J41" s="12"/>
      <c r="K41" s="12"/>
      <c r="L41" s="12"/>
      <c r="M41" s="12"/>
      <c r="N41" s="127" t="s">
        <v>90</v>
      </c>
      <c r="O41" s="127"/>
      <c r="P41" s="102">
        <f>SUM(O8:O35)/2</f>
        <v>297899.83000000007</v>
      </c>
    </row>
    <row r="42" spans="1:19" x14ac:dyDescent="0.2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</row>
    <row r="45" spans="1:19" x14ac:dyDescent="0.2">
      <c r="N45" s="63"/>
    </row>
  </sheetData>
  <mergeCells count="34">
    <mergeCell ref="B3:D3"/>
    <mergeCell ref="B2:D2"/>
    <mergeCell ref="H2:J2"/>
    <mergeCell ref="H3:K3"/>
    <mergeCell ref="A39:C39"/>
    <mergeCell ref="F39:H39"/>
    <mergeCell ref="A4:P4"/>
    <mergeCell ref="E2:F2"/>
    <mergeCell ref="M2:P2"/>
    <mergeCell ref="E3:F3"/>
    <mergeCell ref="M3:P3"/>
    <mergeCell ref="N37:O37"/>
    <mergeCell ref="N38:O38"/>
    <mergeCell ref="N40:O40"/>
    <mergeCell ref="A5:A6"/>
    <mergeCell ref="N41:O41"/>
    <mergeCell ref="G5:G6"/>
    <mergeCell ref="B5:B6"/>
    <mergeCell ref="A1:P1"/>
    <mergeCell ref="A42:P42"/>
    <mergeCell ref="I5:I6"/>
    <mergeCell ref="H5:H6"/>
    <mergeCell ref="P5:P6"/>
    <mergeCell ref="J5:L5"/>
    <mergeCell ref="A37:C37"/>
    <mergeCell ref="F37:H37"/>
    <mergeCell ref="A38:C38"/>
    <mergeCell ref="F38:H38"/>
    <mergeCell ref="F5:F6"/>
    <mergeCell ref="E5:E6"/>
    <mergeCell ref="C5:C6"/>
    <mergeCell ref="N39:O39"/>
    <mergeCell ref="D5:D6"/>
    <mergeCell ref="M5:O5"/>
  </mergeCells>
  <pageMargins left="0.7" right="0.7" top="0.75" bottom="0.75" header="0.3" footer="0.3"/>
  <pageSetup paperSize="9" scale="50" orientation="landscape" horizontalDpi="360" verticalDpi="360" r:id="rId1"/>
  <headerFooter>
    <oddHeader xml:space="preserve">&amp;L </oddHeader>
    <oddFooter xml:space="preserve">&amp;L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view="pageBreakPreview" zoomScale="85" zoomScaleNormal="55" zoomScaleSheetLayoutView="85" workbookViewId="0">
      <selection activeCell="C3" sqref="C3:E3"/>
    </sheetView>
  </sheetViews>
  <sheetFormatPr defaultRowHeight="14.25" x14ac:dyDescent="0.2"/>
  <cols>
    <col min="2" max="2" width="59.625" customWidth="1"/>
    <col min="3" max="3" width="20" customWidth="1"/>
    <col min="4" max="4" width="11.875" customWidth="1"/>
    <col min="5" max="6" width="12.75" bestFit="1" customWidth="1"/>
    <col min="7" max="9" width="12.75" customWidth="1"/>
  </cols>
  <sheetData>
    <row r="1" spans="1:9" s="30" customFormat="1" ht="69.95" customHeight="1" x14ac:dyDescent="0.2">
      <c r="A1" s="113"/>
      <c r="B1" s="113"/>
      <c r="C1" s="113"/>
      <c r="D1" s="113"/>
      <c r="E1" s="113"/>
      <c r="F1" s="113"/>
      <c r="G1" s="113"/>
      <c r="H1" s="113"/>
      <c r="I1" s="113"/>
    </row>
    <row r="2" spans="1:9" ht="15" customHeight="1" x14ac:dyDescent="0.2">
      <c r="A2" s="59"/>
      <c r="B2" s="59" t="s">
        <v>0</v>
      </c>
      <c r="C2" s="59" t="s">
        <v>1</v>
      </c>
      <c r="F2" s="132" t="s">
        <v>2</v>
      </c>
      <c r="G2" s="132"/>
      <c r="H2" s="59" t="s">
        <v>3</v>
      </c>
      <c r="I2" s="59"/>
    </row>
    <row r="3" spans="1:9" ht="25.5" customHeight="1" x14ac:dyDescent="0.2">
      <c r="A3" s="60"/>
      <c r="B3" s="60" t="s">
        <v>62</v>
      </c>
      <c r="C3" s="133" t="s">
        <v>73</v>
      </c>
      <c r="D3" s="133"/>
      <c r="E3" s="133"/>
      <c r="F3" s="133" t="s">
        <v>4</v>
      </c>
      <c r="G3" s="133"/>
      <c r="H3" s="60" t="s">
        <v>5</v>
      </c>
      <c r="I3" s="60"/>
    </row>
    <row r="4" spans="1:9" ht="15" x14ac:dyDescent="0.25">
      <c r="A4" s="134" t="s">
        <v>74</v>
      </c>
      <c r="B4" s="111"/>
      <c r="C4" s="111"/>
      <c r="D4" s="111"/>
      <c r="E4" s="111"/>
      <c r="F4" s="111"/>
      <c r="G4" s="111"/>
      <c r="H4" s="28"/>
      <c r="I4" s="28"/>
    </row>
    <row r="5" spans="1:9" ht="15" x14ac:dyDescent="0.2">
      <c r="A5" s="61" t="s">
        <v>7</v>
      </c>
      <c r="B5" s="61" t="s">
        <v>10</v>
      </c>
      <c r="C5" s="62" t="s">
        <v>75</v>
      </c>
      <c r="D5" s="62" t="s">
        <v>76</v>
      </c>
      <c r="E5" s="62" t="s">
        <v>77</v>
      </c>
      <c r="F5" s="62" t="s">
        <v>78</v>
      </c>
      <c r="G5" s="62" t="s">
        <v>79</v>
      </c>
      <c r="H5" s="62" t="s">
        <v>80</v>
      </c>
      <c r="I5" s="62" t="s">
        <v>81</v>
      </c>
    </row>
    <row r="6" spans="1:9" x14ac:dyDescent="0.2">
      <c r="A6" s="64"/>
      <c r="B6" s="64" t="str">
        <f>'PERDE GANHA'!D7</f>
        <v>RUA SENADOR RUI CARNEIRO</v>
      </c>
      <c r="C6" s="64"/>
      <c r="D6" s="64"/>
      <c r="E6" s="64"/>
      <c r="F6" s="64"/>
      <c r="G6" s="64"/>
      <c r="H6" s="64"/>
      <c r="I6" s="64"/>
    </row>
    <row r="7" spans="1:9" x14ac:dyDescent="0.2">
      <c r="A7" s="145">
        <v>1</v>
      </c>
      <c r="B7" s="136" t="str">
        <f>'PERDE GANHA'!D8</f>
        <v>SERVIÇOS PRELIMINARES</v>
      </c>
      <c r="C7" s="80">
        <v>0</v>
      </c>
      <c r="D7" s="81"/>
      <c r="E7" s="81"/>
      <c r="F7" s="81"/>
      <c r="G7" s="81"/>
      <c r="H7" s="81"/>
      <c r="I7" s="82"/>
    </row>
    <row r="8" spans="1:9" s="28" customFormat="1" x14ac:dyDescent="0.2">
      <c r="A8" s="146"/>
      <c r="B8" s="137"/>
      <c r="C8" s="83">
        <f>'PERDE GANHA'!O8</f>
        <v>0</v>
      </c>
      <c r="D8" s="84"/>
      <c r="E8" s="84"/>
      <c r="F8" s="84"/>
      <c r="G8" s="84"/>
      <c r="H8" s="84"/>
      <c r="I8" s="85"/>
    </row>
    <row r="9" spans="1:9" x14ac:dyDescent="0.2">
      <c r="A9" s="147">
        <v>2</v>
      </c>
      <c r="B9" s="138" t="str">
        <f>'PERDE GANHA'!D11</f>
        <v>PAVIMENTAÇÃO</v>
      </c>
      <c r="C9" s="76">
        <v>1</v>
      </c>
      <c r="D9" s="76">
        <v>0.25</v>
      </c>
      <c r="E9" s="76">
        <v>0.25</v>
      </c>
      <c r="F9" s="76">
        <v>0.25</v>
      </c>
      <c r="G9" s="76">
        <v>0.25</v>
      </c>
      <c r="H9" s="76"/>
      <c r="I9" s="77"/>
    </row>
    <row r="10" spans="1:9" s="28" customFormat="1" ht="15" thickBot="1" x14ac:dyDescent="0.25">
      <c r="A10" s="148"/>
      <c r="B10" s="139"/>
      <c r="C10" s="78">
        <f>'PERDE GANHA'!O11</f>
        <v>97176.06</v>
      </c>
      <c r="D10" s="95">
        <f>D9*$C10</f>
        <v>24294.014999999999</v>
      </c>
      <c r="E10" s="95">
        <f>E9*$C10</f>
        <v>24294.014999999999</v>
      </c>
      <c r="F10" s="95">
        <f>F9*$C10</f>
        <v>24294.014999999999</v>
      </c>
      <c r="G10" s="95">
        <f>G9*$C10</f>
        <v>24294.014999999999</v>
      </c>
      <c r="H10" s="78"/>
      <c r="I10" s="79"/>
    </row>
    <row r="11" spans="1:9" ht="15" thickTop="1" x14ac:dyDescent="0.2">
      <c r="A11" s="149">
        <v>3</v>
      </c>
      <c r="B11" s="140" t="str">
        <f>'PERDE GANHA'!D15</f>
        <v>PASSEIO</v>
      </c>
      <c r="C11" s="68">
        <v>1</v>
      </c>
      <c r="D11" s="94"/>
      <c r="E11" s="69"/>
      <c r="F11" s="68"/>
      <c r="G11" s="69"/>
      <c r="H11" s="68">
        <v>0.5</v>
      </c>
      <c r="I11" s="73">
        <v>0.5</v>
      </c>
    </row>
    <row r="12" spans="1:9" s="28" customFormat="1" ht="15" thickBot="1" x14ac:dyDescent="0.25">
      <c r="A12" s="150"/>
      <c r="B12" s="141"/>
      <c r="C12" s="74">
        <f>'PERDE GANHA'!O15</f>
        <v>31572.14</v>
      </c>
      <c r="D12" s="75"/>
      <c r="E12" s="75"/>
      <c r="F12" s="74"/>
      <c r="G12" s="75"/>
      <c r="H12" s="95">
        <f>H11*$C12</f>
        <v>15786.07</v>
      </c>
      <c r="I12" s="95">
        <f>I11*$C12</f>
        <v>15786.07</v>
      </c>
    </row>
    <row r="13" spans="1:9" ht="15.75" thickTop="1" x14ac:dyDescent="0.2">
      <c r="A13" s="151">
        <v>4</v>
      </c>
      <c r="B13" s="140" t="str">
        <f>'PERDE GANHA'!D18</f>
        <v>SINALIZAÇÃO</v>
      </c>
      <c r="C13" s="68">
        <v>1</v>
      </c>
      <c r="D13" s="69"/>
      <c r="E13" s="70"/>
      <c r="F13" s="68"/>
      <c r="G13" s="69"/>
      <c r="H13" s="68"/>
      <c r="I13" s="68">
        <v>1</v>
      </c>
    </row>
    <row r="14" spans="1:9" s="28" customFormat="1" ht="15" thickBot="1" x14ac:dyDescent="0.25">
      <c r="A14" s="152"/>
      <c r="B14" s="142"/>
      <c r="C14" s="71">
        <f>'PERDE GANHA'!O18</f>
        <v>4051.55</v>
      </c>
      <c r="D14" s="72"/>
      <c r="E14" s="72"/>
      <c r="F14" s="71"/>
      <c r="G14" s="72"/>
      <c r="H14" s="71"/>
      <c r="I14" s="95">
        <f>I13*$C14</f>
        <v>4051.55</v>
      </c>
    </row>
    <row r="15" spans="1:9" ht="15" thickTop="1" x14ac:dyDescent="0.2">
      <c r="A15" s="65"/>
      <c r="B15" s="65" t="str">
        <f>'PERDE GANHA'!D22</f>
        <v>RUA JOSÉ NUNES MACHADO</v>
      </c>
      <c r="C15" s="67"/>
      <c r="D15" s="66"/>
      <c r="E15" s="66"/>
      <c r="F15" s="66"/>
      <c r="G15" s="66"/>
      <c r="H15" s="66"/>
      <c r="I15" s="66"/>
    </row>
    <row r="16" spans="1:9" x14ac:dyDescent="0.2">
      <c r="A16" s="144">
        <v>1</v>
      </c>
      <c r="B16" s="143" t="str">
        <f>'PERDE GANHA'!D23</f>
        <v>SERVIÇOS PRELIMINARES</v>
      </c>
      <c r="C16" s="86">
        <v>0</v>
      </c>
      <c r="D16" s="88"/>
      <c r="E16" s="88"/>
      <c r="F16" s="88"/>
      <c r="G16" s="88"/>
      <c r="H16" s="88"/>
      <c r="I16" s="88"/>
    </row>
    <row r="17" spans="1:9" s="28" customFormat="1" x14ac:dyDescent="0.2">
      <c r="A17" s="144"/>
      <c r="B17" s="143"/>
      <c r="C17" s="87">
        <f>'PERDE GANHA'!O23</f>
        <v>0</v>
      </c>
      <c r="D17" s="89"/>
      <c r="E17" s="89"/>
      <c r="F17" s="89"/>
      <c r="G17" s="89"/>
      <c r="H17" s="89"/>
      <c r="I17" s="89"/>
    </row>
    <row r="18" spans="1:9" x14ac:dyDescent="0.2">
      <c r="A18" s="144">
        <v>2</v>
      </c>
      <c r="B18" s="143" t="str">
        <f>'PERDE GANHA'!D25</f>
        <v>PAVIMENTAÇÃO</v>
      </c>
      <c r="C18" s="86">
        <v>1</v>
      </c>
      <c r="D18" s="86">
        <v>0.25</v>
      </c>
      <c r="E18" s="86">
        <v>0.25</v>
      </c>
      <c r="F18" s="86">
        <v>0.25</v>
      </c>
      <c r="G18" s="86">
        <v>0.25</v>
      </c>
      <c r="H18" s="86"/>
      <c r="I18" s="88"/>
    </row>
    <row r="19" spans="1:9" s="28" customFormat="1" ht="15" thickBot="1" x14ac:dyDescent="0.25">
      <c r="A19" s="144"/>
      <c r="B19" s="143"/>
      <c r="C19" s="87">
        <f>'PERDE GANHA'!O25</f>
        <v>112026.36</v>
      </c>
      <c r="D19" s="95">
        <f>D18*$C19</f>
        <v>28006.59</v>
      </c>
      <c r="E19" s="95">
        <f>E18*$C19</f>
        <v>28006.59</v>
      </c>
      <c r="F19" s="95">
        <f>F18*$C19</f>
        <v>28006.59</v>
      </c>
      <c r="G19" s="95">
        <f>G18*$C19</f>
        <v>28006.59</v>
      </c>
      <c r="H19" s="87"/>
      <c r="I19" s="89"/>
    </row>
    <row r="20" spans="1:9" ht="15" thickTop="1" x14ac:dyDescent="0.2">
      <c r="A20" s="144">
        <v>3</v>
      </c>
      <c r="B20" s="143" t="str">
        <f>'PERDE GANHA'!D29</f>
        <v>PASSEIO</v>
      </c>
      <c r="C20" s="86">
        <v>1</v>
      </c>
      <c r="D20" s="88"/>
      <c r="E20" s="88"/>
      <c r="F20" s="88"/>
      <c r="G20" s="88"/>
      <c r="H20" s="86">
        <v>0.5</v>
      </c>
      <c r="I20" s="86">
        <v>0.5</v>
      </c>
    </row>
    <row r="21" spans="1:9" s="28" customFormat="1" ht="15" thickBot="1" x14ac:dyDescent="0.25">
      <c r="A21" s="144"/>
      <c r="B21" s="143"/>
      <c r="C21" s="87">
        <f>'PERDE GANHA'!O29</f>
        <v>48572.200000000004</v>
      </c>
      <c r="D21" s="89"/>
      <c r="E21" s="89"/>
      <c r="F21" s="89"/>
      <c r="G21" s="89"/>
      <c r="H21" s="95">
        <f>H20*$C21</f>
        <v>24286.100000000002</v>
      </c>
      <c r="I21" s="95">
        <f>I20*$C21</f>
        <v>24286.100000000002</v>
      </c>
    </row>
    <row r="22" spans="1:9" ht="15.75" thickTop="1" x14ac:dyDescent="0.2">
      <c r="A22" s="144">
        <v>4</v>
      </c>
      <c r="B22" s="143" t="str">
        <f>'PERDE GANHA'!D32</f>
        <v>SINALIZAÇÃO</v>
      </c>
      <c r="C22" s="86">
        <v>1</v>
      </c>
      <c r="D22" s="88"/>
      <c r="E22" s="90"/>
      <c r="F22" s="88"/>
      <c r="G22" s="88"/>
      <c r="H22" s="86"/>
      <c r="I22" s="86">
        <v>1</v>
      </c>
    </row>
    <row r="23" spans="1:9" ht="15" thickBot="1" x14ac:dyDescent="0.25">
      <c r="A23" s="144"/>
      <c r="B23" s="143"/>
      <c r="C23" s="87">
        <f>'PERDE GANHA'!O32</f>
        <v>4501.5200000000004</v>
      </c>
      <c r="D23" s="89"/>
      <c r="E23" s="89"/>
      <c r="F23" s="89"/>
      <c r="G23" s="89"/>
      <c r="H23" s="87"/>
      <c r="I23" s="95">
        <f>I22*$C23</f>
        <v>4501.5200000000004</v>
      </c>
    </row>
    <row r="24" spans="1:9" ht="15" thickTop="1" x14ac:dyDescent="0.2">
      <c r="A24" s="153" t="s">
        <v>82</v>
      </c>
      <c r="B24" s="153"/>
      <c r="C24" s="91">
        <v>1</v>
      </c>
      <c r="D24" s="91">
        <f>D25/$C$25</f>
        <v>0.17556440028851306</v>
      </c>
      <c r="E24" s="91">
        <f t="shared" ref="E24:I24" si="0">E25/$C$25</f>
        <v>0.17556440028851306</v>
      </c>
      <c r="F24" s="91">
        <f t="shared" si="0"/>
        <v>0.17556440028851306</v>
      </c>
      <c r="G24" s="91">
        <f t="shared" si="0"/>
        <v>0.17556440028851306</v>
      </c>
      <c r="H24" s="91">
        <f t="shared" si="0"/>
        <v>0.13451558532275765</v>
      </c>
      <c r="I24" s="91">
        <f t="shared" si="0"/>
        <v>0.16322681352318999</v>
      </c>
    </row>
    <row r="25" spans="1:9" x14ac:dyDescent="0.2">
      <c r="A25" s="135" t="s">
        <v>83</v>
      </c>
      <c r="B25" s="135"/>
      <c r="C25" s="92">
        <f t="shared" ref="C25:I25" si="1">SUM(C8,C10,C12,C14,C17,C19,C21,C23)</f>
        <v>297899.83</v>
      </c>
      <c r="D25" s="92">
        <f t="shared" si="1"/>
        <v>52300.604999999996</v>
      </c>
      <c r="E25" s="92">
        <f t="shared" si="1"/>
        <v>52300.604999999996</v>
      </c>
      <c r="F25" s="92">
        <f t="shared" si="1"/>
        <v>52300.604999999996</v>
      </c>
      <c r="G25" s="92">
        <f t="shared" si="1"/>
        <v>52300.604999999996</v>
      </c>
      <c r="H25" s="92">
        <f t="shared" si="1"/>
        <v>40072.17</v>
      </c>
      <c r="I25" s="92">
        <f t="shared" si="1"/>
        <v>48625.240000000005</v>
      </c>
    </row>
    <row r="26" spans="1:9" x14ac:dyDescent="0.2">
      <c r="A26" s="135" t="s">
        <v>84</v>
      </c>
      <c r="B26" s="135"/>
      <c r="C26" s="93">
        <v>1</v>
      </c>
      <c r="D26" s="93">
        <f t="shared" ref="D26:I26" si="2">D27/$C$27</f>
        <v>0.17556440028851306</v>
      </c>
      <c r="E26" s="93">
        <f t="shared" si="2"/>
        <v>0.35112880057702611</v>
      </c>
      <c r="F26" s="93">
        <f t="shared" si="2"/>
        <v>0.52669320086553928</v>
      </c>
      <c r="G26" s="93">
        <f t="shared" si="2"/>
        <v>0.70225760115405222</v>
      </c>
      <c r="H26" s="93">
        <f t="shared" si="2"/>
        <v>0.83677318647680987</v>
      </c>
      <c r="I26" s="93">
        <f t="shared" si="2"/>
        <v>0.99999999999999978</v>
      </c>
    </row>
    <row r="27" spans="1:9" x14ac:dyDescent="0.2">
      <c r="A27" s="135" t="s">
        <v>85</v>
      </c>
      <c r="B27" s="135"/>
      <c r="C27" s="92">
        <f>SUM(C8,C10,C12,C14,C17,C19,C21,C23)</f>
        <v>297899.83</v>
      </c>
      <c r="D27" s="92">
        <f>D25</f>
        <v>52300.604999999996</v>
      </c>
      <c r="E27" s="92">
        <f>E25+D27</f>
        <v>104601.20999999999</v>
      </c>
      <c r="F27" s="92">
        <f>F25+E27</f>
        <v>156901.815</v>
      </c>
      <c r="G27" s="92">
        <f>G25+F27</f>
        <v>209202.41999999998</v>
      </c>
      <c r="H27" s="92">
        <f>H25+G27</f>
        <v>249274.58999999997</v>
      </c>
      <c r="I27" s="92">
        <f>I25+H27</f>
        <v>297899.82999999996</v>
      </c>
    </row>
    <row r="28" spans="1:9" x14ac:dyDescent="0.2">
      <c r="A28" s="28"/>
      <c r="B28" s="28"/>
      <c r="C28" s="23"/>
    </row>
    <row r="29" spans="1:9" x14ac:dyDescent="0.2">
      <c r="A29" s="28"/>
      <c r="B29" s="28"/>
      <c r="C29" s="23"/>
    </row>
    <row r="30" spans="1:9" x14ac:dyDescent="0.2">
      <c r="A30" s="28"/>
      <c r="B30" s="28"/>
      <c r="C30" s="23"/>
      <c r="D30" s="63"/>
    </row>
    <row r="31" spans="1:9" x14ac:dyDescent="0.2">
      <c r="A31" s="28"/>
      <c r="B31" s="28"/>
      <c r="C31" s="23"/>
    </row>
    <row r="32" spans="1:9" x14ac:dyDescent="0.2">
      <c r="A32" s="28"/>
      <c r="B32" s="28"/>
      <c r="C32" s="23"/>
    </row>
  </sheetData>
  <mergeCells count="25">
    <mergeCell ref="A16:A17"/>
    <mergeCell ref="A18:A19"/>
    <mergeCell ref="A20:A21"/>
    <mergeCell ref="A24:B24"/>
    <mergeCell ref="A25:B25"/>
    <mergeCell ref="A26:B26"/>
    <mergeCell ref="A27:B27"/>
    <mergeCell ref="B7:B8"/>
    <mergeCell ref="B9:B10"/>
    <mergeCell ref="B11:B12"/>
    <mergeCell ref="B13:B14"/>
    <mergeCell ref="B16:B17"/>
    <mergeCell ref="B18:B19"/>
    <mergeCell ref="B20:B21"/>
    <mergeCell ref="B22:B23"/>
    <mergeCell ref="A22:A23"/>
    <mergeCell ref="A7:A8"/>
    <mergeCell ref="A9:A10"/>
    <mergeCell ref="A11:A12"/>
    <mergeCell ref="A13:A14"/>
    <mergeCell ref="F2:G2"/>
    <mergeCell ref="F3:G3"/>
    <mergeCell ref="A4:G4"/>
    <mergeCell ref="C3:E3"/>
    <mergeCell ref="A1:I1"/>
  </mergeCells>
  <pageMargins left="0.511811024" right="0.511811024" top="0.78740157499999996" bottom="0.78740157499999996" header="0.31496062000000002" footer="0.31496062000000002"/>
  <pageSetup paperSize="9" scale="7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showOutlineSymbols="0" view="pageBreakPreview" zoomScale="85" zoomScaleNormal="100" zoomScaleSheetLayoutView="85" workbookViewId="0">
      <selection sqref="A1:K1"/>
    </sheetView>
  </sheetViews>
  <sheetFormatPr defaultRowHeight="14.25" x14ac:dyDescent="0.2"/>
  <cols>
    <col min="1" max="1" width="4.625" style="103" bestFit="1" customWidth="1"/>
    <col min="2" max="2" width="10.5" style="103" hidden="1" customWidth="1"/>
    <col min="3" max="3" width="12" style="103" hidden="1" customWidth="1"/>
    <col min="4" max="4" width="60" style="103" bestFit="1" customWidth="1"/>
    <col min="5" max="5" width="8" style="103" bestFit="1" customWidth="1"/>
    <col min="6" max="6" width="13" style="103" customWidth="1"/>
    <col min="7" max="7" width="9.875" style="103" bestFit="1" customWidth="1"/>
    <col min="8" max="8" width="15.625" style="103" bestFit="1" customWidth="1"/>
    <col min="9" max="9" width="9.875" style="103" bestFit="1" customWidth="1"/>
    <col min="10" max="10" width="16" style="103" bestFit="1" customWidth="1"/>
    <col min="11" max="11" width="7.125" style="103" bestFit="1" customWidth="1"/>
    <col min="12" max="16384" width="9" style="103"/>
  </cols>
  <sheetData>
    <row r="1" spans="1:11" ht="69.95" customHeight="1" x14ac:dyDescent="0.2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1" ht="15" x14ac:dyDescent="0.2">
      <c r="A2" s="105"/>
      <c r="B2" s="106" t="s">
        <v>0</v>
      </c>
      <c r="C2" s="106"/>
      <c r="D2" s="106"/>
      <c r="E2" s="106"/>
      <c r="F2" s="106"/>
      <c r="G2" s="105"/>
      <c r="H2" s="129"/>
      <c r="I2" s="129"/>
      <c r="J2" s="129"/>
      <c r="K2" s="57"/>
    </row>
    <row r="3" spans="1:11" ht="25.5" customHeight="1" x14ac:dyDescent="0.2">
      <c r="A3" s="104"/>
      <c r="B3" s="107" t="s">
        <v>62</v>
      </c>
      <c r="C3" s="107"/>
      <c r="D3" s="107"/>
      <c r="E3" s="107"/>
      <c r="F3" s="107"/>
      <c r="G3" s="104"/>
      <c r="H3" s="107"/>
      <c r="I3" s="107"/>
      <c r="J3" s="107"/>
      <c r="K3" s="107"/>
    </row>
    <row r="4" spans="1:11" ht="15" x14ac:dyDescent="0.25">
      <c r="A4" s="156" t="s">
        <v>99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spans="1:11" ht="15" x14ac:dyDescent="0.2">
      <c r="A5" s="124" t="s">
        <v>7</v>
      </c>
      <c r="B5" s="116" t="s">
        <v>8</v>
      </c>
      <c r="C5" s="124" t="s">
        <v>9</v>
      </c>
      <c r="D5" s="124" t="s">
        <v>10</v>
      </c>
      <c r="E5" s="122" t="s">
        <v>11</v>
      </c>
      <c r="F5" s="116" t="s">
        <v>12</v>
      </c>
      <c r="G5" s="154" t="s">
        <v>95</v>
      </c>
      <c r="H5" s="155" t="s">
        <v>96</v>
      </c>
      <c r="I5" s="155" t="s">
        <v>97</v>
      </c>
      <c r="J5" s="155" t="s">
        <v>100</v>
      </c>
      <c r="K5" s="154" t="s">
        <v>98</v>
      </c>
    </row>
    <row r="6" spans="1:11" ht="15" customHeight="1" x14ac:dyDescent="0.2">
      <c r="A6" s="125"/>
      <c r="B6" s="115"/>
      <c r="C6" s="125"/>
      <c r="D6" s="125"/>
      <c r="E6" s="123"/>
      <c r="F6" s="115"/>
      <c r="G6" s="33"/>
      <c r="H6" s="33"/>
      <c r="I6" s="33"/>
      <c r="J6" s="33"/>
      <c r="K6" s="33"/>
    </row>
    <row r="7" spans="1:11" ht="15" x14ac:dyDescent="0.2">
      <c r="A7" s="32"/>
      <c r="B7" s="33"/>
      <c r="C7" s="32"/>
      <c r="D7" s="35" t="s">
        <v>63</v>
      </c>
      <c r="E7" s="34"/>
      <c r="F7" s="33"/>
      <c r="G7" s="33"/>
      <c r="H7" s="33"/>
      <c r="I7" s="33"/>
      <c r="J7" s="33"/>
      <c r="K7" s="33"/>
    </row>
    <row r="8" spans="1:11" x14ac:dyDescent="0.2">
      <c r="A8" s="5" t="s">
        <v>17</v>
      </c>
      <c r="B8" s="5"/>
      <c r="C8" s="5"/>
      <c r="D8" s="5" t="s">
        <v>18</v>
      </c>
      <c r="E8" s="5"/>
      <c r="F8" s="6"/>
      <c r="G8" s="49"/>
      <c r="H8" s="5"/>
      <c r="I8" s="5"/>
      <c r="J8" s="6"/>
      <c r="K8" s="49"/>
    </row>
    <row r="9" spans="1:11" x14ac:dyDescent="0.2">
      <c r="A9" s="16" t="s">
        <v>91</v>
      </c>
      <c r="B9" s="17" t="s">
        <v>22</v>
      </c>
      <c r="C9" s="16" t="s">
        <v>19</v>
      </c>
      <c r="D9" s="8" t="s">
        <v>23</v>
      </c>
      <c r="E9" s="9" t="s">
        <v>24</v>
      </c>
      <c r="F9" s="10">
        <v>276.83</v>
      </c>
      <c r="G9" s="163"/>
      <c r="H9" s="163"/>
      <c r="I9" s="163"/>
      <c r="J9" s="164"/>
      <c r="K9" s="165">
        <f>K10</f>
        <v>276.83</v>
      </c>
    </row>
    <row r="10" spans="1:11" s="162" customFormat="1" x14ac:dyDescent="0.2">
      <c r="A10" s="157"/>
      <c r="B10" s="158"/>
      <c r="C10" s="157"/>
      <c r="D10" s="157"/>
      <c r="E10" s="159"/>
      <c r="F10" s="160"/>
      <c r="G10" s="166"/>
      <c r="H10" s="166">
        <f>F9</f>
        <v>276.83</v>
      </c>
      <c r="I10" s="166"/>
      <c r="J10" s="167"/>
      <c r="K10" s="167">
        <f>TRUNC(PRODUCT(G10:J10),2)</f>
        <v>276.83</v>
      </c>
    </row>
    <row r="11" spans="1:11" ht="25.5" x14ac:dyDescent="0.2">
      <c r="A11" s="16" t="s">
        <v>55</v>
      </c>
      <c r="B11" s="17">
        <v>2</v>
      </c>
      <c r="C11" s="16" t="s">
        <v>44</v>
      </c>
      <c r="D11" s="8" t="s">
        <v>25</v>
      </c>
      <c r="E11" s="9" t="s">
        <v>26</v>
      </c>
      <c r="F11" s="10">
        <v>2</v>
      </c>
      <c r="G11" s="163"/>
      <c r="H11" s="168"/>
      <c r="I11" s="163"/>
      <c r="J11" s="164"/>
      <c r="K11" s="165">
        <f>K12</f>
        <v>2</v>
      </c>
    </row>
    <row r="12" spans="1:11" s="162" customFormat="1" x14ac:dyDescent="0.2">
      <c r="A12" s="157"/>
      <c r="B12" s="158"/>
      <c r="C12" s="157"/>
      <c r="D12" s="157"/>
      <c r="E12" s="159"/>
      <c r="F12" s="160"/>
      <c r="G12" s="166"/>
      <c r="H12" s="166">
        <v>2</v>
      </c>
      <c r="I12" s="166"/>
      <c r="J12" s="167"/>
      <c r="K12" s="167">
        <f>TRUNC(PRODUCT(G12:J12),2)</f>
        <v>2</v>
      </c>
    </row>
    <row r="13" spans="1:11" x14ac:dyDescent="0.2">
      <c r="A13" s="5">
        <v>2</v>
      </c>
      <c r="B13" s="5"/>
      <c r="C13" s="5"/>
      <c r="D13" s="5" t="s">
        <v>27</v>
      </c>
      <c r="E13" s="5"/>
      <c r="F13" s="6"/>
      <c r="G13" s="169"/>
      <c r="H13" s="170"/>
      <c r="I13" s="170"/>
      <c r="J13" s="171"/>
      <c r="K13" s="169"/>
    </row>
    <row r="14" spans="1:11" ht="25.5" x14ac:dyDescent="0.2">
      <c r="A14" s="16" t="s">
        <v>56</v>
      </c>
      <c r="B14" s="17">
        <v>100576</v>
      </c>
      <c r="C14" s="16" t="s">
        <v>19</v>
      </c>
      <c r="D14" s="8" t="s">
        <v>47</v>
      </c>
      <c r="E14" s="9" t="s">
        <v>26</v>
      </c>
      <c r="F14" s="10">
        <v>1937.81</v>
      </c>
      <c r="G14" s="163"/>
      <c r="H14" s="168"/>
      <c r="I14" s="163"/>
      <c r="J14" s="164"/>
      <c r="K14" s="165">
        <f>K15</f>
        <v>1937.81</v>
      </c>
    </row>
    <row r="15" spans="1:11" s="162" customFormat="1" x14ac:dyDescent="0.2">
      <c r="A15" s="157"/>
      <c r="B15" s="158"/>
      <c r="C15" s="157"/>
      <c r="D15" s="157"/>
      <c r="E15" s="159"/>
      <c r="F15" s="160"/>
      <c r="G15" s="166"/>
      <c r="H15" s="166">
        <f>F9</f>
        <v>276.83</v>
      </c>
      <c r="I15" s="166">
        <f>F14/H15</f>
        <v>7</v>
      </c>
      <c r="J15" s="167"/>
      <c r="K15" s="167">
        <f>TRUNC(PRODUCT(G15:J15),2)</f>
        <v>1937.81</v>
      </c>
    </row>
    <row r="16" spans="1:11" ht="25.5" x14ac:dyDescent="0.2">
      <c r="A16" s="16" t="s">
        <v>57</v>
      </c>
      <c r="B16" s="17">
        <v>101169</v>
      </c>
      <c r="C16" s="16" t="s">
        <v>19</v>
      </c>
      <c r="D16" s="8" t="s">
        <v>49</v>
      </c>
      <c r="E16" s="9" t="s">
        <v>26</v>
      </c>
      <c r="F16" s="10">
        <v>1937.81</v>
      </c>
      <c r="G16" s="163"/>
      <c r="H16" s="163"/>
      <c r="I16" s="163"/>
      <c r="J16" s="164"/>
      <c r="K16" s="165">
        <f>K17</f>
        <v>1937.81</v>
      </c>
    </row>
    <row r="17" spans="1:11" s="162" customFormat="1" x14ac:dyDescent="0.2">
      <c r="A17" s="157"/>
      <c r="B17" s="158"/>
      <c r="C17" s="157"/>
      <c r="D17" s="157"/>
      <c r="E17" s="159"/>
      <c r="F17" s="160"/>
      <c r="G17" s="166"/>
      <c r="H17" s="166">
        <f>F9</f>
        <v>276.83</v>
      </c>
      <c r="I17" s="166">
        <f>F16/H17</f>
        <v>7</v>
      </c>
      <c r="J17" s="167"/>
      <c r="K17" s="167">
        <f>TRUNC(PRODUCT(G17:J17),2)</f>
        <v>1937.81</v>
      </c>
    </row>
    <row r="18" spans="1:11" ht="38.25" x14ac:dyDescent="0.2">
      <c r="A18" s="16" t="s">
        <v>58</v>
      </c>
      <c r="B18" s="16" t="s">
        <v>45</v>
      </c>
      <c r="C18" s="16" t="s">
        <v>94</v>
      </c>
      <c r="D18" s="16" t="s">
        <v>46</v>
      </c>
      <c r="E18" s="9" t="s">
        <v>28</v>
      </c>
      <c r="F18" s="10">
        <v>530.69000000000005</v>
      </c>
      <c r="G18" s="163"/>
      <c r="H18" s="168"/>
      <c r="I18" s="163"/>
      <c r="J18" s="164"/>
      <c r="K18" s="165">
        <f>K19</f>
        <v>530.69000000000005</v>
      </c>
    </row>
    <row r="19" spans="1:11" s="162" customFormat="1" x14ac:dyDescent="0.2">
      <c r="A19" s="157"/>
      <c r="B19" s="158"/>
      <c r="C19" s="157"/>
      <c r="D19" s="157"/>
      <c r="E19" s="159"/>
      <c r="F19" s="160"/>
      <c r="G19" s="166">
        <v>2</v>
      </c>
      <c r="H19" s="166">
        <f>F18/2</f>
        <v>265.34500000000003</v>
      </c>
      <c r="I19" s="166"/>
      <c r="J19" s="167"/>
      <c r="K19" s="167">
        <f>TRUNC(PRODUCT(G19:J19),2)</f>
        <v>530.69000000000005</v>
      </c>
    </row>
    <row r="20" spans="1:11" x14ac:dyDescent="0.2">
      <c r="A20" s="5">
        <v>3</v>
      </c>
      <c r="B20" s="5"/>
      <c r="C20" s="5"/>
      <c r="D20" s="5" t="s">
        <v>54</v>
      </c>
      <c r="E20" s="5"/>
      <c r="F20" s="6"/>
      <c r="G20" s="169"/>
      <c r="H20" s="170"/>
      <c r="I20" s="170"/>
      <c r="J20" s="171"/>
      <c r="K20" s="169"/>
    </row>
    <row r="21" spans="1:11" ht="51" x14ac:dyDescent="0.2">
      <c r="A21" s="16" t="s">
        <v>59</v>
      </c>
      <c r="B21" s="17">
        <v>3</v>
      </c>
      <c r="C21" s="16" t="s">
        <v>44</v>
      </c>
      <c r="D21" s="8" t="s">
        <v>29</v>
      </c>
      <c r="E21" s="9" t="s">
        <v>26</v>
      </c>
      <c r="F21" s="10">
        <v>493.19</v>
      </c>
      <c r="G21" s="163"/>
      <c r="H21" s="168"/>
      <c r="I21" s="163"/>
      <c r="J21" s="164"/>
      <c r="K21" s="165">
        <f>K22</f>
        <v>493.19</v>
      </c>
    </row>
    <row r="22" spans="1:11" s="162" customFormat="1" x14ac:dyDescent="0.2">
      <c r="A22" s="157"/>
      <c r="B22" s="158"/>
      <c r="C22" s="157"/>
      <c r="D22" s="157"/>
      <c r="E22" s="159"/>
      <c r="F22" s="160"/>
      <c r="G22" s="166"/>
      <c r="H22" s="166">
        <f>F21</f>
        <v>493.19</v>
      </c>
      <c r="I22" s="166">
        <v>1</v>
      </c>
      <c r="J22" s="167"/>
      <c r="K22" s="167">
        <f>TRUNC(PRODUCT(G22:J22),2)</f>
        <v>493.19</v>
      </c>
    </row>
    <row r="23" spans="1:11" ht="38.25" x14ac:dyDescent="0.2">
      <c r="A23" s="16" t="s">
        <v>60</v>
      </c>
      <c r="B23" s="17">
        <v>4</v>
      </c>
      <c r="C23" s="16" t="s">
        <v>44</v>
      </c>
      <c r="D23" s="8" t="s">
        <v>30</v>
      </c>
      <c r="E23" s="9" t="s">
        <v>31</v>
      </c>
      <c r="F23" s="10">
        <v>5</v>
      </c>
      <c r="G23" s="163"/>
      <c r="H23" s="168"/>
      <c r="I23" s="163"/>
      <c r="J23" s="164"/>
      <c r="K23" s="165">
        <f>K24</f>
        <v>5</v>
      </c>
    </row>
    <row r="24" spans="1:11" s="162" customFormat="1" x14ac:dyDescent="0.2">
      <c r="A24" s="157"/>
      <c r="B24" s="158"/>
      <c r="C24" s="157"/>
      <c r="D24" s="157"/>
      <c r="E24" s="159"/>
      <c r="F24" s="160"/>
      <c r="G24" s="166">
        <f>F23</f>
        <v>5</v>
      </c>
      <c r="H24" s="166"/>
      <c r="I24" s="166"/>
      <c r="J24" s="167"/>
      <c r="K24" s="167">
        <f>TRUNC(PRODUCT(G24:J24),2)</f>
        <v>5</v>
      </c>
    </row>
    <row r="25" spans="1:11" x14ac:dyDescent="0.2">
      <c r="A25" s="5">
        <v>4</v>
      </c>
      <c r="B25" s="5"/>
      <c r="C25" s="5"/>
      <c r="D25" s="5" t="s">
        <v>50</v>
      </c>
      <c r="E25" s="5"/>
      <c r="F25" s="6"/>
      <c r="G25" s="169"/>
      <c r="H25" s="170"/>
      <c r="I25" s="170"/>
      <c r="J25" s="171"/>
      <c r="K25" s="169"/>
    </row>
    <row r="26" spans="1:11" ht="25.5" x14ac:dyDescent="0.2">
      <c r="A26" s="16" t="s">
        <v>51</v>
      </c>
      <c r="B26" s="17">
        <v>1</v>
      </c>
      <c r="C26" s="16" t="s">
        <v>44</v>
      </c>
      <c r="D26" s="8" t="s">
        <v>20</v>
      </c>
      <c r="E26" s="9" t="s">
        <v>21</v>
      </c>
      <c r="F26" s="10">
        <v>1</v>
      </c>
      <c r="G26" s="163"/>
      <c r="H26" s="168"/>
      <c r="I26" s="163"/>
      <c r="J26" s="164"/>
      <c r="K26" s="165">
        <f>K27</f>
        <v>1</v>
      </c>
    </row>
    <row r="27" spans="1:11" s="162" customFormat="1" x14ac:dyDescent="0.2">
      <c r="A27" s="157"/>
      <c r="B27" s="158"/>
      <c r="C27" s="157"/>
      <c r="D27" s="157"/>
      <c r="E27" s="159"/>
      <c r="F27" s="160"/>
      <c r="G27" s="166">
        <f>F26</f>
        <v>1</v>
      </c>
      <c r="H27" s="166"/>
      <c r="I27" s="166"/>
      <c r="J27" s="167"/>
      <c r="K27" s="167">
        <f>TRUNC(PRODUCT(G27:J27),2)</f>
        <v>1</v>
      </c>
    </row>
    <row r="28" spans="1:11" ht="25.5" x14ac:dyDescent="0.2">
      <c r="A28" s="16" t="s">
        <v>52</v>
      </c>
      <c r="B28" s="17" t="s">
        <v>32</v>
      </c>
      <c r="C28" s="16" t="s">
        <v>19</v>
      </c>
      <c r="D28" s="8" t="s">
        <v>33</v>
      </c>
      <c r="E28" s="9" t="s">
        <v>24</v>
      </c>
      <c r="F28" s="10">
        <v>553.66</v>
      </c>
      <c r="G28" s="163"/>
      <c r="H28" s="163"/>
      <c r="I28" s="163"/>
      <c r="J28" s="164"/>
      <c r="K28" s="165">
        <f>K29</f>
        <v>553.66</v>
      </c>
    </row>
    <row r="29" spans="1:11" s="162" customFormat="1" x14ac:dyDescent="0.2">
      <c r="A29" s="157"/>
      <c r="B29" s="158"/>
      <c r="C29" s="157"/>
      <c r="D29" s="157"/>
      <c r="E29" s="159"/>
      <c r="F29" s="160"/>
      <c r="G29" s="166">
        <v>2</v>
      </c>
      <c r="H29" s="166">
        <f>F28/2</f>
        <v>276.83</v>
      </c>
      <c r="I29" s="166"/>
      <c r="J29" s="167"/>
      <c r="K29" s="167">
        <f>TRUNC(PRODUCT(G29:J29),2)</f>
        <v>553.66</v>
      </c>
    </row>
    <row r="30" spans="1:11" ht="25.5" x14ac:dyDescent="0.2">
      <c r="A30" s="16" t="s">
        <v>53</v>
      </c>
      <c r="B30" s="17">
        <v>5</v>
      </c>
      <c r="C30" s="16" t="s">
        <v>44</v>
      </c>
      <c r="D30" s="8" t="s">
        <v>34</v>
      </c>
      <c r="E30" s="9" t="s">
        <v>31</v>
      </c>
      <c r="F30" s="10">
        <v>6</v>
      </c>
      <c r="G30" s="163"/>
      <c r="H30" s="168"/>
      <c r="I30" s="163"/>
      <c r="J30" s="164"/>
      <c r="K30" s="165">
        <f>K31</f>
        <v>6</v>
      </c>
    </row>
    <row r="31" spans="1:11" x14ac:dyDescent="0.2">
      <c r="A31" s="157"/>
      <c r="B31" s="158"/>
      <c r="C31" s="157"/>
      <c r="D31" s="157"/>
      <c r="E31" s="159"/>
      <c r="F31" s="160"/>
      <c r="G31" s="166">
        <f>F30</f>
        <v>6</v>
      </c>
      <c r="H31" s="166"/>
      <c r="I31" s="166"/>
      <c r="J31" s="167"/>
      <c r="K31" s="167">
        <f>TRUNC(PRODUCT(G31:J31),2)</f>
        <v>6</v>
      </c>
    </row>
    <row r="32" spans="1:11" x14ac:dyDescent="0.2">
      <c r="A32" s="37"/>
      <c r="B32" s="38"/>
      <c r="C32" s="37"/>
      <c r="D32" s="42" t="s">
        <v>64</v>
      </c>
      <c r="E32" s="39"/>
      <c r="F32" s="40"/>
      <c r="G32" s="40"/>
      <c r="H32" s="41"/>
      <c r="I32" s="41"/>
      <c r="J32" s="40"/>
      <c r="K32" s="40"/>
    </row>
    <row r="33" spans="1:11" x14ac:dyDescent="0.2">
      <c r="A33" s="43" t="s">
        <v>17</v>
      </c>
      <c r="B33" s="43"/>
      <c r="C33" s="43"/>
      <c r="D33" s="43" t="s">
        <v>18</v>
      </c>
      <c r="E33" s="43"/>
      <c r="F33" s="21"/>
      <c r="G33" s="49"/>
      <c r="H33" s="43"/>
      <c r="I33" s="43"/>
      <c r="J33" s="21"/>
      <c r="K33" s="21"/>
    </row>
    <row r="34" spans="1:11" x14ac:dyDescent="0.2">
      <c r="A34" s="16" t="s">
        <v>65</v>
      </c>
      <c r="B34" s="17" t="s">
        <v>22</v>
      </c>
      <c r="C34" s="16" t="s">
        <v>19</v>
      </c>
      <c r="D34" s="16" t="s">
        <v>23</v>
      </c>
      <c r="E34" s="45" t="s">
        <v>24</v>
      </c>
      <c r="F34" s="17">
        <v>403.94</v>
      </c>
      <c r="G34" s="18"/>
      <c r="H34" s="18"/>
      <c r="I34" s="18"/>
      <c r="J34" s="17"/>
      <c r="K34" s="165">
        <f>K35</f>
        <v>403.94</v>
      </c>
    </row>
    <row r="35" spans="1:11" s="162" customFormat="1" x14ac:dyDescent="0.2">
      <c r="A35" s="157"/>
      <c r="B35" s="158"/>
      <c r="C35" s="157"/>
      <c r="D35" s="157"/>
      <c r="E35" s="159"/>
      <c r="F35" s="160"/>
      <c r="G35" s="161"/>
      <c r="H35" s="161">
        <f>F34</f>
        <v>403.94</v>
      </c>
      <c r="I35" s="161"/>
      <c r="J35" s="160"/>
      <c r="K35" s="167">
        <f>TRUNC(PRODUCT(G35:J35),2)</f>
        <v>403.94</v>
      </c>
    </row>
    <row r="36" spans="1:11" x14ac:dyDescent="0.2">
      <c r="A36" s="43">
        <v>2</v>
      </c>
      <c r="B36" s="43"/>
      <c r="C36" s="43"/>
      <c r="D36" s="43" t="s">
        <v>27</v>
      </c>
      <c r="E36" s="43"/>
      <c r="F36" s="21"/>
      <c r="G36" s="49"/>
      <c r="H36" s="43"/>
      <c r="I36" s="43"/>
      <c r="J36" s="21"/>
      <c r="K36" s="21"/>
    </row>
    <row r="37" spans="1:11" ht="25.5" x14ac:dyDescent="0.2">
      <c r="A37" s="16" t="s">
        <v>56</v>
      </c>
      <c r="B37" s="17">
        <v>100576</v>
      </c>
      <c r="C37" s="16" t="s">
        <v>19</v>
      </c>
      <c r="D37" s="16" t="s">
        <v>66</v>
      </c>
      <c r="E37" s="45" t="s">
        <v>26</v>
      </c>
      <c r="F37" s="17">
        <v>2019.7</v>
      </c>
      <c r="G37" s="18"/>
      <c r="H37" s="18"/>
      <c r="I37" s="18"/>
      <c r="J37" s="17"/>
      <c r="K37" s="165">
        <f>K38</f>
        <v>2019.7</v>
      </c>
    </row>
    <row r="38" spans="1:11" s="162" customFormat="1" x14ac:dyDescent="0.2">
      <c r="A38" s="157"/>
      <c r="B38" s="158"/>
      <c r="C38" s="157"/>
      <c r="D38" s="157"/>
      <c r="E38" s="159"/>
      <c r="F38" s="160"/>
      <c r="G38" s="161"/>
      <c r="H38" s="161">
        <f>F41/2</f>
        <v>403.94</v>
      </c>
      <c r="I38" s="161">
        <f>F37/H38</f>
        <v>5</v>
      </c>
      <c r="J38" s="160"/>
      <c r="K38" s="167">
        <f>TRUNC(PRODUCT(G38:J38),2)</f>
        <v>2019.7</v>
      </c>
    </row>
    <row r="39" spans="1:11" ht="25.5" x14ac:dyDescent="0.2">
      <c r="A39" s="16" t="s">
        <v>57</v>
      </c>
      <c r="B39" s="17">
        <v>101169</v>
      </c>
      <c r="C39" s="16" t="s">
        <v>19</v>
      </c>
      <c r="D39" s="16" t="s">
        <v>49</v>
      </c>
      <c r="E39" s="45" t="s">
        <v>26</v>
      </c>
      <c r="F39" s="17">
        <v>2019.7</v>
      </c>
      <c r="G39" s="18"/>
      <c r="H39" s="18"/>
      <c r="I39" s="18"/>
      <c r="J39" s="17"/>
      <c r="K39" s="165">
        <f>K40</f>
        <v>2019.7</v>
      </c>
    </row>
    <row r="40" spans="1:11" s="162" customFormat="1" x14ac:dyDescent="0.2">
      <c r="A40" s="157"/>
      <c r="B40" s="158"/>
      <c r="C40" s="157"/>
      <c r="D40" s="157"/>
      <c r="E40" s="159"/>
      <c r="F40" s="160"/>
      <c r="G40" s="161"/>
      <c r="H40" s="161">
        <f>F41/2</f>
        <v>403.94</v>
      </c>
      <c r="I40" s="161">
        <f>F39/H40</f>
        <v>5</v>
      </c>
      <c r="J40" s="160"/>
      <c r="K40" s="167">
        <f>TRUNC(PRODUCT(G40:J40),2)</f>
        <v>2019.7</v>
      </c>
    </row>
    <row r="41" spans="1:11" ht="25.5" x14ac:dyDescent="0.2">
      <c r="A41" s="16" t="s">
        <v>58</v>
      </c>
      <c r="B41" s="16" t="s">
        <v>45</v>
      </c>
      <c r="C41" s="16" t="s">
        <v>48</v>
      </c>
      <c r="D41" s="16" t="s">
        <v>46</v>
      </c>
      <c r="E41" s="45" t="s">
        <v>28</v>
      </c>
      <c r="F41" s="17">
        <v>807.88</v>
      </c>
      <c r="G41" s="18"/>
      <c r="H41" s="31"/>
      <c r="I41" s="18"/>
      <c r="J41" s="17"/>
      <c r="K41" s="165">
        <f>K42</f>
        <v>807.88</v>
      </c>
    </row>
    <row r="42" spans="1:11" s="162" customFormat="1" x14ac:dyDescent="0.2">
      <c r="A42" s="157"/>
      <c r="B42" s="158"/>
      <c r="C42" s="157"/>
      <c r="D42" s="157"/>
      <c r="E42" s="159"/>
      <c r="F42" s="160"/>
      <c r="G42" s="161">
        <v>2</v>
      </c>
      <c r="H42" s="161">
        <f>F41/2</f>
        <v>403.94</v>
      </c>
      <c r="I42" s="161"/>
      <c r="J42" s="160"/>
      <c r="K42" s="167">
        <f>TRUNC(PRODUCT(G42:J42),2)</f>
        <v>807.88</v>
      </c>
    </row>
    <row r="43" spans="1:11" x14ac:dyDescent="0.2">
      <c r="A43" s="43">
        <v>3</v>
      </c>
      <c r="B43" s="43"/>
      <c r="C43" s="43"/>
      <c r="D43" s="43" t="s">
        <v>54</v>
      </c>
      <c r="E43" s="43"/>
      <c r="F43" s="21"/>
      <c r="G43" s="49"/>
      <c r="H43" s="43"/>
      <c r="I43" s="43"/>
      <c r="J43" s="21"/>
      <c r="K43" s="21"/>
    </row>
    <row r="44" spans="1:11" ht="51" x14ac:dyDescent="0.2">
      <c r="A44" s="16" t="s">
        <v>59</v>
      </c>
      <c r="B44" s="17">
        <v>3</v>
      </c>
      <c r="C44" s="16" t="s">
        <v>44</v>
      </c>
      <c r="D44" s="16" t="s">
        <v>29</v>
      </c>
      <c r="E44" s="45" t="s">
        <v>26</v>
      </c>
      <c r="F44" s="46">
        <v>770.38</v>
      </c>
      <c r="G44" s="18"/>
      <c r="H44" s="31"/>
      <c r="I44" s="18"/>
      <c r="J44" s="46"/>
      <c r="K44" s="165">
        <f>K45</f>
        <v>770.38</v>
      </c>
    </row>
    <row r="45" spans="1:11" s="162" customFormat="1" x14ac:dyDescent="0.2">
      <c r="A45" s="157"/>
      <c r="B45" s="158"/>
      <c r="C45" s="157"/>
      <c r="D45" s="157"/>
      <c r="E45" s="159"/>
      <c r="F45" s="160"/>
      <c r="G45" s="161"/>
      <c r="H45" s="161">
        <f>F44</f>
        <v>770.38</v>
      </c>
      <c r="I45" s="161">
        <v>1</v>
      </c>
      <c r="J45" s="160"/>
      <c r="K45" s="167">
        <f>TRUNC(PRODUCT(G45:J45),2)</f>
        <v>770.38</v>
      </c>
    </row>
    <row r="46" spans="1:11" ht="38.25" x14ac:dyDescent="0.2">
      <c r="A46" s="16" t="s">
        <v>60</v>
      </c>
      <c r="B46" s="17">
        <v>4</v>
      </c>
      <c r="C46" s="16" t="s">
        <v>44</v>
      </c>
      <c r="D46" s="16" t="s">
        <v>30</v>
      </c>
      <c r="E46" s="45" t="s">
        <v>31</v>
      </c>
      <c r="F46" s="17">
        <v>5</v>
      </c>
      <c r="G46" s="18"/>
      <c r="H46" s="31"/>
      <c r="I46" s="18"/>
      <c r="J46" s="17"/>
      <c r="K46" s="165">
        <f>K47</f>
        <v>5</v>
      </c>
    </row>
    <row r="47" spans="1:11" s="162" customFormat="1" x14ac:dyDescent="0.2">
      <c r="A47" s="157"/>
      <c r="B47" s="158"/>
      <c r="C47" s="157"/>
      <c r="D47" s="157"/>
      <c r="E47" s="159"/>
      <c r="F47" s="160"/>
      <c r="G47" s="161">
        <v>5</v>
      </c>
      <c r="H47" s="161"/>
      <c r="I47" s="161"/>
      <c r="J47" s="160"/>
      <c r="K47" s="167">
        <f>TRUNC(PRODUCT(G47:J47),2)</f>
        <v>5</v>
      </c>
    </row>
    <row r="48" spans="1:11" x14ac:dyDescent="0.2">
      <c r="A48" s="43">
        <v>4</v>
      </c>
      <c r="B48" s="43"/>
      <c r="C48" s="43"/>
      <c r="D48" s="43" t="s">
        <v>50</v>
      </c>
      <c r="E48" s="43"/>
      <c r="F48" s="21"/>
      <c r="G48" s="49"/>
      <c r="H48" s="43"/>
      <c r="I48" s="43"/>
      <c r="J48" s="21"/>
      <c r="K48" s="21"/>
    </row>
    <row r="49" spans="1:11" ht="25.5" x14ac:dyDescent="0.2">
      <c r="A49" s="16" t="s">
        <v>51</v>
      </c>
      <c r="B49" s="17">
        <v>1</v>
      </c>
      <c r="C49" s="16" t="s">
        <v>44</v>
      </c>
      <c r="D49" s="16" t="s">
        <v>20</v>
      </c>
      <c r="E49" s="45" t="s">
        <v>21</v>
      </c>
      <c r="F49" s="17">
        <v>1</v>
      </c>
      <c r="G49" s="18"/>
      <c r="H49" s="31"/>
      <c r="I49" s="18"/>
      <c r="J49" s="17"/>
      <c r="K49" s="165">
        <f>K50</f>
        <v>1</v>
      </c>
    </row>
    <row r="50" spans="1:11" s="162" customFormat="1" x14ac:dyDescent="0.2">
      <c r="A50" s="157"/>
      <c r="B50" s="158"/>
      <c r="C50" s="157"/>
      <c r="D50" s="157"/>
      <c r="E50" s="159"/>
      <c r="F50" s="160"/>
      <c r="G50" s="161">
        <v>1</v>
      </c>
      <c r="H50" s="161"/>
      <c r="I50" s="161"/>
      <c r="J50" s="160"/>
      <c r="K50" s="167">
        <f>TRUNC(PRODUCT(G50:J50),2)</f>
        <v>1</v>
      </c>
    </row>
    <row r="51" spans="1:11" ht="25.5" x14ac:dyDescent="0.2">
      <c r="A51" s="16" t="s">
        <v>52</v>
      </c>
      <c r="B51" s="17" t="s">
        <v>32</v>
      </c>
      <c r="C51" s="16" t="s">
        <v>19</v>
      </c>
      <c r="D51" s="16" t="s">
        <v>33</v>
      </c>
      <c r="E51" s="45" t="s">
        <v>24</v>
      </c>
      <c r="F51" s="17">
        <v>807.88</v>
      </c>
      <c r="G51" s="18"/>
      <c r="H51" s="18"/>
      <c r="I51" s="18"/>
      <c r="J51" s="17"/>
      <c r="K51" s="165">
        <f>K52</f>
        <v>807.88</v>
      </c>
    </row>
    <row r="52" spans="1:11" s="162" customFormat="1" x14ac:dyDescent="0.2">
      <c r="A52" s="157"/>
      <c r="B52" s="158"/>
      <c r="C52" s="157"/>
      <c r="D52" s="157"/>
      <c r="E52" s="159"/>
      <c r="F52" s="160"/>
      <c r="G52" s="161">
        <v>2</v>
      </c>
      <c r="H52" s="161">
        <f>F51/2</f>
        <v>403.94</v>
      </c>
      <c r="I52" s="161"/>
      <c r="J52" s="160"/>
      <c r="K52" s="167">
        <f>TRUNC(PRODUCT(G52:J52),2)</f>
        <v>807.88</v>
      </c>
    </row>
    <row r="53" spans="1:11" ht="25.5" x14ac:dyDescent="0.2">
      <c r="A53" s="16" t="s">
        <v>53</v>
      </c>
      <c r="B53" s="17">
        <v>5</v>
      </c>
      <c r="C53" s="16" t="s">
        <v>44</v>
      </c>
      <c r="D53" s="16" t="s">
        <v>34</v>
      </c>
      <c r="E53" s="45" t="s">
        <v>31</v>
      </c>
      <c r="F53" s="17">
        <v>6</v>
      </c>
      <c r="G53" s="18"/>
      <c r="H53" s="31"/>
      <c r="I53" s="18"/>
      <c r="J53" s="17"/>
      <c r="K53" s="165">
        <f>K54</f>
        <v>6</v>
      </c>
    </row>
    <row r="54" spans="1:11" s="162" customFormat="1" x14ac:dyDescent="0.2">
      <c r="A54" s="157"/>
      <c r="B54" s="158"/>
      <c r="C54" s="157"/>
      <c r="D54" s="157"/>
      <c r="E54" s="159"/>
      <c r="F54" s="160"/>
      <c r="G54" s="161">
        <v>6</v>
      </c>
      <c r="H54" s="161"/>
      <c r="I54" s="161"/>
      <c r="J54" s="160"/>
      <c r="K54" s="167">
        <f>TRUNC(PRODUCT(G54:J54),2)</f>
        <v>6</v>
      </c>
    </row>
  </sheetData>
  <mergeCells count="14">
    <mergeCell ref="A4:K4"/>
    <mergeCell ref="A5:A6"/>
    <mergeCell ref="B5:B6"/>
    <mergeCell ref="C5:C6"/>
    <mergeCell ref="D5:D6"/>
    <mergeCell ref="E5:E6"/>
    <mergeCell ref="F5:F6"/>
    <mergeCell ref="A1:K1"/>
    <mergeCell ref="B2:D2"/>
    <mergeCell ref="E2:F2"/>
    <mergeCell ref="H2:J2"/>
    <mergeCell ref="B3:D3"/>
    <mergeCell ref="E3:F3"/>
    <mergeCell ref="H3:K3"/>
  </mergeCells>
  <pageMargins left="0.23622047244094491" right="0.23622047244094491" top="0.74803149606299213" bottom="0.74803149606299213" header="0.31496062992125984" footer="0.31496062992125984"/>
  <pageSetup paperSize="9" scale="86" fitToHeight="0" orientation="landscape" horizontalDpi="360" verticalDpi="360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Orçamento Sintético</vt:lpstr>
      <vt:lpstr>PERDE GANHA</vt:lpstr>
      <vt:lpstr>cronograma</vt:lpstr>
      <vt:lpstr>MEM DE CÁL.</vt:lpstr>
      <vt:lpstr>'MEM DE CÁL.'!Area_de_impressao</vt:lpstr>
      <vt:lpstr>'Orçamento Sintético'!Area_de_impressao</vt:lpstr>
      <vt:lpstr>'PERDE GANHA'!Area_de_impressao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Vital Filho</cp:lastModifiedBy>
  <cp:revision>0</cp:revision>
  <cp:lastPrinted>2026-04-09T13:41:21Z</cp:lastPrinted>
  <dcterms:created xsi:type="dcterms:W3CDTF">2021-10-20T11:34:07Z</dcterms:created>
  <dcterms:modified xsi:type="dcterms:W3CDTF">2026-04-09T13:48:00Z</dcterms:modified>
</cp:coreProperties>
</file>