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tal Filho\Desktop\ENGENHARIA\02 JURIPIRANGA\20 passagem molhada\"/>
    </mc:Choice>
  </mc:AlternateContent>
  <bookViews>
    <workbookView xWindow="0" yWindow="0" windowWidth="20430" windowHeight="7440" firstSheet="2" activeTab="4"/>
  </bookViews>
  <sheets>
    <sheet name="Orçamento Sintético des." sheetId="2" r:id="rId1"/>
    <sheet name="Orçamento Sintético n. des." sheetId="3" r:id="rId2"/>
    <sheet name="comp. bdi" sheetId="4" r:id="rId3"/>
    <sheet name="memo. calc." sheetId="5" r:id="rId4"/>
    <sheet name="CRON. FIS. FIN" sheetId="7" r:id="rId5"/>
  </sheets>
  <externalReferences>
    <externalReference r:id="rId6"/>
  </externalReferences>
  <definedNames>
    <definedName name="_xlnm.Print_Area" localSheetId="4">'CRON. FIS. FIN'!$A$1:$N$47</definedName>
    <definedName name="_xlnm.Print_Area" localSheetId="3">'memo. calc.'!$A$1:$K$68</definedName>
    <definedName name="_xlnm.Print_Titles" localSheetId="4">'[1]repeated header'!$4:$4</definedName>
    <definedName name="_xlnm.Print_Titles" localSheetId="0">'[1]repeated header'!$4:$4</definedName>
    <definedName name="_xlnm.Print_Titles" localSheetId="1">'[1]repeated header'!$4:$4</definedName>
  </definedNames>
  <calcPr calcId="162913"/>
</workbook>
</file>

<file path=xl/calcChain.xml><?xml version="1.0" encoding="utf-8"?>
<calcChain xmlns="http://schemas.openxmlformats.org/spreadsheetml/2006/main">
  <c r="N42" i="7" l="1"/>
  <c r="M42" i="7"/>
  <c r="L42" i="7"/>
  <c r="K42" i="7"/>
  <c r="N41" i="7"/>
  <c r="M41" i="7"/>
  <c r="L41" i="7"/>
  <c r="K41" i="7"/>
  <c r="N40" i="7"/>
  <c r="M40" i="7"/>
  <c r="L40" i="7"/>
  <c r="K40" i="7"/>
  <c r="N39" i="7"/>
  <c r="M39" i="7"/>
  <c r="L39" i="7"/>
  <c r="K39" i="7"/>
  <c r="M31" i="7"/>
  <c r="N31" i="7"/>
  <c r="N16" i="7"/>
  <c r="M16" i="7"/>
  <c r="L16" i="7"/>
  <c r="K16" i="7"/>
  <c r="K10" i="7"/>
  <c r="K5" i="7"/>
  <c r="I32" i="7"/>
  <c r="I17" i="7"/>
  <c r="I11" i="7"/>
  <c r="I6" i="7"/>
  <c r="H35" i="7" l="1"/>
  <c r="H34" i="7"/>
  <c r="H33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5" i="7"/>
  <c r="H14" i="7"/>
  <c r="H13" i="7"/>
  <c r="H12" i="7"/>
  <c r="H9" i="7"/>
  <c r="H8" i="7"/>
  <c r="H7" i="7"/>
  <c r="K67" i="5" l="1"/>
  <c r="K66" i="5" s="1"/>
  <c r="K65" i="5"/>
  <c r="K64" i="5" s="1"/>
  <c r="K63" i="5"/>
  <c r="K62" i="5" s="1"/>
  <c r="K60" i="5"/>
  <c r="K59" i="5" s="1"/>
  <c r="K54" i="5"/>
  <c r="K56" i="5"/>
  <c r="K55" i="5"/>
  <c r="K58" i="5"/>
  <c r="K57" i="5" s="1"/>
  <c r="K53" i="5"/>
  <c r="K52" i="5" s="1"/>
  <c r="K51" i="5"/>
  <c r="K50" i="5" s="1"/>
  <c r="K49" i="5"/>
  <c r="K48" i="5" s="1"/>
  <c r="K46" i="5"/>
  <c r="K47" i="5"/>
  <c r="K42" i="5"/>
  <c r="K45" i="5"/>
  <c r="K44" i="5"/>
  <c r="K43" i="5"/>
  <c r="K41" i="5"/>
  <c r="K40" i="5" s="1"/>
  <c r="K39" i="5"/>
  <c r="K38" i="5"/>
  <c r="K36" i="5"/>
  <c r="K35" i="5"/>
  <c r="K33" i="5"/>
  <c r="K32" i="5"/>
  <c r="K31" i="5" s="1"/>
  <c r="K27" i="5"/>
  <c r="K28" i="5"/>
  <c r="K29" i="5"/>
  <c r="K30" i="5"/>
  <c r="K26" i="5"/>
  <c r="K23" i="5"/>
  <c r="K22" i="5" s="1"/>
  <c r="K21" i="5"/>
  <c r="K20" i="5" s="1"/>
  <c r="K19" i="5"/>
  <c r="K18" i="5" s="1"/>
  <c r="K12" i="5"/>
  <c r="K11" i="5" s="1"/>
  <c r="K10" i="5"/>
  <c r="K9" i="5" s="1"/>
  <c r="K8" i="5"/>
  <c r="K7" i="5" s="1"/>
  <c r="K16" i="5"/>
  <c r="K17" i="5"/>
  <c r="K15" i="5"/>
  <c r="K37" i="5" l="1"/>
  <c r="K34" i="5"/>
  <c r="K14" i="5"/>
  <c r="K25" i="5"/>
  <c r="H31" i="3"/>
  <c r="I31" i="3" s="1"/>
  <c r="H30" i="3"/>
  <c r="I30" i="3" s="1"/>
  <c r="H29" i="3"/>
  <c r="I29" i="3" s="1"/>
  <c r="H27" i="3"/>
  <c r="I27" i="3" s="1"/>
  <c r="H26" i="3"/>
  <c r="I26" i="3" s="1"/>
  <c r="H25" i="3"/>
  <c r="I25" i="3" s="1"/>
  <c r="H24" i="3"/>
  <c r="I24" i="3" s="1"/>
  <c r="H23" i="3"/>
  <c r="I23" i="3" s="1"/>
  <c r="H22" i="3"/>
  <c r="I22" i="3" s="1"/>
  <c r="H21" i="3"/>
  <c r="I21" i="3" s="1"/>
  <c r="H20" i="3"/>
  <c r="I20" i="3" s="1"/>
  <c r="H19" i="3"/>
  <c r="I19" i="3" s="1"/>
  <c r="H18" i="3"/>
  <c r="I18" i="3" s="1"/>
  <c r="H17" i="3"/>
  <c r="I17" i="3" s="1"/>
  <c r="H16" i="3"/>
  <c r="I16" i="3" s="1"/>
  <c r="H15" i="3"/>
  <c r="I15" i="3" s="1"/>
  <c r="H13" i="3"/>
  <c r="I13" i="3" s="1"/>
  <c r="H12" i="3"/>
  <c r="I12" i="3" s="1"/>
  <c r="H11" i="3"/>
  <c r="I11" i="3" s="1"/>
  <c r="H10" i="3"/>
  <c r="I10" i="3" s="1"/>
  <c r="H8" i="3"/>
  <c r="I8" i="3" s="1"/>
  <c r="H7" i="3"/>
  <c r="I7" i="3" s="1"/>
  <c r="H6" i="3"/>
  <c r="I6" i="3" s="1"/>
  <c r="I7" i="2"/>
  <c r="I8" i="2"/>
  <c r="I11" i="2"/>
  <c r="I13" i="2"/>
  <c r="I17" i="2"/>
  <c r="I18" i="2"/>
  <c r="I20" i="2"/>
  <c r="I22" i="2"/>
  <c r="I25" i="2"/>
  <c r="I26" i="2"/>
  <c r="I29" i="2"/>
  <c r="I31" i="2"/>
  <c r="H7" i="2"/>
  <c r="H8" i="2"/>
  <c r="H10" i="2"/>
  <c r="I10" i="2" s="1"/>
  <c r="H11" i="2"/>
  <c r="H12" i="2"/>
  <c r="I12" i="2" s="1"/>
  <c r="H13" i="2"/>
  <c r="H15" i="2"/>
  <c r="I15" i="2" s="1"/>
  <c r="H16" i="2"/>
  <c r="I16" i="2" s="1"/>
  <c r="H17" i="2"/>
  <c r="H18" i="2"/>
  <c r="H19" i="2"/>
  <c r="I19" i="2" s="1"/>
  <c r="H20" i="2"/>
  <c r="H21" i="2"/>
  <c r="I21" i="2" s="1"/>
  <c r="H22" i="2"/>
  <c r="H23" i="2"/>
  <c r="I23" i="2" s="1"/>
  <c r="H24" i="2"/>
  <c r="I24" i="2" s="1"/>
  <c r="H25" i="2"/>
  <c r="H26" i="2"/>
  <c r="H27" i="2"/>
  <c r="I27" i="2" s="1"/>
  <c r="H29" i="2"/>
  <c r="H30" i="2"/>
  <c r="I30" i="2" s="1"/>
  <c r="H31" i="2"/>
  <c r="H6" i="2"/>
  <c r="I6" i="2" s="1"/>
  <c r="I9" i="2" l="1"/>
  <c r="I5" i="2"/>
  <c r="I14" i="2"/>
  <c r="I28" i="2"/>
  <c r="I5" i="3"/>
  <c r="I14" i="3"/>
  <c r="I28" i="3"/>
  <c r="I9" i="3"/>
  <c r="H35" i="2" l="1"/>
  <c r="J5" i="2"/>
  <c r="H35" i="3"/>
  <c r="H33" i="2" l="1"/>
  <c r="H34" i="2" s="1"/>
  <c r="J17" i="2"/>
  <c r="J11" i="2"/>
  <c r="J20" i="2"/>
  <c r="J29" i="2"/>
  <c r="J25" i="2"/>
  <c r="J27" i="2"/>
  <c r="J19" i="2"/>
  <c r="J18" i="2"/>
  <c r="J23" i="2"/>
  <c r="J24" i="2"/>
  <c r="J15" i="2"/>
  <c r="J8" i="2"/>
  <c r="J26" i="2"/>
  <c r="J21" i="2"/>
  <c r="J6" i="2"/>
  <c r="J10" i="2"/>
  <c r="J16" i="2"/>
  <c r="J31" i="2"/>
  <c r="J22" i="2"/>
  <c r="J13" i="2"/>
  <c r="J30" i="2"/>
  <c r="J7" i="2"/>
  <c r="J12" i="2"/>
  <c r="J9" i="2"/>
  <c r="J28" i="2"/>
  <c r="J14" i="2"/>
  <c r="H33" i="3"/>
  <c r="H34" i="3" s="1"/>
  <c r="J19" i="3"/>
  <c r="J27" i="3"/>
  <c r="J16" i="3"/>
  <c r="J30" i="3"/>
  <c r="J22" i="3"/>
  <c r="J24" i="3"/>
  <c r="J11" i="3"/>
  <c r="J31" i="3"/>
  <c r="J10" i="3"/>
  <c r="J26" i="3"/>
  <c r="J21" i="3"/>
  <c r="J6" i="3"/>
  <c r="J29" i="3"/>
  <c r="J20" i="3"/>
  <c r="J18" i="3"/>
  <c r="J15" i="3"/>
  <c r="J8" i="3"/>
  <c r="J17" i="3"/>
  <c r="J25" i="3"/>
  <c r="J13" i="3"/>
  <c r="J23" i="3"/>
  <c r="J12" i="3"/>
  <c r="J7" i="3"/>
  <c r="J28" i="3"/>
  <c r="J9" i="3"/>
  <c r="J14" i="3"/>
  <c r="J5" i="3"/>
  <c r="J19" i="7"/>
  <c r="J24" i="7" l="1"/>
  <c r="J25" i="7"/>
  <c r="J5" i="7"/>
  <c r="J13" i="7"/>
  <c r="J10" i="7"/>
  <c r="J30" i="7"/>
  <c r="J29" i="7"/>
  <c r="J14" i="7"/>
  <c r="J31" i="7"/>
  <c r="J18" i="7"/>
  <c r="J7" i="7"/>
  <c r="J34" i="7"/>
  <c r="J26" i="7"/>
  <c r="J23" i="7"/>
  <c r="J35" i="7"/>
  <c r="J20" i="7"/>
  <c r="J12" i="7"/>
  <c r="J22" i="7"/>
  <c r="J21" i="7"/>
  <c r="J15" i="7"/>
  <c r="J8" i="7"/>
  <c r="J9" i="7"/>
  <c r="J16" i="7"/>
  <c r="J33" i="7"/>
  <c r="J28" i="7"/>
  <c r="J27" i="7"/>
</calcChain>
</file>

<file path=xl/sharedStrings.xml><?xml version="1.0" encoding="utf-8"?>
<sst xmlns="http://schemas.openxmlformats.org/spreadsheetml/2006/main" count="622" uniqueCount="128">
  <si>
    <t>Obra</t>
  </si>
  <si>
    <t>Bancos</t>
  </si>
  <si>
    <t>B.D.I.</t>
  </si>
  <si>
    <t>Encargos Sociais</t>
  </si>
  <si>
    <t>ATUALIZAÇÃO PASSAGEM MOLHADA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</si>
  <si>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</si>
  <si>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</si>
  <si>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</si>
  <si>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</si>
  <si>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</si>
  <si>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</si>
  <si>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</si>
  <si>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</si>
  <si>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</si>
  <si>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</si>
  <si>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</si>
  <si>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</si>
  <si>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</si>
  <si>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</si>
  <si>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</si>
  <si>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</si>
  <si>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</si>
  <si>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</si>
  <si>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</si>
  <si>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</si>
  <si>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</si>
  <si>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</si>
  <si>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73672 </t>
  </si>
  <si>
    <t>DESMATAMENTO E LIMPEZA MECANIZADA DE TERRENO COM ARVORES ATE Ø 15CM, UTILIZANDO TRATOR DE ESTEIRAS</t>
  </si>
  <si>
    <t xml:space="preserve"> 1.3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</si>
  <si>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</si>
  <si>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</si>
  <si>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</si>
  <si>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2 </t>
  </si>
  <si>
    <t>FUNDAÇÃO</t>
  </si>
  <si>
    <t xml:space="preserve"> 2.1 </t>
  </si>
  <si>
    <t xml:space="preserve"> 90084 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</si>
  <si>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</si>
  <si>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>m³</t>
  </si>
  <si>
    <t xml:space="preserve"> 2.2 </t>
  </si>
  <si>
    <t xml:space="preserve"> 102487 </t>
  </si>
  <si>
    <t>CONCRETO CICLÓPICO FCK = 15MPA, 30% PEDRA DE MÃO EM VOLUME REAL, INCLUSIVE LANÇAMENTO. AF_05/2021</t>
  </si>
  <si>
    <t xml:space="preserve"> 2.3 </t>
  </si>
  <si>
    <t xml:space="preserve"> 94319 </t>
  </si>
  <si>
    <t>ATERRO MANUAL DE VALAS COM SOLO ARGILO-ARENOSO. AF_08/2023</t>
  </si>
  <si>
    <t xml:space="preserve"> 2.4 </t>
  </si>
  <si>
    <t xml:space="preserve"> 73697 </t>
  </si>
  <si>
    <t>ENROCAMENTO MANUAL, SEM ARRUMACAO DO MATERIAL</t>
  </si>
  <si>
    <t xml:space="preserve"> 3 </t>
  </si>
  <si>
    <t>ESTRUTURA</t>
  </si>
  <si>
    <t xml:space="preserve"> 3.1 </t>
  </si>
  <si>
    <t xml:space="preserve"> 103800 </t>
  </si>
  <si>
    <t>PEDRA ARGAMASSADA COM CIMENTO E AREIA 1:3, 40% DE ARGAMASSA EM VOLUME - AREIA E PEDRA DE MÃO COMERCIAIS - FORNECIMENTO E ASSENTAMENTO. AF_08/2022</t>
  </si>
  <si>
    <t xml:space="preserve"> 3.2 </t>
  </si>
  <si>
    <t xml:space="preserve"> 94966 </t>
  </si>
  <si>
    <t>CONCRETO FCK = 30MPA, TRAÇO 1:2,1:2,5 (EM MASSA SECA DE CIMENTO/ AREIA MÉDIA/ BRITA 1) - PREPARO MECÂNICO COM BETONEIRA 400 L. AF_05/2021</t>
  </si>
  <si>
    <t xml:space="preserve"> 3.3 </t>
  </si>
  <si>
    <t xml:space="preserve"> 103670 </t>
  </si>
  <si>
    <t>LANÇAMENTO COM USO DE BALDES, ADENSAMENTO E ACABAMENTO DE CONCRETO EM ESTRUTURAS. AF_02/2022</t>
  </si>
  <si>
    <t xml:space="preserve"> 3.4 </t>
  </si>
  <si>
    <t xml:space="preserve"> 92772 </t>
  </si>
  <si>
    <t>ARMAÇÃO DE LAJE DE ESTRUTURA CONVENCIONAL DE CONCRETO ARMADO UTILIZANDO AÇO CA-50 DE 12,5 MM - MONTAGEM. AF_06/2022</t>
  </si>
  <si>
    <t>KG</t>
  </si>
  <si>
    <t xml:space="preserve"> 3.5 </t>
  </si>
  <si>
    <t xml:space="preserve"> 92829 </t>
  </si>
  <si>
    <t>TUBO DE CONCRETO PARA REDES COLETORAS DE ÁGUAS PLUVIAIS, DIÂMETRO DE 1200 MM, JUNTA RÍGIDA, INSTALADO EM LOCAL COM ALTO NÍVEL DE INTERFERÊNCIAS - FORNECIMENTO E ASSENTAMENTO. AF_03/2024</t>
  </si>
  <si>
    <t xml:space="preserve"> 3.6 </t>
  </si>
  <si>
    <t xml:space="preserve"> 3.7 </t>
  </si>
  <si>
    <t xml:space="preserve"> 101169 </t>
  </si>
  <si>
    <t>EXECUÇÃO DE PAVIMENTO EM PARALELEPÍPEDOS, REJUNTAMENTO COM ARGAMASSA TRAÇO 1:3 (CIMENTO E AREIA). AF_05/2020</t>
  </si>
  <si>
    <t xml:space="preserve"> 3.8 </t>
  </si>
  <si>
    <t xml:space="preserve"> 94265 </t>
  </si>
  <si>
    <t>GUIA (MEIO-FIO) CONCRETO, MOLDADA IN LOCO EM TRECHO RETO COM EXTRUSORA, 15 CM BASE X 30 CM ALTURA. AF_01/2024</t>
  </si>
  <si>
    <t xml:space="preserve"> 3.9 </t>
  </si>
  <si>
    <t xml:space="preserve"> 102498 </t>
  </si>
  <si>
    <t>PINTURA DE MEIO-FIO COM TINTA BRANCA A BASE DE CAL (CAIAÇÃO). AF_05/2021</t>
  </si>
  <si>
    <t xml:space="preserve"> 3.10 </t>
  </si>
  <si>
    <t xml:space="preserve"> 92763 </t>
  </si>
  <si>
    <t>ARMAÇÃO DE PILAR OU VIGA DE ESTRUTURA CONVENCIONAL DE CONCRETO ARMADO UTILIZANDO AÇO CA-50 DE 12,5 MM - MONTAGEM. AF_06/2022</t>
  </si>
  <si>
    <t xml:space="preserve"> 3.11 </t>
  </si>
  <si>
    <t xml:space="preserve"> 92263 </t>
  </si>
  <si>
    <t>FABRICAÇÃO DE FÔRMA PARA PILARES E ESTRUTURAS SIMILARES, EM CHAPA DE MADEIRA COMPENSADA RESINADA, E = 17 MM. AF_09/2020</t>
  </si>
  <si>
    <t xml:space="preserve"> 3.12 </t>
  </si>
  <si>
    <t xml:space="preserve"> 103669 </t>
  </si>
  <si>
    <t>CONCRETAGEM DE PILARES, FCK = 25 MPA, COM USO DE BALDES - LANÇAMENTO, ADENSAMENTO E ACABAMENTO. AF_02/2022</t>
  </si>
  <si>
    <t xml:space="preserve"> 3.13 </t>
  </si>
  <si>
    <t xml:space="preserve"> 4 </t>
  </si>
  <si>
    <t>SERVIÇOS COMPLEMENTARES</t>
  </si>
  <si>
    <t xml:space="preserve"> 4.1 </t>
  </si>
  <si>
    <t xml:space="preserve"> 4.2 </t>
  </si>
  <si>
    <t xml:space="preserve"> 99855 </t>
  </si>
  <si>
    <t>CORRIMÃO SIMPLES, DIÂMETRO EXTERNO = 1 1/2", EM AÇO GALVANIZADO. AF_04/2019_PS</t>
  </si>
  <si>
    <t xml:space="preserve"> 4.3 </t>
  </si>
  <si>
    <t xml:space="preserve"> 100745 </t>
  </si>
  <si>
    <t>PINTURA COM TINTA ALQUÍDICA DE ACABAMENTO (ESMALTE SINTÉTICO BRILHANTE) PULVERIZADA SOBRE SUPERFÍCIES METÁLICAS (EXCETO PERFIL) EXECUTADO EM OBRA (POR DEMÃO). AF_01/2020_PE</t>
  </si>
  <si>
    <t>Total sem BDI</t>
  </si>
  <si>
    <t>Total do BDI</t>
  </si>
  <si>
    <t>Total Geral</t>
  </si>
  <si>
    <t xml:space="preserve">_______________________________________________________________
José Filype Ciro Correia Guerra Vital
</t>
  </si>
  <si>
    <t xml:space="preserve">SINAPI - 07/2025 - Paraíba 
</t>
  </si>
  <si>
    <t>ORÇAMENTO DESONERADO</t>
  </si>
  <si>
    <t>ORÇAMENTO NÃO DESONERADO</t>
  </si>
  <si>
    <t>VALOR DO PROJETO</t>
  </si>
  <si>
    <t>BDI</t>
  </si>
  <si>
    <t>Não Desonerado: embutido nos preços unitário dos insumos de mão de obra, de acordo com as bases.</t>
  </si>
  <si>
    <t xml:space="preserve">passagem molhada no sítio Barra, Juripiranga – PB
</t>
  </si>
  <si>
    <t>Memória de Cálculo</t>
  </si>
  <si>
    <t>medidas</t>
  </si>
  <si>
    <t>comprimento</t>
  </si>
  <si>
    <t>altura</t>
  </si>
  <si>
    <t>total</t>
  </si>
  <si>
    <t>largura</t>
  </si>
  <si>
    <t>repetição</t>
  </si>
  <si>
    <t>PAREDES DA BASE DOS TUBOS</t>
  </si>
  <si>
    <t>DESCONTO DA ÁREA DOS TUBOS</t>
  </si>
  <si>
    <t>DESCONTO DA ÁREA DOS TUBOS E PILARES</t>
  </si>
  <si>
    <t>PAREDE TRECHOS FINAIS DAS TALUDES</t>
  </si>
  <si>
    <t>PAREDE TRECHOS DAS TALUDES</t>
  </si>
  <si>
    <t>CONCRETAGEM DA LAJE</t>
  </si>
  <si>
    <t>CONCRETAGEM DAS VIGAS INFERIORES</t>
  </si>
  <si>
    <t>LAJE PARA FAIXA DE ROLAMENTO</t>
  </si>
  <si>
    <t>CONCRETAGEM PASSAGEM MOLHADA</t>
  </si>
  <si>
    <t>ÁREA DOS TUBOS</t>
  </si>
  <si>
    <t>AREA DOS PILARES</t>
  </si>
  <si>
    <t>30 DIAS</t>
  </si>
  <si>
    <t>60 DIAS</t>
  </si>
  <si>
    <t>90 DIAS</t>
  </si>
  <si>
    <t>120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</si>
</sst>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%"/>
    <numFmt numFmtId="165" formatCode="&quot;R$&quot;\ #,##0.00"/>
    <numFmt numFmtId="166" formatCode="#,##0.000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rgb="FFFFFFFF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4" fontId="15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0" fillId="0" borderId="0" xfId="0"/>
    <xf numFmtId="0" fontId="18" fillId="18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center" vertical="top" wrapText="1"/>
    </xf>
    <xf numFmtId="10" fontId="9" fillId="10" borderId="7" xfId="0" applyNumberFormat="1" applyFont="1" applyFill="1" applyBorder="1" applyAlignment="1">
      <alignment horizontal="right" vertical="top" wrapText="1"/>
    </xf>
    <xf numFmtId="0" fontId="6" fillId="22" borderId="13" xfId="0" applyFont="1" applyFill="1" applyBorder="1" applyAlignment="1">
      <alignment horizontal="right" vertical="top" wrapText="1"/>
    </xf>
    <xf numFmtId="4" fontId="11" fillId="23" borderId="13" xfId="0" applyNumberFormat="1" applyFont="1" applyFill="1" applyBorder="1" applyAlignment="1">
      <alignment horizontal="right" vertical="top" wrapText="1"/>
    </xf>
    <xf numFmtId="0" fontId="0" fillId="24" borderId="14" xfId="0" applyFill="1" applyBorder="1" applyAlignment="1">
      <alignment wrapText="1"/>
    </xf>
    <xf numFmtId="0" fontId="0" fillId="24" borderId="14" xfId="0" applyFill="1" applyBorder="1"/>
    <xf numFmtId="0" fontId="0" fillId="0" borderId="14" xfId="0" applyBorder="1" applyAlignment="1">
      <alignment wrapText="1"/>
    </xf>
    <xf numFmtId="165" fontId="0" fillId="0" borderId="14" xfId="0" applyNumberFormat="1" applyBorder="1"/>
    <xf numFmtId="10" fontId="0" fillId="0" borderId="14" xfId="0" applyNumberFormat="1" applyBorder="1"/>
    <xf numFmtId="0" fontId="0" fillId="25" borderId="0" xfId="0" applyFill="1" applyBorder="1"/>
    <xf numFmtId="0" fontId="0" fillId="25" borderId="0" xfId="0" applyFill="1" applyBorder="1" applyAlignment="1">
      <alignment wrapText="1"/>
    </xf>
    <xf numFmtId="0" fontId="0" fillId="25" borderId="0" xfId="0" applyFill="1"/>
    <xf numFmtId="0" fontId="10" fillId="16" borderId="0" xfId="0" applyFont="1" applyFill="1" applyAlignment="1">
      <alignment horizontal="left" vertical="top" wrapText="1"/>
    </xf>
    <xf numFmtId="0" fontId="1" fillId="6" borderId="13" xfId="0" applyFont="1" applyFill="1" applyBorder="1" applyAlignment="1">
      <alignment horizontal="right" vertical="top" wrapText="1"/>
    </xf>
    <xf numFmtId="2" fontId="15" fillId="15" borderId="13" xfId="0" applyNumberFormat="1" applyFont="1" applyFill="1" applyBorder="1" applyAlignment="1">
      <alignment horizontal="right" vertical="top" wrapText="1"/>
    </xf>
    <xf numFmtId="0" fontId="11" fillId="0" borderId="13" xfId="0" applyFont="1" applyFill="1" applyBorder="1" applyAlignment="1">
      <alignment horizontal="left" vertical="top" wrapText="1"/>
    </xf>
    <xf numFmtId="0" fontId="12" fillId="0" borderId="13" xfId="0" applyFont="1" applyFill="1" applyBorder="1" applyAlignment="1">
      <alignment horizontal="center" vertical="top" wrapText="1"/>
    </xf>
    <xf numFmtId="0" fontId="13" fillId="0" borderId="13" xfId="0" applyFont="1" applyFill="1" applyBorder="1" applyAlignment="1">
      <alignment horizontal="right" vertical="top" wrapText="1"/>
    </xf>
    <xf numFmtId="164" fontId="15" fillId="0" borderId="13" xfId="0" applyNumberFormat="1" applyFont="1" applyFill="1" applyBorder="1" applyAlignment="1">
      <alignment horizontal="right" vertical="top" wrapText="1"/>
    </xf>
    <xf numFmtId="4" fontId="11" fillId="0" borderId="13" xfId="0" applyNumberFormat="1" applyFont="1" applyFill="1" applyBorder="1" applyAlignment="1">
      <alignment horizontal="right" vertical="top" wrapText="1"/>
    </xf>
    <xf numFmtId="4" fontId="14" fillId="0" borderId="13" xfId="0" applyNumberFormat="1" applyFont="1" applyFill="1" applyBorder="1" applyAlignment="1">
      <alignment horizontal="right" vertical="top" wrapText="1"/>
    </xf>
    <xf numFmtId="2" fontId="15" fillId="0" borderId="13" xfId="0" applyNumberFormat="1" applyFont="1" applyFill="1" applyBorder="1" applyAlignment="1">
      <alignment horizontal="right" vertical="top" wrapText="1"/>
    </xf>
    <xf numFmtId="0" fontId="0" fillId="0" borderId="0" xfId="0" applyFill="1"/>
    <xf numFmtId="0" fontId="12" fillId="26" borderId="13" xfId="0" applyFont="1" applyFill="1" applyBorder="1" applyAlignment="1">
      <alignment horizontal="center" vertical="top" wrapText="1"/>
    </xf>
    <xf numFmtId="4" fontId="14" fillId="26" borderId="13" xfId="0" applyNumberFormat="1" applyFont="1" applyFill="1" applyBorder="1" applyAlignment="1">
      <alignment horizontal="right" vertical="top" wrapText="1"/>
    </xf>
    <xf numFmtId="166" fontId="14" fillId="0" borderId="13" xfId="0" applyNumberFormat="1" applyFont="1" applyFill="1" applyBorder="1" applyAlignment="1">
      <alignment horizontal="right" vertical="top" wrapText="1"/>
    </xf>
    <xf numFmtId="4" fontId="11" fillId="26" borderId="13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0" fillId="16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0" fillId="0" borderId="0" xfId="0"/>
    <xf numFmtId="0" fontId="18" fillId="18" borderId="0" xfId="0" applyFont="1" applyFill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21" fillId="21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  <xf numFmtId="0" fontId="10" fillId="16" borderId="0" xfId="0" applyFont="1" applyFill="1" applyAlignment="1">
      <alignment horizontal="left" vertical="top" wrapText="1"/>
    </xf>
    <xf numFmtId="10" fontId="16" fillId="16" borderId="0" xfId="0" applyNumberFormat="1" applyFont="1" applyFill="1" applyAlignment="1">
      <alignment horizontal="left" vertical="top" wrapText="1"/>
    </xf>
    <xf numFmtId="0" fontId="1" fillId="3" borderId="0" xfId="0" applyFont="1" applyFill="1" applyAlignment="1">
      <alignment horizontal="center" wrapText="1"/>
    </xf>
    <xf numFmtId="0" fontId="1" fillId="6" borderId="17" xfId="0" applyFont="1" applyFill="1" applyBorder="1" applyAlignment="1">
      <alignment horizontal="center" vertical="top" wrapText="1"/>
    </xf>
    <xf numFmtId="0" fontId="1" fillId="6" borderId="18" xfId="0" applyFont="1" applyFill="1" applyBorder="1" applyAlignment="1">
      <alignment horizontal="center" vertical="top" wrapText="1"/>
    </xf>
    <xf numFmtId="0" fontId="5" fillId="6" borderId="18" xfId="0" applyFont="1" applyFill="1" applyBorder="1" applyAlignment="1">
      <alignment horizontal="center" vertical="top" wrapText="1"/>
    </xf>
    <xf numFmtId="0" fontId="5" fillId="6" borderId="19" xfId="0" applyFont="1" applyFill="1" applyBorder="1" applyAlignment="1">
      <alignment horizontal="center" vertical="top" wrapText="1"/>
    </xf>
    <xf numFmtId="0" fontId="3" fillId="4" borderId="15" xfId="0" applyFont="1" applyFill="1" applyBorder="1" applyAlignment="1">
      <alignment horizontal="center" vertical="top" wrapText="1"/>
    </xf>
    <xf numFmtId="0" fontId="3" fillId="4" borderId="16" xfId="0" applyFont="1" applyFill="1" applyBorder="1" applyAlignment="1">
      <alignment horizontal="center" vertical="top" wrapText="1"/>
    </xf>
    <xf numFmtId="0" fontId="5" fillId="6" borderId="15" xfId="0" applyFont="1" applyFill="1" applyBorder="1" applyAlignment="1">
      <alignment horizontal="center" vertical="top" wrapText="1"/>
    </xf>
    <xf numFmtId="0" fontId="5" fillId="6" borderId="16" xfId="0" applyFont="1" applyFill="1" applyBorder="1" applyAlignment="1">
      <alignment horizontal="center" vertical="top" wrapText="1"/>
    </xf>
    <xf numFmtId="0" fontId="4" fillId="5" borderId="15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top" wrapText="1"/>
    </xf>
    <xf numFmtId="0" fontId="6" fillId="7" borderId="13" xfId="0" applyFont="1" applyFill="1" applyBorder="1" applyAlignment="1">
      <alignment horizontal="left" vertical="top" wrapText="1"/>
    </xf>
    <xf numFmtId="0" fontId="7" fillId="8" borderId="13" xfId="0" applyFont="1" applyFill="1" applyBorder="1" applyAlignment="1">
      <alignment horizontal="center" vertical="top" wrapText="1"/>
    </xf>
    <xf numFmtId="0" fontId="8" fillId="9" borderId="13" xfId="0" applyFont="1" applyFill="1" applyBorder="1" applyAlignment="1">
      <alignment horizontal="right" vertical="top" wrapText="1"/>
    </xf>
    <xf numFmtId="4" fontId="9" fillId="10" borderId="13" xfId="0" applyNumberFormat="1" applyFont="1" applyFill="1" applyBorder="1" applyAlignment="1">
      <alignment horizontal="right" vertical="top" wrapText="1"/>
    </xf>
    <xf numFmtId="10" fontId="9" fillId="10" borderId="13" xfId="0" applyNumberFormat="1" applyFont="1" applyFill="1" applyBorder="1" applyAlignment="1">
      <alignment horizontal="right" vertical="top" wrapText="1"/>
    </xf>
    <xf numFmtId="0" fontId="6" fillId="7" borderId="15" xfId="0" applyFont="1" applyFill="1" applyBorder="1" applyAlignment="1">
      <alignment horizontal="center" vertical="top" wrapText="1"/>
    </xf>
    <xf numFmtId="0" fontId="6" fillId="7" borderId="16" xfId="0" applyFont="1" applyFill="1" applyBorder="1" applyAlignment="1">
      <alignment horizontal="center" vertical="top" wrapText="1"/>
    </xf>
    <xf numFmtId="0" fontId="1" fillId="27" borderId="13" xfId="0" applyFont="1" applyFill="1" applyBorder="1" applyAlignment="1">
      <alignment horizontal="right" vertical="top" wrapText="1"/>
    </xf>
    <xf numFmtId="10" fontId="0" fillId="0" borderId="0" xfId="0" applyNumberFormat="1"/>
    <xf numFmtId="165" fontId="0" fillId="0" borderId="0" xfId="0" applyNumberFormat="1"/>
    <xf numFmtId="165" fontId="9" fillId="10" borderId="7" xfId="0" applyNumberFormat="1" applyFont="1" applyFill="1" applyBorder="1" applyAlignment="1">
      <alignment horizontal="right" vertical="top" wrapText="1"/>
    </xf>
    <xf numFmtId="0" fontId="21" fillId="28" borderId="0" xfId="0" applyFont="1" applyFill="1" applyAlignment="1">
      <alignment horizontal="center" vertical="top" wrapText="1"/>
    </xf>
    <xf numFmtId="0" fontId="18" fillId="28" borderId="0" xfId="0" applyFont="1" applyFill="1" applyAlignment="1">
      <alignment horizontal="right" vertical="top" wrapText="1"/>
    </xf>
    <xf numFmtId="0" fontId="20" fillId="28" borderId="0" xfId="0" applyFont="1" applyFill="1" applyAlignment="1">
      <alignment horizontal="left" vertical="top" wrapText="1"/>
    </xf>
    <xf numFmtId="0" fontId="18" fillId="28" borderId="0" xfId="0" applyFont="1" applyFill="1" applyAlignment="1">
      <alignment horizontal="right" vertical="top" wrapText="1"/>
    </xf>
    <xf numFmtId="0" fontId="16" fillId="28" borderId="0" xfId="0" applyFont="1" applyFill="1" applyAlignment="1">
      <alignment horizontal="left" vertical="top" wrapText="1"/>
    </xf>
    <xf numFmtId="4" fontId="19" fillId="28" borderId="0" xfId="0" applyNumberFormat="1" applyFont="1" applyFill="1" applyAlignment="1">
      <alignment horizontal="right" vertical="top" wrapText="1"/>
    </xf>
    <xf numFmtId="165" fontId="19" fillId="28" borderId="0" xfId="0" applyNumberFormat="1" applyFont="1" applyFill="1" applyAlignment="1">
      <alignment horizontal="right" vertical="top" wrapText="1"/>
    </xf>
    <xf numFmtId="165" fontId="18" fillId="28" borderId="0" xfId="0" applyNumberFormat="1" applyFont="1" applyFill="1" applyAlignment="1">
      <alignment horizontal="right" vertical="top" wrapText="1"/>
    </xf>
    <xf numFmtId="165" fontId="0" fillId="25" borderId="0" xfId="0" applyNumberFormat="1" applyFill="1"/>
    <xf numFmtId="0" fontId="17" fillId="28" borderId="0" xfId="0" applyFont="1" applyFill="1" applyAlignment="1">
      <alignment horizontal="center" vertical="top" wrapText="1"/>
    </xf>
    <xf numFmtId="10" fontId="0" fillId="25" borderId="0" xfId="0" applyNumberFormat="1" applyFill="1"/>
    <xf numFmtId="0" fontId="21" fillId="28" borderId="0" xfId="0" applyFont="1" applyFill="1" applyAlignment="1">
      <alignment horizontal="center" vertical="top" wrapText="1"/>
    </xf>
    <xf numFmtId="0" fontId="0" fillId="2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1</xdr:row>
      <xdr:rowOff>0</xdr:rowOff>
    </xdr:from>
    <xdr:to>
      <xdr:col>2</xdr:col>
      <xdr:colOff>296545</xdr:colOff>
      <xdr:row>1</xdr:row>
      <xdr:rowOff>556260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625" y="190500"/>
          <a:ext cx="1645920" cy="5562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174625</xdr:colOff>
      <xdr:row>1</xdr:row>
      <xdr:rowOff>0</xdr:rowOff>
    </xdr:from>
    <xdr:to>
      <xdr:col>2</xdr:col>
      <xdr:colOff>296545</xdr:colOff>
      <xdr:row>3</xdr:row>
      <xdr:rowOff>48260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625" y="190500"/>
          <a:ext cx="1645920" cy="5562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460375</xdr:colOff>
      <xdr:row>1</xdr:row>
      <xdr:rowOff>0</xdr:rowOff>
    </xdr:from>
    <xdr:to>
      <xdr:col>13</xdr:col>
      <xdr:colOff>915670</xdr:colOff>
      <xdr:row>3</xdr:row>
      <xdr:rowOff>48260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66250" y="190500"/>
          <a:ext cx="1645920" cy="5562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showWhiteSpace="0" topLeftCell="A28" zoomScale="70" zoomScaleNormal="70" workbookViewId="0">
      <selection activeCell="H35" sqref="H35:J35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60" t="s">
        <v>1</v>
      </c>
      <c r="F1" s="60"/>
      <c r="G1" s="60" t="s">
        <v>2</v>
      </c>
      <c r="H1" s="60"/>
      <c r="I1" s="60" t="s">
        <v>3</v>
      </c>
      <c r="J1" s="60"/>
    </row>
    <row r="2" spans="1:10" ht="80.099999999999994" customHeight="1" x14ac:dyDescent="0.2">
      <c r="A2" s="14"/>
      <c r="B2" s="14"/>
      <c r="C2" s="14"/>
      <c r="D2" s="14" t="s">
        <v>4</v>
      </c>
      <c r="E2" s="61" t="s">
        <v>99</v>
      </c>
      <c r="F2" s="55"/>
      <c r="G2" s="62">
        <v>0.2452</v>
      </c>
      <c r="H2" s="55"/>
      <c r="I2" s="55" t="s">
        <v>5</v>
      </c>
      <c r="J2" s="55"/>
    </row>
    <row r="3" spans="1:10" ht="15" x14ac:dyDescent="0.25">
      <c r="A3" s="59" t="s">
        <v>6</v>
      </c>
      <c r="B3" s="58"/>
      <c r="C3" s="58"/>
      <c r="D3" s="58"/>
      <c r="E3" s="58"/>
      <c r="F3" s="58"/>
      <c r="G3" s="58"/>
      <c r="H3" s="58"/>
      <c r="I3" s="58"/>
      <c r="J3" s="58"/>
    </row>
    <row r="4" spans="1:10" ht="30" customHeight="1" x14ac:dyDescent="0.2">
      <c r="A4" s="2" t="s">
        <v>7</v>
      </c>
      <c r="B4" s="4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0" ht="24" customHeight="1" x14ac:dyDescent="0.2">
      <c r="A5" s="5" t="s">
        <v>17</v>
      </c>
      <c r="B5" s="5" t="s">
        <v>18</v>
      </c>
      <c r="C5" s="5"/>
      <c r="D5" s="5" t="s">
        <v>19</v>
      </c>
      <c r="E5" s="6"/>
      <c r="F5" s="7">
        <v>1</v>
      </c>
      <c r="G5" s="7" t="s">
        <v>20</v>
      </c>
      <c r="H5" s="8"/>
      <c r="I5" s="8">
        <f>SUM(I6:I8)</f>
        <v>12557.28</v>
      </c>
      <c r="J5" s="24">
        <f>I5/$H$35</f>
        <v>2.6906926715304039E-2</v>
      </c>
    </row>
    <row r="6" spans="1:10" ht="39" customHeight="1" x14ac:dyDescent="0.2">
      <c r="A6" s="9" t="s">
        <v>21</v>
      </c>
      <c r="B6" s="9" t="s">
        <v>22</v>
      </c>
      <c r="C6" s="9" t="s">
        <v>23</v>
      </c>
      <c r="D6" s="9" t="s">
        <v>24</v>
      </c>
      <c r="E6" s="10" t="s">
        <v>25</v>
      </c>
      <c r="F6" s="11">
        <v>6</v>
      </c>
      <c r="G6" s="12">
        <v>461.49</v>
      </c>
      <c r="H6" s="12">
        <f>TRUNC(G6*(1+$G$2),2)</f>
        <v>574.64</v>
      </c>
      <c r="I6" s="12">
        <f>TRUNC(H6*F6,2)</f>
        <v>3447.84</v>
      </c>
      <c r="J6" s="13">
        <f>I6/$H$35</f>
        <v>7.3878083634428696E-3</v>
      </c>
    </row>
    <row r="7" spans="1:10" ht="26.1" customHeight="1" x14ac:dyDescent="0.2">
      <c r="A7" s="9" t="s">
        <v>26</v>
      </c>
      <c r="B7" s="9" t="s">
        <v>27</v>
      </c>
      <c r="C7" s="9" t="s">
        <v>23</v>
      </c>
      <c r="D7" s="9" t="s">
        <v>28</v>
      </c>
      <c r="E7" s="10" t="s">
        <v>25</v>
      </c>
      <c r="F7" s="11">
        <v>700</v>
      </c>
      <c r="G7" s="12">
        <v>0.53</v>
      </c>
      <c r="H7" s="12">
        <f t="shared" ref="H7:H31" si="0">TRUNC(G7*(1+$G$2),2)</f>
        <v>0.65</v>
      </c>
      <c r="I7" s="12">
        <f t="shared" ref="I7:I31" si="1">TRUNC(H7*F7,2)</f>
        <v>455</v>
      </c>
      <c r="J7" s="13">
        <f t="shared" ref="J7:J31" si="2">I7/$H$35</f>
        <v>9.7494454654697017E-4</v>
      </c>
    </row>
    <row r="8" spans="1:10" ht="39" customHeight="1" x14ac:dyDescent="0.2">
      <c r="A8" s="9" t="s">
        <v>29</v>
      </c>
      <c r="B8" s="9" t="s">
        <v>30</v>
      </c>
      <c r="C8" s="9" t="s">
        <v>23</v>
      </c>
      <c r="D8" s="9" t="s">
        <v>31</v>
      </c>
      <c r="E8" s="10" t="s">
        <v>32</v>
      </c>
      <c r="F8" s="11">
        <v>121.5</v>
      </c>
      <c r="G8" s="12">
        <v>57.21</v>
      </c>
      <c r="H8" s="12">
        <f t="shared" si="0"/>
        <v>71.23</v>
      </c>
      <c r="I8" s="12">
        <f t="shared" si="1"/>
        <v>8654.44</v>
      </c>
      <c r="J8" s="13">
        <f t="shared" si="2"/>
        <v>1.8544173805314201E-2</v>
      </c>
    </row>
    <row r="9" spans="1:10" ht="24" customHeight="1" x14ac:dyDescent="0.2">
      <c r="A9" s="5" t="s">
        <v>33</v>
      </c>
      <c r="B9" s="5" t="s">
        <v>18</v>
      </c>
      <c r="C9" s="5"/>
      <c r="D9" s="5" t="s">
        <v>34</v>
      </c>
      <c r="E9" s="6"/>
      <c r="F9" s="7">
        <v>1</v>
      </c>
      <c r="G9" s="7" t="s">
        <v>20</v>
      </c>
      <c r="H9" s="8"/>
      <c r="I9" s="8">
        <f>SUM(I10:I13)</f>
        <v>65363.610000000008</v>
      </c>
      <c r="J9" s="24">
        <f>I9/$H$35</f>
        <v>0.14005691233433629</v>
      </c>
    </row>
    <row r="10" spans="1:10" ht="65.099999999999994" customHeight="1" x14ac:dyDescent="0.2">
      <c r="A10" s="9" t="s">
        <v>35</v>
      </c>
      <c r="B10" s="9" t="s">
        <v>36</v>
      </c>
      <c r="C10" s="9" t="s">
        <v>23</v>
      </c>
      <c r="D10" s="9" t="s">
        <v>37</v>
      </c>
      <c r="E10" s="10" t="s">
        <v>38</v>
      </c>
      <c r="F10" s="11">
        <v>224</v>
      </c>
      <c r="G10" s="12">
        <v>8.7200000000000006</v>
      </c>
      <c r="H10" s="12">
        <f t="shared" si="0"/>
        <v>10.85</v>
      </c>
      <c r="I10" s="12">
        <f t="shared" si="1"/>
        <v>2430.4</v>
      </c>
      <c r="J10" s="13">
        <f t="shared" si="2"/>
        <v>5.2077037932478165E-3</v>
      </c>
    </row>
    <row r="11" spans="1:10" ht="26.1" customHeight="1" x14ac:dyDescent="0.2">
      <c r="A11" s="9" t="s">
        <v>39</v>
      </c>
      <c r="B11" s="9" t="s">
        <v>40</v>
      </c>
      <c r="C11" s="9" t="s">
        <v>23</v>
      </c>
      <c r="D11" s="9" t="s">
        <v>41</v>
      </c>
      <c r="E11" s="10" t="s">
        <v>38</v>
      </c>
      <c r="F11" s="11">
        <v>60</v>
      </c>
      <c r="G11" s="12">
        <v>552.03</v>
      </c>
      <c r="H11" s="12">
        <f t="shared" si="0"/>
        <v>687.38</v>
      </c>
      <c r="I11" s="12">
        <f t="shared" si="1"/>
        <v>41242.800000000003</v>
      </c>
      <c r="J11" s="13">
        <f t="shared" si="2"/>
        <v>8.8372402075444806E-2</v>
      </c>
    </row>
    <row r="12" spans="1:10" ht="26.1" customHeight="1" x14ac:dyDescent="0.2">
      <c r="A12" s="9" t="s">
        <v>42</v>
      </c>
      <c r="B12" s="9" t="s">
        <v>43</v>
      </c>
      <c r="C12" s="9" t="s">
        <v>23</v>
      </c>
      <c r="D12" s="9" t="s">
        <v>44</v>
      </c>
      <c r="E12" s="10" t="s">
        <v>38</v>
      </c>
      <c r="F12" s="11">
        <v>59.2</v>
      </c>
      <c r="G12" s="12">
        <v>76.08</v>
      </c>
      <c r="H12" s="12">
        <f t="shared" si="0"/>
        <v>94.73</v>
      </c>
      <c r="I12" s="12">
        <f t="shared" si="1"/>
        <v>5608.01</v>
      </c>
      <c r="J12" s="13">
        <f t="shared" si="2"/>
        <v>1.2016480805452472E-2</v>
      </c>
    </row>
    <row r="13" spans="1:10" ht="24" customHeight="1" x14ac:dyDescent="0.2">
      <c r="A13" s="9" t="s">
        <v>45</v>
      </c>
      <c r="B13" s="9" t="s">
        <v>46</v>
      </c>
      <c r="C13" s="9" t="s">
        <v>23</v>
      </c>
      <c r="D13" s="9" t="s">
        <v>47</v>
      </c>
      <c r="E13" s="10" t="s">
        <v>38</v>
      </c>
      <c r="F13" s="11">
        <v>60</v>
      </c>
      <c r="G13" s="12">
        <v>215.26</v>
      </c>
      <c r="H13" s="12">
        <f t="shared" si="0"/>
        <v>268.04000000000002</v>
      </c>
      <c r="I13" s="12">
        <f t="shared" si="1"/>
        <v>16082.4</v>
      </c>
      <c r="J13" s="13">
        <f t="shared" si="2"/>
        <v>3.4460325660191193E-2</v>
      </c>
    </row>
    <row r="14" spans="1:10" ht="24" customHeight="1" x14ac:dyDescent="0.2">
      <c r="A14" s="5" t="s">
        <v>48</v>
      </c>
      <c r="B14" s="5" t="s">
        <v>18</v>
      </c>
      <c r="C14" s="5"/>
      <c r="D14" s="5" t="s">
        <v>49</v>
      </c>
      <c r="E14" s="6"/>
      <c r="F14" s="7">
        <v>1</v>
      </c>
      <c r="G14" s="7" t="s">
        <v>20</v>
      </c>
      <c r="H14" s="8"/>
      <c r="I14" s="8">
        <f>SUM(I15:I27)</f>
        <v>365728.35000000003</v>
      </c>
      <c r="J14" s="24">
        <f>I14/$H$35</f>
        <v>0.78365903373653101</v>
      </c>
    </row>
    <row r="15" spans="1:10" ht="39" customHeight="1" x14ac:dyDescent="0.2">
      <c r="A15" s="9" t="s">
        <v>50</v>
      </c>
      <c r="B15" s="9" t="s">
        <v>51</v>
      </c>
      <c r="C15" s="9" t="s">
        <v>23</v>
      </c>
      <c r="D15" s="9" t="s">
        <v>52</v>
      </c>
      <c r="E15" s="10" t="s">
        <v>38</v>
      </c>
      <c r="F15" s="11">
        <v>56.88</v>
      </c>
      <c r="G15" s="12">
        <v>484.14</v>
      </c>
      <c r="H15" s="12">
        <f t="shared" si="0"/>
        <v>602.85</v>
      </c>
      <c r="I15" s="12">
        <f t="shared" si="1"/>
        <v>34290.1</v>
      </c>
      <c r="J15" s="13">
        <f t="shared" si="2"/>
        <v>7.347460658362695E-2</v>
      </c>
    </row>
    <row r="16" spans="1:10" ht="39" customHeight="1" x14ac:dyDescent="0.2">
      <c r="A16" s="9" t="s">
        <v>53</v>
      </c>
      <c r="B16" s="9" t="s">
        <v>54</v>
      </c>
      <c r="C16" s="9" t="s">
        <v>23</v>
      </c>
      <c r="D16" s="9" t="s">
        <v>55</v>
      </c>
      <c r="E16" s="10" t="s">
        <v>38</v>
      </c>
      <c r="F16" s="11">
        <v>34</v>
      </c>
      <c r="G16" s="12">
        <v>504.21</v>
      </c>
      <c r="H16" s="12">
        <f t="shared" si="0"/>
        <v>627.84</v>
      </c>
      <c r="I16" s="12">
        <f t="shared" si="1"/>
        <v>21346.560000000001</v>
      </c>
      <c r="J16" s="13">
        <f t="shared" si="2"/>
        <v>4.5740026944038885E-2</v>
      </c>
    </row>
    <row r="17" spans="1:10" ht="26.1" customHeight="1" x14ac:dyDescent="0.2">
      <c r="A17" s="9" t="s">
        <v>56</v>
      </c>
      <c r="B17" s="9" t="s">
        <v>57</v>
      </c>
      <c r="C17" s="9" t="s">
        <v>23</v>
      </c>
      <c r="D17" s="9" t="s">
        <v>58</v>
      </c>
      <c r="E17" s="10" t="s">
        <v>38</v>
      </c>
      <c r="F17" s="11">
        <v>34</v>
      </c>
      <c r="G17" s="12">
        <v>251.95</v>
      </c>
      <c r="H17" s="12">
        <f t="shared" si="0"/>
        <v>313.72000000000003</v>
      </c>
      <c r="I17" s="12">
        <f t="shared" si="1"/>
        <v>10666.48</v>
      </c>
      <c r="J17" s="13">
        <f t="shared" si="2"/>
        <v>2.2855442872202914E-2</v>
      </c>
    </row>
    <row r="18" spans="1:10" ht="39" customHeight="1" x14ac:dyDescent="0.2">
      <c r="A18" s="9" t="s">
        <v>59</v>
      </c>
      <c r="B18" s="9" t="s">
        <v>60</v>
      </c>
      <c r="C18" s="9" t="s">
        <v>23</v>
      </c>
      <c r="D18" s="9" t="s">
        <v>61</v>
      </c>
      <c r="E18" s="10" t="s">
        <v>62</v>
      </c>
      <c r="F18" s="11">
        <v>1510</v>
      </c>
      <c r="G18" s="12">
        <v>8.84</v>
      </c>
      <c r="H18" s="12">
        <f t="shared" si="0"/>
        <v>11</v>
      </c>
      <c r="I18" s="12">
        <f t="shared" si="1"/>
        <v>16610</v>
      </c>
      <c r="J18" s="13">
        <f t="shared" si="2"/>
        <v>3.5590832787132251E-2</v>
      </c>
    </row>
    <row r="19" spans="1:10" ht="51.95" customHeight="1" x14ac:dyDescent="0.2">
      <c r="A19" s="9" t="s">
        <v>63</v>
      </c>
      <c r="B19" s="9" t="s">
        <v>64</v>
      </c>
      <c r="C19" s="9" t="s">
        <v>23</v>
      </c>
      <c r="D19" s="9" t="s">
        <v>65</v>
      </c>
      <c r="E19" s="10" t="s">
        <v>32</v>
      </c>
      <c r="F19" s="11">
        <v>65</v>
      </c>
      <c r="G19" s="12">
        <v>915.33</v>
      </c>
      <c r="H19" s="12">
        <f t="shared" si="0"/>
        <v>1139.76</v>
      </c>
      <c r="I19" s="12">
        <f t="shared" si="1"/>
        <v>74084.399999999994</v>
      </c>
      <c r="J19" s="13">
        <f t="shared" si="2"/>
        <v>0.15874325662462493</v>
      </c>
    </row>
    <row r="20" spans="1:10" ht="26.1" customHeight="1" x14ac:dyDescent="0.2">
      <c r="A20" s="9" t="s">
        <v>66</v>
      </c>
      <c r="B20" s="9" t="s">
        <v>40</v>
      </c>
      <c r="C20" s="9" t="s">
        <v>23</v>
      </c>
      <c r="D20" s="9" t="s">
        <v>41</v>
      </c>
      <c r="E20" s="10" t="s">
        <v>38</v>
      </c>
      <c r="F20" s="11">
        <v>179.9</v>
      </c>
      <c r="G20" s="12">
        <v>552.03</v>
      </c>
      <c r="H20" s="12">
        <f t="shared" si="0"/>
        <v>687.38</v>
      </c>
      <c r="I20" s="12">
        <f t="shared" si="1"/>
        <v>123659.66</v>
      </c>
      <c r="J20" s="13">
        <f t="shared" si="2"/>
        <v>0.26496991460407143</v>
      </c>
    </row>
    <row r="21" spans="1:10" ht="39" customHeight="1" x14ac:dyDescent="0.2">
      <c r="A21" s="9" t="s">
        <v>67</v>
      </c>
      <c r="B21" s="9" t="s">
        <v>68</v>
      </c>
      <c r="C21" s="9" t="s">
        <v>23</v>
      </c>
      <c r="D21" s="9" t="s">
        <v>69</v>
      </c>
      <c r="E21" s="10" t="s">
        <v>25</v>
      </c>
      <c r="F21" s="11">
        <v>140.94999999999999</v>
      </c>
      <c r="G21" s="12">
        <v>83.46</v>
      </c>
      <c r="H21" s="12">
        <f t="shared" si="0"/>
        <v>103.92</v>
      </c>
      <c r="I21" s="12">
        <f t="shared" si="1"/>
        <v>14647.52</v>
      </c>
      <c r="J21" s="13">
        <f t="shared" si="2"/>
        <v>3.138575768008281E-2</v>
      </c>
    </row>
    <row r="22" spans="1:10" ht="39" customHeight="1" x14ac:dyDescent="0.2">
      <c r="A22" s="9" t="s">
        <v>70</v>
      </c>
      <c r="B22" s="9" t="s">
        <v>71</v>
      </c>
      <c r="C22" s="9" t="s">
        <v>23</v>
      </c>
      <c r="D22" s="9" t="s">
        <v>72</v>
      </c>
      <c r="E22" s="10" t="s">
        <v>32</v>
      </c>
      <c r="F22" s="11">
        <v>56.38</v>
      </c>
      <c r="G22" s="12">
        <v>46.36</v>
      </c>
      <c r="H22" s="12">
        <f t="shared" si="0"/>
        <v>57.72</v>
      </c>
      <c r="I22" s="12">
        <f t="shared" si="1"/>
        <v>3254.25</v>
      </c>
      <c r="J22" s="13">
        <f t="shared" si="2"/>
        <v>6.9729962430779731E-3</v>
      </c>
    </row>
    <row r="23" spans="1:10" ht="26.1" customHeight="1" x14ac:dyDescent="0.2">
      <c r="A23" s="9" t="s">
        <v>73</v>
      </c>
      <c r="B23" s="9" t="s">
        <v>74</v>
      </c>
      <c r="C23" s="9" t="s">
        <v>23</v>
      </c>
      <c r="D23" s="9" t="s">
        <v>75</v>
      </c>
      <c r="E23" s="10" t="s">
        <v>32</v>
      </c>
      <c r="F23" s="11">
        <v>56.38</v>
      </c>
      <c r="G23" s="12">
        <v>1.38</v>
      </c>
      <c r="H23" s="12">
        <f t="shared" si="0"/>
        <v>1.71</v>
      </c>
      <c r="I23" s="12">
        <f t="shared" si="1"/>
        <v>96.4</v>
      </c>
      <c r="J23" s="13">
        <f t="shared" si="2"/>
        <v>2.0655967975192951E-4</v>
      </c>
    </row>
    <row r="24" spans="1:10" ht="39" customHeight="1" x14ac:dyDescent="0.2">
      <c r="A24" s="9" t="s">
        <v>76</v>
      </c>
      <c r="B24" s="9" t="s">
        <v>77</v>
      </c>
      <c r="C24" s="9" t="s">
        <v>23</v>
      </c>
      <c r="D24" s="9" t="s">
        <v>78</v>
      </c>
      <c r="E24" s="10" t="s">
        <v>62</v>
      </c>
      <c r="F24" s="11">
        <v>1179.1099999999999</v>
      </c>
      <c r="G24" s="12">
        <v>9.19</v>
      </c>
      <c r="H24" s="12">
        <f t="shared" si="0"/>
        <v>11.44</v>
      </c>
      <c r="I24" s="12">
        <f t="shared" si="1"/>
        <v>13489.01</v>
      </c>
      <c r="J24" s="13">
        <f t="shared" si="2"/>
        <v>2.8903377445752849E-2</v>
      </c>
    </row>
    <row r="25" spans="1:10" ht="39" customHeight="1" x14ac:dyDescent="0.2">
      <c r="A25" s="9" t="s">
        <v>79</v>
      </c>
      <c r="B25" s="9" t="s">
        <v>80</v>
      </c>
      <c r="C25" s="9" t="s">
        <v>23</v>
      </c>
      <c r="D25" s="9" t="s">
        <v>81</v>
      </c>
      <c r="E25" s="10" t="s">
        <v>25</v>
      </c>
      <c r="F25" s="11">
        <v>60.24</v>
      </c>
      <c r="G25" s="12">
        <v>146.22</v>
      </c>
      <c r="H25" s="12">
        <f t="shared" si="0"/>
        <v>182.07</v>
      </c>
      <c r="I25" s="12">
        <f t="shared" si="1"/>
        <v>10967.89</v>
      </c>
      <c r="J25" s="13">
        <f t="shared" si="2"/>
        <v>2.3501284709070435E-2</v>
      </c>
    </row>
    <row r="26" spans="1:10" ht="39" customHeight="1" x14ac:dyDescent="0.2">
      <c r="A26" s="9" t="s">
        <v>82</v>
      </c>
      <c r="B26" s="9" t="s">
        <v>83</v>
      </c>
      <c r="C26" s="9" t="s">
        <v>23</v>
      </c>
      <c r="D26" s="9" t="s">
        <v>84</v>
      </c>
      <c r="E26" s="10" t="s">
        <v>38</v>
      </c>
      <c r="F26" s="11">
        <v>23.74</v>
      </c>
      <c r="G26" s="12">
        <v>946.13</v>
      </c>
      <c r="H26" s="12">
        <f t="shared" si="0"/>
        <v>1178.1199999999999</v>
      </c>
      <c r="I26" s="12">
        <f t="shared" si="1"/>
        <v>27968.560000000001</v>
      </c>
      <c r="J26" s="13">
        <f t="shared" si="2"/>
        <v>5.9929219883014792E-2</v>
      </c>
    </row>
    <row r="27" spans="1:10" ht="39" customHeight="1" x14ac:dyDescent="0.2">
      <c r="A27" s="9" t="s">
        <v>85</v>
      </c>
      <c r="B27" s="9" t="s">
        <v>68</v>
      </c>
      <c r="C27" s="9" t="s">
        <v>23</v>
      </c>
      <c r="D27" s="9" t="s">
        <v>69</v>
      </c>
      <c r="E27" s="10" t="s">
        <v>25</v>
      </c>
      <c r="F27" s="11">
        <v>140.94999999999999</v>
      </c>
      <c r="G27" s="12">
        <v>83.46</v>
      </c>
      <c r="H27" s="12">
        <f t="shared" si="0"/>
        <v>103.92</v>
      </c>
      <c r="I27" s="12">
        <f t="shared" si="1"/>
        <v>14647.52</v>
      </c>
      <c r="J27" s="13">
        <f t="shared" si="2"/>
        <v>3.138575768008281E-2</v>
      </c>
    </row>
    <row r="28" spans="1:10" ht="24" customHeight="1" x14ac:dyDescent="0.2">
      <c r="A28" s="5" t="s">
        <v>86</v>
      </c>
      <c r="B28" s="5" t="s">
        <v>18</v>
      </c>
      <c r="C28" s="5"/>
      <c r="D28" s="5" t="s">
        <v>87</v>
      </c>
      <c r="E28" s="6"/>
      <c r="F28" s="7">
        <v>1</v>
      </c>
      <c r="G28" s="7" t="s">
        <v>20</v>
      </c>
      <c r="H28" s="8"/>
      <c r="I28" s="8">
        <f>SUM(I29:I31)</f>
        <v>23043.97</v>
      </c>
      <c r="J28" s="24">
        <f>I28/$H$35</f>
        <v>4.9377127213828538E-2</v>
      </c>
    </row>
    <row r="29" spans="1:10" ht="24" customHeight="1" x14ac:dyDescent="0.2">
      <c r="A29" s="9" t="s">
        <v>88</v>
      </c>
      <c r="B29" s="9" t="s">
        <v>46</v>
      </c>
      <c r="C29" s="9" t="s">
        <v>23</v>
      </c>
      <c r="D29" s="9" t="s">
        <v>47</v>
      </c>
      <c r="E29" s="10" t="s">
        <v>38</v>
      </c>
      <c r="F29" s="11">
        <v>56.38</v>
      </c>
      <c r="G29" s="12">
        <v>215.26</v>
      </c>
      <c r="H29" s="12">
        <f t="shared" si="0"/>
        <v>268.04000000000002</v>
      </c>
      <c r="I29" s="12">
        <f t="shared" si="1"/>
        <v>15112.09</v>
      </c>
      <c r="J29" s="13">
        <f t="shared" si="2"/>
        <v>3.2381208203136266E-2</v>
      </c>
    </row>
    <row r="30" spans="1:10" ht="26.1" customHeight="1" x14ac:dyDescent="0.2">
      <c r="A30" s="9" t="s">
        <v>89</v>
      </c>
      <c r="B30" s="9" t="s">
        <v>90</v>
      </c>
      <c r="C30" s="9" t="s">
        <v>23</v>
      </c>
      <c r="D30" s="9" t="s">
        <v>91</v>
      </c>
      <c r="E30" s="10" t="s">
        <v>32</v>
      </c>
      <c r="F30" s="11">
        <v>60</v>
      </c>
      <c r="G30" s="12">
        <v>101.89</v>
      </c>
      <c r="H30" s="12">
        <f t="shared" si="0"/>
        <v>126.87</v>
      </c>
      <c r="I30" s="12">
        <f t="shared" si="1"/>
        <v>7612.2</v>
      </c>
      <c r="J30" s="13">
        <f t="shared" si="2"/>
        <v>1.6310929400494167E-2</v>
      </c>
    </row>
    <row r="31" spans="1:10" ht="51.95" customHeight="1" x14ac:dyDescent="0.2">
      <c r="A31" s="9" t="s">
        <v>92</v>
      </c>
      <c r="B31" s="9" t="s">
        <v>93</v>
      </c>
      <c r="C31" s="9" t="s">
        <v>23</v>
      </c>
      <c r="D31" s="9" t="s">
        <v>94</v>
      </c>
      <c r="E31" s="10" t="s">
        <v>25</v>
      </c>
      <c r="F31" s="11">
        <v>12</v>
      </c>
      <c r="G31" s="12">
        <v>21.4</v>
      </c>
      <c r="H31" s="12">
        <f t="shared" si="0"/>
        <v>26.64</v>
      </c>
      <c r="I31" s="12">
        <f t="shared" si="1"/>
        <v>319.68</v>
      </c>
      <c r="J31" s="13">
        <f t="shared" si="2"/>
        <v>6.8498961019809984E-4</v>
      </c>
    </row>
    <row r="32" spans="1:10" x14ac:dyDescent="0.2">
      <c r="A32" s="18"/>
      <c r="B32" s="18"/>
      <c r="C32" s="18"/>
      <c r="D32" s="18"/>
      <c r="E32" s="18"/>
      <c r="F32" s="18"/>
      <c r="G32" s="18"/>
      <c r="H32" s="18"/>
      <c r="I32" s="18"/>
      <c r="J32" s="18"/>
    </row>
    <row r="33" spans="1:10" x14ac:dyDescent="0.2">
      <c r="A33" s="54"/>
      <c r="B33" s="54"/>
      <c r="C33" s="54"/>
      <c r="D33" s="17"/>
      <c r="E33" s="16"/>
      <c r="F33" s="55" t="s">
        <v>95</v>
      </c>
      <c r="G33" s="54"/>
      <c r="H33" s="56">
        <f>H35/(1+G2)</f>
        <v>374793.77610022487</v>
      </c>
      <c r="I33" s="54"/>
      <c r="J33" s="54"/>
    </row>
    <row r="34" spans="1:10" x14ac:dyDescent="0.2">
      <c r="A34" s="54"/>
      <c r="B34" s="54"/>
      <c r="C34" s="54"/>
      <c r="D34" s="17"/>
      <c r="E34" s="16"/>
      <c r="F34" s="55" t="s">
        <v>96</v>
      </c>
      <c r="G34" s="54"/>
      <c r="H34" s="56">
        <f>H35-H33</f>
        <v>91899.433899775206</v>
      </c>
      <c r="I34" s="54"/>
      <c r="J34" s="54"/>
    </row>
    <row r="35" spans="1:10" x14ac:dyDescent="0.2">
      <c r="A35" s="54"/>
      <c r="B35" s="54"/>
      <c r="C35" s="54"/>
      <c r="D35" s="17"/>
      <c r="E35" s="16"/>
      <c r="F35" s="55" t="s">
        <v>97</v>
      </c>
      <c r="G35" s="54"/>
      <c r="H35" s="56">
        <f>SUM(I5:I31)/2</f>
        <v>466693.21000000008</v>
      </c>
      <c r="I35" s="54"/>
      <c r="J35" s="54"/>
    </row>
    <row r="36" spans="1:10" ht="60" customHeight="1" x14ac:dyDescent="0.2">
      <c r="A36" s="15"/>
      <c r="B36" s="15"/>
      <c r="C36" s="15"/>
      <c r="D36" s="15"/>
      <c r="E36" s="15"/>
      <c r="F36" s="15"/>
      <c r="G36" s="15"/>
      <c r="H36" s="15"/>
      <c r="I36" s="15"/>
      <c r="J36" s="15"/>
    </row>
    <row r="37" spans="1:10" ht="69.95" customHeight="1" x14ac:dyDescent="0.2">
      <c r="A37" s="57" t="s">
        <v>98</v>
      </c>
      <c r="B37" s="58"/>
      <c r="C37" s="58"/>
      <c r="D37" s="58"/>
      <c r="E37" s="58"/>
      <c r="F37" s="58"/>
      <c r="G37" s="58"/>
      <c r="H37" s="58"/>
      <c r="I37" s="58"/>
      <c r="J37" s="58"/>
    </row>
  </sheetData>
  <mergeCells count="17">
    <mergeCell ref="E1:F1"/>
    <mergeCell ref="G1:H1"/>
    <mergeCell ref="I1:J1"/>
    <mergeCell ref="E2:F2"/>
    <mergeCell ref="G2:H2"/>
    <mergeCell ref="I2:J2"/>
    <mergeCell ref="A35:C35"/>
    <mergeCell ref="F35:G35"/>
    <mergeCell ref="H35:J35"/>
    <mergeCell ref="A37:J37"/>
    <mergeCell ref="A3:J3"/>
    <mergeCell ref="A33:C33"/>
    <mergeCell ref="F33:G33"/>
    <mergeCell ref="H33:J33"/>
    <mergeCell ref="A34:C34"/>
    <mergeCell ref="F34:G34"/>
    <mergeCell ref="H34:J34"/>
  </mergeCells>
  <pageMargins left="0.5" right="0.5" top="1" bottom="1" header="0.5" footer="0.5"/>
  <pageSetup paperSize="9" fitToHeight="0" orientation="landscape"/>
  <headerFooter>
    <oddHeader>&amp;L &amp;CPrefeitura Municipal de Juripiranga
CNPJ: 08.865.933/0001-53 &amp;R</oddHeader>
    <oddFooter>&amp;L &amp;CAv. Brasil  - Centro - Juripiranga / PB
 / 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view="pageBreakPreview" topLeftCell="A20" zoomScale="60" zoomScaleNormal="70" zoomScalePageLayoutView="55" workbookViewId="0">
      <selection activeCell="G45" sqref="G45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60" t="s">
        <v>1</v>
      </c>
      <c r="F1" s="60"/>
      <c r="G1" s="60" t="s">
        <v>2</v>
      </c>
      <c r="H1" s="60"/>
      <c r="I1" s="60" t="s">
        <v>3</v>
      </c>
      <c r="J1" s="60"/>
    </row>
    <row r="2" spans="1:10" ht="80.099999999999994" customHeight="1" x14ac:dyDescent="0.2">
      <c r="A2" s="14"/>
      <c r="B2" s="14"/>
      <c r="C2" s="14"/>
      <c r="D2" s="35" t="s">
        <v>105</v>
      </c>
      <c r="E2" s="61" t="s">
        <v>99</v>
      </c>
      <c r="F2" s="55"/>
      <c r="G2" s="62">
        <v>0.18579999999999999</v>
      </c>
      <c r="H2" s="55"/>
      <c r="I2" s="61" t="s">
        <v>104</v>
      </c>
      <c r="J2" s="55"/>
    </row>
    <row r="3" spans="1:10" ht="15" x14ac:dyDescent="0.25">
      <c r="A3" s="59" t="s">
        <v>6</v>
      </c>
      <c r="B3" s="58"/>
      <c r="C3" s="58"/>
      <c r="D3" s="58"/>
      <c r="E3" s="58"/>
      <c r="F3" s="58"/>
      <c r="G3" s="58"/>
      <c r="H3" s="58"/>
      <c r="I3" s="58"/>
      <c r="J3" s="58"/>
    </row>
    <row r="4" spans="1:10" ht="30" customHeight="1" x14ac:dyDescent="0.2">
      <c r="A4" s="2" t="s">
        <v>7</v>
      </c>
      <c r="B4" s="4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0" ht="24" customHeight="1" x14ac:dyDescent="0.2">
      <c r="A5" s="5" t="s">
        <v>17</v>
      </c>
      <c r="B5" s="5" t="s">
        <v>18</v>
      </c>
      <c r="C5" s="5"/>
      <c r="D5" s="5" t="s">
        <v>19</v>
      </c>
      <c r="E5" s="6"/>
      <c r="F5" s="7">
        <v>1</v>
      </c>
      <c r="G5" s="25" t="s">
        <v>20</v>
      </c>
      <c r="H5" s="8"/>
      <c r="I5" s="8">
        <f>SUM(I6:I8)</f>
        <v>12386.07</v>
      </c>
      <c r="J5" s="24">
        <f>I5/$H$35</f>
        <v>2.7150942693114542E-2</v>
      </c>
    </row>
    <row r="6" spans="1:10" ht="39" customHeight="1" x14ac:dyDescent="0.2">
      <c r="A6" s="9" t="s">
        <v>21</v>
      </c>
      <c r="B6" s="9" t="s">
        <v>22</v>
      </c>
      <c r="C6" s="9" t="s">
        <v>23</v>
      </c>
      <c r="D6" s="9" t="s">
        <v>24</v>
      </c>
      <c r="E6" s="10" t="s">
        <v>25</v>
      </c>
      <c r="F6" s="11">
        <v>6</v>
      </c>
      <c r="G6" s="26">
        <v>464.52</v>
      </c>
      <c r="H6" s="12">
        <f>TRUNC(G6*(1+$G$2),2)</f>
        <v>550.82000000000005</v>
      </c>
      <c r="I6" s="12">
        <f>TRUNC(H6*F6,2)</f>
        <v>3304.92</v>
      </c>
      <c r="J6" s="13">
        <f>I6/$H$35</f>
        <v>7.2445653484380533E-3</v>
      </c>
    </row>
    <row r="7" spans="1:10" ht="26.1" customHeight="1" x14ac:dyDescent="0.2">
      <c r="A7" s="9" t="s">
        <v>26</v>
      </c>
      <c r="B7" s="9" t="s">
        <v>27</v>
      </c>
      <c r="C7" s="9" t="s">
        <v>23</v>
      </c>
      <c r="D7" s="9" t="s">
        <v>28</v>
      </c>
      <c r="E7" s="10" t="s">
        <v>25</v>
      </c>
      <c r="F7" s="11">
        <v>700</v>
      </c>
      <c r="G7" s="26">
        <v>0.53</v>
      </c>
      <c r="H7" s="12">
        <f t="shared" ref="H7:H31" si="0">TRUNC(G7*(1+$G$2),2)</f>
        <v>0.62</v>
      </c>
      <c r="I7" s="12">
        <f t="shared" ref="I7:I31" si="1">TRUNC(H7*F7,2)</f>
        <v>434</v>
      </c>
      <c r="J7" s="13">
        <f t="shared" ref="J7:J31" si="2">I7/$H$35</f>
        <v>9.5135173051756627E-4</v>
      </c>
    </row>
    <row r="8" spans="1:10" ht="39" customHeight="1" x14ac:dyDescent="0.2">
      <c r="A8" s="9" t="s">
        <v>29</v>
      </c>
      <c r="B8" s="9" t="s">
        <v>30</v>
      </c>
      <c r="C8" s="9" t="s">
        <v>23</v>
      </c>
      <c r="D8" s="9" t="s">
        <v>31</v>
      </c>
      <c r="E8" s="10" t="s">
        <v>32</v>
      </c>
      <c r="F8" s="11">
        <v>121.5</v>
      </c>
      <c r="G8" s="26">
        <v>60.02</v>
      </c>
      <c r="H8" s="12">
        <f t="shared" si="0"/>
        <v>71.17</v>
      </c>
      <c r="I8" s="12">
        <f t="shared" si="1"/>
        <v>8647.15</v>
      </c>
      <c r="J8" s="13">
        <f t="shared" si="2"/>
        <v>1.8955025614158922E-2</v>
      </c>
    </row>
    <row r="9" spans="1:10" ht="24" customHeight="1" x14ac:dyDescent="0.2">
      <c r="A9" s="5" t="s">
        <v>33</v>
      </c>
      <c r="B9" s="5" t="s">
        <v>18</v>
      </c>
      <c r="C9" s="5"/>
      <c r="D9" s="5" t="s">
        <v>34</v>
      </c>
      <c r="E9" s="6"/>
      <c r="F9" s="7">
        <v>1</v>
      </c>
      <c r="G9" s="25" t="s">
        <v>20</v>
      </c>
      <c r="H9" s="8"/>
      <c r="I9" s="8">
        <f>SUM(I10:I13)</f>
        <v>64428.72</v>
      </c>
      <c r="J9" s="24">
        <f>I9/$H$35</f>
        <v>0.14123127711297634</v>
      </c>
    </row>
    <row r="10" spans="1:10" ht="65.099999999999994" customHeight="1" x14ac:dyDescent="0.2">
      <c r="A10" s="9" t="s">
        <v>35</v>
      </c>
      <c r="B10" s="9" t="s">
        <v>36</v>
      </c>
      <c r="C10" s="9" t="s">
        <v>23</v>
      </c>
      <c r="D10" s="9" t="s">
        <v>37</v>
      </c>
      <c r="E10" s="10" t="s">
        <v>38</v>
      </c>
      <c r="F10" s="11">
        <v>224</v>
      </c>
      <c r="G10" s="26">
        <v>8.92</v>
      </c>
      <c r="H10" s="12">
        <f t="shared" si="0"/>
        <v>10.57</v>
      </c>
      <c r="I10" s="12">
        <f t="shared" si="1"/>
        <v>2367.6799999999998</v>
      </c>
      <c r="J10" s="13">
        <f t="shared" si="2"/>
        <v>5.1900840214558321E-3</v>
      </c>
    </row>
    <row r="11" spans="1:10" ht="26.1" customHeight="1" x14ac:dyDescent="0.2">
      <c r="A11" s="9" t="s">
        <v>39</v>
      </c>
      <c r="B11" s="9" t="s">
        <v>40</v>
      </c>
      <c r="C11" s="9" t="s">
        <v>23</v>
      </c>
      <c r="D11" s="9" t="s">
        <v>41</v>
      </c>
      <c r="E11" s="10" t="s">
        <v>38</v>
      </c>
      <c r="F11" s="11">
        <v>60</v>
      </c>
      <c r="G11" s="26">
        <v>570.47</v>
      </c>
      <c r="H11" s="12">
        <f t="shared" si="0"/>
        <v>676.46</v>
      </c>
      <c r="I11" s="12">
        <f t="shared" si="1"/>
        <v>40587.599999999999</v>
      </c>
      <c r="J11" s="13">
        <f t="shared" si="2"/>
        <v>8.8970238473628505E-2</v>
      </c>
    </row>
    <row r="12" spans="1:10" ht="26.1" customHeight="1" x14ac:dyDescent="0.2">
      <c r="A12" s="9" t="s">
        <v>42</v>
      </c>
      <c r="B12" s="9" t="s">
        <v>43</v>
      </c>
      <c r="C12" s="9" t="s">
        <v>23</v>
      </c>
      <c r="D12" s="9" t="s">
        <v>44</v>
      </c>
      <c r="E12" s="10" t="s">
        <v>38</v>
      </c>
      <c r="F12" s="11">
        <v>59.2</v>
      </c>
      <c r="G12" s="26">
        <v>77.760000000000005</v>
      </c>
      <c r="H12" s="12">
        <f t="shared" si="0"/>
        <v>92.2</v>
      </c>
      <c r="I12" s="12">
        <f t="shared" si="1"/>
        <v>5458.24</v>
      </c>
      <c r="J12" s="13">
        <f t="shared" si="2"/>
        <v>1.1964760528986637E-2</v>
      </c>
    </row>
    <row r="13" spans="1:10" ht="24" customHeight="1" x14ac:dyDescent="0.2">
      <c r="A13" s="9" t="s">
        <v>45</v>
      </c>
      <c r="B13" s="9" t="s">
        <v>46</v>
      </c>
      <c r="C13" s="9" t="s">
        <v>23</v>
      </c>
      <c r="D13" s="9" t="s">
        <v>47</v>
      </c>
      <c r="E13" s="10" t="s">
        <v>38</v>
      </c>
      <c r="F13" s="11">
        <v>60</v>
      </c>
      <c r="G13" s="26">
        <v>225.1</v>
      </c>
      <c r="H13" s="12">
        <f t="shared" si="0"/>
        <v>266.92</v>
      </c>
      <c r="I13" s="12">
        <f t="shared" si="1"/>
        <v>16015.2</v>
      </c>
      <c r="J13" s="13">
        <f t="shared" si="2"/>
        <v>3.5106194088905363E-2</v>
      </c>
    </row>
    <row r="14" spans="1:10" ht="24" customHeight="1" x14ac:dyDescent="0.2">
      <c r="A14" s="5" t="s">
        <v>48</v>
      </c>
      <c r="B14" s="5" t="s">
        <v>18</v>
      </c>
      <c r="C14" s="5"/>
      <c r="D14" s="5" t="s">
        <v>49</v>
      </c>
      <c r="E14" s="6"/>
      <c r="F14" s="7">
        <v>1</v>
      </c>
      <c r="G14" s="25" t="s">
        <v>20</v>
      </c>
      <c r="H14" s="8"/>
      <c r="I14" s="8">
        <f>SUM(I15:I27)</f>
        <v>356528.54999999993</v>
      </c>
      <c r="J14" s="24">
        <f>I14/$H$35</f>
        <v>0.78153007608621794</v>
      </c>
    </row>
    <row r="15" spans="1:10" ht="39" customHeight="1" x14ac:dyDescent="0.2">
      <c r="A15" s="9" t="s">
        <v>50</v>
      </c>
      <c r="B15" s="9" t="s">
        <v>51</v>
      </c>
      <c r="C15" s="9" t="s">
        <v>23</v>
      </c>
      <c r="D15" s="9" t="s">
        <v>52</v>
      </c>
      <c r="E15" s="10" t="s">
        <v>38</v>
      </c>
      <c r="F15" s="11">
        <v>56.88</v>
      </c>
      <c r="G15" s="26">
        <v>499.83</v>
      </c>
      <c r="H15" s="12">
        <f t="shared" si="0"/>
        <v>592.69000000000005</v>
      </c>
      <c r="I15" s="12">
        <f t="shared" si="1"/>
        <v>33712.199999999997</v>
      </c>
      <c r="J15" s="13">
        <f t="shared" si="2"/>
        <v>7.3898985736300216E-2</v>
      </c>
    </row>
    <row r="16" spans="1:10" ht="39" customHeight="1" x14ac:dyDescent="0.2">
      <c r="A16" s="9" t="s">
        <v>53</v>
      </c>
      <c r="B16" s="9" t="s">
        <v>54</v>
      </c>
      <c r="C16" s="9" t="s">
        <v>23</v>
      </c>
      <c r="D16" s="9" t="s">
        <v>55</v>
      </c>
      <c r="E16" s="10" t="s">
        <v>38</v>
      </c>
      <c r="F16" s="11">
        <v>34</v>
      </c>
      <c r="G16" s="26">
        <v>509.81</v>
      </c>
      <c r="H16" s="12">
        <f t="shared" si="0"/>
        <v>604.53</v>
      </c>
      <c r="I16" s="12">
        <f t="shared" si="1"/>
        <v>20554.02</v>
      </c>
      <c r="J16" s="13">
        <f t="shared" si="2"/>
        <v>4.5055535705282646E-2</v>
      </c>
    </row>
    <row r="17" spans="1:10" ht="26.1" customHeight="1" x14ac:dyDescent="0.2">
      <c r="A17" s="9" t="s">
        <v>56</v>
      </c>
      <c r="B17" s="9" t="s">
        <v>57</v>
      </c>
      <c r="C17" s="9" t="s">
        <v>23</v>
      </c>
      <c r="D17" s="9" t="s">
        <v>58</v>
      </c>
      <c r="E17" s="10" t="s">
        <v>38</v>
      </c>
      <c r="F17" s="11">
        <v>34</v>
      </c>
      <c r="G17" s="26">
        <v>274.04000000000002</v>
      </c>
      <c r="H17" s="12">
        <f t="shared" si="0"/>
        <v>324.95</v>
      </c>
      <c r="I17" s="12">
        <f t="shared" si="1"/>
        <v>11048.3</v>
      </c>
      <c r="J17" s="13">
        <f t="shared" si="2"/>
        <v>2.4218477705707897E-2</v>
      </c>
    </row>
    <row r="18" spans="1:10" ht="39" customHeight="1" x14ac:dyDescent="0.2">
      <c r="A18" s="9" t="s">
        <v>59</v>
      </c>
      <c r="B18" s="9" t="s">
        <v>60</v>
      </c>
      <c r="C18" s="9" t="s">
        <v>23</v>
      </c>
      <c r="D18" s="9" t="s">
        <v>61</v>
      </c>
      <c r="E18" s="10" t="s">
        <v>62</v>
      </c>
      <c r="F18" s="11">
        <v>1510</v>
      </c>
      <c r="G18" s="26">
        <v>8.8800000000000008</v>
      </c>
      <c r="H18" s="12">
        <f t="shared" si="0"/>
        <v>10.52</v>
      </c>
      <c r="I18" s="12">
        <f t="shared" si="1"/>
        <v>15885.2</v>
      </c>
      <c r="J18" s="13">
        <f t="shared" si="2"/>
        <v>3.4821226980685814E-2</v>
      </c>
    </row>
    <row r="19" spans="1:10" ht="51.95" customHeight="1" x14ac:dyDescent="0.2">
      <c r="A19" s="9" t="s">
        <v>63</v>
      </c>
      <c r="B19" s="9" t="s">
        <v>64</v>
      </c>
      <c r="C19" s="9" t="s">
        <v>23</v>
      </c>
      <c r="D19" s="9" t="s">
        <v>65</v>
      </c>
      <c r="E19" s="10" t="s">
        <v>32</v>
      </c>
      <c r="F19" s="11">
        <v>65</v>
      </c>
      <c r="G19" s="26">
        <v>920.17</v>
      </c>
      <c r="H19" s="12">
        <f t="shared" si="0"/>
        <v>1091.1300000000001</v>
      </c>
      <c r="I19" s="12">
        <f t="shared" si="1"/>
        <v>70923.45</v>
      </c>
      <c r="J19" s="13">
        <f t="shared" si="2"/>
        <v>0.15546808039579743</v>
      </c>
    </row>
    <row r="20" spans="1:10" ht="26.1" customHeight="1" x14ac:dyDescent="0.2">
      <c r="A20" s="9" t="s">
        <v>66</v>
      </c>
      <c r="B20" s="9" t="s">
        <v>40</v>
      </c>
      <c r="C20" s="9" t="s">
        <v>23</v>
      </c>
      <c r="D20" s="9" t="s">
        <v>41</v>
      </c>
      <c r="E20" s="10" t="s">
        <v>38</v>
      </c>
      <c r="F20" s="11">
        <v>179.9</v>
      </c>
      <c r="G20" s="26">
        <v>570.47</v>
      </c>
      <c r="H20" s="12">
        <f t="shared" si="0"/>
        <v>676.46</v>
      </c>
      <c r="I20" s="12">
        <f t="shared" si="1"/>
        <v>121695.15</v>
      </c>
      <c r="J20" s="13">
        <f t="shared" si="2"/>
        <v>0.26676242292187741</v>
      </c>
    </row>
    <row r="21" spans="1:10" ht="39" customHeight="1" x14ac:dyDescent="0.2">
      <c r="A21" s="9" t="s">
        <v>67</v>
      </c>
      <c r="B21" s="9" t="s">
        <v>68</v>
      </c>
      <c r="C21" s="9" t="s">
        <v>23</v>
      </c>
      <c r="D21" s="9" t="s">
        <v>69</v>
      </c>
      <c r="E21" s="10" t="s">
        <v>25</v>
      </c>
      <c r="F21" s="11">
        <v>140.94999999999999</v>
      </c>
      <c r="G21" s="26">
        <v>85.33</v>
      </c>
      <c r="H21" s="12">
        <f t="shared" si="0"/>
        <v>101.18</v>
      </c>
      <c r="I21" s="12">
        <f t="shared" si="1"/>
        <v>14261.32</v>
      </c>
      <c r="J21" s="13">
        <f t="shared" si="2"/>
        <v>3.1261593229181518E-2</v>
      </c>
    </row>
    <row r="22" spans="1:10" ht="39" customHeight="1" x14ac:dyDescent="0.2">
      <c r="A22" s="9" t="s">
        <v>70</v>
      </c>
      <c r="B22" s="9" t="s">
        <v>71</v>
      </c>
      <c r="C22" s="9" t="s">
        <v>23</v>
      </c>
      <c r="D22" s="9" t="s">
        <v>72</v>
      </c>
      <c r="E22" s="10" t="s">
        <v>32</v>
      </c>
      <c r="F22" s="11">
        <v>56.38</v>
      </c>
      <c r="G22" s="26">
        <v>47.71</v>
      </c>
      <c r="H22" s="12">
        <f t="shared" si="0"/>
        <v>56.57</v>
      </c>
      <c r="I22" s="12">
        <f t="shared" si="1"/>
        <v>3189.41</v>
      </c>
      <c r="J22" s="13">
        <f t="shared" si="2"/>
        <v>6.9913611125115918E-3</v>
      </c>
    </row>
    <row r="23" spans="1:10" ht="26.1" customHeight="1" x14ac:dyDescent="0.2">
      <c r="A23" s="9" t="s">
        <v>73</v>
      </c>
      <c r="B23" s="9" t="s">
        <v>74</v>
      </c>
      <c r="C23" s="9" t="s">
        <v>23</v>
      </c>
      <c r="D23" s="9" t="s">
        <v>75</v>
      </c>
      <c r="E23" s="10" t="s">
        <v>32</v>
      </c>
      <c r="F23" s="11">
        <v>56.38</v>
      </c>
      <c r="G23" s="26">
        <v>1.49</v>
      </c>
      <c r="H23" s="12">
        <f t="shared" si="0"/>
        <v>1.76</v>
      </c>
      <c r="I23" s="12">
        <f t="shared" si="1"/>
        <v>99.22</v>
      </c>
      <c r="J23" s="13">
        <f t="shared" si="2"/>
        <v>2.1749566521187311E-4</v>
      </c>
    </row>
    <row r="24" spans="1:10" ht="39" customHeight="1" x14ac:dyDescent="0.2">
      <c r="A24" s="9" t="s">
        <v>76</v>
      </c>
      <c r="B24" s="9" t="s">
        <v>77</v>
      </c>
      <c r="C24" s="9" t="s">
        <v>23</v>
      </c>
      <c r="D24" s="9" t="s">
        <v>78</v>
      </c>
      <c r="E24" s="10" t="s">
        <v>62</v>
      </c>
      <c r="F24" s="11">
        <v>1179.1099999999999</v>
      </c>
      <c r="G24" s="26">
        <v>9.26</v>
      </c>
      <c r="H24" s="12">
        <f t="shared" si="0"/>
        <v>10.98</v>
      </c>
      <c r="I24" s="12">
        <f t="shared" si="1"/>
        <v>12946.62</v>
      </c>
      <c r="J24" s="13">
        <f t="shared" si="2"/>
        <v>2.8379698943210449E-2</v>
      </c>
    </row>
    <row r="25" spans="1:10" ht="39" customHeight="1" x14ac:dyDescent="0.2">
      <c r="A25" s="9" t="s">
        <v>79</v>
      </c>
      <c r="B25" s="9" t="s">
        <v>80</v>
      </c>
      <c r="C25" s="9" t="s">
        <v>23</v>
      </c>
      <c r="D25" s="9" t="s">
        <v>81</v>
      </c>
      <c r="E25" s="10" t="s">
        <v>25</v>
      </c>
      <c r="F25" s="11">
        <v>60.24</v>
      </c>
      <c r="G25" s="26">
        <v>149.74</v>
      </c>
      <c r="H25" s="12">
        <f t="shared" si="0"/>
        <v>177.56</v>
      </c>
      <c r="I25" s="12">
        <f t="shared" si="1"/>
        <v>10696.21</v>
      </c>
      <c r="J25" s="13">
        <f t="shared" si="2"/>
        <v>2.344667717391543E-2</v>
      </c>
    </row>
    <row r="26" spans="1:10" ht="39" customHeight="1" x14ac:dyDescent="0.2">
      <c r="A26" s="9" t="s">
        <v>82</v>
      </c>
      <c r="B26" s="9" t="s">
        <v>83</v>
      </c>
      <c r="C26" s="9" t="s">
        <v>23</v>
      </c>
      <c r="D26" s="9" t="s">
        <v>84</v>
      </c>
      <c r="E26" s="10" t="s">
        <v>38</v>
      </c>
      <c r="F26" s="11">
        <v>23.74</v>
      </c>
      <c r="G26" s="26">
        <v>968.22</v>
      </c>
      <c r="H26" s="12">
        <f t="shared" si="0"/>
        <v>1148.1099999999999</v>
      </c>
      <c r="I26" s="12">
        <f t="shared" si="1"/>
        <v>27256.13</v>
      </c>
      <c r="J26" s="13">
        <f t="shared" si="2"/>
        <v>5.9746927287354271E-2</v>
      </c>
    </row>
    <row r="27" spans="1:10" ht="39" customHeight="1" x14ac:dyDescent="0.2">
      <c r="A27" s="9" t="s">
        <v>85</v>
      </c>
      <c r="B27" s="9" t="s">
        <v>68</v>
      </c>
      <c r="C27" s="9" t="s">
        <v>23</v>
      </c>
      <c r="D27" s="9" t="s">
        <v>69</v>
      </c>
      <c r="E27" s="10" t="s">
        <v>25</v>
      </c>
      <c r="F27" s="11">
        <v>140.94999999999999</v>
      </c>
      <c r="G27" s="26">
        <v>85.33</v>
      </c>
      <c r="H27" s="12">
        <f t="shared" si="0"/>
        <v>101.18</v>
      </c>
      <c r="I27" s="12">
        <f t="shared" si="1"/>
        <v>14261.32</v>
      </c>
      <c r="J27" s="13">
        <f t="shared" si="2"/>
        <v>3.1261593229181518E-2</v>
      </c>
    </row>
    <row r="28" spans="1:10" ht="24" customHeight="1" x14ac:dyDescent="0.2">
      <c r="A28" s="5" t="s">
        <v>86</v>
      </c>
      <c r="B28" s="5" t="s">
        <v>18</v>
      </c>
      <c r="C28" s="5"/>
      <c r="D28" s="5" t="s">
        <v>87</v>
      </c>
      <c r="E28" s="6"/>
      <c r="F28" s="7">
        <v>1</v>
      </c>
      <c r="G28" s="25" t="s">
        <v>20</v>
      </c>
      <c r="H28" s="8"/>
      <c r="I28" s="8">
        <f>SUM(I29:I31)</f>
        <v>22849.66</v>
      </c>
      <c r="J28" s="24">
        <f>I28/$H$35</f>
        <v>5.0087704107691276E-2</v>
      </c>
    </row>
    <row r="29" spans="1:10" ht="24" customHeight="1" x14ac:dyDescent="0.2">
      <c r="A29" s="9" t="s">
        <v>88</v>
      </c>
      <c r="B29" s="9" t="s">
        <v>46</v>
      </c>
      <c r="C29" s="9" t="s">
        <v>23</v>
      </c>
      <c r="D29" s="9" t="s">
        <v>47</v>
      </c>
      <c r="E29" s="10" t="s">
        <v>38</v>
      </c>
      <c r="F29" s="11">
        <v>56.38</v>
      </c>
      <c r="G29" s="26">
        <v>225.1</v>
      </c>
      <c r="H29" s="12">
        <f t="shared" si="0"/>
        <v>266.92</v>
      </c>
      <c r="I29" s="12">
        <f t="shared" si="1"/>
        <v>15048.94</v>
      </c>
      <c r="J29" s="13">
        <f t="shared" si="2"/>
        <v>3.2988099335149824E-2</v>
      </c>
    </row>
    <row r="30" spans="1:10" ht="26.1" customHeight="1" x14ac:dyDescent="0.2">
      <c r="A30" s="9" t="s">
        <v>89</v>
      </c>
      <c r="B30" s="9" t="s">
        <v>90</v>
      </c>
      <c r="C30" s="9" t="s">
        <v>23</v>
      </c>
      <c r="D30" s="9" t="s">
        <v>91</v>
      </c>
      <c r="E30" s="10" t="s">
        <v>32</v>
      </c>
      <c r="F30" s="11">
        <v>60</v>
      </c>
      <c r="G30" s="26">
        <v>105.15</v>
      </c>
      <c r="H30" s="12">
        <f t="shared" si="0"/>
        <v>124.68</v>
      </c>
      <c r="I30" s="12">
        <f t="shared" si="1"/>
        <v>7480.8</v>
      </c>
      <c r="J30" s="13">
        <f t="shared" si="2"/>
        <v>1.6398322639759932E-2</v>
      </c>
    </row>
    <row r="31" spans="1:10" ht="51.95" customHeight="1" x14ac:dyDescent="0.2">
      <c r="A31" s="9" t="s">
        <v>92</v>
      </c>
      <c r="B31" s="9" t="s">
        <v>93</v>
      </c>
      <c r="C31" s="9" t="s">
        <v>23</v>
      </c>
      <c r="D31" s="9" t="s">
        <v>94</v>
      </c>
      <c r="E31" s="10" t="s">
        <v>25</v>
      </c>
      <c r="F31" s="11">
        <v>12</v>
      </c>
      <c r="G31" s="26">
        <v>22.49</v>
      </c>
      <c r="H31" s="12">
        <f t="shared" si="0"/>
        <v>26.66</v>
      </c>
      <c r="I31" s="12">
        <f t="shared" si="1"/>
        <v>319.92</v>
      </c>
      <c r="J31" s="13">
        <f t="shared" si="2"/>
        <v>7.0128213278152027E-4</v>
      </c>
    </row>
    <row r="32" spans="1:10" x14ac:dyDescent="0.2">
      <c r="A32" s="18"/>
      <c r="B32" s="18"/>
      <c r="C32" s="18"/>
      <c r="D32" s="18"/>
      <c r="E32" s="18"/>
      <c r="F32" s="18"/>
      <c r="G32" s="18"/>
      <c r="H32" s="18"/>
      <c r="I32" s="18"/>
      <c r="J32" s="18"/>
    </row>
    <row r="33" spans="1:10" x14ac:dyDescent="0.2">
      <c r="A33" s="54"/>
      <c r="B33" s="54"/>
      <c r="C33" s="54"/>
      <c r="D33" s="17"/>
      <c r="E33" s="16"/>
      <c r="F33" s="55" t="s">
        <v>95</v>
      </c>
      <c r="G33" s="54"/>
      <c r="H33" s="56">
        <f>H35/(1+G2)</f>
        <v>384713.2737392477</v>
      </c>
      <c r="I33" s="54"/>
      <c r="J33" s="54"/>
    </row>
    <row r="34" spans="1:10" x14ac:dyDescent="0.2">
      <c r="A34" s="54"/>
      <c r="B34" s="54"/>
      <c r="C34" s="54"/>
      <c r="D34" s="17"/>
      <c r="E34" s="16"/>
      <c r="F34" s="55" t="s">
        <v>96</v>
      </c>
      <c r="G34" s="54"/>
      <c r="H34" s="56">
        <f>H35-H33</f>
        <v>71479.726260752184</v>
      </c>
      <c r="I34" s="54"/>
      <c r="J34" s="54"/>
    </row>
    <row r="35" spans="1:10" x14ac:dyDescent="0.2">
      <c r="A35" s="54"/>
      <c r="B35" s="54"/>
      <c r="C35" s="54"/>
      <c r="D35" s="17"/>
      <c r="E35" s="16"/>
      <c r="F35" s="55" t="s">
        <v>97</v>
      </c>
      <c r="G35" s="54"/>
      <c r="H35" s="56">
        <f>SUM(I5:I31)/2</f>
        <v>456192.99999999988</v>
      </c>
      <c r="I35" s="54"/>
      <c r="J35" s="54"/>
    </row>
    <row r="36" spans="1:10" ht="39.950000000000003" customHeight="1" x14ac:dyDescent="0.2">
      <c r="A36" s="15"/>
      <c r="B36" s="15"/>
      <c r="C36" s="15"/>
      <c r="D36" s="15"/>
      <c r="E36" s="15"/>
      <c r="F36" s="15"/>
      <c r="G36" s="15"/>
      <c r="H36" s="15"/>
      <c r="I36" s="15"/>
      <c r="J36" s="15"/>
    </row>
    <row r="37" spans="1:10" ht="30" customHeight="1" x14ac:dyDescent="0.2">
      <c r="A37" s="57" t="s">
        <v>98</v>
      </c>
      <c r="B37" s="58"/>
      <c r="C37" s="58"/>
      <c r="D37" s="58"/>
      <c r="E37" s="58"/>
      <c r="F37" s="58"/>
      <c r="G37" s="58"/>
      <c r="H37" s="58"/>
      <c r="I37" s="58"/>
      <c r="J37" s="58"/>
    </row>
  </sheetData>
  <mergeCells count="17">
    <mergeCell ref="E1:F1"/>
    <mergeCell ref="G1:H1"/>
    <mergeCell ref="I1:J1"/>
    <mergeCell ref="E2:F2"/>
    <mergeCell ref="G2:H2"/>
    <mergeCell ref="I2:J2"/>
    <mergeCell ref="A35:C35"/>
    <mergeCell ref="F35:G35"/>
    <mergeCell ref="H35:J35"/>
    <mergeCell ref="A37:J37"/>
    <mergeCell ref="A3:J3"/>
    <mergeCell ref="A33:C33"/>
    <mergeCell ref="F33:G33"/>
    <mergeCell ref="H33:J33"/>
    <mergeCell ref="A34:C34"/>
    <mergeCell ref="F34:G34"/>
    <mergeCell ref="H34:J34"/>
  </mergeCells>
  <pageMargins left="0.5" right="0.5" top="1" bottom="1" header="0.5" footer="0.5"/>
  <pageSetup paperSize="9" scale="74" fitToHeight="0" orientation="landscape" r:id="rId1"/>
  <headerFooter>
    <oddHeader xml:space="preserve">&amp;L </oddHeader>
    <oddFooter xml:space="preserve">&amp;L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1" sqref="B1:D4"/>
    </sheetView>
  </sheetViews>
  <sheetFormatPr defaultRowHeight="14.25" x14ac:dyDescent="0.2"/>
  <cols>
    <col min="2" max="2" width="20.625" customWidth="1"/>
    <col min="3" max="3" width="15.625" customWidth="1"/>
  </cols>
  <sheetData>
    <row r="1" spans="1:5" ht="30" customHeight="1" x14ac:dyDescent="0.2">
      <c r="A1" s="34"/>
      <c r="B1" s="32"/>
      <c r="C1" s="27" t="s">
        <v>102</v>
      </c>
      <c r="D1" s="28" t="s">
        <v>103</v>
      </c>
    </row>
    <row r="2" spans="1:5" ht="15" customHeight="1" x14ac:dyDescent="0.2">
      <c r="A2" s="32"/>
      <c r="B2" s="32"/>
      <c r="C2" s="33"/>
      <c r="D2" s="32"/>
      <c r="E2" s="32"/>
    </row>
    <row r="3" spans="1:5" ht="30" customHeight="1" x14ac:dyDescent="0.2">
      <c r="B3" s="29" t="s">
        <v>100</v>
      </c>
      <c r="C3" s="30">
        <v>466693.21</v>
      </c>
      <c r="D3" s="31">
        <v>0.2452</v>
      </c>
    </row>
    <row r="4" spans="1:5" ht="30" customHeight="1" x14ac:dyDescent="0.2">
      <c r="B4" s="29" t="s">
        <v>101</v>
      </c>
      <c r="C4" s="30">
        <v>456193</v>
      </c>
      <c r="D4" s="31">
        <v>0.18579999999999999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view="pageBreakPreview" topLeftCell="A43" zoomScale="60" zoomScaleNormal="70" zoomScalePageLayoutView="55" workbookViewId="0">
      <selection activeCell="E15" sqref="E15:F17"/>
    </sheetView>
  </sheetViews>
  <sheetFormatPr defaultRowHeight="14.25" x14ac:dyDescent="0.2"/>
  <cols>
    <col min="1" max="2" width="10" style="21" bestFit="1" customWidth="1"/>
    <col min="3" max="3" width="13.25" style="21" bestFit="1" customWidth="1"/>
    <col min="4" max="4" width="60" style="21" bestFit="1" customWidth="1"/>
    <col min="5" max="5" width="8" style="21" bestFit="1" customWidth="1"/>
    <col min="6" max="7" width="13" style="21" bestFit="1" customWidth="1"/>
    <col min="8" max="8" width="13" style="21" customWidth="1"/>
    <col min="9" max="11" width="13" style="21" bestFit="1" customWidth="1"/>
    <col min="12" max="16384" width="9" style="21"/>
  </cols>
  <sheetData>
    <row r="1" spans="1:11" ht="15" x14ac:dyDescent="0.2">
      <c r="A1" s="19"/>
      <c r="B1" s="19"/>
      <c r="C1" s="19"/>
      <c r="D1" s="19" t="s">
        <v>0</v>
      </c>
      <c r="E1" s="60" t="s">
        <v>1</v>
      </c>
      <c r="F1" s="60"/>
      <c r="G1" s="60" t="s">
        <v>2</v>
      </c>
      <c r="H1" s="60"/>
      <c r="I1" s="60"/>
      <c r="J1" s="60" t="s">
        <v>3</v>
      </c>
      <c r="K1" s="60"/>
    </row>
    <row r="2" spans="1:11" ht="25.5" x14ac:dyDescent="0.2">
      <c r="A2" s="20"/>
      <c r="B2" s="20"/>
      <c r="C2" s="20"/>
      <c r="D2" s="35" t="s">
        <v>105</v>
      </c>
      <c r="E2" s="61" t="s">
        <v>99</v>
      </c>
      <c r="F2" s="55"/>
      <c r="G2" s="62">
        <v>0.18579999999999999</v>
      </c>
      <c r="H2" s="62"/>
      <c r="I2" s="55"/>
      <c r="J2" s="61" t="s">
        <v>104</v>
      </c>
      <c r="K2" s="55"/>
    </row>
    <row r="3" spans="1:11" ht="15" x14ac:dyDescent="0.25">
      <c r="A3" s="63" t="s">
        <v>106</v>
      </c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1" ht="15" x14ac:dyDescent="0.2">
      <c r="A4" s="68" t="s">
        <v>7</v>
      </c>
      <c r="B4" s="70" t="s">
        <v>8</v>
      </c>
      <c r="C4" s="68" t="s">
        <v>9</v>
      </c>
      <c r="D4" s="68" t="s">
        <v>10</v>
      </c>
      <c r="E4" s="72" t="s">
        <v>11</v>
      </c>
      <c r="F4" s="70" t="s">
        <v>12</v>
      </c>
      <c r="G4" s="64" t="s">
        <v>107</v>
      </c>
      <c r="H4" s="65"/>
      <c r="I4" s="66"/>
      <c r="J4" s="66"/>
      <c r="K4" s="67"/>
    </row>
    <row r="5" spans="1:11" ht="15" x14ac:dyDescent="0.2">
      <c r="A5" s="69"/>
      <c r="B5" s="71"/>
      <c r="C5" s="69"/>
      <c r="D5" s="69"/>
      <c r="E5" s="73"/>
      <c r="F5" s="71"/>
      <c r="G5" s="36" t="s">
        <v>112</v>
      </c>
      <c r="H5" s="36" t="s">
        <v>108</v>
      </c>
      <c r="I5" s="36" t="s">
        <v>111</v>
      </c>
      <c r="J5" s="36" t="s">
        <v>109</v>
      </c>
      <c r="K5" s="36" t="s">
        <v>110</v>
      </c>
    </row>
    <row r="6" spans="1:11" x14ac:dyDescent="0.2">
      <c r="A6" s="5" t="s">
        <v>17</v>
      </c>
      <c r="B6" s="5" t="s">
        <v>18</v>
      </c>
      <c r="C6" s="5"/>
      <c r="D6" s="5" t="s">
        <v>19</v>
      </c>
      <c r="E6" s="6"/>
      <c r="F6" s="7">
        <v>1</v>
      </c>
      <c r="G6" s="24"/>
      <c r="H6" s="25"/>
      <c r="I6" s="8"/>
      <c r="J6" s="8"/>
      <c r="K6" s="24"/>
    </row>
    <row r="7" spans="1:11" ht="25.5" x14ac:dyDescent="0.2">
      <c r="A7" s="9" t="s">
        <v>21</v>
      </c>
      <c r="B7" s="9" t="s">
        <v>22</v>
      </c>
      <c r="C7" s="9" t="s">
        <v>23</v>
      </c>
      <c r="D7" s="9" t="s">
        <v>24</v>
      </c>
      <c r="E7" s="10" t="s">
        <v>25</v>
      </c>
      <c r="F7" s="11">
        <v>6</v>
      </c>
      <c r="G7" s="13"/>
      <c r="H7" s="26"/>
      <c r="I7" s="12"/>
      <c r="J7" s="12"/>
      <c r="K7" s="37">
        <f>K8</f>
        <v>6</v>
      </c>
    </row>
    <row r="8" spans="1:11" s="45" customFormat="1" x14ac:dyDescent="0.2">
      <c r="A8" s="38"/>
      <c r="B8" s="38"/>
      <c r="C8" s="38"/>
      <c r="D8" s="38"/>
      <c r="E8" s="39"/>
      <c r="F8" s="40"/>
      <c r="G8" s="41"/>
      <c r="H8" s="42">
        <v>3</v>
      </c>
      <c r="I8" s="43"/>
      <c r="J8" s="43">
        <v>2</v>
      </c>
      <c r="K8" s="44">
        <f t="shared" ref="K8:K12" si="0">PRODUCT(G8:J8)</f>
        <v>6</v>
      </c>
    </row>
    <row r="9" spans="1:11" ht="25.5" x14ac:dyDescent="0.2">
      <c r="A9" s="9" t="s">
        <v>26</v>
      </c>
      <c r="B9" s="9" t="s">
        <v>27</v>
      </c>
      <c r="C9" s="9" t="s">
        <v>23</v>
      </c>
      <c r="D9" s="9" t="s">
        <v>28</v>
      </c>
      <c r="E9" s="10" t="s">
        <v>25</v>
      </c>
      <c r="F9" s="11">
        <v>700</v>
      </c>
      <c r="G9" s="13"/>
      <c r="H9" s="26"/>
      <c r="I9" s="12"/>
      <c r="J9" s="12"/>
      <c r="K9" s="37">
        <f>K10</f>
        <v>700</v>
      </c>
    </row>
    <row r="10" spans="1:11" s="45" customFormat="1" x14ac:dyDescent="0.2">
      <c r="A10" s="38"/>
      <c r="B10" s="38"/>
      <c r="C10" s="38"/>
      <c r="D10" s="38"/>
      <c r="E10" s="39"/>
      <c r="F10" s="40"/>
      <c r="G10" s="41"/>
      <c r="H10" s="42">
        <v>70</v>
      </c>
      <c r="I10" s="43">
        <v>10</v>
      </c>
      <c r="J10" s="43"/>
      <c r="K10" s="44">
        <f t="shared" si="0"/>
        <v>700</v>
      </c>
    </row>
    <row r="11" spans="1:11" ht="38.25" x14ac:dyDescent="0.2">
      <c r="A11" s="9" t="s">
        <v>29</v>
      </c>
      <c r="B11" s="9" t="s">
        <v>30</v>
      </c>
      <c r="C11" s="9" t="s">
        <v>23</v>
      </c>
      <c r="D11" s="9" t="s">
        <v>31</v>
      </c>
      <c r="E11" s="10" t="s">
        <v>32</v>
      </c>
      <c r="F11" s="11">
        <v>121.5</v>
      </c>
      <c r="G11" s="13"/>
      <c r="H11" s="26">
        <v>121.5</v>
      </c>
      <c r="I11" s="12"/>
      <c r="J11" s="12"/>
      <c r="K11" s="37">
        <f>K12</f>
        <v>121.5</v>
      </c>
    </row>
    <row r="12" spans="1:11" s="45" customFormat="1" x14ac:dyDescent="0.2">
      <c r="A12" s="38"/>
      <c r="B12" s="38"/>
      <c r="C12" s="38"/>
      <c r="D12" s="38"/>
      <c r="E12" s="39"/>
      <c r="F12" s="40"/>
      <c r="G12" s="41"/>
      <c r="H12" s="42">
        <v>121.5</v>
      </c>
      <c r="I12" s="43"/>
      <c r="J12" s="43"/>
      <c r="K12" s="44">
        <f t="shared" si="0"/>
        <v>121.5</v>
      </c>
    </row>
    <row r="13" spans="1:11" x14ac:dyDescent="0.2">
      <c r="A13" s="5" t="s">
        <v>33</v>
      </c>
      <c r="B13" s="5" t="s">
        <v>18</v>
      </c>
      <c r="C13" s="5"/>
      <c r="D13" s="5" t="s">
        <v>34</v>
      </c>
      <c r="E13" s="6"/>
      <c r="F13" s="7">
        <v>1</v>
      </c>
      <c r="G13" s="24"/>
      <c r="H13" s="25"/>
      <c r="I13" s="8"/>
      <c r="J13" s="8"/>
      <c r="K13" s="24"/>
    </row>
    <row r="14" spans="1:11" ht="63.75" x14ac:dyDescent="0.2">
      <c r="A14" s="9" t="s">
        <v>35</v>
      </c>
      <c r="B14" s="9" t="s">
        <v>36</v>
      </c>
      <c r="C14" s="9" t="s">
        <v>23</v>
      </c>
      <c r="D14" s="9" t="s">
        <v>37</v>
      </c>
      <c r="E14" s="10" t="s">
        <v>38</v>
      </c>
      <c r="F14" s="11">
        <v>224</v>
      </c>
      <c r="G14" s="26"/>
      <c r="H14" s="26"/>
      <c r="I14" s="12"/>
      <c r="J14" s="12"/>
      <c r="K14" s="37">
        <f>SUM(K15:K17)</f>
        <v>224</v>
      </c>
    </row>
    <row r="15" spans="1:11" x14ac:dyDescent="0.2">
      <c r="A15" s="38"/>
      <c r="B15" s="38"/>
      <c r="C15" s="38"/>
      <c r="D15" s="38"/>
      <c r="E15" s="38"/>
      <c r="F15" s="38"/>
      <c r="G15" s="42">
        <v>2</v>
      </c>
      <c r="H15" s="42">
        <v>22</v>
      </c>
      <c r="I15" s="43">
        <v>1</v>
      </c>
      <c r="J15" s="43">
        <v>1.5</v>
      </c>
      <c r="K15" s="44">
        <f>PRODUCT(G15:J15)</f>
        <v>66</v>
      </c>
    </row>
    <row r="16" spans="1:11" x14ac:dyDescent="0.2">
      <c r="A16" s="38"/>
      <c r="B16" s="38"/>
      <c r="C16" s="38"/>
      <c r="D16" s="38"/>
      <c r="E16" s="38"/>
      <c r="F16" s="38"/>
      <c r="G16" s="42"/>
      <c r="H16" s="42">
        <v>22</v>
      </c>
      <c r="I16" s="43">
        <v>5</v>
      </c>
      <c r="J16" s="43">
        <v>1</v>
      </c>
      <c r="K16" s="44">
        <f t="shared" ref="K16:K67" si="1">PRODUCT(G16:J16)</f>
        <v>110</v>
      </c>
    </row>
    <row r="17" spans="1:11" x14ac:dyDescent="0.2">
      <c r="A17" s="38"/>
      <c r="B17" s="38"/>
      <c r="C17" s="38"/>
      <c r="D17" s="38"/>
      <c r="E17" s="38"/>
      <c r="F17" s="38"/>
      <c r="G17" s="42">
        <v>24</v>
      </c>
      <c r="H17" s="42">
        <v>1</v>
      </c>
      <c r="I17" s="43">
        <v>1</v>
      </c>
      <c r="J17" s="43">
        <v>2</v>
      </c>
      <c r="K17" s="44">
        <f t="shared" si="1"/>
        <v>48</v>
      </c>
    </row>
    <row r="18" spans="1:11" ht="25.5" x14ac:dyDescent="0.2">
      <c r="A18" s="9" t="s">
        <v>39</v>
      </c>
      <c r="B18" s="9" t="s">
        <v>40</v>
      </c>
      <c r="C18" s="9" t="s">
        <v>23</v>
      </c>
      <c r="D18" s="9" t="s">
        <v>41</v>
      </c>
      <c r="E18" s="10" t="s">
        <v>38</v>
      </c>
      <c r="F18" s="11">
        <v>60</v>
      </c>
      <c r="G18" s="26"/>
      <c r="H18" s="26"/>
      <c r="I18" s="12"/>
      <c r="J18" s="12"/>
      <c r="K18" s="37">
        <f>K19</f>
        <v>59.996999999999993</v>
      </c>
    </row>
    <row r="19" spans="1:11" s="45" customFormat="1" x14ac:dyDescent="0.2">
      <c r="A19" s="38"/>
      <c r="B19" s="38"/>
      <c r="C19" s="38"/>
      <c r="D19" s="38"/>
      <c r="E19" s="39"/>
      <c r="F19" s="40"/>
      <c r="G19" s="42">
        <v>2</v>
      </c>
      <c r="H19" s="42">
        <v>20</v>
      </c>
      <c r="I19" s="47">
        <v>4.2854999999999999</v>
      </c>
      <c r="J19" s="47">
        <v>0.35</v>
      </c>
      <c r="K19" s="44">
        <f>PRODUCT(G19:J19)</f>
        <v>59.996999999999993</v>
      </c>
    </row>
    <row r="20" spans="1:11" x14ac:dyDescent="0.2">
      <c r="A20" s="9" t="s">
        <v>42</v>
      </c>
      <c r="B20" s="9" t="s">
        <v>43</v>
      </c>
      <c r="C20" s="9" t="s">
        <v>23</v>
      </c>
      <c r="D20" s="9" t="s">
        <v>44</v>
      </c>
      <c r="E20" s="10" t="s">
        <v>38</v>
      </c>
      <c r="F20" s="11">
        <v>59.2</v>
      </c>
      <c r="G20" s="26"/>
      <c r="H20" s="26"/>
      <c r="I20" s="12"/>
      <c r="J20" s="12"/>
      <c r="K20" s="37">
        <f>K21</f>
        <v>59.199000000000005</v>
      </c>
    </row>
    <row r="21" spans="1:11" s="45" customFormat="1" x14ac:dyDescent="0.2">
      <c r="A21" s="38"/>
      <c r="B21" s="38"/>
      <c r="C21" s="38"/>
      <c r="D21" s="38"/>
      <c r="E21" s="39"/>
      <c r="F21" s="40"/>
      <c r="G21" s="42"/>
      <c r="H21" s="42">
        <v>28.19</v>
      </c>
      <c r="I21" s="42">
        <v>4.2</v>
      </c>
      <c r="J21" s="43">
        <v>0.5</v>
      </c>
      <c r="K21" s="44">
        <f>PRODUCT(G21:J21)</f>
        <v>59.199000000000005</v>
      </c>
    </row>
    <row r="22" spans="1:11" x14ac:dyDescent="0.2">
      <c r="A22" s="9" t="s">
        <v>45</v>
      </c>
      <c r="B22" s="9" t="s">
        <v>46</v>
      </c>
      <c r="C22" s="9" t="s">
        <v>23</v>
      </c>
      <c r="D22" s="9" t="s">
        <v>47</v>
      </c>
      <c r="E22" s="10" t="s">
        <v>38</v>
      </c>
      <c r="F22" s="11">
        <v>60</v>
      </c>
      <c r="G22" s="26"/>
      <c r="H22" s="26"/>
      <c r="I22" s="12"/>
      <c r="J22" s="12"/>
      <c r="K22" s="37">
        <f>K23</f>
        <v>60</v>
      </c>
    </row>
    <row r="23" spans="1:11" s="45" customFormat="1" x14ac:dyDescent="0.2">
      <c r="A23" s="38"/>
      <c r="B23" s="38"/>
      <c r="C23" s="38"/>
      <c r="D23" s="38"/>
      <c r="E23" s="39"/>
      <c r="F23" s="40"/>
      <c r="G23" s="42"/>
      <c r="H23" s="42">
        <v>20</v>
      </c>
      <c r="I23" s="43">
        <v>6</v>
      </c>
      <c r="J23" s="43">
        <v>0.5</v>
      </c>
      <c r="K23" s="44">
        <f>PRODUCT(G23:J23)</f>
        <v>60</v>
      </c>
    </row>
    <row r="24" spans="1:11" x14ac:dyDescent="0.2">
      <c r="A24" s="5" t="s">
        <v>48</v>
      </c>
      <c r="B24" s="5" t="s">
        <v>18</v>
      </c>
      <c r="C24" s="5"/>
      <c r="D24" s="5" t="s">
        <v>49</v>
      </c>
      <c r="E24" s="6"/>
      <c r="F24" s="7">
        <v>1</v>
      </c>
      <c r="G24" s="25"/>
      <c r="H24" s="25"/>
      <c r="I24" s="8"/>
      <c r="J24" s="8"/>
      <c r="K24" s="8"/>
    </row>
    <row r="25" spans="1:11" ht="38.25" x14ac:dyDescent="0.2">
      <c r="A25" s="9" t="s">
        <v>50</v>
      </c>
      <c r="B25" s="9" t="s">
        <v>51</v>
      </c>
      <c r="C25" s="9" t="s">
        <v>23</v>
      </c>
      <c r="D25" s="9" t="s">
        <v>52</v>
      </c>
      <c r="E25" s="10" t="s">
        <v>38</v>
      </c>
      <c r="F25" s="11">
        <v>56.88</v>
      </c>
      <c r="G25" s="26"/>
      <c r="H25" s="26"/>
      <c r="I25" s="12"/>
      <c r="J25" s="12"/>
      <c r="K25" s="37">
        <f>SUM(K26:K30)</f>
        <v>56.879999999999995</v>
      </c>
    </row>
    <row r="26" spans="1:11" s="45" customFormat="1" x14ac:dyDescent="0.2">
      <c r="A26" s="38"/>
      <c r="B26" s="38"/>
      <c r="C26" s="38"/>
      <c r="D26" s="38" t="s">
        <v>113</v>
      </c>
      <c r="E26" s="38"/>
      <c r="F26" s="38"/>
      <c r="G26" s="39"/>
      <c r="H26" s="40">
        <v>50</v>
      </c>
      <c r="I26" s="42">
        <v>0.4</v>
      </c>
      <c r="J26" s="42">
        <v>2.7</v>
      </c>
      <c r="K26" s="44">
        <f>PRODUCT(G26:J26)</f>
        <v>54</v>
      </c>
    </row>
    <row r="27" spans="1:11" s="45" customFormat="1" x14ac:dyDescent="0.2">
      <c r="A27" s="38"/>
      <c r="B27" s="38"/>
      <c r="C27" s="38"/>
      <c r="D27" s="38" t="s">
        <v>114</v>
      </c>
      <c r="E27" s="38"/>
      <c r="F27" s="38"/>
      <c r="G27" s="39">
        <v>-28</v>
      </c>
      <c r="H27" s="40"/>
      <c r="I27" s="42">
        <v>0.4</v>
      </c>
      <c r="J27" s="42">
        <v>0.4</v>
      </c>
      <c r="K27" s="44">
        <f t="shared" ref="K27:K33" si="2">PRODUCT(G27:J27)</f>
        <v>-4.4800000000000004</v>
      </c>
    </row>
    <row r="28" spans="1:11" s="45" customFormat="1" x14ac:dyDescent="0.2">
      <c r="A28" s="38"/>
      <c r="B28" s="38"/>
      <c r="C28" s="38"/>
      <c r="D28" s="38" t="s">
        <v>115</v>
      </c>
      <c r="E28" s="38"/>
      <c r="F28" s="38"/>
      <c r="G28" s="39">
        <v>-26</v>
      </c>
      <c r="H28" s="40">
        <v>1.2</v>
      </c>
      <c r="I28" s="42">
        <v>0.4</v>
      </c>
      <c r="J28" s="42"/>
      <c r="K28" s="44">
        <f t="shared" si="2"/>
        <v>-12.48</v>
      </c>
    </row>
    <row r="29" spans="1:11" s="45" customFormat="1" x14ac:dyDescent="0.2">
      <c r="A29" s="38"/>
      <c r="B29" s="38"/>
      <c r="C29" s="38"/>
      <c r="D29" s="38" t="s">
        <v>116</v>
      </c>
      <c r="E29" s="38"/>
      <c r="F29" s="38"/>
      <c r="G29" s="46"/>
      <c r="H29" s="40">
        <v>12</v>
      </c>
      <c r="I29" s="42">
        <v>0.4</v>
      </c>
      <c r="J29" s="42">
        <v>2</v>
      </c>
      <c r="K29" s="44">
        <f t="shared" si="2"/>
        <v>9.6000000000000014</v>
      </c>
    </row>
    <row r="30" spans="1:11" s="45" customFormat="1" x14ac:dyDescent="0.2">
      <c r="A30" s="38"/>
      <c r="B30" s="38"/>
      <c r="C30" s="38"/>
      <c r="D30" s="38" t="s">
        <v>117</v>
      </c>
      <c r="E30" s="38"/>
      <c r="F30" s="38"/>
      <c r="G30" s="39">
        <v>2</v>
      </c>
      <c r="H30" s="40">
        <v>4</v>
      </c>
      <c r="I30" s="42">
        <v>0.4</v>
      </c>
      <c r="J30" s="42">
        <v>3.2</v>
      </c>
      <c r="K30" s="44">
        <f t="shared" si="2"/>
        <v>10.240000000000002</v>
      </c>
    </row>
    <row r="31" spans="1:11" ht="38.25" x14ac:dyDescent="0.2">
      <c r="A31" s="9" t="s">
        <v>53</v>
      </c>
      <c r="B31" s="9" t="s">
        <v>54</v>
      </c>
      <c r="C31" s="9" t="s">
        <v>23</v>
      </c>
      <c r="D31" s="9" t="s">
        <v>55</v>
      </c>
      <c r="E31" s="10" t="s">
        <v>38</v>
      </c>
      <c r="F31" s="11">
        <v>34</v>
      </c>
      <c r="G31" s="26"/>
      <c r="H31" s="26"/>
      <c r="I31" s="12"/>
      <c r="J31" s="12"/>
      <c r="K31" s="37">
        <f>SUM(K32:K33)</f>
        <v>34</v>
      </c>
    </row>
    <row r="32" spans="1:11" s="45" customFormat="1" x14ac:dyDescent="0.2">
      <c r="A32" s="38"/>
      <c r="B32" s="38"/>
      <c r="C32" s="38"/>
      <c r="D32" s="38" t="s">
        <v>118</v>
      </c>
      <c r="E32" s="39"/>
      <c r="F32" s="40"/>
      <c r="G32" s="42"/>
      <c r="H32" s="42">
        <v>20</v>
      </c>
      <c r="I32" s="43">
        <v>5</v>
      </c>
      <c r="J32" s="43">
        <v>0.3</v>
      </c>
      <c r="K32" s="44">
        <f t="shared" si="2"/>
        <v>30</v>
      </c>
    </row>
    <row r="33" spans="1:11" s="45" customFormat="1" x14ac:dyDescent="0.2">
      <c r="A33" s="38"/>
      <c r="B33" s="38"/>
      <c r="C33" s="38"/>
      <c r="D33" s="38" t="s">
        <v>119</v>
      </c>
      <c r="E33" s="39"/>
      <c r="F33" s="40"/>
      <c r="G33" s="42">
        <v>5</v>
      </c>
      <c r="H33" s="42">
        <v>5</v>
      </c>
      <c r="I33" s="43">
        <v>0.4</v>
      </c>
      <c r="J33" s="43">
        <v>0.4</v>
      </c>
      <c r="K33" s="44">
        <f t="shared" si="2"/>
        <v>4</v>
      </c>
    </row>
    <row r="34" spans="1:11" ht="25.5" x14ac:dyDescent="0.2">
      <c r="A34" s="9" t="s">
        <v>56</v>
      </c>
      <c r="B34" s="9" t="s">
        <v>57</v>
      </c>
      <c r="C34" s="9" t="s">
        <v>23</v>
      </c>
      <c r="D34" s="9" t="s">
        <v>58</v>
      </c>
      <c r="E34" s="10" t="s">
        <v>38</v>
      </c>
      <c r="F34" s="11">
        <v>34</v>
      </c>
      <c r="G34" s="26"/>
      <c r="H34" s="26"/>
      <c r="I34" s="12"/>
      <c r="J34" s="12"/>
      <c r="K34" s="37">
        <f>SUM(K35:K36)</f>
        <v>34</v>
      </c>
    </row>
    <row r="35" spans="1:11" s="45" customFormat="1" x14ac:dyDescent="0.2">
      <c r="A35" s="38"/>
      <c r="B35" s="38"/>
      <c r="C35" s="38"/>
      <c r="D35" s="38" t="s">
        <v>118</v>
      </c>
      <c r="E35" s="39"/>
      <c r="F35" s="40"/>
      <c r="G35" s="42"/>
      <c r="H35" s="42">
        <v>20</v>
      </c>
      <c r="I35" s="43">
        <v>5</v>
      </c>
      <c r="J35" s="43">
        <v>0.3</v>
      </c>
      <c r="K35" s="44">
        <f t="shared" si="1"/>
        <v>30</v>
      </c>
    </row>
    <row r="36" spans="1:11" s="45" customFormat="1" x14ac:dyDescent="0.2">
      <c r="A36" s="38"/>
      <c r="B36" s="38"/>
      <c r="C36" s="38"/>
      <c r="D36" s="38" t="s">
        <v>119</v>
      </c>
      <c r="E36" s="39"/>
      <c r="F36" s="40"/>
      <c r="G36" s="42">
        <v>5</v>
      </c>
      <c r="H36" s="42">
        <v>5</v>
      </c>
      <c r="I36" s="43">
        <v>0.4</v>
      </c>
      <c r="J36" s="43">
        <v>0.4</v>
      </c>
      <c r="K36" s="44">
        <f t="shared" si="1"/>
        <v>4</v>
      </c>
    </row>
    <row r="37" spans="1:11" ht="25.5" x14ac:dyDescent="0.2">
      <c r="A37" s="9" t="s">
        <v>59</v>
      </c>
      <c r="B37" s="9" t="s">
        <v>60</v>
      </c>
      <c r="C37" s="9" t="s">
        <v>23</v>
      </c>
      <c r="D37" s="9" t="s">
        <v>61</v>
      </c>
      <c r="E37" s="10" t="s">
        <v>62</v>
      </c>
      <c r="F37" s="11">
        <v>1510</v>
      </c>
      <c r="G37" s="26"/>
      <c r="H37" s="26"/>
      <c r="I37" s="12"/>
      <c r="J37" s="12"/>
      <c r="K37" s="37">
        <f>SUM(K38:K39)</f>
        <v>1510.00326</v>
      </c>
    </row>
    <row r="38" spans="1:11" s="45" customFormat="1" x14ac:dyDescent="0.2">
      <c r="A38" s="38"/>
      <c r="B38" s="38"/>
      <c r="C38" s="38"/>
      <c r="D38" s="38" t="s">
        <v>120</v>
      </c>
      <c r="E38" s="39"/>
      <c r="F38" s="40"/>
      <c r="G38" s="42">
        <v>1</v>
      </c>
      <c r="H38" s="42">
        <v>5</v>
      </c>
      <c r="I38" s="47">
        <v>210</v>
      </c>
      <c r="J38" s="48">
        <v>0.96299999999999997</v>
      </c>
      <c r="K38" s="44">
        <f t="shared" si="1"/>
        <v>1011.15</v>
      </c>
    </row>
    <row r="39" spans="1:11" s="45" customFormat="1" x14ac:dyDescent="0.2">
      <c r="A39" s="38"/>
      <c r="B39" s="38"/>
      <c r="C39" s="38"/>
      <c r="D39" s="38"/>
      <c r="E39" s="39"/>
      <c r="F39" s="40"/>
      <c r="G39" s="42">
        <v>1</v>
      </c>
      <c r="H39" s="42">
        <v>20</v>
      </c>
      <c r="I39" s="47">
        <v>25.901</v>
      </c>
      <c r="J39" s="48">
        <v>0.96299999999999997</v>
      </c>
      <c r="K39" s="44">
        <f t="shared" si="1"/>
        <v>498.85325999999998</v>
      </c>
    </row>
    <row r="40" spans="1:11" ht="51" x14ac:dyDescent="0.2">
      <c r="A40" s="9" t="s">
        <v>63</v>
      </c>
      <c r="B40" s="9" t="s">
        <v>64</v>
      </c>
      <c r="C40" s="9" t="s">
        <v>23</v>
      </c>
      <c r="D40" s="9" t="s">
        <v>65</v>
      </c>
      <c r="E40" s="10" t="s">
        <v>32</v>
      </c>
      <c r="F40" s="11">
        <v>65</v>
      </c>
      <c r="G40" s="26"/>
      <c r="H40" s="26"/>
      <c r="I40" s="12"/>
      <c r="J40" s="12"/>
      <c r="K40" s="37">
        <f>K41</f>
        <v>65</v>
      </c>
    </row>
    <row r="41" spans="1:11" s="45" customFormat="1" x14ac:dyDescent="0.2">
      <c r="A41" s="38"/>
      <c r="B41" s="38"/>
      <c r="C41" s="38"/>
      <c r="D41" s="38"/>
      <c r="E41" s="39"/>
      <c r="F41" s="40"/>
      <c r="G41" s="42">
        <v>13</v>
      </c>
      <c r="H41" s="42">
        <v>5</v>
      </c>
      <c r="I41" s="43"/>
      <c r="J41" s="43"/>
      <c r="K41" s="44">
        <f t="shared" si="1"/>
        <v>65</v>
      </c>
    </row>
    <row r="42" spans="1:11" ht="25.5" x14ac:dyDescent="0.2">
      <c r="A42" s="9" t="s">
        <v>66</v>
      </c>
      <c r="B42" s="9" t="s">
        <v>40</v>
      </c>
      <c r="C42" s="9" t="s">
        <v>23</v>
      </c>
      <c r="D42" s="9" t="s">
        <v>41</v>
      </c>
      <c r="E42" s="10" t="s">
        <v>38</v>
      </c>
      <c r="F42" s="11">
        <v>179.9</v>
      </c>
      <c r="G42" s="26"/>
      <c r="H42" s="26"/>
      <c r="I42" s="12"/>
      <c r="J42" s="12"/>
      <c r="K42" s="37">
        <f>SUM(K43:K45)</f>
        <v>179.904</v>
      </c>
    </row>
    <row r="43" spans="1:11" s="45" customFormat="1" x14ac:dyDescent="0.2">
      <c r="A43" s="38"/>
      <c r="B43" s="38"/>
      <c r="C43" s="38"/>
      <c r="D43" s="38" t="s">
        <v>121</v>
      </c>
      <c r="E43" s="39"/>
      <c r="F43" s="40"/>
      <c r="G43" s="42"/>
      <c r="H43" s="42">
        <v>20</v>
      </c>
      <c r="I43" s="43">
        <v>5</v>
      </c>
      <c r="J43" s="43">
        <v>2.7</v>
      </c>
      <c r="K43" s="44">
        <f t="shared" si="1"/>
        <v>270</v>
      </c>
    </row>
    <row r="44" spans="1:11" s="45" customFormat="1" x14ac:dyDescent="0.2">
      <c r="A44" s="38"/>
      <c r="B44" s="38"/>
      <c r="C44" s="38"/>
      <c r="D44" s="38" t="s">
        <v>122</v>
      </c>
      <c r="E44" s="39"/>
      <c r="F44" s="40"/>
      <c r="G44" s="42">
        <v>-13</v>
      </c>
      <c r="H44" s="42">
        <v>5</v>
      </c>
      <c r="I44" s="43">
        <v>1.2</v>
      </c>
      <c r="J44" s="43"/>
      <c r="K44" s="44">
        <f t="shared" si="1"/>
        <v>-78</v>
      </c>
    </row>
    <row r="45" spans="1:11" s="45" customFormat="1" x14ac:dyDescent="0.2">
      <c r="A45" s="38"/>
      <c r="B45" s="38"/>
      <c r="C45" s="38"/>
      <c r="D45" s="38" t="s">
        <v>123</v>
      </c>
      <c r="E45" s="39"/>
      <c r="F45" s="40"/>
      <c r="G45" s="42">
        <v>-28</v>
      </c>
      <c r="H45" s="42">
        <v>0.4</v>
      </c>
      <c r="I45" s="43">
        <v>0.4</v>
      </c>
      <c r="J45" s="43">
        <v>2.7</v>
      </c>
      <c r="K45" s="44">
        <f t="shared" si="1"/>
        <v>-12.096000000000002</v>
      </c>
    </row>
    <row r="46" spans="1:11" ht="25.5" x14ac:dyDescent="0.2">
      <c r="A46" s="9" t="s">
        <v>67</v>
      </c>
      <c r="B46" s="9" t="s">
        <v>68</v>
      </c>
      <c r="C46" s="9" t="s">
        <v>23</v>
      </c>
      <c r="D46" s="9" t="s">
        <v>69</v>
      </c>
      <c r="E46" s="10" t="s">
        <v>25</v>
      </c>
      <c r="F46" s="11">
        <v>140.94999999999999</v>
      </c>
      <c r="G46" s="26"/>
      <c r="H46" s="26"/>
      <c r="I46" s="12"/>
      <c r="J46" s="12"/>
      <c r="K46" s="37">
        <f>K47</f>
        <v>140.95000000000002</v>
      </c>
    </row>
    <row r="47" spans="1:11" s="45" customFormat="1" x14ac:dyDescent="0.2">
      <c r="A47" s="38"/>
      <c r="B47" s="38"/>
      <c r="C47" s="38"/>
      <c r="D47" s="38"/>
      <c r="E47" s="39"/>
      <c r="F47" s="40"/>
      <c r="G47" s="42"/>
      <c r="H47" s="42">
        <v>28.19</v>
      </c>
      <c r="I47" s="43">
        <v>5</v>
      </c>
      <c r="J47" s="43"/>
      <c r="K47" s="44">
        <f t="shared" si="1"/>
        <v>140.95000000000002</v>
      </c>
    </row>
    <row r="48" spans="1:11" ht="25.5" x14ac:dyDescent="0.2">
      <c r="A48" s="9" t="s">
        <v>70</v>
      </c>
      <c r="B48" s="9" t="s">
        <v>71</v>
      </c>
      <c r="C48" s="9" t="s">
        <v>23</v>
      </c>
      <c r="D48" s="9" t="s">
        <v>72</v>
      </c>
      <c r="E48" s="10" t="s">
        <v>32</v>
      </c>
      <c r="F48" s="11">
        <v>56.38</v>
      </c>
      <c r="G48" s="26"/>
      <c r="H48" s="26"/>
      <c r="I48" s="12"/>
      <c r="J48" s="12"/>
      <c r="K48" s="37">
        <f>K49</f>
        <v>56.38</v>
      </c>
    </row>
    <row r="49" spans="1:11" s="45" customFormat="1" x14ac:dyDescent="0.2">
      <c r="A49" s="38"/>
      <c r="B49" s="38"/>
      <c r="C49" s="38"/>
      <c r="D49" s="38"/>
      <c r="E49" s="39"/>
      <c r="F49" s="40"/>
      <c r="G49" s="42">
        <v>2</v>
      </c>
      <c r="H49" s="42">
        <v>28.19</v>
      </c>
      <c r="I49" s="43"/>
      <c r="J49" s="43"/>
      <c r="K49" s="44">
        <f t="shared" si="1"/>
        <v>56.38</v>
      </c>
    </row>
    <row r="50" spans="1:11" ht="25.5" x14ac:dyDescent="0.2">
      <c r="A50" s="9" t="s">
        <v>73</v>
      </c>
      <c r="B50" s="9" t="s">
        <v>74</v>
      </c>
      <c r="C50" s="9" t="s">
        <v>23</v>
      </c>
      <c r="D50" s="9" t="s">
        <v>75</v>
      </c>
      <c r="E50" s="10" t="s">
        <v>32</v>
      </c>
      <c r="F50" s="11">
        <v>56.38</v>
      </c>
      <c r="G50" s="26"/>
      <c r="H50" s="26"/>
      <c r="I50" s="12"/>
      <c r="J50" s="12"/>
      <c r="K50" s="37">
        <f>K51</f>
        <v>56.38</v>
      </c>
    </row>
    <row r="51" spans="1:11" s="45" customFormat="1" x14ac:dyDescent="0.2">
      <c r="A51" s="38"/>
      <c r="B51" s="38"/>
      <c r="C51" s="38"/>
      <c r="D51" s="38"/>
      <c r="E51" s="39"/>
      <c r="F51" s="40"/>
      <c r="G51" s="42">
        <v>2</v>
      </c>
      <c r="H51" s="42">
        <v>28.19</v>
      </c>
      <c r="I51" s="43"/>
      <c r="J51" s="48"/>
      <c r="K51" s="44">
        <f t="shared" si="1"/>
        <v>56.38</v>
      </c>
    </row>
    <row r="52" spans="1:11" ht="38.25" x14ac:dyDescent="0.2">
      <c r="A52" s="9" t="s">
        <v>76</v>
      </c>
      <c r="B52" s="9" t="s">
        <v>77</v>
      </c>
      <c r="C52" s="9" t="s">
        <v>23</v>
      </c>
      <c r="D52" s="9" t="s">
        <v>78</v>
      </c>
      <c r="E52" s="10" t="s">
        <v>62</v>
      </c>
      <c r="F52" s="11">
        <v>1179.1099999999999</v>
      </c>
      <c r="G52" s="26"/>
      <c r="H52" s="26"/>
      <c r="I52" s="12"/>
      <c r="J52" s="12"/>
      <c r="K52" s="37">
        <f>K53</f>
        <v>1179.1070611199998</v>
      </c>
    </row>
    <row r="53" spans="1:11" s="45" customFormat="1" x14ac:dyDescent="0.2">
      <c r="A53" s="38"/>
      <c r="B53" s="38"/>
      <c r="C53" s="38"/>
      <c r="D53" s="38"/>
      <c r="E53" s="39"/>
      <c r="F53" s="40"/>
      <c r="G53" s="49">
        <v>28.877600000000001</v>
      </c>
      <c r="H53" s="42">
        <v>5.3</v>
      </c>
      <c r="I53" s="43">
        <v>8</v>
      </c>
      <c r="J53" s="48">
        <v>0.96299999999999997</v>
      </c>
      <c r="K53" s="44">
        <f t="shared" si="1"/>
        <v>1179.1070611199998</v>
      </c>
    </row>
    <row r="54" spans="1:11" ht="38.25" x14ac:dyDescent="0.2">
      <c r="A54" s="9" t="s">
        <v>79</v>
      </c>
      <c r="B54" s="9" t="s">
        <v>80</v>
      </c>
      <c r="C54" s="9" t="s">
        <v>23</v>
      </c>
      <c r="D54" s="9" t="s">
        <v>81</v>
      </c>
      <c r="E54" s="10" t="s">
        <v>25</v>
      </c>
      <c r="F54" s="11">
        <v>60.24</v>
      </c>
      <c r="G54" s="26"/>
      <c r="H54" s="26"/>
      <c r="I54" s="12"/>
      <c r="J54" s="12"/>
      <c r="K54" s="37">
        <f>SUM(K55:K56)</f>
        <v>60.240000000000009</v>
      </c>
    </row>
    <row r="55" spans="1:11" s="45" customFormat="1" x14ac:dyDescent="0.2">
      <c r="A55" s="38"/>
      <c r="B55" s="38"/>
      <c r="C55" s="38"/>
      <c r="D55" s="38"/>
      <c r="E55" s="39"/>
      <c r="F55" s="40"/>
      <c r="G55" s="42">
        <v>28</v>
      </c>
      <c r="H55" s="42">
        <v>0.4</v>
      </c>
      <c r="I55" s="43"/>
      <c r="J55" s="43">
        <v>2.7</v>
      </c>
      <c r="K55" s="44">
        <f t="shared" si="1"/>
        <v>30.240000000000006</v>
      </c>
    </row>
    <row r="56" spans="1:11" s="45" customFormat="1" x14ac:dyDescent="0.2">
      <c r="A56" s="38"/>
      <c r="B56" s="38"/>
      <c r="C56" s="38"/>
      <c r="D56" s="38"/>
      <c r="E56" s="39"/>
      <c r="F56" s="40"/>
      <c r="G56" s="42">
        <v>2</v>
      </c>
      <c r="H56" s="42">
        <v>50</v>
      </c>
      <c r="I56" s="43"/>
      <c r="J56" s="43">
        <v>0.3</v>
      </c>
      <c r="K56" s="44">
        <f t="shared" si="1"/>
        <v>30</v>
      </c>
    </row>
    <row r="57" spans="1:11" ht="25.5" x14ac:dyDescent="0.2">
      <c r="A57" s="9" t="s">
        <v>82</v>
      </c>
      <c r="B57" s="9" t="s">
        <v>83</v>
      </c>
      <c r="C57" s="9" t="s">
        <v>23</v>
      </c>
      <c r="D57" s="9" t="s">
        <v>84</v>
      </c>
      <c r="E57" s="10" t="s">
        <v>38</v>
      </c>
      <c r="F57" s="11">
        <v>23.74</v>
      </c>
      <c r="G57" s="26"/>
      <c r="H57" s="26"/>
      <c r="I57" s="12"/>
      <c r="J57" s="12"/>
      <c r="K57" s="37">
        <f>K58</f>
        <v>23.744</v>
      </c>
    </row>
    <row r="58" spans="1:11" s="45" customFormat="1" x14ac:dyDescent="0.2">
      <c r="A58" s="38"/>
      <c r="B58" s="38"/>
      <c r="C58" s="38"/>
      <c r="D58" s="38"/>
      <c r="E58" s="39"/>
      <c r="F58" s="40"/>
      <c r="G58" s="42">
        <v>28</v>
      </c>
      <c r="H58" s="42">
        <v>0.4</v>
      </c>
      <c r="I58" s="43">
        <v>0.4</v>
      </c>
      <c r="J58" s="43">
        <v>5.3</v>
      </c>
      <c r="K58" s="44">
        <f t="shared" si="1"/>
        <v>23.744</v>
      </c>
    </row>
    <row r="59" spans="1:11" ht="25.5" x14ac:dyDescent="0.2">
      <c r="A59" s="9" t="s">
        <v>85</v>
      </c>
      <c r="B59" s="9" t="s">
        <v>68</v>
      </c>
      <c r="C59" s="9" t="s">
        <v>23</v>
      </c>
      <c r="D59" s="9" t="s">
        <v>69</v>
      </c>
      <c r="E59" s="10" t="s">
        <v>25</v>
      </c>
      <c r="F59" s="11">
        <v>140.94999999999999</v>
      </c>
      <c r="G59" s="26"/>
      <c r="H59" s="26"/>
      <c r="I59" s="12"/>
      <c r="J59" s="12"/>
      <c r="K59" s="37">
        <f>K60</f>
        <v>140.95000000000002</v>
      </c>
    </row>
    <row r="60" spans="1:11" s="45" customFormat="1" x14ac:dyDescent="0.2">
      <c r="A60" s="38"/>
      <c r="B60" s="38"/>
      <c r="C60" s="38"/>
      <c r="D60" s="38"/>
      <c r="E60" s="39"/>
      <c r="F60" s="40"/>
      <c r="G60" s="42"/>
      <c r="H60" s="42">
        <v>28.19</v>
      </c>
      <c r="I60" s="43">
        <v>5</v>
      </c>
      <c r="J60" s="43"/>
      <c r="K60" s="44">
        <f t="shared" si="1"/>
        <v>140.95000000000002</v>
      </c>
    </row>
    <row r="61" spans="1:11" x14ac:dyDescent="0.2">
      <c r="A61" s="5" t="s">
        <v>86</v>
      </c>
      <c r="B61" s="5" t="s">
        <v>18</v>
      </c>
      <c r="C61" s="5"/>
      <c r="D61" s="5" t="s">
        <v>87</v>
      </c>
      <c r="E61" s="6"/>
      <c r="F61" s="7">
        <v>1</v>
      </c>
      <c r="G61" s="25"/>
      <c r="H61" s="25"/>
      <c r="I61" s="8"/>
      <c r="J61" s="8"/>
      <c r="K61" s="8"/>
    </row>
    <row r="62" spans="1:11" x14ac:dyDescent="0.2">
      <c r="A62" s="9" t="s">
        <v>88</v>
      </c>
      <c r="B62" s="9" t="s">
        <v>46</v>
      </c>
      <c r="C62" s="9" t="s">
        <v>23</v>
      </c>
      <c r="D62" s="9" t="s">
        <v>47</v>
      </c>
      <c r="E62" s="10" t="s">
        <v>38</v>
      </c>
      <c r="F62" s="11">
        <v>56.38</v>
      </c>
      <c r="G62" s="26"/>
      <c r="H62" s="26"/>
      <c r="I62" s="12"/>
      <c r="J62" s="12"/>
      <c r="K62" s="37">
        <f>K63</f>
        <v>56.38</v>
      </c>
    </row>
    <row r="63" spans="1:11" s="45" customFormat="1" x14ac:dyDescent="0.2">
      <c r="A63" s="38"/>
      <c r="B63" s="38"/>
      <c r="C63" s="38"/>
      <c r="D63" s="38"/>
      <c r="E63" s="39"/>
      <c r="F63" s="40"/>
      <c r="G63" s="42">
        <v>2</v>
      </c>
      <c r="H63" s="42">
        <v>28.19</v>
      </c>
      <c r="I63" s="43">
        <v>1</v>
      </c>
      <c r="J63" s="43">
        <v>1</v>
      </c>
      <c r="K63" s="44">
        <f t="shared" si="1"/>
        <v>56.38</v>
      </c>
    </row>
    <row r="64" spans="1:11" ht="25.5" x14ac:dyDescent="0.2">
      <c r="A64" s="9" t="s">
        <v>89</v>
      </c>
      <c r="B64" s="9" t="s">
        <v>90</v>
      </c>
      <c r="C64" s="9" t="s">
        <v>23</v>
      </c>
      <c r="D64" s="9" t="s">
        <v>91</v>
      </c>
      <c r="E64" s="10" t="s">
        <v>32</v>
      </c>
      <c r="F64" s="11">
        <v>60</v>
      </c>
      <c r="G64" s="26"/>
      <c r="H64" s="26"/>
      <c r="I64" s="12"/>
      <c r="J64" s="12"/>
      <c r="K64" s="37">
        <f>K65</f>
        <v>60</v>
      </c>
    </row>
    <row r="65" spans="1:11" s="45" customFormat="1" x14ac:dyDescent="0.2">
      <c r="A65" s="38"/>
      <c r="B65" s="38"/>
      <c r="C65" s="38"/>
      <c r="D65" s="38"/>
      <c r="E65" s="39"/>
      <c r="F65" s="40"/>
      <c r="G65" s="42">
        <v>2</v>
      </c>
      <c r="H65" s="42">
        <v>30</v>
      </c>
      <c r="I65" s="43"/>
      <c r="J65" s="43"/>
      <c r="K65" s="44">
        <f t="shared" si="1"/>
        <v>60</v>
      </c>
    </row>
    <row r="66" spans="1:11" ht="51" x14ac:dyDescent="0.2">
      <c r="A66" s="9" t="s">
        <v>92</v>
      </c>
      <c r="B66" s="9" t="s">
        <v>93</v>
      </c>
      <c r="C66" s="9" t="s">
        <v>23</v>
      </c>
      <c r="D66" s="9" t="s">
        <v>94</v>
      </c>
      <c r="E66" s="10" t="s">
        <v>25</v>
      </c>
      <c r="F66" s="11">
        <v>12</v>
      </c>
      <c r="G66" s="26"/>
      <c r="H66" s="26"/>
      <c r="I66" s="12"/>
      <c r="J66" s="12"/>
      <c r="K66" s="37">
        <f>K67</f>
        <v>12</v>
      </c>
    </row>
    <row r="67" spans="1:11" s="45" customFormat="1" x14ac:dyDescent="0.2">
      <c r="A67" s="38"/>
      <c r="B67" s="38"/>
      <c r="C67" s="38"/>
      <c r="D67" s="38"/>
      <c r="E67" s="39"/>
      <c r="F67" s="40"/>
      <c r="G67" s="42"/>
      <c r="H67" s="42">
        <v>60</v>
      </c>
      <c r="I67" s="43">
        <v>0.2</v>
      </c>
      <c r="J67" s="43"/>
      <c r="K67" s="44">
        <f t="shared" si="1"/>
        <v>12</v>
      </c>
    </row>
    <row r="68" spans="1:11" x14ac:dyDescent="0.2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1:11" x14ac:dyDescent="0.2">
      <c r="A69" s="54"/>
      <c r="B69" s="54"/>
      <c r="C69" s="54"/>
      <c r="D69" s="17"/>
      <c r="E69" s="22"/>
      <c r="F69" s="55"/>
      <c r="G69" s="54"/>
      <c r="H69" s="22"/>
      <c r="I69" s="56"/>
      <c r="J69" s="54"/>
      <c r="K69" s="54"/>
    </row>
    <row r="70" spans="1:11" x14ac:dyDescent="0.2">
      <c r="A70" s="54"/>
      <c r="B70" s="54"/>
      <c r="C70" s="54"/>
      <c r="D70" s="17"/>
      <c r="E70" s="22"/>
      <c r="F70" s="55"/>
      <c r="G70" s="54"/>
      <c r="H70" s="22"/>
      <c r="I70" s="56"/>
      <c r="J70" s="54"/>
      <c r="K70" s="54"/>
    </row>
    <row r="71" spans="1:11" x14ac:dyDescent="0.2">
      <c r="A71" s="54"/>
      <c r="B71" s="54"/>
      <c r="C71" s="54"/>
      <c r="D71" s="17"/>
      <c r="E71" s="22"/>
      <c r="F71" s="55"/>
      <c r="G71" s="54"/>
      <c r="H71" s="22"/>
      <c r="I71" s="56"/>
      <c r="J71" s="54"/>
      <c r="K71" s="54"/>
    </row>
    <row r="72" spans="1:11" x14ac:dyDescent="0.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1:11" x14ac:dyDescent="0.2">
      <c r="A73" s="57"/>
      <c r="B73" s="58"/>
      <c r="C73" s="58"/>
      <c r="D73" s="58"/>
      <c r="E73" s="58"/>
      <c r="F73" s="58"/>
      <c r="G73" s="58"/>
      <c r="H73" s="58"/>
      <c r="I73" s="58"/>
      <c r="J73" s="58"/>
      <c r="K73" s="58"/>
    </row>
  </sheetData>
  <mergeCells count="24">
    <mergeCell ref="A71:C71"/>
    <mergeCell ref="F71:G71"/>
    <mergeCell ref="I71:K71"/>
    <mergeCell ref="A73:K73"/>
    <mergeCell ref="A4:A5"/>
    <mergeCell ref="B4:B5"/>
    <mergeCell ref="C4:C5"/>
    <mergeCell ref="D4:D5"/>
    <mergeCell ref="E4:E5"/>
    <mergeCell ref="F4:F5"/>
    <mergeCell ref="A3:K3"/>
    <mergeCell ref="A69:C69"/>
    <mergeCell ref="F69:G69"/>
    <mergeCell ref="I69:K69"/>
    <mergeCell ref="A70:C70"/>
    <mergeCell ref="F70:G70"/>
    <mergeCell ref="I70:K70"/>
    <mergeCell ref="G4:K4"/>
    <mergeCell ref="E1:F1"/>
    <mergeCell ref="G1:I1"/>
    <mergeCell ref="J1:K1"/>
    <mergeCell ref="E2:F2"/>
    <mergeCell ref="G2:I2"/>
    <mergeCell ref="J2:K2"/>
  </mergeCells>
  <pageMargins left="0.51181102362204722" right="0.51181102362204722" top="0.98425196850393704" bottom="0.98425196850393704" header="0.51181102362204722" footer="0.51181102362204722"/>
  <pageSetup paperSize="9" scale="69" fitToHeight="0" orientation="landscape" r:id="rId1"/>
  <headerFooter>
    <oddHeader xml:space="preserve">&amp;L </oddHeader>
    <oddFooter xml:space="preserve">&amp;L 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view="pageBreakPreview" zoomScale="60" zoomScaleNormal="70" zoomScalePageLayoutView="55" workbookViewId="0">
      <selection activeCell="D10" sqref="D10:D11"/>
    </sheetView>
  </sheetViews>
  <sheetFormatPr defaultRowHeight="14.25" x14ac:dyDescent="0.2"/>
  <cols>
    <col min="1" max="1" width="10" style="53" bestFit="1" customWidth="1"/>
    <col min="2" max="2" width="10" style="53" hidden="1" customWidth="1"/>
    <col min="3" max="3" width="13.25" style="53" hidden="1" customWidth="1"/>
    <col min="4" max="4" width="60" style="53" bestFit="1" customWidth="1"/>
    <col min="5" max="5" width="8" style="53" hidden="1" customWidth="1"/>
    <col min="6" max="8" width="13" style="53" hidden="1" customWidth="1"/>
    <col min="9" max="9" width="15.625" style="53" customWidth="1"/>
    <col min="10" max="10" width="15.625" style="53" hidden="1" customWidth="1"/>
    <col min="11" max="14" width="15.625" style="53" customWidth="1"/>
    <col min="15" max="15" width="12.625" style="53" customWidth="1"/>
    <col min="16" max="16384" width="9" style="53"/>
  </cols>
  <sheetData>
    <row r="1" spans="1:15" ht="15" x14ac:dyDescent="0.2">
      <c r="A1" s="50"/>
      <c r="B1" s="50"/>
      <c r="C1" s="50"/>
      <c r="D1" s="50" t="s">
        <v>0</v>
      </c>
      <c r="E1" s="60"/>
      <c r="F1" s="60"/>
      <c r="G1" s="60"/>
      <c r="H1" s="60"/>
      <c r="I1" s="60"/>
      <c r="J1" s="60"/>
    </row>
    <row r="2" spans="1:15" ht="25.5" x14ac:dyDescent="0.2">
      <c r="A2" s="52"/>
      <c r="B2" s="52"/>
      <c r="C2" s="52"/>
      <c r="D2" s="51" t="s">
        <v>105</v>
      </c>
      <c r="E2" s="61"/>
      <c r="F2" s="55"/>
      <c r="G2" s="62"/>
      <c r="H2" s="55"/>
      <c r="I2" s="61"/>
      <c r="J2" s="55"/>
    </row>
    <row r="3" spans="1:15" ht="15" x14ac:dyDescent="0.25">
      <c r="A3" s="59" t="s">
        <v>6</v>
      </c>
      <c r="B3" s="58"/>
      <c r="C3" s="58"/>
      <c r="D3" s="58"/>
      <c r="E3" s="58"/>
      <c r="F3" s="58"/>
      <c r="G3" s="58"/>
      <c r="H3" s="58"/>
      <c r="I3" s="58"/>
      <c r="J3" s="58"/>
    </row>
    <row r="4" spans="1:15" ht="30" customHeight="1" x14ac:dyDescent="0.2">
      <c r="A4" s="2" t="s">
        <v>7</v>
      </c>
      <c r="B4" s="4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81" t="s">
        <v>124</v>
      </c>
      <c r="L4" s="81" t="s">
        <v>125</v>
      </c>
      <c r="M4" s="81" t="s">
        <v>126</v>
      </c>
      <c r="N4" s="81" t="s">
        <v>127</v>
      </c>
      <c r="O4" s="81"/>
    </row>
    <row r="5" spans="1:15" ht="24" customHeight="1" x14ac:dyDescent="0.2">
      <c r="A5" s="79" t="s">
        <v>17</v>
      </c>
      <c r="B5" s="5" t="s">
        <v>18</v>
      </c>
      <c r="C5" s="5"/>
      <c r="D5" s="79" t="s">
        <v>19</v>
      </c>
      <c r="E5" s="6"/>
      <c r="F5" s="7">
        <v>1</v>
      </c>
      <c r="G5" s="25" t="s">
        <v>20</v>
      </c>
      <c r="H5" s="8"/>
      <c r="I5" s="84">
        <v>12386.07</v>
      </c>
      <c r="J5" s="24">
        <f>I5/$H$39</f>
        <v>2.7150942693114542E-2</v>
      </c>
      <c r="K5" s="83">
        <f>$I5*K6</f>
        <v>12386.07</v>
      </c>
    </row>
    <row r="6" spans="1:15" ht="24" customHeight="1" x14ac:dyDescent="0.2">
      <c r="A6" s="80"/>
      <c r="B6" s="74"/>
      <c r="C6" s="74"/>
      <c r="D6" s="80"/>
      <c r="E6" s="75"/>
      <c r="F6" s="76"/>
      <c r="G6" s="25"/>
      <c r="H6" s="77"/>
      <c r="I6" s="78">
        <f>I5/$H$39</f>
        <v>2.7150942693114542E-2</v>
      </c>
      <c r="J6" s="78"/>
      <c r="K6" s="82">
        <v>1</v>
      </c>
    </row>
    <row r="7" spans="1:15" ht="39" hidden="1" customHeight="1" x14ac:dyDescent="0.2">
      <c r="A7" s="9" t="s">
        <v>21</v>
      </c>
      <c r="B7" s="9" t="s">
        <v>22</v>
      </c>
      <c r="C7" s="9" t="s">
        <v>23</v>
      </c>
      <c r="D7" s="9" t="s">
        <v>24</v>
      </c>
      <c r="E7" s="10" t="s">
        <v>25</v>
      </c>
      <c r="F7" s="11">
        <v>6</v>
      </c>
      <c r="G7" s="26">
        <v>464.52</v>
      </c>
      <c r="H7" s="12">
        <f>TRUNC(G7*(1+$G$2),2)</f>
        <v>464.52</v>
      </c>
      <c r="I7" s="12">
        <v>3304.92</v>
      </c>
      <c r="J7" s="13">
        <f>I7/$H$39</f>
        <v>7.2445653484380533E-3</v>
      </c>
    </row>
    <row r="8" spans="1:15" ht="26.1" hidden="1" customHeight="1" x14ac:dyDescent="0.2">
      <c r="A8" s="9" t="s">
        <v>26</v>
      </c>
      <c r="B8" s="9" t="s">
        <v>27</v>
      </c>
      <c r="C8" s="9" t="s">
        <v>23</v>
      </c>
      <c r="D8" s="9" t="s">
        <v>28</v>
      </c>
      <c r="E8" s="10" t="s">
        <v>25</v>
      </c>
      <c r="F8" s="11">
        <v>700</v>
      </c>
      <c r="G8" s="26">
        <v>0.53</v>
      </c>
      <c r="H8" s="12">
        <f t="shared" ref="H8:H35" si="0">TRUNC(G8*(1+$G$2),2)</f>
        <v>0.53</v>
      </c>
      <c r="I8" s="12">
        <v>434</v>
      </c>
      <c r="J8" s="13">
        <f>I8/$H$39</f>
        <v>9.5135173051756627E-4</v>
      </c>
    </row>
    <row r="9" spans="1:15" ht="39" hidden="1" customHeight="1" x14ac:dyDescent="0.2">
      <c r="A9" s="9" t="s">
        <v>29</v>
      </c>
      <c r="B9" s="9" t="s">
        <v>30</v>
      </c>
      <c r="C9" s="9" t="s">
        <v>23</v>
      </c>
      <c r="D9" s="9" t="s">
        <v>31</v>
      </c>
      <c r="E9" s="10" t="s">
        <v>32</v>
      </c>
      <c r="F9" s="11">
        <v>121.5</v>
      </c>
      <c r="G9" s="26">
        <v>60.02</v>
      </c>
      <c r="H9" s="12">
        <f t="shared" si="0"/>
        <v>60.02</v>
      </c>
      <c r="I9" s="12">
        <v>8647.15</v>
      </c>
      <c r="J9" s="13">
        <f>I9/$H$39</f>
        <v>1.8955025614158922E-2</v>
      </c>
    </row>
    <row r="10" spans="1:15" ht="24" customHeight="1" x14ac:dyDescent="0.2">
      <c r="A10" s="79" t="s">
        <v>33</v>
      </c>
      <c r="B10" s="5" t="s">
        <v>18</v>
      </c>
      <c r="C10" s="5"/>
      <c r="D10" s="79" t="s">
        <v>34</v>
      </c>
      <c r="E10" s="6"/>
      <c r="F10" s="7">
        <v>1</v>
      </c>
      <c r="G10" s="25" t="s">
        <v>20</v>
      </c>
      <c r="H10" s="8"/>
      <c r="I10" s="84">
        <v>64428.72</v>
      </c>
      <c r="J10" s="24">
        <f>I10/$H$39</f>
        <v>0.14123127711297634</v>
      </c>
      <c r="K10" s="83">
        <f>$I10*K11</f>
        <v>64428.72</v>
      </c>
    </row>
    <row r="11" spans="1:15" ht="24" customHeight="1" x14ac:dyDescent="0.2">
      <c r="A11" s="80"/>
      <c r="B11" s="74"/>
      <c r="C11" s="74"/>
      <c r="D11" s="80"/>
      <c r="E11" s="75"/>
      <c r="F11" s="76"/>
      <c r="G11" s="25"/>
      <c r="H11" s="77"/>
      <c r="I11" s="78">
        <f>I10/$H$39</f>
        <v>0.14123127711297634</v>
      </c>
      <c r="J11" s="78"/>
      <c r="K11" s="82">
        <v>1</v>
      </c>
    </row>
    <row r="12" spans="1:15" ht="65.099999999999994" hidden="1" customHeight="1" x14ac:dyDescent="0.2">
      <c r="A12" s="9" t="s">
        <v>35</v>
      </c>
      <c r="B12" s="9" t="s">
        <v>36</v>
      </c>
      <c r="C12" s="9" t="s">
        <v>23</v>
      </c>
      <c r="D12" s="9" t="s">
        <v>37</v>
      </c>
      <c r="E12" s="10" t="s">
        <v>38</v>
      </c>
      <c r="F12" s="11">
        <v>224</v>
      </c>
      <c r="G12" s="26">
        <v>8.92</v>
      </c>
      <c r="H12" s="12">
        <f t="shared" si="0"/>
        <v>8.92</v>
      </c>
      <c r="I12" s="12">
        <v>2367.6799999999998</v>
      </c>
      <c r="J12" s="13">
        <f>I12/$H$39</f>
        <v>5.1900840214558321E-3</v>
      </c>
    </row>
    <row r="13" spans="1:15" ht="26.1" hidden="1" customHeight="1" x14ac:dyDescent="0.2">
      <c r="A13" s="9" t="s">
        <v>39</v>
      </c>
      <c r="B13" s="9" t="s">
        <v>40</v>
      </c>
      <c r="C13" s="9" t="s">
        <v>23</v>
      </c>
      <c r="D13" s="9" t="s">
        <v>41</v>
      </c>
      <c r="E13" s="10" t="s">
        <v>38</v>
      </c>
      <c r="F13" s="11">
        <v>60</v>
      </c>
      <c r="G13" s="26">
        <v>570.47</v>
      </c>
      <c r="H13" s="12">
        <f t="shared" si="0"/>
        <v>570.47</v>
      </c>
      <c r="I13" s="12">
        <v>40587.599999999999</v>
      </c>
      <c r="J13" s="13">
        <f>I13/$H$39</f>
        <v>8.8970238473628505E-2</v>
      </c>
    </row>
    <row r="14" spans="1:15" ht="26.1" hidden="1" customHeight="1" x14ac:dyDescent="0.2">
      <c r="A14" s="9" t="s">
        <v>42</v>
      </c>
      <c r="B14" s="9" t="s">
        <v>43</v>
      </c>
      <c r="C14" s="9" t="s">
        <v>23</v>
      </c>
      <c r="D14" s="9" t="s">
        <v>44</v>
      </c>
      <c r="E14" s="10" t="s">
        <v>38</v>
      </c>
      <c r="F14" s="11">
        <v>59.2</v>
      </c>
      <c r="G14" s="26">
        <v>77.760000000000005</v>
      </c>
      <c r="H14" s="12">
        <f t="shared" si="0"/>
        <v>77.760000000000005</v>
      </c>
      <c r="I14" s="12">
        <v>5458.24</v>
      </c>
      <c r="J14" s="13">
        <f>I14/$H$39</f>
        <v>1.1964760528986637E-2</v>
      </c>
    </row>
    <row r="15" spans="1:15" ht="24" hidden="1" customHeight="1" x14ac:dyDescent="0.2">
      <c r="A15" s="9" t="s">
        <v>45</v>
      </c>
      <c r="B15" s="9" t="s">
        <v>46</v>
      </c>
      <c r="C15" s="9" t="s">
        <v>23</v>
      </c>
      <c r="D15" s="9" t="s">
        <v>47</v>
      </c>
      <c r="E15" s="10" t="s">
        <v>38</v>
      </c>
      <c r="F15" s="11">
        <v>60</v>
      </c>
      <c r="G15" s="26">
        <v>225.1</v>
      </c>
      <c r="H15" s="12">
        <f t="shared" si="0"/>
        <v>225.1</v>
      </c>
      <c r="I15" s="12">
        <v>16015.2</v>
      </c>
      <c r="J15" s="13">
        <f>I15/$H$39</f>
        <v>3.5106194088905363E-2</v>
      </c>
    </row>
    <row r="16" spans="1:15" ht="24" customHeight="1" x14ac:dyDescent="0.2">
      <c r="A16" s="79" t="s">
        <v>48</v>
      </c>
      <c r="B16" s="5" t="s">
        <v>18</v>
      </c>
      <c r="C16" s="5"/>
      <c r="D16" s="79" t="s">
        <v>49</v>
      </c>
      <c r="E16" s="6"/>
      <c r="F16" s="7">
        <v>1</v>
      </c>
      <c r="G16" s="25" t="s">
        <v>20</v>
      </c>
      <c r="H16" s="8"/>
      <c r="I16" s="84">
        <v>356528.54999999993</v>
      </c>
      <c r="J16" s="24">
        <f>I16/$H$39</f>
        <v>0.78153007608621794</v>
      </c>
      <c r="K16" s="83">
        <f>$I16*K17</f>
        <v>35652.854999999996</v>
      </c>
      <c r="L16" s="83">
        <f>$I16*L17</f>
        <v>106958.56499999997</v>
      </c>
      <c r="M16" s="83">
        <f>$I16*M17</f>
        <v>106958.56499999997</v>
      </c>
      <c r="N16" s="83">
        <f>$I16*N17</f>
        <v>106958.56499999997</v>
      </c>
    </row>
    <row r="17" spans="1:14" ht="24" customHeight="1" x14ac:dyDescent="0.2">
      <c r="A17" s="80"/>
      <c r="B17" s="74"/>
      <c r="C17" s="74"/>
      <c r="D17" s="80"/>
      <c r="E17" s="75"/>
      <c r="F17" s="76"/>
      <c r="G17" s="25"/>
      <c r="H17" s="77"/>
      <c r="I17" s="78">
        <f>I16/$H$39</f>
        <v>0.78153007608621794</v>
      </c>
      <c r="J17" s="78"/>
      <c r="K17" s="82">
        <v>0.1</v>
      </c>
      <c r="L17" s="82">
        <v>0.3</v>
      </c>
      <c r="M17" s="82">
        <v>0.3</v>
      </c>
      <c r="N17" s="82">
        <v>0.3</v>
      </c>
    </row>
    <row r="18" spans="1:14" ht="39" hidden="1" customHeight="1" x14ac:dyDescent="0.2">
      <c r="A18" s="9" t="s">
        <v>50</v>
      </c>
      <c r="B18" s="9" t="s">
        <v>51</v>
      </c>
      <c r="C18" s="9" t="s">
        <v>23</v>
      </c>
      <c r="D18" s="9" t="s">
        <v>52</v>
      </c>
      <c r="E18" s="10" t="s">
        <v>38</v>
      </c>
      <c r="F18" s="11">
        <v>56.88</v>
      </c>
      <c r="G18" s="26">
        <v>499.83</v>
      </c>
      <c r="H18" s="12">
        <f t="shared" si="0"/>
        <v>499.83</v>
      </c>
      <c r="I18" s="12">
        <v>33712.199999999997</v>
      </c>
      <c r="J18" s="13">
        <f>I18/$H$39</f>
        <v>7.3898985736300216E-2</v>
      </c>
    </row>
    <row r="19" spans="1:14" ht="39" hidden="1" customHeight="1" x14ac:dyDescent="0.2">
      <c r="A19" s="9" t="s">
        <v>53</v>
      </c>
      <c r="B19" s="9" t="s">
        <v>54</v>
      </c>
      <c r="C19" s="9" t="s">
        <v>23</v>
      </c>
      <c r="D19" s="9" t="s">
        <v>55</v>
      </c>
      <c r="E19" s="10" t="s">
        <v>38</v>
      </c>
      <c r="F19" s="11">
        <v>34</v>
      </c>
      <c r="G19" s="26">
        <v>509.81</v>
      </c>
      <c r="H19" s="12">
        <f t="shared" si="0"/>
        <v>509.81</v>
      </c>
      <c r="I19" s="12">
        <v>20554.02</v>
      </c>
      <c r="J19" s="13">
        <f>I19/$H$39</f>
        <v>4.5055535705282646E-2</v>
      </c>
    </row>
    <row r="20" spans="1:14" ht="26.1" hidden="1" customHeight="1" x14ac:dyDescent="0.2">
      <c r="A20" s="9" t="s">
        <v>56</v>
      </c>
      <c r="B20" s="9" t="s">
        <v>57</v>
      </c>
      <c r="C20" s="9" t="s">
        <v>23</v>
      </c>
      <c r="D20" s="9" t="s">
        <v>58</v>
      </c>
      <c r="E20" s="10" t="s">
        <v>38</v>
      </c>
      <c r="F20" s="11">
        <v>34</v>
      </c>
      <c r="G20" s="26">
        <v>274.04000000000002</v>
      </c>
      <c r="H20" s="12">
        <f t="shared" si="0"/>
        <v>274.04000000000002</v>
      </c>
      <c r="I20" s="12">
        <v>11048.3</v>
      </c>
      <c r="J20" s="13">
        <f>I20/$H$39</f>
        <v>2.4218477705707897E-2</v>
      </c>
    </row>
    <row r="21" spans="1:14" ht="39" hidden="1" customHeight="1" x14ac:dyDescent="0.2">
      <c r="A21" s="9" t="s">
        <v>59</v>
      </c>
      <c r="B21" s="9" t="s">
        <v>60</v>
      </c>
      <c r="C21" s="9" t="s">
        <v>23</v>
      </c>
      <c r="D21" s="9" t="s">
        <v>61</v>
      </c>
      <c r="E21" s="10" t="s">
        <v>62</v>
      </c>
      <c r="F21" s="11">
        <v>1510</v>
      </c>
      <c r="G21" s="26">
        <v>8.8800000000000008</v>
      </c>
      <c r="H21" s="12">
        <f t="shared" si="0"/>
        <v>8.8800000000000008</v>
      </c>
      <c r="I21" s="12">
        <v>15885.2</v>
      </c>
      <c r="J21" s="13">
        <f>I21/$H$39</f>
        <v>3.4821226980685814E-2</v>
      </c>
    </row>
    <row r="22" spans="1:14" ht="51.95" hidden="1" customHeight="1" x14ac:dyDescent="0.2">
      <c r="A22" s="9" t="s">
        <v>63</v>
      </c>
      <c r="B22" s="9" t="s">
        <v>64</v>
      </c>
      <c r="C22" s="9" t="s">
        <v>23</v>
      </c>
      <c r="D22" s="9" t="s">
        <v>65</v>
      </c>
      <c r="E22" s="10" t="s">
        <v>32</v>
      </c>
      <c r="F22" s="11">
        <v>65</v>
      </c>
      <c r="G22" s="26">
        <v>920.17</v>
      </c>
      <c r="H22" s="12">
        <f t="shared" si="0"/>
        <v>920.17</v>
      </c>
      <c r="I22" s="12">
        <v>70923.45</v>
      </c>
      <c r="J22" s="13">
        <f>I22/$H$39</f>
        <v>0.15546808039579743</v>
      </c>
    </row>
    <row r="23" spans="1:14" ht="26.1" hidden="1" customHeight="1" x14ac:dyDescent="0.2">
      <c r="A23" s="9" t="s">
        <v>66</v>
      </c>
      <c r="B23" s="9" t="s">
        <v>40</v>
      </c>
      <c r="C23" s="9" t="s">
        <v>23</v>
      </c>
      <c r="D23" s="9" t="s">
        <v>41</v>
      </c>
      <c r="E23" s="10" t="s">
        <v>38</v>
      </c>
      <c r="F23" s="11">
        <v>179.9</v>
      </c>
      <c r="G23" s="26">
        <v>570.47</v>
      </c>
      <c r="H23" s="12">
        <f t="shared" si="0"/>
        <v>570.47</v>
      </c>
      <c r="I23" s="12">
        <v>121695.15</v>
      </c>
      <c r="J23" s="13">
        <f>I23/$H$39</f>
        <v>0.26676242292187741</v>
      </c>
    </row>
    <row r="24" spans="1:14" ht="39" hidden="1" customHeight="1" x14ac:dyDescent="0.2">
      <c r="A24" s="9" t="s">
        <v>67</v>
      </c>
      <c r="B24" s="9" t="s">
        <v>68</v>
      </c>
      <c r="C24" s="9" t="s">
        <v>23</v>
      </c>
      <c r="D24" s="9" t="s">
        <v>69</v>
      </c>
      <c r="E24" s="10" t="s">
        <v>25</v>
      </c>
      <c r="F24" s="11">
        <v>140.94999999999999</v>
      </c>
      <c r="G24" s="26">
        <v>85.33</v>
      </c>
      <c r="H24" s="12">
        <f t="shared" si="0"/>
        <v>85.33</v>
      </c>
      <c r="I24" s="12">
        <v>14261.32</v>
      </c>
      <c r="J24" s="13">
        <f>I24/$H$39</f>
        <v>3.1261593229181518E-2</v>
      </c>
    </row>
    <row r="25" spans="1:14" ht="39" hidden="1" customHeight="1" x14ac:dyDescent="0.2">
      <c r="A25" s="9" t="s">
        <v>70</v>
      </c>
      <c r="B25" s="9" t="s">
        <v>71</v>
      </c>
      <c r="C25" s="9" t="s">
        <v>23</v>
      </c>
      <c r="D25" s="9" t="s">
        <v>72</v>
      </c>
      <c r="E25" s="10" t="s">
        <v>32</v>
      </c>
      <c r="F25" s="11">
        <v>56.38</v>
      </c>
      <c r="G25" s="26">
        <v>47.71</v>
      </c>
      <c r="H25" s="12">
        <f t="shared" si="0"/>
        <v>47.71</v>
      </c>
      <c r="I25" s="12">
        <v>3189.41</v>
      </c>
      <c r="J25" s="13">
        <f>I25/$H$39</f>
        <v>6.9913611125115918E-3</v>
      </c>
    </row>
    <row r="26" spans="1:14" ht="26.1" hidden="1" customHeight="1" x14ac:dyDescent="0.2">
      <c r="A26" s="9" t="s">
        <v>73</v>
      </c>
      <c r="B26" s="9" t="s">
        <v>74</v>
      </c>
      <c r="C26" s="9" t="s">
        <v>23</v>
      </c>
      <c r="D26" s="9" t="s">
        <v>75</v>
      </c>
      <c r="E26" s="10" t="s">
        <v>32</v>
      </c>
      <c r="F26" s="11">
        <v>56.38</v>
      </c>
      <c r="G26" s="26">
        <v>1.49</v>
      </c>
      <c r="H26" s="12">
        <f t="shared" si="0"/>
        <v>1.49</v>
      </c>
      <c r="I26" s="12">
        <v>99.22</v>
      </c>
      <c r="J26" s="13">
        <f>I26/$H$39</f>
        <v>2.1749566521187311E-4</v>
      </c>
    </row>
    <row r="27" spans="1:14" ht="39" hidden="1" customHeight="1" x14ac:dyDescent="0.2">
      <c r="A27" s="9" t="s">
        <v>76</v>
      </c>
      <c r="B27" s="9" t="s">
        <v>77</v>
      </c>
      <c r="C27" s="9" t="s">
        <v>23</v>
      </c>
      <c r="D27" s="9" t="s">
        <v>78</v>
      </c>
      <c r="E27" s="10" t="s">
        <v>62</v>
      </c>
      <c r="F27" s="11">
        <v>1179.1099999999999</v>
      </c>
      <c r="G27" s="26">
        <v>9.26</v>
      </c>
      <c r="H27" s="12">
        <f t="shared" si="0"/>
        <v>9.26</v>
      </c>
      <c r="I27" s="12">
        <v>12946.62</v>
      </c>
      <c r="J27" s="13">
        <f>I27/$H$39</f>
        <v>2.8379698943210449E-2</v>
      </c>
    </row>
    <row r="28" spans="1:14" ht="39" hidden="1" customHeight="1" x14ac:dyDescent="0.2">
      <c r="A28" s="9" t="s">
        <v>79</v>
      </c>
      <c r="B28" s="9" t="s">
        <v>80</v>
      </c>
      <c r="C28" s="9" t="s">
        <v>23</v>
      </c>
      <c r="D28" s="9" t="s">
        <v>81</v>
      </c>
      <c r="E28" s="10" t="s">
        <v>25</v>
      </c>
      <c r="F28" s="11">
        <v>60.24</v>
      </c>
      <c r="G28" s="26">
        <v>149.74</v>
      </c>
      <c r="H28" s="12">
        <f t="shared" si="0"/>
        <v>149.74</v>
      </c>
      <c r="I28" s="12">
        <v>10696.21</v>
      </c>
      <c r="J28" s="13">
        <f>I28/$H$39</f>
        <v>2.344667717391543E-2</v>
      </c>
    </row>
    <row r="29" spans="1:14" ht="39" hidden="1" customHeight="1" x14ac:dyDescent="0.2">
      <c r="A29" s="9" t="s">
        <v>82</v>
      </c>
      <c r="B29" s="9" t="s">
        <v>83</v>
      </c>
      <c r="C29" s="9" t="s">
        <v>23</v>
      </c>
      <c r="D29" s="9" t="s">
        <v>84</v>
      </c>
      <c r="E29" s="10" t="s">
        <v>38</v>
      </c>
      <c r="F29" s="11">
        <v>23.74</v>
      </c>
      <c r="G29" s="26">
        <v>968.22</v>
      </c>
      <c r="H29" s="12">
        <f t="shared" si="0"/>
        <v>968.22</v>
      </c>
      <c r="I29" s="12">
        <v>27256.13</v>
      </c>
      <c r="J29" s="13">
        <f>I29/$H$39</f>
        <v>5.9746927287354271E-2</v>
      </c>
    </row>
    <row r="30" spans="1:14" ht="39" hidden="1" customHeight="1" x14ac:dyDescent="0.2">
      <c r="A30" s="9" t="s">
        <v>85</v>
      </c>
      <c r="B30" s="9" t="s">
        <v>68</v>
      </c>
      <c r="C30" s="9" t="s">
        <v>23</v>
      </c>
      <c r="D30" s="9" t="s">
        <v>69</v>
      </c>
      <c r="E30" s="10" t="s">
        <v>25</v>
      </c>
      <c r="F30" s="11">
        <v>140.94999999999999</v>
      </c>
      <c r="G30" s="26">
        <v>85.33</v>
      </c>
      <c r="H30" s="12">
        <f t="shared" si="0"/>
        <v>85.33</v>
      </c>
      <c r="I30" s="12">
        <v>14261.32</v>
      </c>
      <c r="J30" s="13">
        <f>I30/$H$39</f>
        <v>3.1261593229181518E-2</v>
      </c>
    </row>
    <row r="31" spans="1:14" ht="24" customHeight="1" x14ac:dyDescent="0.2">
      <c r="A31" s="79" t="s">
        <v>86</v>
      </c>
      <c r="B31" s="5" t="s">
        <v>18</v>
      </c>
      <c r="C31" s="5"/>
      <c r="D31" s="79" t="s">
        <v>87</v>
      </c>
      <c r="E31" s="6"/>
      <c r="F31" s="7">
        <v>1</v>
      </c>
      <c r="G31" s="25" t="s">
        <v>20</v>
      </c>
      <c r="H31" s="8"/>
      <c r="I31" s="84">
        <v>22849.66</v>
      </c>
      <c r="J31" s="24">
        <f>I31/$H$39</f>
        <v>5.0087704107691276E-2</v>
      </c>
      <c r="K31" s="83"/>
      <c r="M31" s="83">
        <f>$I31*M32</f>
        <v>11424.83</v>
      </c>
      <c r="N31" s="83">
        <f>$I31*N32</f>
        <v>11424.83</v>
      </c>
    </row>
    <row r="32" spans="1:14" ht="24" customHeight="1" x14ac:dyDescent="0.2">
      <c r="A32" s="80"/>
      <c r="B32" s="74"/>
      <c r="C32" s="74"/>
      <c r="D32" s="80"/>
      <c r="E32" s="75"/>
      <c r="F32" s="76"/>
      <c r="G32" s="25"/>
      <c r="H32" s="77"/>
      <c r="I32" s="78">
        <f>I31/$H$39</f>
        <v>5.0087704107691276E-2</v>
      </c>
      <c r="J32" s="78"/>
      <c r="M32" s="82">
        <v>0.5</v>
      </c>
      <c r="N32" s="82">
        <v>0.5</v>
      </c>
    </row>
    <row r="33" spans="1:14" ht="24" hidden="1" customHeight="1" x14ac:dyDescent="0.2">
      <c r="A33" s="9" t="s">
        <v>88</v>
      </c>
      <c r="B33" s="9" t="s">
        <v>46</v>
      </c>
      <c r="C33" s="9" t="s">
        <v>23</v>
      </c>
      <c r="D33" s="9" t="s">
        <v>47</v>
      </c>
      <c r="E33" s="10" t="s">
        <v>38</v>
      </c>
      <c r="F33" s="11">
        <v>56.38</v>
      </c>
      <c r="G33" s="26">
        <v>225.1</v>
      </c>
      <c r="H33" s="12">
        <f t="shared" si="0"/>
        <v>225.1</v>
      </c>
      <c r="I33" s="12">
        <v>15048.94</v>
      </c>
      <c r="J33" s="13">
        <f>I33/$H$39</f>
        <v>3.2988099335149824E-2</v>
      </c>
    </row>
    <row r="34" spans="1:14" ht="26.1" hidden="1" customHeight="1" x14ac:dyDescent="0.2">
      <c r="A34" s="9" t="s">
        <v>89</v>
      </c>
      <c r="B34" s="9" t="s">
        <v>90</v>
      </c>
      <c r="C34" s="9" t="s">
        <v>23</v>
      </c>
      <c r="D34" s="9" t="s">
        <v>91</v>
      </c>
      <c r="E34" s="10" t="s">
        <v>32</v>
      </c>
      <c r="F34" s="11">
        <v>60</v>
      </c>
      <c r="G34" s="26">
        <v>105.15</v>
      </c>
      <c r="H34" s="12">
        <f t="shared" si="0"/>
        <v>105.15</v>
      </c>
      <c r="I34" s="12">
        <v>7480.8</v>
      </c>
      <c r="J34" s="13">
        <f>I34/$H$39</f>
        <v>1.6398322639759932E-2</v>
      </c>
    </row>
    <row r="35" spans="1:14" ht="51.95" hidden="1" customHeight="1" x14ac:dyDescent="0.2">
      <c r="A35" s="9" t="s">
        <v>92</v>
      </c>
      <c r="B35" s="9" t="s">
        <v>93</v>
      </c>
      <c r="C35" s="9" t="s">
        <v>23</v>
      </c>
      <c r="D35" s="9" t="s">
        <v>94</v>
      </c>
      <c r="E35" s="10" t="s">
        <v>25</v>
      </c>
      <c r="F35" s="11">
        <v>12</v>
      </c>
      <c r="G35" s="26">
        <v>22.49</v>
      </c>
      <c r="H35" s="12">
        <f t="shared" si="0"/>
        <v>22.49</v>
      </c>
      <c r="I35" s="12">
        <v>319.92</v>
      </c>
      <c r="J35" s="13">
        <f>I35/$H$39</f>
        <v>7.0128213278152027E-4</v>
      </c>
    </row>
    <row r="36" spans="1:14" x14ac:dyDescent="0.2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34"/>
      <c r="L36" s="34"/>
      <c r="M36" s="34"/>
      <c r="N36" s="34"/>
    </row>
    <row r="37" spans="1:14" x14ac:dyDescent="0.2">
      <c r="A37" s="86"/>
      <c r="B37" s="86"/>
      <c r="C37" s="86"/>
      <c r="D37" s="87"/>
      <c r="E37" s="88"/>
      <c r="F37" s="89" t="s">
        <v>95</v>
      </c>
      <c r="G37" s="86"/>
      <c r="H37" s="90"/>
      <c r="I37" s="86"/>
      <c r="J37" s="86"/>
      <c r="K37" s="34"/>
      <c r="L37" s="34"/>
      <c r="M37" s="34"/>
      <c r="N37" s="34"/>
    </row>
    <row r="38" spans="1:14" x14ac:dyDescent="0.2">
      <c r="A38" s="86"/>
      <c r="B38" s="86"/>
      <c r="C38" s="86"/>
      <c r="D38" s="87"/>
      <c r="E38" s="88"/>
      <c r="F38" s="89" t="s">
        <v>96</v>
      </c>
      <c r="G38" s="86"/>
      <c r="H38" s="90"/>
      <c r="I38" s="86"/>
      <c r="J38" s="86"/>
      <c r="K38" s="34"/>
      <c r="L38" s="34"/>
      <c r="M38" s="34"/>
      <c r="N38" s="34"/>
    </row>
    <row r="39" spans="1:14" x14ac:dyDescent="0.2">
      <c r="A39" s="86"/>
      <c r="B39" s="86"/>
      <c r="C39" s="86"/>
      <c r="D39" s="87"/>
      <c r="E39" s="88"/>
      <c r="F39" s="89" t="s">
        <v>97</v>
      </c>
      <c r="G39" s="86"/>
      <c r="H39" s="91">
        <v>456192.99999999988</v>
      </c>
      <c r="I39" s="92"/>
      <c r="J39" s="92"/>
      <c r="K39" s="93">
        <f>K5+K10+K16+K31</f>
        <v>112467.645</v>
      </c>
      <c r="L39" s="93">
        <f>L5+L10+L16+L31</f>
        <v>106958.56499999997</v>
      </c>
      <c r="M39" s="93">
        <f>M5+M10+M16+M31</f>
        <v>118383.39499999997</v>
      </c>
      <c r="N39" s="93">
        <f>N5+N10+N16+N31</f>
        <v>118383.39499999997</v>
      </c>
    </row>
    <row r="40" spans="1:14" x14ac:dyDescent="0.2">
      <c r="A40" s="94"/>
      <c r="B40" s="94"/>
      <c r="C40" s="94"/>
      <c r="D40" s="94"/>
      <c r="E40" s="94"/>
      <c r="F40" s="94"/>
      <c r="G40" s="94"/>
      <c r="H40" s="94"/>
      <c r="I40" s="94"/>
      <c r="J40" s="94"/>
      <c r="K40" s="95">
        <f>K39/$H39</f>
        <v>0.2465352274147127</v>
      </c>
      <c r="L40" s="95">
        <f>L39/$H39</f>
        <v>0.23445902282586537</v>
      </c>
      <c r="M40" s="95">
        <f>M39/$H39</f>
        <v>0.25950287487971102</v>
      </c>
      <c r="N40" s="95">
        <f>N39/$H39</f>
        <v>0.25950287487971102</v>
      </c>
    </row>
    <row r="41" spans="1:14" x14ac:dyDescent="0.2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3">
        <f>K39</f>
        <v>112467.645</v>
      </c>
      <c r="L41" s="93">
        <f>L39+K41</f>
        <v>219426.20999999996</v>
      </c>
      <c r="M41" s="93">
        <f>M39+L41</f>
        <v>337809.60499999992</v>
      </c>
      <c r="N41" s="93">
        <f>N39+M41</f>
        <v>456192.99999999988</v>
      </c>
    </row>
    <row r="42" spans="1:14" x14ac:dyDescent="0.2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95">
        <f>K41/$H39</f>
        <v>0.2465352274147127</v>
      </c>
      <c r="L42" s="95">
        <f>L41/$H39</f>
        <v>0.48099425024057807</v>
      </c>
      <c r="M42" s="95">
        <f>M41/$H39</f>
        <v>0.74049712512028898</v>
      </c>
      <c r="N42" s="95">
        <f>N41/$H39</f>
        <v>1</v>
      </c>
    </row>
    <row r="43" spans="1:14" x14ac:dyDescent="0.2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</row>
    <row r="44" spans="1:14" x14ac:dyDescent="0.2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</row>
    <row r="45" spans="1:14" x14ac:dyDescent="0.2">
      <c r="A45" s="34"/>
      <c r="B45" s="34"/>
      <c r="C45" s="3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34"/>
    </row>
    <row r="46" spans="1:14" ht="45" customHeight="1" x14ac:dyDescent="0.2">
      <c r="A46" s="34"/>
      <c r="B46" s="34"/>
      <c r="C46" s="34"/>
      <c r="D46" s="96" t="s">
        <v>98</v>
      </c>
      <c r="E46" s="97"/>
      <c r="F46" s="97"/>
      <c r="G46" s="97"/>
      <c r="H46" s="97"/>
      <c r="I46" s="97"/>
      <c r="J46" s="97"/>
      <c r="K46" s="97"/>
      <c r="L46" s="97"/>
      <c r="M46" s="97"/>
      <c r="N46" s="34"/>
    </row>
    <row r="47" spans="1:14" x14ac:dyDescent="0.2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</row>
    <row r="48" spans="1:14" x14ac:dyDescent="0.2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</row>
  </sheetData>
  <mergeCells count="26">
    <mergeCell ref="A10:A11"/>
    <mergeCell ref="A16:A17"/>
    <mergeCell ref="D16:D17"/>
    <mergeCell ref="D46:M46"/>
    <mergeCell ref="A39:C39"/>
    <mergeCell ref="F39:G39"/>
    <mergeCell ref="H39:J39"/>
    <mergeCell ref="A41:J41"/>
    <mergeCell ref="A31:A32"/>
    <mergeCell ref="D31:D32"/>
    <mergeCell ref="A3:J3"/>
    <mergeCell ref="A37:C37"/>
    <mergeCell ref="F37:G37"/>
    <mergeCell ref="H37:J37"/>
    <mergeCell ref="A38:C38"/>
    <mergeCell ref="F38:G38"/>
    <mergeCell ref="H38:J38"/>
    <mergeCell ref="A5:A6"/>
    <mergeCell ref="D5:D6"/>
    <mergeCell ref="D10:D11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83" fitToHeight="0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 Sintético des.</vt:lpstr>
      <vt:lpstr>Orçamento Sintético n. des.</vt:lpstr>
      <vt:lpstr>comp. bdi</vt:lpstr>
      <vt:lpstr>memo. calc.</vt:lpstr>
      <vt:lpstr>CRON. FIS. FIN</vt:lpstr>
      <vt:lpstr>'CRON. FIS. FIN'!Area_de_impressao</vt:lpstr>
      <vt:lpstr>'memo. calc.'!Area_de_impressao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Vital Filho</cp:lastModifiedBy>
  <cp:revision>0</cp:revision>
  <cp:lastPrinted>2025-11-10T18:05:29Z</cp:lastPrinted>
  <dcterms:created xsi:type="dcterms:W3CDTF">2025-09-02T00:52:28Z</dcterms:created>
  <dcterms:modified xsi:type="dcterms:W3CDTF">2025-11-10T18:07:07Z</dcterms:modified>
</cp:coreProperties>
</file>