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trlProps/ctrlProp5.xml" ContentType="application/vnd.ms-excel.controlpropertie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DESKTOP-VJOUFTC\Projetos\1064 - Creche FNDE Lucena\07. Enviados\"/>
    </mc:Choice>
  </mc:AlternateContent>
  <xr:revisionPtr revIDLastSave="0" documentId="13_ncr:1_{C65D68F0-F529-4372-916B-8869B1F4C051}" xr6:coauthVersionLast="47" xr6:coauthVersionMax="47" xr10:uidLastSave="{00000000-0000-0000-0000-000000000000}"/>
  <bookViews>
    <workbookView xWindow="-120" yWindow="-120" windowWidth="29040" windowHeight="15840" tabRatio="852" activeTab="1" xr2:uid="{00000000-000D-0000-FFFF-FFFF00000000}"/>
  </bookViews>
  <sheets>
    <sheet name="Encargos" sheetId="21" r:id="rId1"/>
    <sheet name="BDI" sheetId="22" r:id="rId2"/>
    <sheet name="BDI fornecimento" sheetId="42" state="hidden" r:id="rId3"/>
    <sheet name="relatorio Conde " sheetId="41" state="hidden" r:id="rId4"/>
    <sheet name="Resumo_Pavim" sheetId="25" state="hidden" r:id="rId5"/>
    <sheet name="Dados_Intesidade" sheetId="39" state="hidden" r:id="rId6"/>
    <sheet name="DADOS" sheetId="18" state="hidden" r:id="rId7"/>
    <sheet name="Eventograma_e_Quantitativos" sheetId="6" state="hidden" r:id="rId8"/>
    <sheet name="Detalhamento" sheetId="13" state="hidden" r:id="rId9"/>
    <sheet name="Cronograma" sheetId="8" state="hidden" r:id="rId10"/>
    <sheet name="PLE" sheetId="10" state="hidden" r:id="rId11"/>
    <sheet name="Resumo_de_Acompanhamento" sheetId="16" state="hidden" r:id="rId12"/>
    <sheet name="Agrup.Eventos" sheetId="38" state="hidden" r:id="rId13"/>
    <sheet name="CronoPrev" sheetId="19" state="hidden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</externalReferences>
  <definedNames>
    <definedName name="\C" localSheetId="5">[1]Reforma!#REF!</definedName>
    <definedName name="\C">[1]Reforma!#REF!</definedName>
    <definedName name="\D">[1]Reforma!#REF!</definedName>
    <definedName name="\G">[1]Reforma!#REF!</definedName>
    <definedName name="\I">[1]Reforma!#REF!</definedName>
    <definedName name="\l">#REF!</definedName>
    <definedName name="\M">[1]Reforma!#REF!</definedName>
    <definedName name="\P">[1]Reforma!#REF!</definedName>
    <definedName name="\q">#REF!</definedName>
    <definedName name="\R">[1]Reforma!#REF!</definedName>
    <definedName name="\s">#REF!</definedName>
    <definedName name="\t">#REF!</definedName>
    <definedName name="\Y">[1]Reforma!#REF!</definedName>
    <definedName name="_">[1]Reforma!#REF!</definedName>
    <definedName name="_________sub1">#REF!</definedName>
    <definedName name="_________sub3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MDO1">[2]INSUMOS!$C$8</definedName>
    <definedName name="_______MDO2">[2]INSUMOS!$C$9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eu2" localSheetId="5" hidden="1">{#N/A,#N/A,FALSE,"MO (2)"}</definedName>
    <definedName name="______eu2" hidden="1">{#N/A,#N/A,FALSE,"MO (2)"}</definedName>
    <definedName name="______MDO1">#REF!</definedName>
    <definedName name="______MDO2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eu2" localSheetId="5" hidden="1">{#N/A,#N/A,FALSE,"MO (2)"}</definedName>
    <definedName name="_____eu2" hidden="1">{#N/A,#N/A,FALSE,"MO (2)"}</definedName>
    <definedName name="_____MDO1">#REF!</definedName>
    <definedName name="_____MDO2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eu2" localSheetId="5" hidden="1">{#N/A,#N/A,FALSE,"MO (2)"}</definedName>
    <definedName name="____eu2" hidden="1">{#N/A,#N/A,FALSE,"MO (2)"}</definedName>
    <definedName name="____IRM1" localSheetId="5" hidden="1">{#N/A,#N/A,FALSE,"MO (2)"}</definedName>
    <definedName name="____IRM1" hidden="1">{#N/A,#N/A,FALSE,"MO (2)"}</definedName>
    <definedName name="____MDO1">#REF!</definedName>
    <definedName name="____MDO2">#REF!</definedName>
    <definedName name="____R">#REF!</definedName>
    <definedName name="____sub1">#REF!</definedName>
    <definedName name="____sub2">#REF!</definedName>
    <definedName name="____sub3">#REF!</definedName>
    <definedName name="____sub4">#REF!</definedName>
    <definedName name="___ELE3">#REF!</definedName>
    <definedName name="___eu2" localSheetId="5" hidden="1">{#N/A,#N/A,FALSE,"MO (2)"}</definedName>
    <definedName name="___eu2" hidden="1">{#N/A,#N/A,FALSE,"MO (2)"}</definedName>
    <definedName name="___IRM1" localSheetId="5" hidden="1">{#N/A,#N/A,FALSE,"MO (2)"}</definedName>
    <definedName name="___IRM1" hidden="1">{#N/A,#N/A,FALSE,"MO (2)"}</definedName>
    <definedName name="___MDO1">#REF!</definedName>
    <definedName name="___MDO2">#REF!</definedName>
    <definedName name="___R">#REF!</definedName>
    <definedName name="___sub1">#REF!</definedName>
    <definedName name="___sub2">#REF!</definedName>
    <definedName name="___sub3">#REF!</definedName>
    <definedName name="___sub4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bookmark_1">[3]Sheet1!$B$3</definedName>
    <definedName name="__bookmark_10">[3]Sheet1!$E$239</definedName>
    <definedName name="__bookmark_2">[3]Sheet1!$B$4</definedName>
    <definedName name="__bookmark_3">[3]Sheet1!$B$5</definedName>
    <definedName name="__bookmark_4">[3]Sheet1!$B$6</definedName>
    <definedName name="__bookmark_5">[3]Sheet1!$D$6</definedName>
    <definedName name="__bookmark_7">[3]Sheet1!$I$236</definedName>
    <definedName name="__bookmark_8">[3]Sheet1!$E$237</definedName>
    <definedName name="__bookmark_9">[3]Sheet1!$E$238</definedName>
    <definedName name="__ELE1">#REF!</definedName>
    <definedName name="__ELE2">#REF!</definedName>
    <definedName name="__ELE3">#REF!</definedName>
    <definedName name="__eu2" localSheetId="5" hidden="1">{#N/A,#N/A,FALSE,"MO (2)"}</definedName>
    <definedName name="__eu2" hidden="1">{#N/A,#N/A,FALSE,"MO (2)"}</definedName>
    <definedName name="__IRM1" localSheetId="5" hidden="1">{#N/A,#N/A,FALSE,"MO (2)"}</definedName>
    <definedName name="__IRM1" hidden="1">{#N/A,#N/A,FALSE,"MO (2)"}</definedName>
    <definedName name="__MDO1">[4]INSUMOS!$C$8</definedName>
    <definedName name="__MDO2">#REF!</definedName>
    <definedName name="__R">#REF!</definedName>
    <definedName name="__sub1">#REF!</definedName>
    <definedName name="__sub2">#REF!</definedName>
    <definedName name="__sub3">#REF!</definedName>
    <definedName name="__sub4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xlfn.BAHTTEXT" hidden="1">#NAME?</definedName>
    <definedName name="__xlnm.Print_Titles_2">#REF!</definedName>
    <definedName name="_01_09_96">#REF!</definedName>
    <definedName name="_A1">#REF!</definedName>
    <definedName name="_C">[1]Reforma!#REF!</definedName>
    <definedName name="_C_1">[1]Reforma!#REF!</definedName>
    <definedName name="_cab1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 hidden="1">#REF!</definedName>
    <definedName name="_D">[1]Reforma!#REF!</definedName>
    <definedName name="_D_1">[1]Reforma!#REF!</definedName>
    <definedName name="_ELE1">#REF!</definedName>
    <definedName name="_ELE2">#REF!</definedName>
    <definedName name="_ELE3">#REF!</definedName>
    <definedName name="_eu2" localSheetId="5" hidden="1">{#N/A,#N/A,FALSE,"MO (2)"}</definedName>
    <definedName name="_eu2" hidden="1">{#N/A,#N/A,FALSE,"MO (2)"}</definedName>
    <definedName name="_FCCEMED_">[1]Reforma!#REF!</definedName>
    <definedName name="_Fill" hidden="1">#REF!</definedName>
    <definedName name="_xlnm._FilterDatabase" localSheetId="6">DADOS!#REF!</definedName>
    <definedName name="_xlnm._FilterDatabase" localSheetId="8" hidden="1">Detalhamento!$A$16:$J$36</definedName>
    <definedName name="_G" localSheetId="5">[1]Reforma!#REF!</definedName>
    <definedName name="_G">[1]Reforma!#REF!</definedName>
    <definedName name="_G_1">[1]Reforma!#REF!</definedName>
    <definedName name="_GLB2">#REF!</definedName>
    <definedName name="_GOTO_D1_">[1]Reforma!#REF!</definedName>
    <definedName name="_GOTO_E1_">[1]Reforma!#REF!</definedName>
    <definedName name="_GOTO_N1_">[1]Reforma!#REF!</definedName>
    <definedName name="_HOME__">[1]Reforma!#REF!</definedName>
    <definedName name="_I">[1]Reforma!#REF!</definedName>
    <definedName name="_I_1">[1]Reforma!#REF!</definedName>
    <definedName name="_i3">#REF!</definedName>
    <definedName name="_IRM1" localSheetId="5" hidden="1">{#N/A,#N/A,FALSE,"MO (2)"}</definedName>
    <definedName name="_IRM1" hidden="1">{#N/A,#N/A,FALSE,"MO (2)"}</definedName>
    <definedName name="_Key1" hidden="1">#REF!</definedName>
    <definedName name="_M">[1]Reforma!#REF!</definedName>
    <definedName name="_M_1">[1]Reforma!#REF!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 hidden="1">#REF!</definedName>
    <definedName name="_MatMult_AxB" hidden="1">#REF!</definedName>
    <definedName name="_MatMult_B" hidden="1">#REF!</definedName>
    <definedName name="_MDO1">[4]INSUMOS!$C$8</definedName>
    <definedName name="_MDO2">[5]INSUMOS!$C$6</definedName>
    <definedName name="_MNSJS" localSheetId="5">#REF!</definedName>
    <definedName name="_MNSJS">#REF!</definedName>
    <definedName name="_Order1" hidden="1">255</definedName>
    <definedName name="_P" localSheetId="5">[1]Reforma!#REF!</definedName>
    <definedName name="_P">[1]Reforma!#REF!</definedName>
    <definedName name="_P_1">[1]Reforma!#REF!</definedName>
    <definedName name="_Parse_In" hidden="1">#REF!</definedName>
    <definedName name="_Parse_Out" hidden="1">#REF!</definedName>
    <definedName name="_PL1">#REF!</definedName>
    <definedName name="_PPOS015Q_AGPQ_">#REF!</definedName>
    <definedName name="_PPOS015Q_AGPQ__6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[1]Reforma!#REF!</definedName>
    <definedName name="_REA1.N10_">[1]Reforma!#REF!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[6]Regula!$J$36</definedName>
    <definedName name="_sob1" localSheetId="5">#REF!</definedName>
    <definedName name="_sob1">#REF!</definedName>
    <definedName name="_SOB2">#REF!</definedName>
    <definedName name="_Sort" hidden="1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T102">'[7]Relatório-1ª med.'!#REF!</definedName>
    <definedName name="_TT107">'[7]Relatório-1ª med.'!#REF!</definedName>
    <definedName name="_TT121">'[7]Relatório-1ª med.'!#REF!</definedName>
    <definedName name="_TT123">'[7]Relatório-1ª med.'!#REF!</definedName>
    <definedName name="_TT19">'[7]Relatório-1ª med.'!#REF!</definedName>
    <definedName name="_TT20">'[7]Relatório-1ª med.'!#REF!</definedName>
    <definedName name="_TT21">'[7]Relatório-1ª med.'!#REF!</definedName>
    <definedName name="_TT22">'[7]Relatório-1ª med.'!#REF!</definedName>
    <definedName name="_TT26">'[7]Relatório-1ª med.'!#REF!</definedName>
    <definedName name="_TT27">'[7]Relatório-1ª med.'!#REF!</definedName>
    <definedName name="_TT28">'[7]Relatório-1ª med.'!#REF!</definedName>
    <definedName name="_TT30">'[7]Relatório-1ª med.'!#REF!</definedName>
    <definedName name="_TT31">'[7]Relatório-1ª med.'!#REF!</definedName>
    <definedName name="_TT32">'[7]Relatório-1ª med.'!#REF!</definedName>
    <definedName name="_TT33">'[7]Relatório-1ª med.'!#REF!</definedName>
    <definedName name="_TT34">'[7]Relatório-1ª med.'!#REF!</definedName>
    <definedName name="_TT36">'[7]Relatório-1ª med.'!#REF!</definedName>
    <definedName name="_TT37">'[7]Relatório-1ª med.'!#REF!</definedName>
    <definedName name="_TT38">'[7]Relatório-1ª med.'!#REF!</definedName>
    <definedName name="_TT39">'[7]Relatório-1ª med.'!#REF!</definedName>
    <definedName name="_TT40">'[7]Relatório-1ª med.'!#REF!</definedName>
    <definedName name="_TT5">'[7]Relatório-1ª med.'!#REF!</definedName>
    <definedName name="_TT52">'[7]Relatório-1ª med.'!#REF!</definedName>
    <definedName name="_TT53">'[7]Relatório-1ª med.'!#REF!</definedName>
    <definedName name="_TT54">'[7]Relatório-1ª med.'!#REF!</definedName>
    <definedName name="_TT55">'[7]Relatório-1ª med.'!#REF!</definedName>
    <definedName name="_TT6">'[7]Relatório-1ª med.'!#REF!</definedName>
    <definedName name="_TT60">'[7]Relatório-1ª med.'!#REF!</definedName>
    <definedName name="_TT61">'[7]Relatório-1ª med.'!#REF!</definedName>
    <definedName name="_TT69">'[7]Relatório-1ª med.'!#REF!</definedName>
    <definedName name="_TT7">'[7]Relatório-1ª med.'!#REF!</definedName>
    <definedName name="_TT70">'[7]Relatório-1ª med.'!#REF!</definedName>
    <definedName name="_TT71">'[7]Relatório-1ª med.'!#REF!</definedName>
    <definedName name="_TT74">'[7]Relatório-1ª med.'!#REF!</definedName>
    <definedName name="_TT75">'[7]Relatório-1ª med.'!#REF!</definedName>
    <definedName name="_TT76">'[7]Relatório-1ª med.'!#REF!</definedName>
    <definedName name="_TT77">'[7]Relatório-1ª med.'!#REF!</definedName>
    <definedName name="_TT78">'[7]Relatório-1ª med.'!#REF!</definedName>
    <definedName name="_TT79">'[7]Relatório-1ª med.'!#REF!</definedName>
    <definedName name="_TT94">'[7]Relatório-1ª med.'!#REF!</definedName>
    <definedName name="_TT95">'[7]Relatório-1ª med.'!#REF!</definedName>
    <definedName name="_TT97">'[7]Relatório-1ª med.'!#REF!</definedName>
    <definedName name="_UNI11100" localSheetId="5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[1]Reforma!#REF!</definedName>
    <definedName name="_WCS43_">[1]Reforma!#REF!</definedName>
    <definedName name="_WDCN1.S1_">[1]Reforma!#REF!</definedName>
    <definedName name="_WGZY_">#REF!</definedName>
    <definedName name="_WGZY__6">#REF!</definedName>
    <definedName name="_WICE1_">[1]Reforma!#REF!</definedName>
    <definedName name="_WIRA1.A8_">[1]Reforma!#REF!</definedName>
    <definedName name="_Y">[1]Reforma!#REF!</definedName>
    <definedName name="_Y_1">[1]Reforma!#REF!</definedName>
    <definedName name="a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 localSheetId="1">[8]CUBACAO!#REF!</definedName>
    <definedName name="AA" localSheetId="2">[8]CUBACAO!#REF!</definedName>
    <definedName name="AA" localSheetId="5">#REF!</definedName>
    <definedName name="AA">#REF!</definedName>
    <definedName name="AAA" localSheetId="1">[8]CUBACAO!#REF!</definedName>
    <definedName name="AAA" localSheetId="2">[8]CUBACAO!#REF!</definedName>
    <definedName name="AAA" localSheetId="5">#REF!</definedName>
    <definedName name="AAA">#REF!</definedName>
    <definedName name="aaaaaa" localSheetId="5">#REF!</definedName>
    <definedName name="aaaaaa">#REF!</definedName>
    <definedName name="Ac">#REF!</definedName>
    <definedName name="activatedados.form2">IF(ISNUMBER(Eventograma_e_Quantitativos!$K1),Eventograma_e_Quantitativos!$K1&amp;"-"&amp;INDEX(Eventos,Eventograma_e_Quantitativos!$K1,2),"")</definedName>
    <definedName name="AD" localSheetId="5">#REF!</definedName>
    <definedName name="AD">#REF!</definedName>
    <definedName name="ADDDD">#REF!</definedName>
    <definedName name="adf">#REF!</definedName>
    <definedName name="AdPeri">#REF!</definedName>
    <definedName name="ADPL">#REF!</definedName>
    <definedName name="ADS">#REF!</definedName>
    <definedName name="AFSDF">#REF!</definedName>
    <definedName name="AFSF">#REF!</definedName>
    <definedName name="AGSD">#REF!</definedName>
    <definedName name="AGSDG">#REF!</definedName>
    <definedName name="AKSDGL">#REF!</definedName>
    <definedName name="Alex">#REF!</definedName>
    <definedName name="ALTA" localSheetId="5">'[9]PRO-08'!#REF!</definedName>
    <definedName name="ALTA">'[9]PRO-08'!#REF!</definedName>
    <definedName name="alvenaria_1" localSheetId="5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marela">#REF!</definedName>
    <definedName name="AMORLDMLENFK" localSheetId="5">[10]COMPOSIÇÃO!#REF!</definedName>
    <definedName name="AMORLDMLENFK">[10]COMPOSIÇÃO!#REF!</definedName>
    <definedName name="ANA" localSheetId="5">'[11]Refor Out_ 2001 _ BDI_20_ Ajust'!#REF!</definedName>
    <definedName name="ANA">'[11]Refor Out_ 2001 _ BDI_20_ Ajust'!#REF!</definedName>
    <definedName name="ANDRE" localSheetId="5">#REF!</definedName>
    <definedName name="ANDRE">#REF!</definedName>
    <definedName name="anel">#REF!</definedName>
    <definedName name="ANTIGA">#REF!</definedName>
    <definedName name="area_base">[6]Base!$U$40</definedName>
    <definedName name="_xlnm.Print_Area" localSheetId="1">BDI!$B$3:$U$35</definedName>
    <definedName name="_xlnm.Print_Area" localSheetId="2">'BDI fornecimento'!$B$3:$U$35</definedName>
    <definedName name="_xlnm.Print_Area" localSheetId="9">Cronograma!$B$20:$BB$48</definedName>
    <definedName name="_xlnm.Print_Area" localSheetId="6">DADOS!$A$2:$H$31</definedName>
    <definedName name="_xlnm.Print_Area" localSheetId="5">#REF!</definedName>
    <definedName name="_xlnm.Print_Area" localSheetId="8">Detalhamento!$E$2:$Q$40</definedName>
    <definedName name="_xlnm.Print_Area" localSheetId="0">Encargos!$A$1:$D$76</definedName>
    <definedName name="_xlnm.Print_Area" localSheetId="7">Eventograma_e_Quantitativos!$C$4:$S$42</definedName>
    <definedName name="_xlnm.Print_Area" localSheetId="10">PLE!$B$20:$BB$50</definedName>
    <definedName name="_xlnm.Print_Area" localSheetId="11">Resumo_de_Acompanhamento!$B$2:$P$45</definedName>
    <definedName name="_xlnm.Print_Area" localSheetId="4">Resumo_Pavim!$A$3:$M$22</definedName>
    <definedName name="_xlnm.Print_Area">#REF!</definedName>
    <definedName name="Área_impressão_IM" localSheetId="5">#REF!</definedName>
    <definedName name="Área_impressão_IM">#REF!</definedName>
    <definedName name="AreaTeste">#REF!</definedName>
    <definedName name="AreaTeste2">#REF!</definedName>
    <definedName name="areia">#REF!</definedName>
    <definedName name="Arial">#REF!</definedName>
    <definedName name="artExec">DADOS!$D$26</definedName>
    <definedName name="artFiscal">DADOS!$D$23</definedName>
    <definedName name="ASA" localSheetId="5">#REF!</definedName>
    <definedName name="ASA">#REF!</definedName>
    <definedName name="asd">#REF!</definedName>
    <definedName name="asdf">#REF!</definedName>
    <definedName name="asdfas">#REF!</definedName>
    <definedName name="ASDFF">#REF!</definedName>
    <definedName name="ASFDG">#REF!</definedName>
    <definedName name="ASFDGD">#REF!</definedName>
    <definedName name="ASFVASV">#REF!</definedName>
    <definedName name="ASG">#REF!</definedName>
    <definedName name="ASGD">#REF!</definedName>
    <definedName name="ASGDF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VDVFA">#REF!</definedName>
    <definedName name="ATENÇÃO" localSheetId="5" hidden="1">{#N/A,#N/A,FALSE,"MO (2)"}</definedName>
    <definedName name="ATENÇÃO" hidden="1">{#N/A,#N/A,FALSE,"MO (2)"}</definedName>
    <definedName name="Aut_original">[12]PROJETO!#REF!</definedName>
    <definedName name="Aut_resumo">[13]RESUMO_AUT1!#REF!</definedName>
    <definedName name="aux" localSheetId="5">#REF!</definedName>
    <definedName name="aux">#REF!</definedName>
    <definedName name="AuxHab">#REF!</definedName>
    <definedName name="auxiliar">#REF!</definedName>
    <definedName name="aZUEN" hidden="1">#REF!</definedName>
    <definedName name="azul">#REF!</definedName>
    <definedName name="AZULSINAL">#REF!</definedName>
    <definedName name="B" localSheetId="5" hidden="1">{#N/A,#N/A,FALSE,"MO (2)"}</definedName>
    <definedName name="B" hidden="1">{#N/A,#N/A,FALSE,"MO (2)"}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IANO">#REF!</definedName>
    <definedName name="Banco_dados_IM">#REF!</definedName>
    <definedName name="Banco_dados_IM2">#REF!</definedName>
    <definedName name="_xlnm.Database">#REF!</definedName>
    <definedName name="bau" hidden="1">#REF!</definedName>
    <definedName name="BB" localSheetId="1">[8]CUBACAO!#REF!</definedName>
    <definedName name="BB" localSheetId="2">[8]CUBACAO!#REF!</definedName>
    <definedName name="BB" localSheetId="5">#REF!</definedName>
    <definedName name="BB">#REF!</definedName>
    <definedName name="BBB" localSheetId="1">[8]CUBACAO!#REF!</definedName>
    <definedName name="BBB" localSheetId="2">[8]CUBACAO!#REF!</definedName>
    <definedName name="BBB" localSheetId="5">#REF!</definedName>
    <definedName name="BBB">#REF!</definedName>
    <definedName name="BBBB" localSheetId="5">Dados_Intesidade!BBBB</definedName>
    <definedName name="BBBB">[0]!BBBB</definedName>
    <definedName name="bdgfsb" localSheetId="5">#REF!</definedName>
    <definedName name="bdgfsb">#REF!</definedName>
    <definedName name="BDI">#REF!</definedName>
    <definedName name="BDI.">#REF!</definedName>
    <definedName name="BDIc">#REF!</definedName>
    <definedName name="BDIf">#REF!</definedName>
    <definedName name="BG">#REF!</definedName>
    <definedName name="BGU">#REF!</definedName>
    <definedName name="BL_ANC_EMISS3_S">#REF!</definedName>
    <definedName name="BL_ANCO_EMISS2">#REF!</definedName>
    <definedName name="BLOCO_ANCOR_EMISS">#REF!</definedName>
    <definedName name="Bomba_putzmeister">#REF!</definedName>
    <definedName name="BRIOPA">#REF!</definedName>
    <definedName name="bruno">#REF!</definedName>
    <definedName name="bsdbsd">#REF!</definedName>
    <definedName name="bsdbsgfdzb">#REF!</definedName>
    <definedName name="bsgfdbsgfdb">#REF!</definedName>
    <definedName name="buc3eta">#REF!</definedName>
    <definedName name="BuiltIn_AutoFilter___2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EOLISA">#REF!</definedName>
    <definedName name="cab_cortes">#REF!</definedName>
    <definedName name="cab_dmt">#REF!</definedName>
    <definedName name="cab_limpeza">#REF!</definedName>
    <definedName name="cabmeio">#REF!</definedName>
    <definedName name="CAD_EMISS3_S">#REF!</definedName>
    <definedName name="CADASTRO">#REF!</definedName>
    <definedName name="CADASTRO_EMISS">#REF!</definedName>
    <definedName name="CADASTRO_EMISS2">#REF!</definedName>
    <definedName name="CADASTRO_REDE_COL">#REF!</definedName>
    <definedName name="CAIXAS">#REF!</definedName>
    <definedName name="CAIXAS_EMISS3_S">#REF!</definedName>
    <definedName name="Camada_brita">#REF!</definedName>
    <definedName name="Camada_impermeabilizadora">#REF!</definedName>
    <definedName name="CAMPANARIO">'[14]UTR 2'!#REF!</definedName>
    <definedName name="CANETA" localSheetId="5">#REF!</definedName>
    <definedName name="CANETA">#REF!</definedName>
    <definedName name="CANTEIRO_DE_OBRAS">[15]CANT_OBRAS!$H$8</definedName>
    <definedName name="CANTEIRO_OBRAS" localSheetId="5">#REF!</definedName>
    <definedName name="CANTEIRO_OBRAS">#REF!</definedName>
    <definedName name="CAPA" localSheetId="5">[1]Reforma!#REF!</definedName>
    <definedName name="CAPA">[1]Reforma!#REF!</definedName>
    <definedName name="cargoTomador">DADOS!$C$30</definedName>
    <definedName name="cbn" localSheetId="5">[1]Reforma!#REF!</definedName>
    <definedName name="cbn">[1]Reforma!#REF!</definedName>
    <definedName name="CBU">#REF!</definedName>
    <definedName name="CBUII">#REF!</definedName>
    <definedName name="CBUQB">#REF!</definedName>
    <definedName name="CBUQc">#REF!</definedName>
    <definedName name="CC" localSheetId="1">[8]CUBACAO!#REF!</definedName>
    <definedName name="CC" localSheetId="2">[8]CUBACAO!#REF!</definedName>
    <definedName name="CC" localSheetId="5">#REF!</definedName>
    <definedName name="CC">#REF!</definedName>
    <definedName name="CCC" localSheetId="1">[8]CUBACAO!#REF!</definedName>
    <definedName name="CCC" localSheetId="2">[8]CUBACAO!#REF!</definedName>
    <definedName name="CCC" localSheetId="5">#REF!</definedName>
    <definedName name="CCC">#REF!</definedName>
    <definedName name="CELIA">#REF!</definedName>
    <definedName name="CélulaInicioPlanilha">#REF!</definedName>
    <definedName name="CélulaResumo">#REF!</definedName>
    <definedName name="CEU" hidden="1">#REF!</definedName>
    <definedName name="Chapisco">#REF!</definedName>
    <definedName name="cimento">#REF!</definedName>
    <definedName name="Cmat">#REF!</definedName>
    <definedName name="Cmo">#REF!</definedName>
    <definedName name="CNVDFNVN">#REF!</definedName>
    <definedName name="Cobertura">#REF!</definedName>
    <definedName name="Cobertura_canal">#REF!</definedName>
    <definedName name="cocacola">#REF!</definedName>
    <definedName name="cocaina">#REF!</definedName>
    <definedName name="Código">#REF!</definedName>
    <definedName name="Código.">#REF!</definedName>
    <definedName name="COEF_LINEAR">#REF!</definedName>
    <definedName name="Comparativo">#REF!</definedName>
    <definedName name="cOMPOSIÇaO" hidden="1">#REF!</definedName>
    <definedName name="composições">#REF!</definedName>
    <definedName name="CONT_CANTEIRO">#REF!</definedName>
    <definedName name="cópia">#REF!</definedName>
    <definedName name="corte">#REF!</definedName>
    <definedName name="COTAS">#REF!</definedName>
    <definedName name="creaExec">DADOS!$C$26</definedName>
    <definedName name="creaFiscal">DADOS!$C$23</definedName>
    <definedName name="creaPLE">DADOS!$C$20</definedName>
    <definedName name="_xlnm.Criteria" localSheetId="5">#REF!</definedName>
    <definedName name="_xlnm.Criteria">#REF!</definedName>
    <definedName name="Cron" hidden="1">#REF!</definedName>
    <definedName name="cron." hidden="1">#REF!</definedName>
    <definedName name="crono">#REF!</definedName>
    <definedName name="Cronograma">Cronograma!$B$37:$BB$42</definedName>
    <definedName name="Cronograma.LinhaPadrão">Cronograma!$19:$19</definedName>
    <definedName name="Cronograma.MesesQuadro">COUNTA(OFFSET(Cronograma,0,0,,1))*4</definedName>
    <definedName name="Cronograma.NumPeríodos">MAX(Cronograma.Períodos)</definedName>
    <definedName name="Cronograma.Padrão">Cronograma!$B$37:$BB$42</definedName>
    <definedName name="Cronograma.Períodos">OFFSET(Cronograma!$E$33,1,0):OFFSET(Cronograma!$BB$37,-1,0)</definedName>
    <definedName name="Cronograma.Períodos.LinhaPadrão">Cronograma!$B$19:$BB$19</definedName>
    <definedName name="CronoPrev">OFFSET(CronoPrev!$B$13,1,0):OFFSET(CronoPrev!$G$26,-1,0)</definedName>
    <definedName name="CronoPrev.LinhaPadrão">CronoPrev!$B$8:$G$8</definedName>
    <definedName name="CT" localSheetId="5">#REF!</definedName>
    <definedName name="CT">#REF!</definedName>
    <definedName name="CU">#REF!</definedName>
    <definedName name="CustoReal">#REF!</definedName>
    <definedName name="cUSTOS">#REF!</definedName>
    <definedName name="D">#REF!</definedName>
    <definedName name="dadinho">#REF!</definedName>
    <definedName name="DADOS">#REF!</definedName>
    <definedName name="DADOS.LinhaPadrão">DADOS!$A$1:$C$1</definedName>
    <definedName name="DADOS1" localSheetId="5">#REF!</definedName>
    <definedName name="DADOS1">#REF!</definedName>
    <definedName name="danil">#REF!</definedName>
    <definedName name="danilo">#REF!</definedName>
    <definedName name="Data">#REF!</definedName>
    <definedName name="Data_Final">#REF!</definedName>
    <definedName name="Data_Início">#REF!</definedName>
    <definedName name="dataInicioObra">DADOS!$H$13</definedName>
    <definedName name="DD" localSheetId="1">[8]CUBACAO!#REF!</definedName>
    <definedName name="DD" localSheetId="2">[8]CUBACAO!#REF!</definedName>
    <definedName name="DD" localSheetId="5">#REF!</definedName>
    <definedName name="DD">#REF!</definedName>
    <definedName name="DDD" localSheetId="1">[8]CUBACAO!#REF!</definedName>
    <definedName name="DDD" localSheetId="2">[8]CUBACAO!#REF!</definedName>
    <definedName name="DDD" localSheetId="5">#REF!</definedName>
    <definedName name="DDD">#REF!</definedName>
    <definedName name="deactivatedados.form1">IF(Eventograma_e_Quantitativos!B1="","",VALUE(LEFT(Eventograma_e_Quantitativos!B1,(FIND("-",Eventograma_e_Quantitativos!B1,1))-1)))</definedName>
    <definedName name="Deco" localSheetId="5">#REF!</definedName>
    <definedName name="Deco">#REF!</definedName>
    <definedName name="densidade_cap">#REF!</definedName>
    <definedName name="DES">#REF!</definedName>
    <definedName name="DESAP">#REF!</definedName>
    <definedName name="DESAPROPRIAÇÃO">'[15]AQU TERRENO-'!$H$9</definedName>
    <definedName name="Detalhamento">OFFSET(Detalhamento!$A$16,1,0):OFFSET(Detalhamento!$A$37,-1,0)</definedName>
    <definedName name="Detalhamento.Filtro">Detalhamento!$A$16:$J$16</definedName>
    <definedName name="Detalhamento.Imprimir">Detalhamento!$E$2:OFFSET(Detalhamento!$K$40,0,MAX(TRUNC(numFrentes/6,0)+IF(MOD(numFrentes,6)&lt;&gt;0,1,0),1)*6)</definedName>
    <definedName name="Detalhamento.LinhaPadrão">Detalhamento!$1:$1</definedName>
    <definedName name="Detalhamento.OpçãoServiços">Detalhamento!$B$12</definedName>
    <definedName name="Detalhamento.OpçõesExibição">Detalhamento!$B$6:$B$7</definedName>
    <definedName name="Detalhamento.OpçõesServiços">Detalhamento!$B$9:$B$11</definedName>
    <definedName name="Df">#REF!</definedName>
    <definedName name="dfdf" localSheetId="5" hidden="1">{#N/A,#N/A,FALSE,"MO (2)"}</definedName>
    <definedName name="dfdf" hidden="1">{#N/A,#N/A,FALSE,"MO (2)"}</definedName>
    <definedName name="DFGT">[1]Reforma!#REF!</definedName>
    <definedName name="DFT">[1]Reforma!#REF!</definedName>
    <definedName name="DG">[16]COMPOSIÇÃO!$I$10</definedName>
    <definedName name="DGA">'[9]PRO-08'!#REF!</definedName>
    <definedName name="Dissídio" localSheetId="5">#REF!</definedName>
    <definedName name="Dissídio">#REF!</definedName>
    <definedName name="DJ">#REF!</definedName>
    <definedName name="DKJBGKSHAK">#REF!</definedName>
    <definedName name="DMT">'[17]C.U'!$D$1651,'[17]C.U'!$D$1155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rena">#REF!</definedName>
    <definedName name="DRGTU">#REF!</definedName>
    <definedName name="DU">#REF!</definedName>
    <definedName name="DWD">#REF!</definedName>
    <definedName name="dx">'[18]ENTRADA DE DADOS'!$F$5</definedName>
    <definedName name="dxi">'[18]ENTRADA DE DADOS'!$I$5</definedName>
    <definedName name="DY">'[19]ENTRADA DE DADOS'!$F$5</definedName>
    <definedName name="E">#REF!</definedName>
    <definedName name="ECJ">#REF!</definedName>
    <definedName name="EE" localSheetId="1">[8]CUBACAO!#REF!</definedName>
    <definedName name="EE" localSheetId="2">[8]CUBACAO!#REF!</definedName>
    <definedName name="EE" localSheetId="5">#REF!</definedName>
    <definedName name="EE">#REF!</definedName>
    <definedName name="EE1_MAT" localSheetId="5">'[20]B - Captação_Elevação 1a Etapa '!#REF!</definedName>
    <definedName name="EE1_MAT">'[20]B - Captação_Elevação 1a Etapa '!#REF!</definedName>
    <definedName name="EE1_MATERIAIS">'[15]ESTA ELEVATÓRIA_'!$H$106</definedName>
    <definedName name="EE1_SERV">'[20]B - Captação_Elevação 1a Etapa '!#REF!</definedName>
    <definedName name="EE1_SERVIÇOS">'[15]ESTA ELEVATÓRIA_'!$H$9</definedName>
    <definedName name="EE2_MAT">'[20]B - Captação_Elevação 1a Etapa '!#REF!</definedName>
    <definedName name="EE2_MATERIAIS">'[15]ESTA ELEVATÓRIA_'!$H$244</definedName>
    <definedName name="EE2_SERV">'[20]B - Captação_Elevação 1a Etapa '!#REF!</definedName>
    <definedName name="EE2_SERVIÇOS">'[15]ESTA ELEVATÓRIA_'!$H$143</definedName>
    <definedName name="EE3_MAT">'[20]B - Captação_Elevação 1a Etapa '!#REF!</definedName>
    <definedName name="EE3_SERV">'[20]B - Captação_Elevação 1a Etapa '!#REF!</definedName>
    <definedName name="EEE" localSheetId="1">[8]CUBACAO!#REF!</definedName>
    <definedName name="EEE" localSheetId="2">[8]CUBACAO!#REF!</definedName>
    <definedName name="EEE" localSheetId="5">#REF!</definedName>
    <definedName name="EEE">#REF!</definedName>
    <definedName name="EEEEE" localSheetId="5">[1]Reforma!#REF!</definedName>
    <definedName name="EEEEE">[1]Reforma!#REF!</definedName>
    <definedName name="EEEEEEEEE">#REF!</definedName>
    <definedName name="EJ">#REF!</definedName>
    <definedName name="Elemento_vazado">#REF!</definedName>
    <definedName name="eliabe">#REF!</definedName>
    <definedName name="ELLICLAU">#REF!</definedName>
    <definedName name="EM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>[15]EMISSÁRIO_!$H$39</definedName>
    <definedName name="EMISSÁRIO1_SERVIÇOS">[15]EMISSÁRIO_!$H$9</definedName>
    <definedName name="EMISSÁRIO2_MATERIAIS">[15]EMISSÁRIO_!$H$80</definedName>
    <definedName name="EMISSÁRIO2_SERVIÇOS">[15]EMISSÁRIO_!$H$50</definedName>
    <definedName name="Empolamento" localSheetId="5">#REF!</definedName>
    <definedName name="Empolamento">#REF!</definedName>
    <definedName name="eNCARGOS" localSheetId="5">[1]Reforma!#REF!</definedName>
    <definedName name="eNCARGOS">[1]Reforma!#REF!</definedName>
    <definedName name="EPVT">#REF!</definedName>
    <definedName name="EQPTO">#REF!</definedName>
    <definedName name="ER">[1]Reforma!#REF!</definedName>
    <definedName name="err" localSheetId="5">Dados_Intesidade!err</definedName>
    <definedName name="err">[0]!err</definedName>
    <definedName name="ert" localSheetId="5">[1]Reforma!#REF!</definedName>
    <definedName name="ert">[1]Reforma!#REF!</definedName>
    <definedName name="ERTYRE">[1]Reforma!#REF!</definedName>
    <definedName name="ES">[1]Reforma!#REF!</definedName>
    <definedName name="ESC_EMISS3_S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quadrias">#REF!</definedName>
    <definedName name="est">#REF!</definedName>
    <definedName name="estado">#REF!</definedName>
    <definedName name="estrelacelest">'[9]PRO-08'!#REF!</definedName>
    <definedName name="Estrutura">'[21]Lote 02 FoFo'!#REF!</definedName>
    <definedName name="eu" localSheetId="1">[5]INSUMOS!$C$6</definedName>
    <definedName name="eu" localSheetId="2">[5]INSUMOS!$C$6</definedName>
    <definedName name="eu" localSheetId="5" hidden="1">{#N/A,#N/A,FALSE,"MO (2)"}</definedName>
    <definedName name="eu" hidden="1">{#N/A,#N/A,FALSE,"MO (2)"}</definedName>
    <definedName name="Eventograma_e_Quantitativos.Imprimir">Eventograma_e_Quantitativos!$C$4:OFFSET(Eventograma_e_Quantitativos!$M$42,0,MAX(TRUNC(numFrentes/6,0)+IF(MOD(numFrentes,6)&lt;&gt;0,1,0),1)*6)</definedName>
    <definedName name="Eventograma_e_Quantitativos.LinhaPadrão">Eventograma_e_Quantitativos!$1:$1</definedName>
    <definedName name="Eventos">OFFSET(DADOS!$A$33,1,0):OFFSET(DADOS!$C$37,-1,0)</definedName>
    <definedName name="EventosVariaveis">OFFSET(DADOS!$A$34,1,0):OFFSET(DADOS!$C$37,-1,0)</definedName>
    <definedName name="EXA" localSheetId="5">'[9]PRO-08'!#REF!</definedName>
    <definedName name="EXA">'[9]PRO-08'!#REF!</definedName>
    <definedName name="Excel_BuiltIn__FilterDatabase_11" localSheetId="5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Database">#REF!</definedName>
    <definedName name="Excel_BuiltIn_Database_1">#REF!</definedName>
    <definedName name="Excel_BuiltIn_Database_6">#REF!</definedName>
    <definedName name="Excel_BuiltIn_Print_Area_1">#REF!</definedName>
    <definedName name="Excel_BuiltIn_Print_Area_3">#REF!</definedName>
    <definedName name="Excel_BuiltIn_Print_Area_3_1">#REF!</definedName>
    <definedName name="Excel_BuiltIn_Print_Area_4">#REF!</definedName>
    <definedName name="Excel_BuiltIn_Print_Area_4_1">#REF!</definedName>
    <definedName name="Excel_BuiltIn_Print_Area_5_1">#REF!</definedName>
    <definedName name="Excel_BuiltIn_Print_Titles_2">#REF!</definedName>
    <definedName name="Excel_BuiltIn_Print_Titles_2_1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8" localSheetId="5">'[22]Orçamento Cisterna'!#REF!</definedName>
    <definedName name="Excel_BuiltIn_Print_Titles_8">'[22]Orçamento Cisterna'!#REF!</definedName>
    <definedName name="EXTENSAO" localSheetId="5">#REF!</definedName>
    <definedName name="EXTENSAO">#REF!</definedName>
    <definedName name="Extenso" localSheetId="5">Dados_Intesidade!Extenso</definedName>
    <definedName name="Extenso">[0]!Extenso</definedName>
    <definedName name="F_01_120" localSheetId="5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ltaEvento">Eventograma_e_Quantitativos!$B$16</definedName>
    <definedName name="FATOR" localSheetId="5">#REF!</definedName>
    <definedName name="FATOR">#REF!</definedName>
    <definedName name="FatSabadoOut">'[23]TrafContExpan-NoPrint'!$O$5</definedName>
    <definedName name="FatSextaOut">'[23]TrafContExpan-NoPrint'!$O$4</definedName>
    <definedName name="fc1a">'[9]PRO-08'!#REF!</definedName>
    <definedName name="FC2A">'[9]PRO-08'!#REF!</definedName>
    <definedName name="FC3A">'[9]PRO-08'!#REF!</definedName>
    <definedName name="Fd">#REF!</definedName>
    <definedName name="fdf" localSheetId="5" hidden="1">{#N/A,#N/A,FALSE,"MO (2)"}</definedName>
    <definedName name="fdf" hidden="1">{#N/A,#N/A,FALSE,"MO (2)"}</definedName>
    <definedName name="fdfd" localSheetId="5" hidden="1">{#N/A,#N/A,FALSE,"MO (2)"}</definedName>
    <definedName name="fdfd" hidden="1">{#N/A,#N/A,FALSE,"MO (2)"}</definedName>
    <definedName name="FDGD">[1]Reforma!#REF!</definedName>
    <definedName name="fernanda">#REF!</definedName>
    <definedName name="ferro" localSheetId="5" hidden="1">{#N/A,#N/A,FALSE,"MO (2)"}</definedName>
    <definedName name="ferro" hidden="1">{#N/A,#N/A,FALSE,"MO (2)"}</definedName>
    <definedName name="Ferro_CA60">#REF!</definedName>
    <definedName name="FF" localSheetId="1">[8]CUBACAO!#REF!</definedName>
    <definedName name="FF" localSheetId="2">[8]CUBACAO!#REF!</definedName>
    <definedName name="FF" localSheetId="5">#REF!</definedName>
    <definedName name="FF">#REF!</definedName>
    <definedName name="FFF" localSheetId="1">[8]CUBACAO!#REF!</definedName>
    <definedName name="FFF" localSheetId="2">[8]CUBACAO!#REF!</definedName>
    <definedName name="FFF" localSheetId="5">#REF!</definedName>
    <definedName name="FFF">#REF!</definedName>
    <definedName name="fgsagvasdf">#REF!</definedName>
    <definedName name="fgt">[1]Reforma!#REF!</definedName>
    <definedName name="Filtro">#REF!</definedName>
    <definedName name="FINAL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as">[24]C!$B$112,[24]C!$B$50,[24]C!$B$174:$B$177,[24]C!$B$236:$B$239,[24]C!$B$298:$B$301,[24]C!$B$360:$B$362,[24]C!$B$422:$B$424,[24]C!$B$484:$B$486,[24]C!$B$546:$B$547,[24]C!$B$608:$B$609,[24]C!$B$671:$B$672,[24]C!$B$733:$B$734,[24]C!$B$795:$B$796,[24]C!$B$857:$B$858,[24]C!$B$980,[24]C!$B$1042,[24]C!$B$1104,[24]C!$B$1166:$B$1168,[24]C!$B$1228:$B$1230,[24]C!$B$1290:$B$1292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r">#REF!</definedName>
    <definedName name="Fundação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'[25]Adm Local '!$K$310</definedName>
    <definedName name="GASG" localSheetId="5">#REF!</definedName>
    <definedName name="GASG">#REF!</definedName>
    <definedName name="george">#REF!</definedName>
    <definedName name="GER">#REF!</definedName>
    <definedName name="geral">#REF!</definedName>
    <definedName name="GG" localSheetId="1">[8]CUBACAO!#REF!</definedName>
    <definedName name="GG" localSheetId="2">[8]CUBACAO!#REF!</definedName>
    <definedName name="GG" localSheetId="5">#REF!</definedName>
    <definedName name="GG">#REF!</definedName>
    <definedName name="GGG" localSheetId="1">[8]CUBACAO!#REF!</definedName>
    <definedName name="GGG" localSheetId="2">[8]CUBACAO!#REF!</definedName>
    <definedName name="GGG" localSheetId="5">#REF!</definedName>
    <definedName name="GGG">#REF!</definedName>
    <definedName name="ggggg">#REF!</definedName>
    <definedName name="ghj">[1]Reforma!#REF!</definedName>
    <definedName name="_xlnm.Recorder">#REF!</definedName>
    <definedName name="grt">#REF!</definedName>
    <definedName name="GSADF">#REF!</definedName>
    <definedName name="HH" localSheetId="1">[8]CUBACAO!#REF!</definedName>
    <definedName name="HH" localSheetId="2">[8]CUBACAO!#REF!</definedName>
    <definedName name="HH" localSheetId="5">#REF!</definedName>
    <definedName name="HH">#REF!</definedName>
    <definedName name="HHH" localSheetId="1">[8]CUBACAO!#REF!</definedName>
    <definedName name="HHH" localSheetId="2">[8]CUBACAO!#REF!</definedName>
    <definedName name="HHH" localSheetId="5">#REF!</definedName>
    <definedName name="HHH">#REF!</definedName>
    <definedName name="HHHHHHHHHHHHHHHHHHHHHHHHHHHHHHHHHHHHHHH">#REF!</definedName>
    <definedName name="hi">#REF!</definedName>
    <definedName name="HJJJJJJJJJ">#REF!</definedName>
    <definedName name="HJU">[1]Reforma!#REF!</definedName>
    <definedName name="hoje">TODAY()</definedName>
    <definedName name="HTML_CodePage" hidden="1">1252</definedName>
    <definedName name="HTML_Control" localSheetId="5" hidden="1">{"'Plan1'!$A$8:$F$68","'Plan1'!$A$8:$F$68"}</definedName>
    <definedName name="HTML_Control" hidden="1">{"'Plan1'!$A$8:$F$68","'Plan1'!$A$8:$F$68"}</definedName>
    <definedName name="HTML_Description" hidden="1">""</definedName>
    <definedName name="HTML_Email" hidden="1">""</definedName>
    <definedName name="HTML_Header" hidden="1">"Plan1"</definedName>
    <definedName name="HTML_LastUpdate" hidden="1">"18/01/98"</definedName>
    <definedName name="HTML_LineAfter" hidden="1">FALSE</definedName>
    <definedName name="HTML_LineBefore" hidden="1">FALSE</definedName>
    <definedName name="HTML_Name" hidden="1">"Alberto de Castro"</definedName>
    <definedName name="HTML_OBDlg2" hidden="1">TRUE</definedName>
    <definedName name="HTML_OBDlg4" hidden="1">TRUE</definedName>
    <definedName name="HTML_OS" hidden="1">0</definedName>
    <definedName name="HTML_PathFile" hidden="1">"C:\MSOffice\Modelos\MeuHTML.htm"</definedName>
    <definedName name="HTML_Title" hidden="1">"UNIDADE SANITÁRIA PADRÃO"</definedName>
    <definedName name="i">#REF!</definedName>
    <definedName name="If">#REF!</definedName>
    <definedName name="II" localSheetId="1">[8]CUBACAO!#REF!</definedName>
    <definedName name="II" localSheetId="2">[8]CUBACAO!#REF!</definedName>
    <definedName name="II" localSheetId="5">#REF!</definedName>
    <definedName name="II">#REF!</definedName>
    <definedName name="III" localSheetId="1">[8]CUBACAO!#REF!</definedName>
    <definedName name="III" localSheetId="2">[8]CUBACAO!#REF!</definedName>
    <definedName name="III" localSheetId="5">#REF!</definedName>
    <definedName name="III">#REF!</definedName>
    <definedName name="Im">#REF!</definedName>
    <definedName name="Import.Ação">DADOS!$F$7</definedName>
    <definedName name="Import.CNPJ">DADOS!$D$13</definedName>
    <definedName name="Import.Convênio">DADOS!$B$7</definedName>
    <definedName name="Import.CR">DADOS!$A$7</definedName>
    <definedName name="Import.CTEF">DADOS!$A$13</definedName>
    <definedName name="Import.DataAssinaturaCR">DADOS!$H$7</definedName>
    <definedName name="Import.DataInícioObra">DADOS!$H$13</definedName>
    <definedName name="Import.Descrição">Eventograma_e_Quantitativos!$E$19:$E$35</definedName>
    <definedName name="Import.Empresa">DADOS!$B$13</definedName>
    <definedName name="Import.FrenteDeObra">Eventograma_e_Quantitativos!$N$15:$BK$15</definedName>
    <definedName name="Import.Gestor">DADOS!$D$7</definedName>
    <definedName name="Import.Gigov">DADOS!$C$7</definedName>
    <definedName name="Import.Item">OFFSET(Eventograma_e_Quantitativos!$D$18,1,0):OFFSET(Eventograma_e_Quantitativos!$D$36,-1,0)</definedName>
    <definedName name="Import.Localidade">DADOS!$E$10</definedName>
    <definedName name="Import.Município">DADOS!$D$10</definedName>
    <definedName name="Import.numEventos">OFFSET(Eventograma_e_Quantitativos!$K$18,1,0):OFFSET(Eventograma_e_Quantitativos!$K$36,-1,0)</definedName>
    <definedName name="Import.ObjetoCR">DADOS!$F$10</definedName>
    <definedName name="Import.ObjetoCTEF">DADOS!$E$13</definedName>
    <definedName name="Import.PLE">OFFSET(PLE!$E$33,1,0):OFFSET(PLE!$BB$37,-1,0)</definedName>
    <definedName name="Import.PLQ">OFFSET(Eventograma_e_Quantitativos!$N$18,1,0):OFFSET(Eventograma_e_Quantitativos!$BK$36,-1,0)</definedName>
    <definedName name="Import.PreçoTotal">OFFSET(Eventograma_e_Quantitativos!$I$18,1,0):OFFSET(Eventograma_e_Quantitativos!$I$36,-1,0)</definedName>
    <definedName name="Import.Programa">DADOS!$E$7</definedName>
    <definedName name="Import.Proponente">DADOS!$A$10</definedName>
    <definedName name="Import.Unidade">OFFSET(Eventograma_e_Quantitativos!$F$18,1,0):OFFSET(Eventograma_e_Quantitativos!$F$36,-1,0)</definedName>
    <definedName name="inf">'[26]Orçamento Global'!$D$38</definedName>
    <definedName name="Inst_elétricas" localSheetId="5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umos">#REF!</definedName>
    <definedName name="Io">#REF!</definedName>
    <definedName name="ISS">#REF!</definedName>
    <definedName name="IT">#REF!</definedName>
    <definedName name="Item" localSheetId="5">#REF!</definedName>
    <definedName name="Item" localSheetId="7">Eventograma_e_Quantitativos!$D1</definedName>
    <definedName name="Item">#REF!</definedName>
    <definedName name="item1">[27]Plan1!$J$13</definedName>
    <definedName name="item1.1" localSheetId="5">'[28]COMPOSIÇÃO CUSTO'!#REF!</definedName>
    <definedName name="item1.1">'[28]COMPOSIÇÃO CUSTO'!#REF!</definedName>
    <definedName name="item1.2">'[28]COMPOSIÇÃO CUSTO'!#REF!</definedName>
    <definedName name="item1.3">'[28]COMPOSIÇÃO CUSTO'!#REF!</definedName>
    <definedName name="item1.4">'[28]COMPOSIÇÃO CUSTO'!#REF!</definedName>
    <definedName name="item1.5">'[28]COMPOSIÇÃO CUSTO'!#REF!</definedName>
    <definedName name="item1.6">'[28]COMPOSIÇÃO CUSTO'!#REF!</definedName>
    <definedName name="item1_1">[29]Composição!$E$19</definedName>
    <definedName name="item1_2">[29]Composição!$E$27</definedName>
    <definedName name="item1_3">[29]Composição!$E$35</definedName>
    <definedName name="item1_4">[29]Composição!$E$60</definedName>
    <definedName name="item1_5">[29]Composição!$E$76</definedName>
    <definedName name="item1_6">[29]Composição!$E$98</definedName>
    <definedName name="item10.1" localSheetId="5">'[28]COMPOSIÇÃO CUSTO'!#REF!</definedName>
    <definedName name="item10.1">'[28]COMPOSIÇÃO CUSTO'!#REF!</definedName>
    <definedName name="item10.10">'[28]COMPOSIÇÃO CUSTO'!#REF!</definedName>
    <definedName name="item10.11">'[28]COMPOSIÇÃO CUSTO'!#REF!</definedName>
    <definedName name="item10.12">'[28]COMPOSIÇÃO CUSTO'!#REF!</definedName>
    <definedName name="item10.13">'[28]COMPOSIÇÃO CUSTO'!#REF!</definedName>
    <definedName name="item10.14">'[28]COMPOSIÇÃO CUSTO'!#REF!</definedName>
    <definedName name="item10.15">'[28]COMPOSIÇÃO CUSTO'!#REF!</definedName>
    <definedName name="item10.16">'[28]COMPOSIÇÃO CUSTO'!#REF!</definedName>
    <definedName name="item10.17">'[28]COMPOSIÇÃO CUSTO'!#REF!</definedName>
    <definedName name="item10.18">'[28]COMPOSIÇÃO CUSTO'!#REF!</definedName>
    <definedName name="item10.19">'[28]COMPOSIÇÃO CUSTO'!#REF!</definedName>
    <definedName name="item10.2">'[28]COMPOSIÇÃO CUSTO'!#REF!</definedName>
    <definedName name="item10.3">'[28]COMPOSIÇÃO CUSTO'!#REF!</definedName>
    <definedName name="item10.4">'[28]COMPOSIÇÃO CUSTO'!#REF!</definedName>
    <definedName name="item10.5">'[28]COMPOSIÇÃO CUSTO'!#REF!</definedName>
    <definedName name="item10.6">'[28]COMPOSIÇÃO CUSTO'!#REF!</definedName>
    <definedName name="item10.7">'[28]COMPOSIÇÃO CUSTO'!#REF!</definedName>
    <definedName name="item10.8">'[28]COMPOSIÇÃO CUSTO'!#REF!</definedName>
    <definedName name="item10.9">'[28]COMPOSIÇÃO CUSTO'!#REF!</definedName>
    <definedName name="item10_1">[29]Composição!$E$1692</definedName>
    <definedName name="item10_10">[29]Composição!$E$1843</definedName>
    <definedName name="item10_11">[29]Composição!$E$1863</definedName>
    <definedName name="item10_12">[29]Composição!$E$1887</definedName>
    <definedName name="item10_13">[29]Composição!$E$1907</definedName>
    <definedName name="item10_14">[29]Composição!$E$1927</definedName>
    <definedName name="item10_15">[29]Composição!$E$1941</definedName>
    <definedName name="item10_16">[29]Composição!#REF!</definedName>
    <definedName name="item10_17">[29]Composição!$E$1954</definedName>
    <definedName name="item10_18">[29]Composição!$E$1966</definedName>
    <definedName name="item10_2">[29]Composição!$E$1718</definedName>
    <definedName name="item10_4">[29]Composição!$E$1752</definedName>
    <definedName name="item10_5">[29]Composição!$E$1766</definedName>
    <definedName name="item10_6">[29]Composição!$E$1780</definedName>
    <definedName name="item10_7">[29]Composição!$E$1799</definedName>
    <definedName name="item10_8">[29]Composição!$E$1817</definedName>
    <definedName name="item10_9">[29]Composição!$E$1830</definedName>
    <definedName name="item11.1" localSheetId="5">'[28]COMPOSIÇÃO CUSTO'!#REF!</definedName>
    <definedName name="item11.1">'[28]COMPOSIÇÃO CUSTO'!#REF!</definedName>
    <definedName name="item11.10">'[28]COMPOSIÇÃO CUSTO'!#REF!</definedName>
    <definedName name="item11.11">'[28]COMPOSIÇÃO CUSTO'!#REF!</definedName>
    <definedName name="item11.12">'[28]COMPOSIÇÃO CUSTO'!#REF!</definedName>
    <definedName name="item11.13">'[28]COMPOSIÇÃO CUSTO'!#REF!</definedName>
    <definedName name="item11.14">'[28]COMPOSIÇÃO CUSTO'!#REF!</definedName>
    <definedName name="item11.15">'[28]COMPOSIÇÃO CUSTO'!#REF!</definedName>
    <definedName name="item11.16">'[28]COMPOSIÇÃO CUSTO'!#REF!</definedName>
    <definedName name="item11.17">'[28]COMPOSIÇÃO CUSTO'!#REF!</definedName>
    <definedName name="item11.18">'[28]COMPOSIÇÃO CUSTO'!#REF!</definedName>
    <definedName name="item11.19">'[28]COMPOSIÇÃO CUSTO'!#REF!</definedName>
    <definedName name="item11.2">'[28]COMPOSIÇÃO CUSTO'!#REF!</definedName>
    <definedName name="item11.20">'[28]COMPOSIÇÃO CUSTO'!#REF!</definedName>
    <definedName name="item11.21">'[28]COMPOSIÇÃO CUSTO'!#REF!</definedName>
    <definedName name="item11.22">'[28]COMPOSIÇÃO CUSTO'!#REF!</definedName>
    <definedName name="item11.23">'[28]COMPOSIÇÃO CUSTO'!#REF!</definedName>
    <definedName name="item11.24">'[28]COMPOSIÇÃO CUSTO'!#REF!</definedName>
    <definedName name="item11.25">'[28]COMPOSIÇÃO CUSTO'!#REF!</definedName>
    <definedName name="item11.26">'[28]COMPOSIÇÃO CUSTO'!#REF!</definedName>
    <definedName name="item11.27">'[28]COMPOSIÇÃO CUSTO'!#REF!</definedName>
    <definedName name="item11.28">'[28]COMPOSIÇÃO CUSTO'!#REF!</definedName>
    <definedName name="item11.3">'[28]COMPOSIÇÃO CUSTO'!#REF!</definedName>
    <definedName name="item11.4">'[28]COMPOSIÇÃO CUSTO'!#REF!</definedName>
    <definedName name="item11.5">'[28]COMPOSIÇÃO CUSTO'!#REF!</definedName>
    <definedName name="item11.6">'[28]COMPOSIÇÃO CUSTO'!#REF!</definedName>
    <definedName name="item11.7">'[28]COMPOSIÇÃO CUSTO'!#REF!</definedName>
    <definedName name="item11.8">'[28]COMPOSIÇÃO CUSTO'!#REF!</definedName>
    <definedName name="item11.9">'[28]COMPOSIÇÃO CUSTO'!#REF!</definedName>
    <definedName name="item11_1">[29]Composição!$E$2078</definedName>
    <definedName name="item11_10">[29]Composição!$E$2391</definedName>
    <definedName name="item11_11">[29]Composição!$E$2424</definedName>
    <definedName name="item11_12">[29]Composição!$E$2435</definedName>
    <definedName name="item11_13">[29]Composição!$E$2447</definedName>
    <definedName name="item11_14">[29]Composição!$E$2458</definedName>
    <definedName name="item11_15">[29]Composição!$E$2507</definedName>
    <definedName name="item11_16">[29]Composição!$E$2518</definedName>
    <definedName name="item11_17">[29]Composição!$E$2529</definedName>
    <definedName name="item11_18">[29]Composição!$E$2547</definedName>
    <definedName name="item11_19">[29]Composição!$E$2558</definedName>
    <definedName name="item11_2">[29]Composição!$E$2095</definedName>
    <definedName name="item11_20">[29]Composição!$E$2569</definedName>
    <definedName name="item11_21">[29]Composição!$E$2583</definedName>
    <definedName name="item11_22">[29]Composição!$E$2626</definedName>
    <definedName name="item11_23">[29]Composição!$E$2642</definedName>
    <definedName name="item11_24">[29]Composição!$E$2655</definedName>
    <definedName name="item11_25">[29]Composição!$E$2686</definedName>
    <definedName name="item11_26">[29]Composição!$E$2699</definedName>
    <definedName name="item11_27">[29]Composição!$E$2711</definedName>
    <definedName name="item11_28">[29]Composição!$E$2725</definedName>
    <definedName name="item11_3">[29]Composição!$E$2112</definedName>
    <definedName name="item11_4">[29]Composição!$E$2146</definedName>
    <definedName name="item11_7">[29]Composição!$E$2330</definedName>
    <definedName name="item11_8">[29]Composição!$E$2351</definedName>
    <definedName name="item11_9">[29]Composição!$E$2375</definedName>
    <definedName name="item12.0" localSheetId="5">#REF!</definedName>
    <definedName name="item12.0">#REF!</definedName>
    <definedName name="item12.1" localSheetId="5">'[28]COMPOSIÇÃO CUSTO'!#REF!</definedName>
    <definedName name="item12.1">'[28]COMPOSIÇÃO CUSTO'!#REF!</definedName>
    <definedName name="item12.10">'[28]COMPOSIÇÃO CUSTO'!#REF!</definedName>
    <definedName name="item12.11">'[28]COMPOSIÇÃO CUSTO'!#REF!</definedName>
    <definedName name="item12.12">'[28]COMPOSIÇÃO CUSTO'!#REF!</definedName>
    <definedName name="item12.13">'[28]COMPOSIÇÃO CUSTO'!#REF!</definedName>
    <definedName name="item12.14">'[28]COMPOSIÇÃO CUSTO'!#REF!</definedName>
    <definedName name="item12.15">'[28]COMPOSIÇÃO CUSTO'!#REF!</definedName>
    <definedName name="item12.16">'[28]COMPOSIÇÃO CUSTO'!#REF!</definedName>
    <definedName name="item12.17">'[28]COMPOSIÇÃO CUSTO'!#REF!</definedName>
    <definedName name="item12.18">'[28]COMPOSIÇÃO CUSTO'!#REF!</definedName>
    <definedName name="item12.19">'[28]COMPOSIÇÃO CUSTO'!#REF!</definedName>
    <definedName name="item12.2">'[28]COMPOSIÇÃO CUSTO'!#REF!</definedName>
    <definedName name="item12.20">'[28]COMPOSIÇÃO CUSTO'!#REF!</definedName>
    <definedName name="item12.21">'[28]COMPOSIÇÃO CUSTO'!#REF!</definedName>
    <definedName name="item12.22">'[28]COMPOSIÇÃO CUSTO'!#REF!</definedName>
    <definedName name="item12.23">'[28]COMPOSIÇÃO CUSTO'!#REF!</definedName>
    <definedName name="item12.24">'[28]COMPOSIÇÃO CUSTO'!#REF!</definedName>
    <definedName name="item12.25">'[28]COMPOSIÇÃO CUSTO'!#REF!</definedName>
    <definedName name="item12.26">'[28]COMPOSIÇÃO CUSTO'!#REF!</definedName>
    <definedName name="item12.27">'[28]COMPOSIÇÃO CUSTO'!#REF!</definedName>
    <definedName name="item12.3">'[28]COMPOSIÇÃO CUSTO'!#REF!</definedName>
    <definedName name="item12.4">'[28]COMPOSIÇÃO CUSTO'!#REF!</definedName>
    <definedName name="item12.5">'[28]COMPOSIÇÃO CUSTO'!#REF!</definedName>
    <definedName name="item12.6">'[28]COMPOSIÇÃO CUSTO'!#REF!</definedName>
    <definedName name="item12.7">'[28]COMPOSIÇÃO CUSTO'!#REF!</definedName>
    <definedName name="item12.8">'[28]COMPOSIÇÃO CUSTO'!#REF!</definedName>
    <definedName name="item12.9">'[28]COMPOSIÇÃO CUSTO'!#REF!</definedName>
    <definedName name="item12_1">[29]Composição!$E$2747</definedName>
    <definedName name="item12_10">[29]Composição!$E$2931</definedName>
    <definedName name="item12_11">[29]Composição!$E$2945</definedName>
    <definedName name="item12_12">[29]Composição!$E$2957</definedName>
    <definedName name="item12_13">[29]Composição!$E$2978</definedName>
    <definedName name="item12_14">[29]Composição!$E$2992</definedName>
    <definedName name="item12_15">[29]Composição!$E$3005</definedName>
    <definedName name="item12_16">[29]Composição!$E$3018</definedName>
    <definedName name="item12_17">[29]Composição!$E$3043</definedName>
    <definedName name="item12_18">[29]Composição!$E$3061</definedName>
    <definedName name="item12_19">[29]Composição!$E$3079</definedName>
    <definedName name="item12_2">[29]Composição!$E$2766</definedName>
    <definedName name="item12_20">[29]Composição!$E$3106</definedName>
    <definedName name="item12_21">[29]Composição!$E$3124</definedName>
    <definedName name="item12_22">[29]Composição!$E$3135</definedName>
    <definedName name="item12_23">[29]Composição!$E$3146</definedName>
    <definedName name="item12_24">[29]Composição!$E$3162</definedName>
    <definedName name="item12_25">[29]Composição!$E$3172</definedName>
    <definedName name="item12_26">[29]Composição!$E$3192</definedName>
    <definedName name="item12_27">[29]Composição!$E$3205</definedName>
    <definedName name="item12_3">[29]Composição!$E$2792</definedName>
    <definedName name="item12_4">[29]Composição!$E$2813</definedName>
    <definedName name="item12_5">[29]Composição!$E$2831</definedName>
    <definedName name="item12_6">[29]Composição!$E$2857</definedName>
    <definedName name="item12_7">[29]Composição!$E$2876</definedName>
    <definedName name="item12_8">[29]Composição!$E$2894</definedName>
    <definedName name="item12_9">[29]Composição!$E$2915</definedName>
    <definedName name="item13.1" localSheetId="5">'[28]COMPOSIÇÃO CUSTO'!#REF!</definedName>
    <definedName name="item13.1">'[28]COMPOSIÇÃO CUSTO'!#REF!</definedName>
    <definedName name="item13.10">'[28]COMPOSIÇÃO CUSTO'!#REF!</definedName>
    <definedName name="item13.11">'[28]COMPOSIÇÃO CUSTO'!#REF!</definedName>
    <definedName name="item13.12">'[28]COMPOSIÇÃO CUSTO'!#REF!</definedName>
    <definedName name="item13.13">'[28]COMPOSIÇÃO CUSTO'!#REF!</definedName>
    <definedName name="item13.2">'[28]COMPOSIÇÃO CUSTO'!#REF!</definedName>
    <definedName name="item13.3">'[28]COMPOSIÇÃO CUSTO'!#REF!</definedName>
    <definedName name="item13.4">'[28]COMPOSIÇÃO CUSTO'!#REF!</definedName>
    <definedName name="item13.5">'[28]COMPOSIÇÃO CUSTO'!#REF!</definedName>
    <definedName name="item13.6">'[28]COMPOSIÇÃO CUSTO'!#REF!</definedName>
    <definedName name="item13.7">'[28]COMPOSIÇÃO CUSTO'!#REF!</definedName>
    <definedName name="item13.8">'[28]COMPOSIÇÃO CUSTO'!#REF!</definedName>
    <definedName name="item13.9">'[28]COMPOSIÇÃO CUSTO'!#REF!</definedName>
    <definedName name="item13_1">[29]Composição!$E$3248</definedName>
    <definedName name="item13_10">[29]Composição!$E$3361</definedName>
    <definedName name="item13_11">[29]Composição!$E$3374</definedName>
    <definedName name="item13_12">[29]Composição!$E$3385</definedName>
    <definedName name="item13_13">[29]Composição!$E$3399</definedName>
    <definedName name="item13_2">[29]Composição!$E$3260</definedName>
    <definedName name="item13_3">[29]Composição!$E$3272</definedName>
    <definedName name="item13_4">[29]Composição!$E$3284</definedName>
    <definedName name="item13_5">[29]Composição!$E$3298</definedName>
    <definedName name="item13_6">[29]Composição!$E$3311</definedName>
    <definedName name="item13_7">[29]Composição!$E$3324</definedName>
    <definedName name="item13_8">[29]Composição!$E$3336</definedName>
    <definedName name="item13_9">[29]Composição!$E$3350</definedName>
    <definedName name="item14.1" localSheetId="5">'[28]COMPOSIÇÃO CUSTO'!#REF!</definedName>
    <definedName name="item14.1">'[28]COMPOSIÇÃO CUSTO'!#REF!</definedName>
    <definedName name="item14.2">'[28]COMPOSIÇÃO CUSTO'!#REF!</definedName>
    <definedName name="item14.3">'[28]COMPOSIÇÃO CUSTO'!#REF!</definedName>
    <definedName name="item14.4">'[28]COMPOSIÇÃO CUSTO'!#REF!</definedName>
    <definedName name="item14.5">'[28]COMPOSIÇÃO CUSTO'!#REF!</definedName>
    <definedName name="item14.6">'[28]COMPOSIÇÃO CUSTO'!#REF!</definedName>
    <definedName name="item14_1">[29]Composição!$E$3426</definedName>
    <definedName name="item14_2">[29]Composição!$E$3437</definedName>
    <definedName name="item14_3">[29]Composição!$E$3449</definedName>
    <definedName name="item14_4">[29]Composição!$E$3460</definedName>
    <definedName name="item14_5">[29]Composição!$E$3470</definedName>
    <definedName name="item14_6">[29]Composição!$E$3480</definedName>
    <definedName name="item15.1" localSheetId="5">'[28]COMPOSIÇÃO CUSTO'!#REF!</definedName>
    <definedName name="item15.1">'[28]COMPOSIÇÃO CUSTO'!#REF!</definedName>
    <definedName name="item15.10">'[28]COMPOSIÇÃO CUSTO'!#REF!</definedName>
    <definedName name="item15.11">'[28]COMPOSIÇÃO CUSTO'!#REF!</definedName>
    <definedName name="item15.12">'[28]COMPOSIÇÃO CUSTO'!#REF!</definedName>
    <definedName name="item15.13">'[28]COMPOSIÇÃO CUSTO'!#REF!</definedName>
    <definedName name="item15.2">'[28]COMPOSIÇÃO CUSTO'!#REF!</definedName>
    <definedName name="item15.3">'[28]COMPOSIÇÃO CUSTO'!#REF!</definedName>
    <definedName name="item15.4">'[28]COMPOSIÇÃO CUSTO'!#REF!</definedName>
    <definedName name="item15.5">'[28]COMPOSIÇÃO CUSTO'!#REF!</definedName>
    <definedName name="item15.6">'[28]COMPOSIÇÃO CUSTO'!#REF!</definedName>
    <definedName name="item15.7">'[28]COMPOSIÇÃO CUSTO'!#REF!</definedName>
    <definedName name="item15.8">'[28]COMPOSIÇÃO CUSTO'!#REF!</definedName>
    <definedName name="item15.9">'[28]COMPOSIÇÃO CUSTO'!#REF!</definedName>
    <definedName name="item15_1">[29]Composição!$E$3493</definedName>
    <definedName name="item15_10">[29]Composição!$E$3640</definedName>
    <definedName name="item15_11">[29]Composição!$E$3653</definedName>
    <definedName name="item15_12">[30]COMPOSIÇÃO!#REF!</definedName>
    <definedName name="item15_13">[30]COMPOSIÇÃO!#REF!</definedName>
    <definedName name="item15_2">[29]Composição!$E$3500</definedName>
    <definedName name="item15_3">[29]Composição!$E$3516</definedName>
    <definedName name="item15_4">[29]Composição!$E$3532</definedName>
    <definedName name="item15_5">[29]Composição!$E$3548</definedName>
    <definedName name="item15_6">[29]Composição!$E$3563</definedName>
    <definedName name="item15_7">[29]Composição!$E$3586</definedName>
    <definedName name="item15_8">[29]Composição!$E$3611</definedName>
    <definedName name="item15_9">[29]Composição!$E$3624</definedName>
    <definedName name="item2.1" localSheetId="5">'[28]COMPOSIÇÃO CUSTO'!#REF!</definedName>
    <definedName name="item2.1">'[28]COMPOSIÇÃO CUSTO'!#REF!</definedName>
    <definedName name="item2.10">'[28]COMPOSIÇÃO CUSTO'!#REF!</definedName>
    <definedName name="item2.11">'[28]COMPOSIÇÃO CUSTO'!#REF!</definedName>
    <definedName name="item2.12">'[28]COMPOSIÇÃO CUSTO'!#REF!</definedName>
    <definedName name="item2.13">'[28]COMPOSIÇÃO CUSTO'!#REF!</definedName>
    <definedName name="item2.14">'[28]COMPOSIÇÃO CUSTO'!#REF!</definedName>
    <definedName name="item2.15">'[28]COMPOSIÇÃO CUSTO'!#REF!</definedName>
    <definedName name="item2.16">'[28]COMPOSIÇÃO CUSTO'!#REF!</definedName>
    <definedName name="item2.17">'[28]COMPOSIÇÃO CUSTO'!#REF!</definedName>
    <definedName name="item2.18">'[28]COMPOSIÇÃO CUSTO'!#REF!</definedName>
    <definedName name="item2.19">'[28]COMPOSIÇÃO CUSTO'!#REF!</definedName>
    <definedName name="item2.2">'[28]COMPOSIÇÃO CUSTO'!#REF!</definedName>
    <definedName name="item2.20">'[28]COMPOSIÇÃO CUSTO'!#REF!</definedName>
    <definedName name="item2.21">'[28]COMPOSIÇÃO CUSTO'!#REF!</definedName>
    <definedName name="item2.22">'[28]COMPOSIÇÃO CUSTO'!#REF!</definedName>
    <definedName name="item2.23">'[28]COMPOSIÇÃO CUSTO'!#REF!</definedName>
    <definedName name="item2.24">'[28]COMPOSIÇÃO CUSTO'!#REF!</definedName>
    <definedName name="item2.25">'[28]COMPOSIÇÃO CUSTO'!#REF!</definedName>
    <definedName name="item2.26">'[28]COMPOSIÇÃO CUSTO'!#REF!</definedName>
    <definedName name="item2.27">'[28]COMPOSIÇÃO CUSTO'!#REF!</definedName>
    <definedName name="item2.3">'[28]COMPOSIÇÃO CUSTO'!#REF!</definedName>
    <definedName name="item2.4">'[28]COMPOSIÇÃO CUSTO'!#REF!</definedName>
    <definedName name="item2.5">'[28]COMPOSIÇÃO CUSTO'!#REF!</definedName>
    <definedName name="item2.6">'[28]COMPOSIÇÃO CUSTO'!#REF!</definedName>
    <definedName name="item2.7">'[28]COMPOSIÇÃO CUSTO'!#REF!</definedName>
    <definedName name="item2.8">'[28]COMPOSIÇÃO CUSTO'!#REF!</definedName>
    <definedName name="item2.9">'[28]COMPOSIÇÃO CUSTO'!#REF!</definedName>
    <definedName name="item2_1">[29]Composição!$E$108</definedName>
    <definedName name="item2_10">[29]Composição!$E$188</definedName>
    <definedName name="item2_11">[29]Composição!$E$197</definedName>
    <definedName name="item2_12">[29]Composição!$E$206</definedName>
    <definedName name="item2_13">[29]Composição!$E$230</definedName>
    <definedName name="item2_14">[29]Composição!$E$239</definedName>
    <definedName name="item2_15">[29]Composição!$E$248</definedName>
    <definedName name="item2_16">[29]Composição!$E$260</definedName>
    <definedName name="item2_17">[29]Composição!$E$269</definedName>
    <definedName name="item2_18">[29]Composição!$E$278</definedName>
    <definedName name="item2_19">[29]Composição!$E$287</definedName>
    <definedName name="item2_2">[29]Composição!$E$117</definedName>
    <definedName name="item2_21">[29]Composição!$E$305</definedName>
    <definedName name="item2_22">[29]Composição!$E$312</definedName>
    <definedName name="item2_23">[29]Composição!$E$323</definedName>
    <definedName name="item2_24">[29]Composição!$E$332</definedName>
    <definedName name="item2_25">[29]Composição!$E$341</definedName>
    <definedName name="item2_26">[29]Composição!$E$350</definedName>
    <definedName name="item2_27">[29]Composição!$E$360</definedName>
    <definedName name="item2_3">[29]Composição!$E$126</definedName>
    <definedName name="item2_4">[29]Composição!$E$135</definedName>
    <definedName name="item2_5">[29]Composição!$E$144</definedName>
    <definedName name="item2_6">[29]Composição!$E$153</definedName>
    <definedName name="item2_7">[29]Composição!$E$162</definedName>
    <definedName name="item2_8">[29]Composição!$E$171</definedName>
    <definedName name="item2_9">[29]Composição!$E$180</definedName>
    <definedName name="item3">[27]Plan1!$J$30</definedName>
    <definedName name="item3.1" localSheetId="5">'[28]COMPOSIÇÃO CUSTO'!#REF!</definedName>
    <definedName name="item3.1">'[28]COMPOSIÇÃO CUSTO'!#REF!</definedName>
    <definedName name="item3.2">'[28]COMPOSIÇÃO CUSTO'!#REF!</definedName>
    <definedName name="item3.3">'[28]COMPOSIÇÃO CUSTO'!#REF!</definedName>
    <definedName name="item3_1">[29]Composição!$E$433</definedName>
    <definedName name="item3_2">[29]Composição!$E$442</definedName>
    <definedName name="item3_3">[29]Composição!$E$452</definedName>
    <definedName name="item4">[27]Plan1!$J$39</definedName>
    <definedName name="item4.1" localSheetId="5">'[28]COMPOSIÇÃO CUSTO'!#REF!</definedName>
    <definedName name="item4.1">'[28]COMPOSIÇÃO CUSTO'!#REF!</definedName>
    <definedName name="item4.2">'[28]COMPOSIÇÃO CUSTO'!#REF!</definedName>
    <definedName name="item4.3">'[28]COMPOSIÇÃO CUSTO'!#REF!</definedName>
    <definedName name="item4.4">'[28]COMPOSIÇÃO CUSTO'!#REF!</definedName>
    <definedName name="item4.5">'[28]COMPOSIÇÃO CUSTO'!#REF!</definedName>
    <definedName name="item4.6">'[28]COMPOSIÇÃO CUSTO'!#REF!</definedName>
    <definedName name="item4.7">'[28]COMPOSIÇÃO CUSTO'!#REF!</definedName>
    <definedName name="item4_1">[29]Composição!$E$477</definedName>
    <definedName name="item4_2">[29]Composição!$E$502</definedName>
    <definedName name="item4_3">[29]Composição!$E$516</definedName>
    <definedName name="item4_4">[29]Composição!$E$532</definedName>
    <definedName name="item4_5">[29]Composição!$E$564</definedName>
    <definedName name="item4_6">[29]Composição!$E$608</definedName>
    <definedName name="item4_7">[29]Composição!$E$633</definedName>
    <definedName name="item5.1" localSheetId="5">'[28]COMPOSIÇÃO CUSTO'!#REF!</definedName>
    <definedName name="item5.1">'[28]COMPOSIÇÃO CUSTO'!#REF!</definedName>
    <definedName name="item5.2">'[28]COMPOSIÇÃO CUSTO'!#REF!</definedName>
    <definedName name="item5.3">'[28]COMPOSIÇÃO CUSTO'!#REF!</definedName>
    <definedName name="item5.4">'[28]COMPOSIÇÃO CUSTO'!#REF!</definedName>
    <definedName name="item5.5">'[28]COMPOSIÇÃO CUSTO'!#REF!</definedName>
    <definedName name="item5.6">'[28]COMPOSIÇÃO CUSTO'!#REF!</definedName>
    <definedName name="item5.7">'[28]COMPOSIÇÃO CUSTO'!#REF!</definedName>
    <definedName name="item5_1">[29]Composição!$E$659</definedName>
    <definedName name="item5_2">[29]Composição!$E$679</definedName>
    <definedName name="item5_3">[29]Composição!$E$707</definedName>
    <definedName name="item5_4">[29]Composição!$E$733</definedName>
    <definedName name="item5_5">[29]Composição!$E$750</definedName>
    <definedName name="item5_6">[29]Composição!$E$769</definedName>
    <definedName name="item5_7">[29]Composição!$E$788</definedName>
    <definedName name="item6.1" localSheetId="5">'[28]COMPOSIÇÃO CUSTO'!#REF!</definedName>
    <definedName name="item6.1">'[28]COMPOSIÇÃO CUSTO'!#REF!</definedName>
    <definedName name="item6.2">'[28]COMPOSIÇÃO CUSTO'!#REF!</definedName>
    <definedName name="item6.3">'[28]COMPOSIÇÃO CUSTO'!#REF!</definedName>
    <definedName name="item6.4">'[28]COMPOSIÇÃO CUSTO'!#REF!</definedName>
    <definedName name="item6.5">'[28]COMPOSIÇÃO CUSTO'!#REF!</definedName>
    <definedName name="item6_1">[29]Composição!$E$969</definedName>
    <definedName name="item6_2">[29]Composição!$E$983</definedName>
    <definedName name="item6_3">[29]Composição!$E$996</definedName>
    <definedName name="item6_4">[29]Composição!$E$1011</definedName>
    <definedName name="item6_5">[29]Composição!$E$1024</definedName>
    <definedName name="item7.1" localSheetId="5">'[28]COMPOSIÇÃO CUSTO'!#REF!</definedName>
    <definedName name="item7.1">'[28]COMPOSIÇÃO CUSTO'!#REF!</definedName>
    <definedName name="item7.10">'[28]COMPOSIÇÃO CUSTO'!#REF!</definedName>
    <definedName name="item7.11">'[28]COMPOSIÇÃO CUSTO'!#REF!</definedName>
    <definedName name="item7.12">'[28]COMPOSIÇÃO CUSTO'!#REF!</definedName>
    <definedName name="item7.13">'[28]COMPOSIÇÃO CUSTO'!#REF!</definedName>
    <definedName name="item7.14">'[28]COMPOSIÇÃO CUSTO'!#REF!</definedName>
    <definedName name="item7.15">'[28]COMPOSIÇÃO CUSTO'!#REF!</definedName>
    <definedName name="item7.16">'[28]COMPOSIÇÃO CUSTO'!#REF!</definedName>
    <definedName name="item7.17">'[28]COMPOSIÇÃO CUSTO'!#REF!</definedName>
    <definedName name="item7.18">'[28]COMPOSIÇÃO CUSTO'!#REF!</definedName>
    <definedName name="item7.19">'[28]COMPOSIÇÃO CUSTO'!#REF!</definedName>
    <definedName name="item7.2">'[28]COMPOSIÇÃO CUSTO'!#REF!</definedName>
    <definedName name="item7.3">'[28]COMPOSIÇÃO CUSTO'!#REF!</definedName>
    <definedName name="item7.4">'[28]COMPOSIÇÃO CUSTO'!#REF!</definedName>
    <definedName name="item7.5">'[28]COMPOSIÇÃO CUSTO'!#REF!</definedName>
    <definedName name="item7.6">'[28]COMPOSIÇÃO CUSTO'!#REF!</definedName>
    <definedName name="item7.7">'[28]COMPOSIÇÃO CUSTO'!#REF!</definedName>
    <definedName name="item7.8">'[28]COMPOSIÇÃO CUSTO'!#REF!</definedName>
    <definedName name="item7.9">'[28]COMPOSIÇÃO CUSTO'!#REF!</definedName>
    <definedName name="item7_1">[29]Composição!$E$1050</definedName>
    <definedName name="item7_10">[29]Composição!$E$1174</definedName>
    <definedName name="item7_11">[29]Composição!$E$1185</definedName>
    <definedName name="item7_12">[29]Composição!$E$1199</definedName>
    <definedName name="item7_13">[29]Composição!$E$1212</definedName>
    <definedName name="item7_14">[29]Composição!$E$1223</definedName>
    <definedName name="item7_15">[29]Composição!$E$1234</definedName>
    <definedName name="item7_16">[29]Composição!$E$1245</definedName>
    <definedName name="item7_17">[29]Composição!$E$1281</definedName>
    <definedName name="item7_18">[29]Composição!$E$1295</definedName>
    <definedName name="item7_19">[29]Composição!$E$1309</definedName>
    <definedName name="item7_2">[29]Composição!$E$1061</definedName>
    <definedName name="item7_3">[29]Composição!$E$1074</definedName>
    <definedName name="item7_4">[29]Composição!$E$1088</definedName>
    <definedName name="item7_5">[29]Composição!$E$1102</definedName>
    <definedName name="item7_6">[29]Composição!$E$1119</definedName>
    <definedName name="item7_7">[29]Composição!$E$1134</definedName>
    <definedName name="item7_8">[29]Composição!$E$1152</definedName>
    <definedName name="item7_9">[29]Composição!$E$1163</definedName>
    <definedName name="item8.1" localSheetId="5">'[28]COMPOSIÇÃO CUSTO'!#REF!</definedName>
    <definedName name="item8.1">'[28]COMPOSIÇÃO CUSTO'!#REF!</definedName>
    <definedName name="item8.2">'[28]COMPOSIÇÃO CUSTO'!#REF!</definedName>
    <definedName name="item8.3">'[28]COMPOSIÇÃO CUSTO'!#REF!</definedName>
    <definedName name="item8.4">'[28]COMPOSIÇÃO CUSTO'!#REF!</definedName>
    <definedName name="item8.5">'[28]COMPOSIÇÃO CUSTO'!#REF!</definedName>
    <definedName name="item8.6">'[28]COMPOSIÇÃO CUSTO'!#REF!</definedName>
    <definedName name="item8_1">[29]Composição!$E$1323</definedName>
    <definedName name="item8_2">[29]Composição!$E$1339</definedName>
    <definedName name="item8_3">[29]Composição!$E$1352</definedName>
    <definedName name="item8_4">[29]Composição!$E$1365</definedName>
    <definedName name="item8_5">[29]Composição!$E$1378</definedName>
    <definedName name="item8_6">[29]Composição!$E$1391</definedName>
    <definedName name="item9.1" localSheetId="5">'[28]COMPOSIÇÃO CUSTO'!#REF!</definedName>
    <definedName name="item9.1">'[28]COMPOSIÇÃO CUSTO'!#REF!</definedName>
    <definedName name="item9.2">'[28]COMPOSIÇÃO CUSTO'!#REF!</definedName>
    <definedName name="item9.3">'[28]COMPOSIÇÃO CUSTO'!#REF!</definedName>
    <definedName name="item9.4">'[28]COMPOSIÇÃO CUSTO'!#REF!</definedName>
    <definedName name="item9.5">'[28]COMPOSIÇÃO CUSTO'!#REF!</definedName>
    <definedName name="item9.6">'[28]COMPOSIÇÃO CUSTO'!#REF!</definedName>
    <definedName name="item9.7">'[28]COMPOSIÇÃO CUSTO'!#REF!</definedName>
    <definedName name="item9.8">'[28]COMPOSIÇÃO CUSTO'!#REF!</definedName>
    <definedName name="item9.9">'[28]COMPOSIÇÃO CUSTO'!#REF!</definedName>
    <definedName name="item9_1">[29]Composição!$E$1430</definedName>
    <definedName name="item9_2">[29]Composição!$E$1443</definedName>
    <definedName name="item9_3">[29]Composição!$E$1455</definedName>
    <definedName name="item9_4">[29]Composição!$E$1467</definedName>
    <definedName name="item9_5">[29]Composição!$E$1480</definedName>
    <definedName name="item9_6">[29]Composição!$E$1508</definedName>
    <definedName name="item9_7">[29]Composição!$E$1523</definedName>
    <definedName name="item9_8">[29]Composição!$E$1537</definedName>
    <definedName name="item9_9">[29]Composição!$E$1550</definedName>
    <definedName name="itm10.2" localSheetId="5">'[28]COMPOSIÇÃO CUSTO'!#REF!</definedName>
    <definedName name="itm10.2">'[28]COMPOSIÇÃO CUSTO'!#REF!</definedName>
    <definedName name="Jd">#REF!</definedName>
    <definedName name="JESUS">'[11]Refor Out_ 2001 _ BDI_20_ Ajust'!#REF!</definedName>
    <definedName name="JHJHJ" localSheetId="5" hidden="1">{#N/A,#N/A,FALSE,"MO (2)"}</definedName>
    <definedName name="JHJHJ" hidden="1">{#N/A,#N/A,FALSE,"MO (2)"}</definedName>
    <definedName name="JJ" localSheetId="1">[8]CUBACAO!#REF!</definedName>
    <definedName name="JJ" localSheetId="2">[8]CUBACAO!#REF!</definedName>
    <definedName name="JJ" localSheetId="5">#REF!</definedName>
    <definedName name="JJ">#REF!</definedName>
    <definedName name="JJJ" localSheetId="1">[8]CUBACAO!#REF!</definedName>
    <definedName name="JJJ" localSheetId="2">[8]CUBACAO!#REF!</definedName>
    <definedName name="JJJ" localSheetId="5">#REF!</definedName>
    <definedName name="JJJ">#REF!</definedName>
    <definedName name="jklfhsiure564y68909">#REF!</definedName>
    <definedName name="Jm">#REF!</definedName>
    <definedName name="JUG">[1]Reforma!#REF!</definedName>
    <definedName name="K1_">#REF!</definedName>
    <definedName name="K2_">#REF!</definedName>
    <definedName name="K3_">#REF!</definedName>
    <definedName name="key" hidden="1">#REF!</definedName>
    <definedName name="KKK" localSheetId="1">[8]CUBACAO!#REF!</definedName>
    <definedName name="KKK" localSheetId="2">[8]CUBACAO!#REF!</definedName>
    <definedName name="KKK" localSheetId="5">#REF!</definedName>
    <definedName name="KKK">#REF!</definedName>
    <definedName name="KLAGHOLGA">#REF!</definedName>
    <definedName name="koae">#REF!</definedName>
    <definedName name="kpavi">#REF!</definedName>
    <definedName name="kterra">#REF!</definedName>
    <definedName name="LAPIS">#REF!</definedName>
    <definedName name="LARGURAS">#REF!</definedName>
    <definedName name="LASTRO_CONCRETO">#REF!</definedName>
    <definedName name="LASTRO_EMISS3_S">#REF!</definedName>
    <definedName name="LDI">#REF!</definedName>
    <definedName name="Lei" hidden="1">#REF!</definedName>
    <definedName name="Leis">#REF!</definedName>
    <definedName name="LForçamento">OFFSET(Eventograma_e_Quantitativos!$36:$36,-1,0)</definedName>
    <definedName name="LI">#REF!</definedName>
    <definedName name="LIG_PRED_SERV">#REF!</definedName>
    <definedName name="LIG_PREDIAIS_MAT">#REF!</definedName>
    <definedName name="LIGAÇÃO_PREDIAL_MATERIAL">'[15]ligação predial'!$H$19</definedName>
    <definedName name="LIGAÇÃO_PREDIAL_SERVIÇOS">'[15]ligação predial'!$H$9</definedName>
    <definedName name="LIGAÇÕES" localSheetId="5">#REF!</definedName>
    <definedName name="LIGAÇÕES">#REF!</definedName>
    <definedName name="LILASDRENA">#REF!</definedName>
    <definedName name="LIorçamento">OFFSET(Eventograma_e_Quantitativos!$18:$18,1,0)</definedName>
    <definedName name="LL" localSheetId="1">[8]CUBACAO!#REF!</definedName>
    <definedName name="LL" localSheetId="2">[8]CUBACAO!#REF!</definedName>
    <definedName name="LL" localSheetId="5">#REF!</definedName>
    <definedName name="LL">#REF!</definedName>
    <definedName name="LLL" localSheetId="1">[8]CUBACAO!#REF!</definedName>
    <definedName name="LLL" localSheetId="2">[8]CUBACAO!#REF!</definedName>
    <definedName name="LLL" localSheetId="5">#REF!</definedName>
    <definedName name="LLL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TES">#REF!</definedName>
    <definedName name="Louças_acessórios">#REF!</definedName>
    <definedName name="LS">#REF!</definedName>
    <definedName name="Lucro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_um">OFFSET(Detalhamento!A1,-1,0)+1</definedName>
    <definedName name="MAR" localSheetId="5">[1]Reforma!#REF!</definedName>
    <definedName name="MAR">[1]Reforma!#REF!</definedName>
    <definedName name="Marcio">#REF!</definedName>
    <definedName name="mario">#REF!</definedName>
    <definedName name="MAT">#REF!</definedName>
    <definedName name="materiais">[1]Reforma!#REF!</definedName>
    <definedName name="MATRIZlimpa">#REF!</definedName>
    <definedName name="MCSDLOEP">#REF!</definedName>
    <definedName name="mediçao">PLE!$AX$28</definedName>
    <definedName name="Medição" localSheetId="5">#REF!</definedName>
    <definedName name="Medição">#REF!</definedName>
    <definedName name="Medições">PLE!$B$37:$BB$44</definedName>
    <definedName name="Medições.Padrão">PLE!$B$37:$BB$44</definedName>
    <definedName name="MEIO_FIO" localSheetId="5">#REF!</definedName>
    <definedName name="MEIO_FIO">#REF!</definedName>
    <definedName name="MEMORIA">#REF!</definedName>
    <definedName name="MEMÓRIACAMPO2" localSheetId="5">Dados_Intesidade!MEMÓRIACAMPO2</definedName>
    <definedName name="MEMÓRIACAMPO2">[0]!MEMÓRIACAMPO2</definedName>
    <definedName name="MESALOA" localSheetId="5">#REF!</definedName>
    <definedName name="MESALOA">#REF!</definedName>
    <definedName name="Meu">#REF!</definedName>
    <definedName name="MICHAEL">#REF!</definedName>
    <definedName name="min.">#REF!</definedName>
    <definedName name="MKJI">[1]Reforma!#REF!</definedName>
    <definedName name="MM" localSheetId="1">[8]CUBACAO!#REF!</definedName>
    <definedName name="MM" localSheetId="2">[8]CUBACAO!#REF!</definedName>
    <definedName name="MM" localSheetId="5">#REF!</definedName>
    <definedName name="MM">#REF!</definedName>
    <definedName name="MMM" localSheetId="1">[8]CUBACAO!#REF!</definedName>
    <definedName name="MMM" localSheetId="2">[8]CUBACAO!#REF!</definedName>
    <definedName name="MMM" localSheetId="5">#REF!</definedName>
    <definedName name="MMM">#REF!</definedName>
    <definedName name="MMMMMM" localSheetId="5">[1]Reforma!#REF!</definedName>
    <definedName name="MMMMMM">[1]Reforma!#REF!</definedName>
    <definedName name="MNAUIRIE">#REF!</definedName>
    <definedName name="MNDLEL">#REF!</definedName>
    <definedName name="MNK">[1]Reforma!#REF!</definedName>
    <definedName name="MO">#REF!</definedName>
    <definedName name="mo_base">[6]Base!$U$39</definedName>
    <definedName name="mo_sub_base">'[6]Sub-base'!$U$36</definedName>
    <definedName name="módulo1.Extenso" localSheetId="5">Dados_Intesidade!módulo1.Extenso</definedName>
    <definedName name="módulo1.Extenso">[0]!módulo1.Extenso</definedName>
    <definedName name="MOE" localSheetId="5">#REF!</definedName>
    <definedName name="MOE">#REF!</definedName>
    <definedName name="MOH">#REF!</definedName>
    <definedName name="mono" localSheetId="5" hidden="1">{"'Plan1'!$A$8:$F$68","'Plan1'!$A$8:$F$68"}</definedName>
    <definedName name="mono" hidden="1">{"'Plan1'!$A$8:$F$68","'Plan1'!$A$8:$F$68"}</definedName>
    <definedName name="MOV_TERR_EMISS3_S">#REF!</definedName>
    <definedName name="MOV_TERRA">#REF!</definedName>
    <definedName name="MOV_TERRA_EMISS">#REF!</definedName>
    <definedName name="MOV_TERRA_EMISS2">#REF!</definedName>
    <definedName name="MXNV">#REF!</definedName>
    <definedName name="n">#REF!</definedName>
    <definedName name="nADA">#REF!</definedName>
    <definedName name="NC">'[31]Orçamento Proposta 1'!$AO$1</definedName>
    <definedName name="ND">'[32]ENTRADA DE DADOS'!$D$5</definedName>
    <definedName name="neuza">[33]COMPOSIÇÃO!#REF!</definedName>
    <definedName name="NI">'[32]ENTRADA DE DADOS'!$E$5</definedName>
    <definedName name="Nível" localSheetId="8">Detalhamento!$B1</definedName>
    <definedName name="Nível" localSheetId="7">Eventograma_e_Quantitativos!$C1</definedName>
    <definedName name="NMMMN" localSheetId="5">[1]Reforma!#REF!</definedName>
    <definedName name="NMMMN">[1]Reforma!#REF!</definedName>
    <definedName name="NN" localSheetId="1">[8]CUBACAO!#REF!</definedName>
    <definedName name="NN" localSheetId="2">[8]CUBACAO!#REF!</definedName>
    <definedName name="NN" localSheetId="5">#REF!</definedName>
    <definedName name="NN">#REF!</definedName>
    <definedName name="NNN" localSheetId="1">[8]CUBACAO!#REF!</definedName>
    <definedName name="NNN" localSheetId="2">[8]CUBACAO!#REF!</definedName>
    <definedName name="NNN" localSheetId="5">#REF!</definedName>
    <definedName name="NNN">#REF!</definedName>
    <definedName name="NNNNNNNNNNNNNNNNNNNNNN">#REF!</definedName>
    <definedName name="nome" localSheetId="5" hidden="1">{#N/A,#N/A,FALSE,"MO (2)"}</definedName>
    <definedName name="nome" hidden="1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Tomador">DADOS!$A$30</definedName>
    <definedName name="NPNE" localSheetId="5">#REF!</definedName>
    <definedName name="NPNE">#REF!</definedName>
    <definedName name="ntde" localSheetId="5" hidden="1">{#N/A,#N/A,FALSE,"MO (2)"}</definedName>
    <definedName name="ntde" hidden="1">{#N/A,#N/A,FALSE,"MO (2)"}</definedName>
    <definedName name="NTEI">'[9]PRO-08'!#REF!</definedName>
    <definedName name="num_linhas" localSheetId="5">#REF!</definedName>
    <definedName name="num_linhas">#REF!</definedName>
    <definedName name="NumEvento" localSheetId="7">Eventograma_e_Quantitativos!$K1</definedName>
    <definedName name="numEventos">COUNT(OFFSET(Eventos,0,0,,1))</definedName>
    <definedName name="numFrentes">COUNTIF(Eventograma_e_Quantitativos!$N$15:$BK$15,"&lt;&gt;"&amp;"")</definedName>
    <definedName name="o" localSheetId="5">#REF!</definedName>
    <definedName name="o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O" localSheetId="1">[8]CUBACAO!#REF!</definedName>
    <definedName name="OO" localSheetId="2">[8]CUBACAO!#REF!</definedName>
    <definedName name="OO" localSheetId="5">#REF!</definedName>
    <definedName name="OO">#REF!</definedName>
    <definedName name="OOO" localSheetId="1">[8]CUBACAO!#REF!</definedName>
    <definedName name="OOO" localSheetId="2">[8]CUBACAO!#REF!</definedName>
    <definedName name="OOO" localSheetId="5">#REF!</definedName>
    <definedName name="OOO">#REF!</definedName>
    <definedName name="OPA" localSheetId="5">'[9]PRO-08'!#REF!</definedName>
    <definedName name="OPA">'[9]PRO-08'!#REF!</definedName>
    <definedName name="OPERACAO" localSheetId="5">#REF!</definedName>
    <definedName name="OPERACAO">#REF!</definedName>
    <definedName name="Orçamento">#REF!</definedName>
    <definedName name="Orçamento_Básico">#REF!</definedName>
    <definedName name="OrçamentoTotal">#REF!</definedName>
    <definedName name="ORLANDO">#REF!</definedName>
    <definedName name="orrlando">#REF!</definedName>
    <definedName name="p">#REF!</definedName>
    <definedName name="Parcial">#REF!</definedName>
    <definedName name="PassaExtenso" localSheetId="2">[34]!PassaExtenso</definedName>
    <definedName name="PassaExtenso">[34]!PassaExtenso</definedName>
    <definedName name="PAV_EMISS3_S" localSheetId="5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ERCAPITA">#REF!</definedName>
    <definedName name="PERIMETRO">#REF!</definedName>
    <definedName name="periodoMediçao">INDEX(Resumo_de_Acompanhamento!$C$14:$C$37,mediçao)</definedName>
    <definedName name="pesquisa" localSheetId="5">#REF!</definedName>
    <definedName name="pesquisa">#REF!</definedName>
    <definedName name="Pia_cozinha">#REF!</definedName>
    <definedName name="Pilar">#REF!</definedName>
    <definedName name="PILHA">#REF!</definedName>
    <definedName name="Pintura_cal">#REF!</definedName>
    <definedName name="Pintura_óleo">#REF!</definedName>
    <definedName name="Piso_cimentado">#REF!</definedName>
    <definedName name="PL">#REF!</definedName>
    <definedName name="PL_ABC">#REF!</definedName>
    <definedName name="Placa_de_cimento">#REF!</definedName>
    <definedName name="PLACA_OBRA">#REF!</definedName>
    <definedName name="Plan_ajustada" localSheetId="5">[35]Composição!#REF!</definedName>
    <definedName name="Plan_ajustada">[35]Composição!#REF!</definedName>
    <definedName name="plan275" localSheetId="5">#REF!</definedName>
    <definedName name="plan275">#REF!</definedName>
    <definedName name="PLANILHA">#REF!</definedName>
    <definedName name="plano">#REF!</definedName>
    <definedName name="PLE">OFFSET(PLE!$E$33,1,0):OFFSET(PLE!$BB$37,-1,0)</definedName>
    <definedName name="PLE.LinhaPadrão">PLE!$B$19:$BB$19</definedName>
    <definedName name="PLNA" localSheetId="5">#REF!</definedName>
    <definedName name="PLNA">#REF!</definedName>
    <definedName name="PNE">[36]Orçamento!$AS$2</definedName>
    <definedName name="POBRE" localSheetId="5">#REF!</definedName>
    <definedName name="POBRE">#REF!</definedName>
    <definedName name="Poço">#REF!</definedName>
    <definedName name="POÇO_VISIT">#REF!</definedName>
    <definedName name="PORRA">#REF!</definedName>
    <definedName name="PP" localSheetId="1">[8]CUBACAO!#REF!</definedName>
    <definedName name="PP" localSheetId="2">[8]CUBACAO!#REF!</definedName>
    <definedName name="PP" localSheetId="5">#REF!</definedName>
    <definedName name="PP">#REF!</definedName>
    <definedName name="ppt_pistas_e_patios">#REF!</definedName>
    <definedName name="Preço_Unitário">#REF!</definedName>
    <definedName name="PreçoServiçoPorFrente">OFFSET(Eventograma_e_Quantitativos!$BM$18,1,0):OFFSET(Eventograma_e_Quantitativos!$DJ$36,-1,0)</definedName>
    <definedName name="PreçoServiçosPorFrente.Executados">OFFSET(Eventograma_e_Quantitativos!$DM$18,1,0):OFFSET(Eventograma_e_Quantitativos!$FJ$36,-1,0)</definedName>
    <definedName name="PreçoTotal" localSheetId="7">Eventograma_e_Quantitativos!$I1</definedName>
    <definedName name="PreçoUnit" localSheetId="7">Eventograma_e_Quantitativos!$H1</definedName>
    <definedName name="Print" localSheetId="5">[37]QuQuant!#REF!</definedName>
    <definedName name="Print">[37]QuQuant!#REF!</definedName>
    <definedName name="PRINT_AREA" localSheetId="5">#REF!</definedName>
    <definedName name="PRINT_AREA">#REF!</definedName>
    <definedName name="PRINT_AREA_MI">#REF!</definedName>
    <definedName name="PRINT_TITLES">#REF!</definedName>
    <definedName name="PRINT_TITLES_MI">#REF!</definedName>
    <definedName name="pveg" localSheetId="5" hidden="1">{#N/A,#N/A,FALSE,"MO (2)"}</definedName>
    <definedName name="pveg" hidden="1">{#N/A,#N/A,FALSE,"MO (2)"}</definedName>
    <definedName name="Q">#REF!</definedName>
    <definedName name="QQ" localSheetId="1">[8]CUBACAO!#REF!</definedName>
    <definedName name="QQ" localSheetId="2">[8]CUBACAO!#REF!</definedName>
    <definedName name="QQ" localSheetId="5">#REF!</definedName>
    <definedName name="QQ">#REF!</definedName>
    <definedName name="QQ_2" localSheetId="5">Dados_Intesidade!QQ_2</definedName>
    <definedName name="QQ_2">[0]!QQ_2</definedName>
    <definedName name="qqe" localSheetId="5">Dados_Intesidade!qqe</definedName>
    <definedName name="qqe">[0]!qqe</definedName>
    <definedName name="QTDE" localSheetId="5" hidden="1">{#N/A,#N/A,FALSE,"MO (2)"}</definedName>
    <definedName name="QTDE" hidden="1">{#N/A,#N/A,FALSE,"MO (2)"}</definedName>
    <definedName name="Quadra" localSheetId="5" hidden="1">{#N/A,#N/A,FALSE,"MO (2)"}</definedName>
    <definedName name="Quadra" hidden="1">{#N/A,#N/A,FALSE,"MO (2)"}</definedName>
    <definedName name="QUADRA1" localSheetId="5" hidden="1">{#N/A,#N/A,FALSE,"MO (2)"}</definedName>
    <definedName name="QUADRA1" hidden="1">{#N/A,#N/A,FALSE,"MO (2)"}</definedName>
    <definedName name="QUADRA2" localSheetId="5" hidden="1">{#N/A,#N/A,FALSE,"MO (2)"}</definedName>
    <definedName name="QUADRA2" hidden="1">{#N/A,#N/A,FALSE,"MO (2)"}</definedName>
    <definedName name="QUANT" localSheetId="5" hidden="1">{#N/A,#N/A,FALSE,"MO (2)"}</definedName>
    <definedName name="QUANT" hidden="1">{#N/A,#N/A,FALSE,"MO (2)"}</definedName>
    <definedName name="Quant.">#REF!</definedName>
    <definedName name="QUANT_acumu">#REF!</definedName>
    <definedName name="Quantidade">#REF!</definedName>
    <definedName name="Quantidades" localSheetId="5" hidden="1">{#N/A,#N/A,FALSE,"MO (2)"}</definedName>
    <definedName name="Quantidades" hidden="1">{#N/A,#N/A,FALSE,"MO (2)"}</definedName>
    <definedName name="QW">#REF!</definedName>
    <definedName name="Radier">#REF!</definedName>
    <definedName name="RBV">[38]Teor!$C$3:$C$7</definedName>
    <definedName name="rd" localSheetId="5">#REF!</definedName>
    <definedName name="rd">#REF!</definedName>
    <definedName name="rea">#REF!</definedName>
    <definedName name="Reaterro">#REF!</definedName>
    <definedName name="Reboco">#REF!</definedName>
    <definedName name="REC">OFFSET([39]Insumos!$A$1,1,,COUNTA([39]Insumos!$A:$A),COUNTA([39]Insumos!$1:$1))</definedName>
    <definedName name="recife">#REF!</definedName>
    <definedName name="REDE_COLETORA_MAT">#REF!</definedName>
    <definedName name="REDE_COLETORA_MATERIAL">'[15]REDE COLETORA'!$H$67</definedName>
    <definedName name="REDE_COLETORA_SERV" localSheetId="5">#REF!</definedName>
    <definedName name="REDE_COLETORA_SERV">#REF!</definedName>
    <definedName name="REDE_COLETORA_SERVIÇOS">'[15]REDE COLETORA'!$H$9</definedName>
    <definedName name="Refeição" localSheetId="5">#REF!</definedName>
    <definedName name="Refeição">#REF!</definedName>
    <definedName name="RefParalis">#REF!</definedName>
    <definedName name="REG">#REF!</definedName>
    <definedName name="REGULA">[6]Regula!$M$36</definedName>
    <definedName name="RES" localSheetId="5">Dados_Intesidade!RES</definedName>
    <definedName name="RES">[0]!RES</definedName>
    <definedName name="respExec">DADOS!$A$26</definedName>
    <definedName name="respFiscal">DADOS!$A$23</definedName>
    <definedName name="respPLE">DADOS!$A$20</definedName>
    <definedName name="resumo" localSheetId="5">#REF!</definedName>
    <definedName name="resumo">#REF!</definedName>
    <definedName name="RESUMO." localSheetId="5">Dados_Intesidade!RESUMO.</definedName>
    <definedName name="RESUMO.">[0]!RESUMO.</definedName>
    <definedName name="Resumo_de_Acompanhamento">OFFSET(Resumo_de_Acompanhamento!$B$13,1,0):OFFSET(Resumo_de_Acompanhamento!$M$38,-1,0)</definedName>
    <definedName name="Resumo_de_Acompanhamento.LinhaPadrão">Resumo_de_Acompanhamento!$B$1:$M$1</definedName>
    <definedName name="RESUMO1" localSheetId="5">Dados_Intesidade!RESUMO1</definedName>
    <definedName name="RESUMO1">[0]!RESUMO1</definedName>
    <definedName name="RMA" localSheetId="5">'[9]PRO-08'!#REF!</definedName>
    <definedName name="RMA">'[9]PRO-08'!#REF!</definedName>
    <definedName name="RR" localSheetId="1">[8]CUBACAO!#REF!</definedName>
    <definedName name="RR" localSheetId="2">[8]CUBACAO!#REF!</definedName>
    <definedName name="RR" localSheetId="5">#REF!</definedName>
    <definedName name="RR">#REF!</definedName>
    <definedName name="RS">#REF!</definedName>
    <definedName name="s" localSheetId="5" hidden="1">{#N/A,#N/A,FALSE,"MO (2)"}</definedName>
    <definedName name="s" hidden="1">{#N/A,#N/A,FALSE,"MO (2)"}</definedName>
    <definedName name="sa">[40]COMPOS1!#REF!</definedName>
    <definedName name="sad" localSheetId="5">#REF!</definedName>
    <definedName name="sad">#REF!</definedName>
    <definedName name="Sal">[41]Sal!$B$4:$G$80</definedName>
    <definedName name="SAO" localSheetId="5" hidden="1">{#N/A,#N/A,FALSE,"Planilha";#N/A,#N/A,FALSE,"Resumo";#N/A,#N/A,FALSE,"Fisico";#N/A,#N/A,FALSE,"Financeiro";#N/A,#N/A,FALSE,"Financeiro"}</definedName>
    <definedName name="SAO" hidden="1">{#N/A,#N/A,FALSE,"Planilha";#N/A,#N/A,FALSE,"Resumo";#N/A,#N/A,FALSE,"Fisico";#N/A,#N/A,FALSE,"Financeiro";#N/A,#N/A,FALSE,"Financeiro"}</definedName>
    <definedName name="sbg">#REF!</definedName>
    <definedName name="sbsdbsdb">#REF!</definedName>
    <definedName name="SBTC">#REF!</definedName>
    <definedName name="sdbbsdb">#REF!</definedName>
    <definedName name="sdbsdb">#REF!</definedName>
    <definedName name="sdf">#REF!</definedName>
    <definedName name="senha">#REF!</definedName>
    <definedName name="SENHAGT" hidden="1">"eventosglobais"</definedName>
    <definedName name="sfahjbrgoaiejrbg" localSheetId="5">#REF!</definedName>
    <definedName name="sfahjbrgoaiejrbg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IN" localSheetId="5" hidden="1">{#N/A,#N/A,FALSE,"Planilha";#N/A,#N/A,FALSE,"Resumo";#N/A,#N/A,FALSE,"Fisico";#N/A,#N/A,FALSE,"Financeiro";#N/A,#N/A,FALSE,"Financeiro"}</definedName>
    <definedName name="SIN" hidden="1">{#N/A,#N/A,FALSE,"Planilha";#N/A,#N/A,FALSE,"Resumo";#N/A,#N/A,FALSE,"Fisico";#N/A,#N/A,FALSE,"Financeiro";#N/A,#N/A,FALSE,"Financeiro"}</definedName>
    <definedName name="SINA" localSheetId="5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pi">#REF!</definedName>
    <definedName name="SOLUM">[1]Reforma!#REF!</definedName>
    <definedName name="solver_adj" localSheetId="4" hidden="1">Resumo_Pavim!#REF!</definedName>
    <definedName name="solver_cvg" localSheetId="4" hidden="1">0.0001</definedName>
    <definedName name="solver_drv" localSheetId="4" hidden="1">1</definedName>
    <definedName name="solver_eng" localSheetId="4" hidden="1">1</definedName>
    <definedName name="solver_est" localSheetId="4" hidden="1">1</definedName>
    <definedName name="solver_itr" localSheetId="4" hidden="1">2147483647</definedName>
    <definedName name="solver_mip" localSheetId="4" hidden="1">2147483647</definedName>
    <definedName name="solver_mni" localSheetId="4" hidden="1">30</definedName>
    <definedName name="solver_mrt" localSheetId="4" hidden="1">0.075</definedName>
    <definedName name="solver_msl" localSheetId="4" hidden="1">2</definedName>
    <definedName name="solver_neg" localSheetId="4" hidden="1">1</definedName>
    <definedName name="solver_nod" localSheetId="4" hidden="1">2147483647</definedName>
    <definedName name="solver_num" localSheetId="4" hidden="1">0</definedName>
    <definedName name="solver_nwt" localSheetId="4" hidden="1">1</definedName>
    <definedName name="solver_opt" localSheetId="4" hidden="1">Resumo_Pavim!$P$12</definedName>
    <definedName name="solver_pre" localSheetId="4" hidden="1">0.000001</definedName>
    <definedName name="solver_rbv" localSheetId="4" hidden="1">1</definedName>
    <definedName name="solver_rlx" localSheetId="4" hidden="1">2</definedName>
    <definedName name="solver_rsd" localSheetId="4" hidden="1">0</definedName>
    <definedName name="solver_scl" localSheetId="4" hidden="1">1</definedName>
    <definedName name="solver_sho" localSheetId="4" hidden="1">2</definedName>
    <definedName name="solver_ssz" localSheetId="4" hidden="1">100</definedName>
    <definedName name="solver_tim" localSheetId="4" hidden="1">2147483647</definedName>
    <definedName name="solver_tol" localSheetId="4" hidden="1">0.01</definedName>
    <definedName name="solver_typ" localSheetId="4" hidden="1">3</definedName>
    <definedName name="solver_val" localSheetId="4" hidden="1">1322.3231</definedName>
    <definedName name="solver_ver" localSheetId="4" hidden="1">3</definedName>
    <definedName name="SomaTotal">[42]CALÇAMENTO!$M$68</definedName>
    <definedName name="sort" localSheetId="5" hidden="1">#REF!</definedName>
    <definedName name="sort" hidden="1">#REF!</definedName>
    <definedName name="SR">OFFSET([39]Serviços!$A$1,1,,COUNTA([39]Serviços!$A:$A),COUNTA([39]Serviços!$1:$1))</definedName>
    <definedName name="SS" localSheetId="1">[8]CUBACAO!#REF!</definedName>
    <definedName name="SS" localSheetId="2">[8]CUBACAO!#REF!</definedName>
    <definedName name="SS" localSheetId="5">#REF!</definedName>
    <definedName name="SS">#REF!</definedName>
    <definedName name="SUB">#REF!</definedName>
    <definedName name="SUB_TRECHO">#REF!</definedName>
    <definedName name="SUBT">#REF!</definedName>
    <definedName name="SUBTO">#REF!</definedName>
    <definedName name="SUUU7">#REF!</definedName>
    <definedName name="SVASRTVARTVAWRTVAWRTBVAWTEBAWEBTAW">#REF!</definedName>
    <definedName name="T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nque_lavar_roupa">#REF!</definedName>
    <definedName name="Tanque_premoldado">#REF!</definedName>
    <definedName name="taxa_cap">#REF!</definedName>
    <definedName name="Teor">[38]Teor!$A$3:$A$7</definedName>
    <definedName name="terra" localSheetId="5">#REF!</definedName>
    <definedName name="terra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ITULO">#REF!</definedName>
    <definedName name="TituloEventos">OFFSET(DADOS!$J$33,1,0):OFFSET(DADOS!$J$37,-1,0)</definedName>
    <definedName name="_xlnm.Print_Titles" localSheetId="9">Cronograma!$B:$J,Cronograma!$30:$33</definedName>
    <definedName name="_xlnm.Print_Titles" localSheetId="5">#REF!</definedName>
    <definedName name="_xlnm.Print_Titles" localSheetId="8">Detalhamento!$E:$K,Detalhamento!$13:$16</definedName>
    <definedName name="_xlnm.Print_Titles" localSheetId="7">Eventograma_e_Quantitativos!$C:$M,Eventograma_e_Quantitativos!$15:$18</definedName>
    <definedName name="_xlnm.Print_Titles" localSheetId="10">PLE!$B:$D,PLE!$30:$33</definedName>
    <definedName name="_xlnm.Print_Titles">#REF!</definedName>
    <definedName name="Total" localSheetId="5">#REF!</definedName>
    <definedName name="Total">#REF!</definedName>
    <definedName name="TOTAL_GERAL">#REF!</definedName>
    <definedName name="TOTAL_RESUMO">#REF!</definedName>
    <definedName name="TotalEventos">SUM(TotalPorEvento)</definedName>
    <definedName name="TotalPorEvento">Eventograma_e_Quantitativos!$I$36:OFFSET(Eventograma_e_Quantitativos!$I$39,-1,0)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SER_EE1">#REF!</definedName>
    <definedName name="TOTSER_EE2">#REF!</definedName>
    <definedName name="TOTSER_EE3">#REF!</definedName>
    <definedName name="TPM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V_EMISS3_S">#REF!</definedName>
    <definedName name="TRFE">[1]Reforma!#REF!</definedName>
    <definedName name="TT" localSheetId="1">[8]CUBACAO!#REF!</definedName>
    <definedName name="TT" localSheetId="2">[8]CUBACAO!#REF!</definedName>
    <definedName name="TT" localSheetId="5">#REF!</definedName>
    <definedName name="TT">#REF!</definedName>
    <definedName name="tttt" localSheetId="5" hidden="1">#REF!</definedName>
    <definedName name="tttt" hidden="1">#REF!</definedName>
    <definedName name="TxCresc">'[23]TodasTraf-2000-NoPrint'!$C$7:$L$17</definedName>
    <definedName name="tyu">[1]Reforma!#REF!</definedName>
    <definedName name="ujk">[1]Reforma!#REF!</definedName>
    <definedName name="últimaMedição">MAX(Import.PLE)</definedName>
    <definedName name="UN" localSheetId="5">#REF!</definedName>
    <definedName name="UN">#REF!</definedName>
    <definedName name="UN.">#REF!</definedName>
    <definedName name="Unit.">#REF!</definedName>
    <definedName name="UU" localSheetId="1">[8]CUBACAO!#REF!</definedName>
    <definedName name="UU" localSheetId="2">[8]CUBACAO!#REF!</definedName>
    <definedName name="UU" localSheetId="5">#REF!</definedName>
    <definedName name="UU">#REF!</definedName>
    <definedName name="UYT" localSheetId="5">[1]Reforma!#REF!</definedName>
    <definedName name="UYT">[1]Reforma!#REF!</definedName>
    <definedName name="v" localSheetId="5">[38]Equipamentos!#REF!</definedName>
    <definedName name="v">[38]Equipamentos!#REF!</definedName>
    <definedName name="ValoresPorEvento">Eventograma_e_Quantitativos!$N$36:OFFSET(Eventograma_e_Quantitativos!$BK$39,-1,0)</definedName>
    <definedName name="ValoresPorEvento.LinhaPadrão">Eventograma_e_Quantitativos!$3:$3</definedName>
    <definedName name="Vazios">[38]Teor!$B$3:$B$7</definedName>
    <definedName name="vbg">[1]Reforma!#REF!</definedName>
    <definedName name="Veic">'[25]Adm Local '!$K$311</definedName>
    <definedName name="verde" localSheetId="5">#REF!</definedName>
    <definedName name="verde">#REF!</definedName>
    <definedName name="verdepav">#REF!</definedName>
    <definedName name="Verga">#REF!</definedName>
    <definedName name="VL">#REF!</definedName>
    <definedName name="VT">#REF!</definedName>
    <definedName name="VTE">#REF!</definedName>
    <definedName name="VV" localSheetId="1">[8]CUBACAO!#REF!</definedName>
    <definedName name="VV" localSheetId="2">[8]CUBACAO!#REF!</definedName>
    <definedName name="VV" localSheetId="5">#REF!</definedName>
    <definedName name="VV">#REF!</definedName>
    <definedName name="WEWRWR" localSheetId="5">Dados_Intesidade!WEWRWR</definedName>
    <definedName name="WEWRWR">[0]!WEWRWR</definedName>
    <definedName name="WEWRWRE" localSheetId="5">Dados_Intesidade!WEWRWRE</definedName>
    <definedName name="WEWRWRE">[0]!WEWRWRE</definedName>
    <definedName name="WQW" localSheetId="5">#REF!</definedName>
    <definedName name="WQW">#REF!</definedName>
    <definedName name="wrkifoerngperg">#REF!</definedName>
    <definedName name="wrn.mo2." localSheetId="5" hidden="1">{#N/A,#N/A,FALSE,"MO (2)"}</definedName>
    <definedName name="wrn.mo2." hidden="1">{#N/A,#N/A,FALSE,"MO (2)"}</definedName>
    <definedName name="wrn.Orçamento." localSheetId="5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SFDGSJHKJSçghsK">#REF!</definedName>
    <definedName name="WW" localSheetId="1">[8]CUBACAO!#REF!</definedName>
    <definedName name="WW" localSheetId="2">[8]CUBACAO!#REF!</definedName>
    <definedName name="WW" localSheetId="5">#REF!</definedName>
    <definedName name="WW">#REF!</definedName>
    <definedName name="X" localSheetId="5" hidden="1">{#N/A,#N/A,FALSE,"Planilha";#N/A,#N/A,FALSE,"Resumo";#N/A,#N/A,FALSE,"Fisico";#N/A,#N/A,FALSE,"Financeiro";#N/A,#N/A,FALSE,"Financeiro"}</definedName>
    <definedName name="X" hidden="1">{#N/A,#N/A,FALSE,"Planilha";#N/A,#N/A,FALSE,"Resumo";#N/A,#N/A,FALSE,"Fisico";#N/A,#N/A,FALSE,"Financeiro";#N/A,#N/A,FALSE,"Financeiro"}</definedName>
    <definedName name="Xa">#REF!</definedName>
    <definedName name="Xb">#REF!</definedName>
    <definedName name="Xc">#REF!</definedName>
    <definedName name="xczvzxc">#REF!</definedName>
    <definedName name="XX" localSheetId="1">[8]CUBACAO!#REF!</definedName>
    <definedName name="XX" localSheetId="2">[8]CUBACAO!#REF!</definedName>
    <definedName name="XX" localSheetId="5">#REF!</definedName>
    <definedName name="XX">#REF!</definedName>
    <definedName name="XXX" localSheetId="5">Dados_Intesidade!XXX</definedName>
    <definedName name="XXX">[0]!XXX</definedName>
    <definedName name="XXXX" localSheetId="5">Dados_Intesidade!XXXX</definedName>
    <definedName name="XXXX">[0]!XXXX</definedName>
    <definedName name="xxxxxxx" localSheetId="5">#REF!</definedName>
    <definedName name="xxxxxxx">#REF!</definedName>
    <definedName name="Y">#REF!</definedName>
    <definedName name="YJGGHG">[1]Reforma!#REF!</definedName>
    <definedName name="yngrid">#REF!</definedName>
    <definedName name="yngridd">#REF!</definedName>
    <definedName name="yoli">#REF!</definedName>
    <definedName name="yULIAN">#REF!</definedName>
    <definedName name="YY" localSheetId="1">[8]CUBACAO!#REF!</definedName>
    <definedName name="YY" localSheetId="2">[8]CUBACAO!#REF!</definedName>
    <definedName name="YY" localSheetId="5">#REF!</definedName>
    <definedName name="YY">#REF!</definedName>
    <definedName name="Z">#REF!</definedName>
    <definedName name="ZCERTOP">#REF!</definedName>
    <definedName name="zsfdbvzsfdbfzdb">#REF!</definedName>
    <definedName name="zxc">[1]Reforma!#REF!</definedName>
    <definedName name="ZZ" localSheetId="1">[8]CUBACAO!#REF!</definedName>
    <definedName name="ZZ" localSheetId="2">[8]CUBACAO!#REF!</definedName>
    <definedName name="ZZ" localSheetId="5">#REF!</definedName>
    <definedName name="ZZ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5" i="22" l="1"/>
  <c r="V24" i="22"/>
  <c r="C20" i="22"/>
  <c r="D71" i="21"/>
  <c r="C71" i="21"/>
  <c r="D64" i="21"/>
  <c r="C64" i="21"/>
  <c r="D52" i="21"/>
  <c r="C52" i="21"/>
  <c r="D42" i="21"/>
  <c r="C42" i="21"/>
  <c r="D76" i="21"/>
  <c r="C76" i="21"/>
  <c r="C20" i="42"/>
  <c r="C32" i="42"/>
  <c r="G37" i="42"/>
  <c r="B23" i="42"/>
  <c r="C9" i="42"/>
  <c r="C8" i="42"/>
  <c r="C6" i="42"/>
  <c r="C5" i="42"/>
  <c r="C4" i="42"/>
  <c r="C3" i="42"/>
  <c r="C7" i="42"/>
  <c r="Q20" i="25"/>
  <c r="O20" i="25"/>
  <c r="G20" i="25"/>
  <c r="N20" i="25"/>
  <c r="Q22" i="25"/>
  <c r="O22" i="25"/>
  <c r="G22" i="25"/>
  <c r="N22" i="25"/>
  <c r="Q21" i="25"/>
  <c r="O21" i="25"/>
  <c r="G21" i="25"/>
  <c r="N21" i="25"/>
  <c r="Q19" i="25"/>
  <c r="O19" i="25"/>
  <c r="G19" i="25"/>
  <c r="N19" i="25"/>
  <c r="I15" i="25"/>
  <c r="H15" i="25"/>
  <c r="J15" i="25"/>
  <c r="L15" i="25"/>
  <c r="K15" i="25"/>
  <c r="Q18" i="25"/>
  <c r="O18" i="25"/>
  <c r="G18" i="25"/>
  <c r="N18" i="25"/>
  <c r="T14" i="25"/>
  <c r="O16" i="25"/>
  <c r="Q16" i="25"/>
  <c r="O17" i="25"/>
  <c r="Q17" i="25"/>
  <c r="G37" i="22"/>
  <c r="C4" i="21"/>
  <c r="D4" i="21"/>
  <c r="C14" i="21"/>
  <c r="D14" i="21"/>
  <c r="C26" i="21"/>
  <c r="D26" i="21"/>
  <c r="C33" i="21"/>
  <c r="D33" i="21"/>
  <c r="D38" i="21"/>
  <c r="N17" i="25"/>
  <c r="G16" i="25"/>
  <c r="C38" i="21"/>
  <c r="C8" i="25"/>
  <c r="D1" i="25"/>
  <c r="C32" i="22"/>
  <c r="C7" i="25"/>
  <c r="C6" i="25"/>
  <c r="C5" i="25"/>
  <c r="C4" i="25"/>
  <c r="C15" i="25"/>
  <c r="C3" i="25"/>
  <c r="C9" i="25"/>
  <c r="N16" i="25"/>
  <c r="G15" i="25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Q15" i="6"/>
  <c r="P15" i="6"/>
  <c r="H7" i="18"/>
  <c r="E10" i="18"/>
  <c r="C7" i="18"/>
  <c r="O15" i="6"/>
  <c r="N15" i="6"/>
  <c r="C20" i="18"/>
  <c r="A20" i="18"/>
  <c r="F7" i="18"/>
  <c r="E7" i="18"/>
  <c r="F10" i="18"/>
  <c r="D10" i="18"/>
  <c r="D7" i="18"/>
  <c r="B7" i="18"/>
  <c r="A7" i="18"/>
  <c r="A10" i="18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FJ24" i="6"/>
  <c r="FI24" i="6"/>
  <c r="FH24" i="6"/>
  <c r="FG24" i="6"/>
  <c r="FF24" i="6"/>
  <c r="FE24" i="6"/>
  <c r="FD24" i="6"/>
  <c r="FC24" i="6"/>
  <c r="FB24" i="6"/>
  <c r="FA24" i="6"/>
  <c r="EZ24" i="6"/>
  <c r="EY24" i="6"/>
  <c r="EX24" i="6"/>
  <c r="EW24" i="6"/>
  <c r="EV24" i="6"/>
  <c r="EU24" i="6"/>
  <c r="ET24" i="6"/>
  <c r="ES24" i="6"/>
  <c r="ER24" i="6"/>
  <c r="EQ24" i="6"/>
  <c r="EP24" i="6"/>
  <c r="EO24" i="6"/>
  <c r="EN24" i="6"/>
  <c r="EM24" i="6"/>
  <c r="EL24" i="6"/>
  <c r="EK24" i="6"/>
  <c r="EJ24" i="6"/>
  <c r="EI24" i="6"/>
  <c r="EH24" i="6"/>
  <c r="EG24" i="6"/>
  <c r="EF24" i="6"/>
  <c r="EE24" i="6"/>
  <c r="ED24" i="6"/>
  <c r="EC24" i="6"/>
  <c r="EB24" i="6"/>
  <c r="EA24" i="6"/>
  <c r="DZ24" i="6"/>
  <c r="DY24" i="6"/>
  <c r="DX24" i="6"/>
  <c r="DW24" i="6"/>
  <c r="DV24" i="6"/>
  <c r="DU24" i="6"/>
  <c r="DT24" i="6"/>
  <c r="DS24" i="6"/>
  <c r="DR24" i="6"/>
  <c r="DQ24" i="6"/>
  <c r="DP24" i="6"/>
  <c r="DO24" i="6"/>
  <c r="DN24" i="6"/>
  <c r="DM24" i="6"/>
  <c r="K36" i="6"/>
  <c r="K1" i="6"/>
  <c r="EC1" i="6"/>
  <c r="K3" i="6"/>
  <c r="L3" i="6"/>
  <c r="J34" i="18"/>
  <c r="DJ35" i="6"/>
  <c r="DI35" i="6"/>
  <c r="DH35" i="6"/>
  <c r="DG35" i="6"/>
  <c r="DF35" i="6"/>
  <c r="DE35" i="6"/>
  <c r="DD35" i="6"/>
  <c r="DC35" i="6"/>
  <c r="DB35" i="6"/>
  <c r="DA35" i="6"/>
  <c r="CZ35" i="6"/>
  <c r="CY35" i="6"/>
  <c r="CX35" i="6"/>
  <c r="CW35" i="6"/>
  <c r="CV35" i="6"/>
  <c r="CU35" i="6"/>
  <c r="CT35" i="6"/>
  <c r="CS35" i="6"/>
  <c r="CR35" i="6"/>
  <c r="CQ35" i="6"/>
  <c r="CP35" i="6"/>
  <c r="CO35" i="6"/>
  <c r="CN35" i="6"/>
  <c r="CM35" i="6"/>
  <c r="CL35" i="6"/>
  <c r="CK35" i="6"/>
  <c r="CJ35" i="6"/>
  <c r="CI35" i="6"/>
  <c r="CH35" i="6"/>
  <c r="CG35" i="6"/>
  <c r="B35" i="6"/>
  <c r="DJ34" i="6"/>
  <c r="DI34" i="6"/>
  <c r="DH34" i="6"/>
  <c r="DG34" i="6"/>
  <c r="DF34" i="6"/>
  <c r="DE34" i="6"/>
  <c r="DD34" i="6"/>
  <c r="DC34" i="6"/>
  <c r="DB34" i="6"/>
  <c r="DA34" i="6"/>
  <c r="CZ34" i="6"/>
  <c r="CY34" i="6"/>
  <c r="CX34" i="6"/>
  <c r="CW34" i="6"/>
  <c r="CV34" i="6"/>
  <c r="CU34" i="6"/>
  <c r="CT34" i="6"/>
  <c r="CS34" i="6"/>
  <c r="CR34" i="6"/>
  <c r="CQ34" i="6"/>
  <c r="CP34" i="6"/>
  <c r="CO34" i="6"/>
  <c r="CN34" i="6"/>
  <c r="CM34" i="6"/>
  <c r="CL34" i="6"/>
  <c r="CK34" i="6"/>
  <c r="CJ34" i="6"/>
  <c r="CI34" i="6"/>
  <c r="CH34" i="6"/>
  <c r="CG34" i="6"/>
  <c r="B34" i="6"/>
  <c r="DJ33" i="6"/>
  <c r="DI33" i="6"/>
  <c r="DH33" i="6"/>
  <c r="DG33" i="6"/>
  <c r="DF33" i="6"/>
  <c r="DE33" i="6"/>
  <c r="DD33" i="6"/>
  <c r="DC33" i="6"/>
  <c r="DB33" i="6"/>
  <c r="DA33" i="6"/>
  <c r="CZ33" i="6"/>
  <c r="CY33" i="6"/>
  <c r="CX33" i="6"/>
  <c r="CW33" i="6"/>
  <c r="CV33" i="6"/>
  <c r="CU33" i="6"/>
  <c r="CT33" i="6"/>
  <c r="CS33" i="6"/>
  <c r="CR33" i="6"/>
  <c r="CQ33" i="6"/>
  <c r="CP33" i="6"/>
  <c r="CO33" i="6"/>
  <c r="CN33" i="6"/>
  <c r="CM33" i="6"/>
  <c r="CL33" i="6"/>
  <c r="CK33" i="6"/>
  <c r="CJ33" i="6"/>
  <c r="CI33" i="6"/>
  <c r="CH33" i="6"/>
  <c r="CG33" i="6"/>
  <c r="B33" i="6"/>
  <c r="DJ32" i="6"/>
  <c r="DI32" i="6"/>
  <c r="DH32" i="6"/>
  <c r="DG32" i="6"/>
  <c r="DF32" i="6"/>
  <c r="DE32" i="6"/>
  <c r="DD32" i="6"/>
  <c r="DC32" i="6"/>
  <c r="DB32" i="6"/>
  <c r="DA32" i="6"/>
  <c r="CZ32" i="6"/>
  <c r="CY32" i="6"/>
  <c r="CX32" i="6"/>
  <c r="CW32" i="6"/>
  <c r="CV32" i="6"/>
  <c r="CU32" i="6"/>
  <c r="CT32" i="6"/>
  <c r="CS32" i="6"/>
  <c r="CR32" i="6"/>
  <c r="CQ32" i="6"/>
  <c r="CP32" i="6"/>
  <c r="CO32" i="6"/>
  <c r="CN32" i="6"/>
  <c r="CM32" i="6"/>
  <c r="CL32" i="6"/>
  <c r="CK32" i="6"/>
  <c r="CJ32" i="6"/>
  <c r="CI32" i="6"/>
  <c r="CH32" i="6"/>
  <c r="CG32" i="6"/>
  <c r="B32" i="6"/>
  <c r="DJ31" i="6"/>
  <c r="DI31" i="6"/>
  <c r="DH31" i="6"/>
  <c r="DG31" i="6"/>
  <c r="DF31" i="6"/>
  <c r="DE31" i="6"/>
  <c r="DD31" i="6"/>
  <c r="DC31" i="6"/>
  <c r="DB31" i="6"/>
  <c r="DA31" i="6"/>
  <c r="CZ31" i="6"/>
  <c r="CY31" i="6"/>
  <c r="CX31" i="6"/>
  <c r="CW31" i="6"/>
  <c r="CV31" i="6"/>
  <c r="CU31" i="6"/>
  <c r="CT31" i="6"/>
  <c r="CS31" i="6"/>
  <c r="CR31" i="6"/>
  <c r="CQ31" i="6"/>
  <c r="CP31" i="6"/>
  <c r="CO31" i="6"/>
  <c r="CN31" i="6"/>
  <c r="CM31" i="6"/>
  <c r="CL31" i="6"/>
  <c r="CK31" i="6"/>
  <c r="CJ31" i="6"/>
  <c r="CI31" i="6"/>
  <c r="CH31" i="6"/>
  <c r="CG31" i="6"/>
  <c r="B31" i="6"/>
  <c r="DJ30" i="6"/>
  <c r="DI30" i="6"/>
  <c r="DH30" i="6"/>
  <c r="DG30" i="6"/>
  <c r="DF30" i="6"/>
  <c r="DE30" i="6"/>
  <c r="DD30" i="6"/>
  <c r="DC30" i="6"/>
  <c r="DB30" i="6"/>
  <c r="DA30" i="6"/>
  <c r="CZ30" i="6"/>
  <c r="CY30" i="6"/>
  <c r="CX30" i="6"/>
  <c r="CW30" i="6"/>
  <c r="CV30" i="6"/>
  <c r="CU30" i="6"/>
  <c r="CT30" i="6"/>
  <c r="CS30" i="6"/>
  <c r="CR30" i="6"/>
  <c r="CQ30" i="6"/>
  <c r="CP30" i="6"/>
  <c r="CO30" i="6"/>
  <c r="CN30" i="6"/>
  <c r="CM30" i="6"/>
  <c r="CL30" i="6"/>
  <c r="CK30" i="6"/>
  <c r="CJ30" i="6"/>
  <c r="CI30" i="6"/>
  <c r="CH30" i="6"/>
  <c r="CG30" i="6"/>
  <c r="B30" i="6"/>
  <c r="DJ29" i="6"/>
  <c r="DI29" i="6"/>
  <c r="DH29" i="6"/>
  <c r="DG29" i="6"/>
  <c r="DF29" i="6"/>
  <c r="DE29" i="6"/>
  <c r="DD29" i="6"/>
  <c r="DC29" i="6"/>
  <c r="DB29" i="6"/>
  <c r="DA29" i="6"/>
  <c r="CZ29" i="6"/>
  <c r="CY29" i="6"/>
  <c r="CX29" i="6"/>
  <c r="CW29" i="6"/>
  <c r="CV29" i="6"/>
  <c r="CU29" i="6"/>
  <c r="CT29" i="6"/>
  <c r="CS29" i="6"/>
  <c r="CR29" i="6"/>
  <c r="CQ29" i="6"/>
  <c r="CP29" i="6"/>
  <c r="CO29" i="6"/>
  <c r="CN29" i="6"/>
  <c r="CM29" i="6"/>
  <c r="CL29" i="6"/>
  <c r="CK29" i="6"/>
  <c r="CJ29" i="6"/>
  <c r="CI29" i="6"/>
  <c r="CH29" i="6"/>
  <c r="CG29" i="6"/>
  <c r="B29" i="6"/>
  <c r="DJ28" i="6"/>
  <c r="DI28" i="6"/>
  <c r="DH28" i="6"/>
  <c r="DG28" i="6"/>
  <c r="DF28" i="6"/>
  <c r="DE28" i="6"/>
  <c r="DD28" i="6"/>
  <c r="DC28" i="6"/>
  <c r="DB28" i="6"/>
  <c r="DA28" i="6"/>
  <c r="CZ28" i="6"/>
  <c r="CY28" i="6"/>
  <c r="CX28" i="6"/>
  <c r="CW28" i="6"/>
  <c r="CV28" i="6"/>
  <c r="CU28" i="6"/>
  <c r="CT28" i="6"/>
  <c r="CS28" i="6"/>
  <c r="CR28" i="6"/>
  <c r="CQ28" i="6"/>
  <c r="CP28" i="6"/>
  <c r="CO28" i="6"/>
  <c r="CN28" i="6"/>
  <c r="CM28" i="6"/>
  <c r="CL28" i="6"/>
  <c r="CK28" i="6"/>
  <c r="CJ28" i="6"/>
  <c r="CI28" i="6"/>
  <c r="CH28" i="6"/>
  <c r="CG28" i="6"/>
  <c r="B28" i="6"/>
  <c r="DJ27" i="6"/>
  <c r="DI27" i="6"/>
  <c r="DH27" i="6"/>
  <c r="DG27" i="6"/>
  <c r="DF27" i="6"/>
  <c r="DE27" i="6"/>
  <c r="DD27" i="6"/>
  <c r="DC27" i="6"/>
  <c r="DB27" i="6"/>
  <c r="DA27" i="6"/>
  <c r="CZ27" i="6"/>
  <c r="CY27" i="6"/>
  <c r="CX27" i="6"/>
  <c r="CW27" i="6"/>
  <c r="CV27" i="6"/>
  <c r="CU27" i="6"/>
  <c r="CT27" i="6"/>
  <c r="CS27" i="6"/>
  <c r="CR27" i="6"/>
  <c r="CQ27" i="6"/>
  <c r="CP27" i="6"/>
  <c r="CO27" i="6"/>
  <c r="CN27" i="6"/>
  <c r="CM27" i="6"/>
  <c r="CL27" i="6"/>
  <c r="CK27" i="6"/>
  <c r="CJ27" i="6"/>
  <c r="CI27" i="6"/>
  <c r="CH27" i="6"/>
  <c r="CG27" i="6"/>
  <c r="B27" i="6"/>
  <c r="DJ26" i="6"/>
  <c r="DI26" i="6"/>
  <c r="DH26" i="6"/>
  <c r="DG26" i="6"/>
  <c r="DF26" i="6"/>
  <c r="DE26" i="6"/>
  <c r="DD26" i="6"/>
  <c r="DC26" i="6"/>
  <c r="DC19" i="6"/>
  <c r="DC20" i="6"/>
  <c r="DC21" i="6"/>
  <c r="DC22" i="6"/>
  <c r="DC23" i="6"/>
  <c r="DC24" i="6"/>
  <c r="DC25" i="6"/>
  <c r="DB26" i="6"/>
  <c r="DA26" i="6"/>
  <c r="CZ26" i="6"/>
  <c r="CY26" i="6"/>
  <c r="CY19" i="6"/>
  <c r="CY20" i="6"/>
  <c r="CY21" i="6"/>
  <c r="CY22" i="6"/>
  <c r="CY23" i="6"/>
  <c r="CY24" i="6"/>
  <c r="CY25" i="6"/>
  <c r="CX26" i="6"/>
  <c r="CW26" i="6"/>
  <c r="CV26" i="6"/>
  <c r="CU26" i="6"/>
  <c r="CU19" i="6"/>
  <c r="CU20" i="6"/>
  <c r="CU21" i="6"/>
  <c r="CU22" i="6"/>
  <c r="CU23" i="6"/>
  <c r="CU24" i="6"/>
  <c r="CU25" i="6"/>
  <c r="CT26" i="6"/>
  <c r="CS26" i="6"/>
  <c r="CR26" i="6"/>
  <c r="CQ26" i="6"/>
  <c r="CP26" i="6"/>
  <c r="CO26" i="6"/>
  <c r="CN26" i="6"/>
  <c r="CM26" i="6"/>
  <c r="CM19" i="6"/>
  <c r="CM20" i="6"/>
  <c r="CM21" i="6"/>
  <c r="CM22" i="6"/>
  <c r="CM23" i="6"/>
  <c r="CM24" i="6"/>
  <c r="CM25" i="6"/>
  <c r="CL26" i="6"/>
  <c r="CK26" i="6"/>
  <c r="CJ26" i="6"/>
  <c r="CI26" i="6"/>
  <c r="CI19" i="6"/>
  <c r="CI20" i="6"/>
  <c r="CI21" i="6"/>
  <c r="CI22" i="6"/>
  <c r="CI23" i="6"/>
  <c r="CI24" i="6"/>
  <c r="CI25" i="6"/>
  <c r="CH26" i="6"/>
  <c r="CG26" i="6"/>
  <c r="B26" i="6"/>
  <c r="A1" i="13"/>
  <c r="H1" i="13"/>
  <c r="AH36" i="6"/>
  <c r="AI36" i="6"/>
  <c r="AJ36" i="6"/>
  <c r="AK36" i="6"/>
  <c r="AL36" i="6"/>
  <c r="AM36" i="6"/>
  <c r="AN36" i="6"/>
  <c r="AO36" i="6"/>
  <c r="AP36" i="6"/>
  <c r="AQ36" i="6"/>
  <c r="AR36" i="6"/>
  <c r="AS36" i="6"/>
  <c r="AT36" i="6"/>
  <c r="AU36" i="6"/>
  <c r="AV36" i="6"/>
  <c r="AW36" i="6"/>
  <c r="AX36" i="6"/>
  <c r="AY36" i="6"/>
  <c r="AZ36" i="6"/>
  <c r="BA36" i="6"/>
  <c r="BB36" i="6"/>
  <c r="BC36" i="6"/>
  <c r="BD36" i="6"/>
  <c r="BE36" i="6"/>
  <c r="BF36" i="6"/>
  <c r="BG36" i="6"/>
  <c r="BH36" i="6"/>
  <c r="BI36" i="6"/>
  <c r="BJ36" i="6"/>
  <c r="BK36" i="6"/>
  <c r="AH37" i="6"/>
  <c r="AI37" i="6"/>
  <c r="AJ37" i="6"/>
  <c r="AK37" i="6"/>
  <c r="AL37" i="6"/>
  <c r="AM37" i="6"/>
  <c r="AN37" i="6"/>
  <c r="AO37" i="6"/>
  <c r="AP37" i="6"/>
  <c r="AQ37" i="6"/>
  <c r="AR37" i="6"/>
  <c r="AS37" i="6"/>
  <c r="AT37" i="6"/>
  <c r="AU37" i="6"/>
  <c r="AV37" i="6"/>
  <c r="AW37" i="6"/>
  <c r="AX37" i="6"/>
  <c r="AY37" i="6"/>
  <c r="AZ37" i="6"/>
  <c r="BA37" i="6"/>
  <c r="BB37" i="6"/>
  <c r="BC37" i="6"/>
  <c r="BD37" i="6"/>
  <c r="BE37" i="6"/>
  <c r="BF37" i="6"/>
  <c r="BG37" i="6"/>
  <c r="BH37" i="6"/>
  <c r="BI37" i="6"/>
  <c r="BJ37" i="6"/>
  <c r="BK37" i="6"/>
  <c r="AH38" i="6"/>
  <c r="AI38" i="6"/>
  <c r="AJ38" i="6"/>
  <c r="AK38" i="6"/>
  <c r="AL38" i="6"/>
  <c r="AM38" i="6"/>
  <c r="AN38" i="6"/>
  <c r="AO38" i="6"/>
  <c r="AP38" i="6"/>
  <c r="AQ38" i="6"/>
  <c r="AR38" i="6"/>
  <c r="AS38" i="6"/>
  <c r="AT38" i="6"/>
  <c r="AU38" i="6"/>
  <c r="AV38" i="6"/>
  <c r="AW38" i="6"/>
  <c r="AX38" i="6"/>
  <c r="AY38" i="6"/>
  <c r="AZ38" i="6"/>
  <c r="BA38" i="6"/>
  <c r="BB38" i="6"/>
  <c r="BC38" i="6"/>
  <c r="BD38" i="6"/>
  <c r="BE38" i="6"/>
  <c r="BF38" i="6"/>
  <c r="BG38" i="6"/>
  <c r="BH38" i="6"/>
  <c r="BI38" i="6"/>
  <c r="BJ38" i="6"/>
  <c r="BK38" i="6"/>
  <c r="BC20" i="10"/>
  <c r="C40" i="6"/>
  <c r="B46" i="8"/>
  <c r="B42" i="16"/>
  <c r="B47" i="10"/>
  <c r="AH3" i="6"/>
  <c r="AI3" i="6"/>
  <c r="AJ3" i="6"/>
  <c r="AK3" i="6"/>
  <c r="AL3" i="6"/>
  <c r="AM3" i="6"/>
  <c r="AN3" i="6"/>
  <c r="AO3" i="6"/>
  <c r="AP3" i="6"/>
  <c r="AQ3" i="6"/>
  <c r="AR3" i="6"/>
  <c r="AS3" i="6"/>
  <c r="AT3" i="6"/>
  <c r="AU3" i="6"/>
  <c r="AV3" i="6"/>
  <c r="AW3" i="6"/>
  <c r="AX3" i="6"/>
  <c r="AY3" i="6"/>
  <c r="AZ3" i="6"/>
  <c r="BA3" i="6"/>
  <c r="BB3" i="6"/>
  <c r="BC3" i="6"/>
  <c r="BD3" i="6"/>
  <c r="BE3" i="6"/>
  <c r="BF3" i="6"/>
  <c r="BG3" i="6"/>
  <c r="BH3" i="6"/>
  <c r="BI3" i="6"/>
  <c r="BJ3" i="6"/>
  <c r="BK3" i="6"/>
  <c r="B21" i="6"/>
  <c r="B22" i="6"/>
  <c r="A35" i="18"/>
  <c r="B24" i="6"/>
  <c r="B25" i="6"/>
  <c r="BI13" i="13"/>
  <c r="BI19" i="13"/>
  <c r="BH13" i="13"/>
  <c r="BH30" i="13"/>
  <c r="BG13" i="13"/>
  <c r="BG30" i="13"/>
  <c r="BF13" i="13"/>
  <c r="BF35" i="13"/>
  <c r="BE13" i="13"/>
  <c r="BE18" i="13"/>
  <c r="BD13" i="13"/>
  <c r="BD30" i="13"/>
  <c r="BC13" i="13"/>
  <c r="BB13" i="13"/>
  <c r="BB24" i="13"/>
  <c r="BA13" i="13"/>
  <c r="AZ13" i="13"/>
  <c r="AZ1" i="13"/>
  <c r="AY13" i="13"/>
  <c r="AY20" i="13"/>
  <c r="AX13" i="13"/>
  <c r="AX31" i="13"/>
  <c r="AW13" i="13"/>
  <c r="AV13" i="13"/>
  <c r="AV32" i="13"/>
  <c r="AU13" i="13"/>
  <c r="AT13" i="13"/>
  <c r="AT28" i="13"/>
  <c r="AS13" i="13"/>
  <c r="AS18" i="13"/>
  <c r="AR13" i="13"/>
  <c r="AR34" i="13"/>
  <c r="AQ13" i="13"/>
  <c r="AQ31" i="13"/>
  <c r="AP13" i="13"/>
  <c r="AP26" i="13"/>
  <c r="AO13" i="13"/>
  <c r="AO25" i="13"/>
  <c r="AN13" i="13"/>
  <c r="AM13" i="13"/>
  <c r="AL13" i="13"/>
  <c r="AK13" i="13"/>
  <c r="AK22" i="13"/>
  <c r="AJ13" i="13"/>
  <c r="AJ32" i="13"/>
  <c r="AI13" i="13"/>
  <c r="AI22" i="13"/>
  <c r="AH13" i="13"/>
  <c r="AH32" i="13"/>
  <c r="AG13" i="13"/>
  <c r="AF13" i="13"/>
  <c r="AF36" i="13"/>
  <c r="AE13" i="13"/>
  <c r="AD13" i="13"/>
  <c r="AD17" i="13"/>
  <c r="AC13" i="13"/>
  <c r="AC25" i="13"/>
  <c r="AB13" i="13"/>
  <c r="AB36" i="13"/>
  <c r="AA13" i="13"/>
  <c r="AA30" i="13"/>
  <c r="Z13" i="13"/>
  <c r="Z34" i="13"/>
  <c r="Y13" i="13"/>
  <c r="X13" i="13"/>
  <c r="X34" i="13"/>
  <c r="W13" i="13"/>
  <c r="W26" i="13"/>
  <c r="V13" i="13"/>
  <c r="U13" i="13"/>
  <c r="U29" i="13"/>
  <c r="T13" i="13"/>
  <c r="T30" i="13"/>
  <c r="S13" i="13"/>
  <c r="S25" i="13"/>
  <c r="R13" i="13"/>
  <c r="R36" i="13"/>
  <c r="Q13" i="13"/>
  <c r="P13" i="13"/>
  <c r="P25" i="13"/>
  <c r="O13" i="13"/>
  <c r="N13" i="13"/>
  <c r="M13" i="13"/>
  <c r="L13" i="13"/>
  <c r="B14" i="19"/>
  <c r="B15" i="19"/>
  <c r="C13" i="19"/>
  <c r="B34" i="10"/>
  <c r="B35" i="10"/>
  <c r="B36" i="10"/>
  <c r="B34" i="8"/>
  <c r="B35" i="8"/>
  <c r="P41" i="6"/>
  <c r="N39" i="13"/>
  <c r="DJ25" i="6"/>
  <c r="DJ19" i="6"/>
  <c r="DJ20" i="6"/>
  <c r="DJ21" i="6"/>
  <c r="DJ22" i="6"/>
  <c r="DJ23" i="6"/>
  <c r="DJ24" i="6"/>
  <c r="DI25" i="6"/>
  <c r="DH25" i="6"/>
  <c r="DG25" i="6"/>
  <c r="DF25" i="6"/>
  <c r="DF19" i="6"/>
  <c r="DF20" i="6"/>
  <c r="DF21" i="6"/>
  <c r="DF22" i="6"/>
  <c r="DF23" i="6"/>
  <c r="DF24" i="6"/>
  <c r="DE25" i="6"/>
  <c r="DD25" i="6"/>
  <c r="DB25" i="6"/>
  <c r="DB19" i="6"/>
  <c r="DB20" i="6"/>
  <c r="DB21" i="6"/>
  <c r="DB22" i="6"/>
  <c r="DB23" i="6"/>
  <c r="DB24" i="6"/>
  <c r="DA25" i="6"/>
  <c r="CZ25" i="6"/>
  <c r="CX25" i="6"/>
  <c r="CX19" i="6"/>
  <c r="CX20" i="6"/>
  <c r="CX21" i="6"/>
  <c r="CX22" i="6"/>
  <c r="CX23" i="6"/>
  <c r="CX24" i="6"/>
  <c r="CW25" i="6"/>
  <c r="CV25" i="6"/>
  <c r="CT25" i="6"/>
  <c r="CS25" i="6"/>
  <c r="CR25" i="6"/>
  <c r="CQ25" i="6"/>
  <c r="CP25" i="6"/>
  <c r="CP19" i="6"/>
  <c r="CP20" i="6"/>
  <c r="CP21" i="6"/>
  <c r="CP22" i="6"/>
  <c r="CP23" i="6"/>
  <c r="CP24" i="6"/>
  <c r="CO25" i="6"/>
  <c r="CN25" i="6"/>
  <c r="CL25" i="6"/>
  <c r="CL19" i="6"/>
  <c r="CL20" i="6"/>
  <c r="CL21" i="6"/>
  <c r="CL22" i="6"/>
  <c r="CL23" i="6"/>
  <c r="CL24" i="6"/>
  <c r="CK25" i="6"/>
  <c r="CJ25" i="6"/>
  <c r="CH25" i="6"/>
  <c r="CG25" i="6"/>
  <c r="DI24" i="6"/>
  <c r="DI19" i="6"/>
  <c r="DI20" i="6"/>
  <c r="DI21" i="6"/>
  <c r="DI22" i="6"/>
  <c r="DI23" i="6"/>
  <c r="DH24" i="6"/>
  <c r="DG24" i="6"/>
  <c r="DE24" i="6"/>
  <c r="DD24" i="6"/>
  <c r="DA24" i="6"/>
  <c r="CZ24" i="6"/>
  <c r="CW24" i="6"/>
  <c r="CV24" i="6"/>
  <c r="CT24" i="6"/>
  <c r="CS24" i="6"/>
  <c r="CR24" i="6"/>
  <c r="CQ24" i="6"/>
  <c r="CO24" i="6"/>
  <c r="CO19" i="6"/>
  <c r="CO20" i="6"/>
  <c r="CO21" i="6"/>
  <c r="CO22" i="6"/>
  <c r="CO23" i="6"/>
  <c r="CN24" i="6"/>
  <c r="CK24" i="6"/>
  <c r="CJ24" i="6"/>
  <c r="CH24" i="6"/>
  <c r="CG24" i="6"/>
  <c r="CG19" i="6"/>
  <c r="CG20" i="6"/>
  <c r="CG21" i="6"/>
  <c r="CG22" i="6"/>
  <c r="CG23" i="6"/>
  <c r="DH23" i="6"/>
  <c r="DG23" i="6"/>
  <c r="DE23" i="6"/>
  <c r="DD23" i="6"/>
  <c r="DA23" i="6"/>
  <c r="CZ23" i="6"/>
  <c r="CW23" i="6"/>
  <c r="CV23" i="6"/>
  <c r="CT23" i="6"/>
  <c r="CS23" i="6"/>
  <c r="CR23" i="6"/>
  <c r="CQ23" i="6"/>
  <c r="CN23" i="6"/>
  <c r="CK23" i="6"/>
  <c r="CJ23" i="6"/>
  <c r="CH23" i="6"/>
  <c r="B23" i="6"/>
  <c r="D1" i="16"/>
  <c r="J1" i="16"/>
  <c r="G1" i="16"/>
  <c r="H1" i="16"/>
  <c r="E1" i="16"/>
  <c r="F1" i="16"/>
  <c r="B1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D15" i="16"/>
  <c r="J15" i="16"/>
  <c r="G40" i="10"/>
  <c r="K40" i="10"/>
  <c r="D16" i="16"/>
  <c r="J16" i="16"/>
  <c r="D17" i="16"/>
  <c r="J17" i="16"/>
  <c r="D18" i="16"/>
  <c r="J18" i="16"/>
  <c r="D19" i="16"/>
  <c r="J19" i="16"/>
  <c r="D20" i="16"/>
  <c r="J20" i="16"/>
  <c r="D21" i="16"/>
  <c r="J21" i="16"/>
  <c r="D22" i="16"/>
  <c r="J22" i="16"/>
  <c r="D23" i="16"/>
  <c r="J23" i="16"/>
  <c r="D24" i="16"/>
  <c r="J24" i="16"/>
  <c r="D25" i="16"/>
  <c r="J25" i="16"/>
  <c r="D26" i="16"/>
  <c r="J26" i="16"/>
  <c r="D27" i="16"/>
  <c r="J27" i="16"/>
  <c r="D28" i="16"/>
  <c r="J28" i="16"/>
  <c r="D29" i="16"/>
  <c r="J29" i="16"/>
  <c r="D30" i="16"/>
  <c r="J30" i="16"/>
  <c r="D31" i="16"/>
  <c r="J31" i="16"/>
  <c r="D32" i="16"/>
  <c r="J32" i="16"/>
  <c r="D33" i="16"/>
  <c r="J33" i="16"/>
  <c r="D34" i="16"/>
  <c r="J34" i="16"/>
  <c r="D35" i="16"/>
  <c r="J35" i="16"/>
  <c r="D36" i="16"/>
  <c r="J36" i="16"/>
  <c r="D37" i="16"/>
  <c r="J37" i="16"/>
  <c r="D14" i="16"/>
  <c r="J14" i="16"/>
  <c r="DK1" i="6"/>
  <c r="C1" i="6"/>
  <c r="G1" i="6"/>
  <c r="H1" i="6"/>
  <c r="BM1" i="6"/>
  <c r="L45" i="16"/>
  <c r="L44" i="16"/>
  <c r="L43" i="16"/>
  <c r="B8" i="19"/>
  <c r="C8" i="19"/>
  <c r="D8" i="19"/>
  <c r="E8" i="19"/>
  <c r="B1" i="10"/>
  <c r="B1" i="8"/>
  <c r="G3" i="6"/>
  <c r="H3" i="6"/>
  <c r="B3" i="6"/>
  <c r="DJ1" i="6"/>
  <c r="DI1" i="6"/>
  <c r="DH1" i="6"/>
  <c r="DG1" i="6"/>
  <c r="DF1" i="6"/>
  <c r="DE1" i="6"/>
  <c r="DD1" i="6"/>
  <c r="DC1" i="6"/>
  <c r="DB1" i="6"/>
  <c r="DA1" i="6"/>
  <c r="CZ1" i="6"/>
  <c r="CY1" i="6"/>
  <c r="CX1" i="6"/>
  <c r="CW1" i="6"/>
  <c r="CV1" i="6"/>
  <c r="CU1" i="6"/>
  <c r="CT1" i="6"/>
  <c r="CS1" i="6"/>
  <c r="CR1" i="6"/>
  <c r="CQ1" i="6"/>
  <c r="CP1" i="6"/>
  <c r="CO1" i="6"/>
  <c r="CN1" i="6"/>
  <c r="CM1" i="6"/>
  <c r="CL1" i="6"/>
  <c r="CK1" i="6"/>
  <c r="CJ1" i="6"/>
  <c r="CI1" i="6"/>
  <c r="CH1" i="6"/>
  <c r="CG1" i="6"/>
  <c r="B1" i="6"/>
  <c r="A1" i="18"/>
  <c r="J1" i="18"/>
  <c r="CH19" i="6"/>
  <c r="CJ19" i="6"/>
  <c r="CJ20" i="6"/>
  <c r="CJ21" i="6"/>
  <c r="CJ22" i="6"/>
  <c r="CK19" i="6"/>
  <c r="CN19" i="6"/>
  <c r="CN20" i="6"/>
  <c r="CN21" i="6"/>
  <c r="CN22" i="6"/>
  <c r="CQ19" i="6"/>
  <c r="CR19" i="6"/>
  <c r="CR20" i="6"/>
  <c r="CR21" i="6"/>
  <c r="CR22" i="6"/>
  <c r="CS19" i="6"/>
  <c r="CT19" i="6"/>
  <c r="CV19" i="6"/>
  <c r="CV20" i="6"/>
  <c r="CV21" i="6"/>
  <c r="CV22" i="6"/>
  <c r="CW19" i="6"/>
  <c r="CZ19" i="6"/>
  <c r="CZ20" i="6"/>
  <c r="CZ21" i="6"/>
  <c r="CZ22" i="6"/>
  <c r="DA19" i="6"/>
  <c r="DD19" i="6"/>
  <c r="DD20" i="6"/>
  <c r="DD21" i="6"/>
  <c r="DD22" i="6"/>
  <c r="DE19" i="6"/>
  <c r="DG19" i="6"/>
  <c r="DH19" i="6"/>
  <c r="DH20" i="6"/>
  <c r="DH21" i="6"/>
  <c r="DH22" i="6"/>
  <c r="CH20" i="6"/>
  <c r="CK20" i="6"/>
  <c r="CQ20" i="6"/>
  <c r="CQ21" i="6"/>
  <c r="CQ22" i="6"/>
  <c r="CS20" i="6"/>
  <c r="CT20" i="6"/>
  <c r="CW20" i="6"/>
  <c r="DA20" i="6"/>
  <c r="DE20" i="6"/>
  <c r="DG20" i="6"/>
  <c r="DG21" i="6"/>
  <c r="DG22" i="6"/>
  <c r="CH21" i="6"/>
  <c r="CH22" i="6"/>
  <c r="CK21" i="6"/>
  <c r="CS21" i="6"/>
  <c r="CT21" i="6"/>
  <c r="CT22" i="6"/>
  <c r="CW21" i="6"/>
  <c r="DA21" i="6"/>
  <c r="DE21" i="6"/>
  <c r="CK22" i="6"/>
  <c r="CS22" i="6"/>
  <c r="CW22" i="6"/>
  <c r="DA22" i="6"/>
  <c r="DE22" i="6"/>
  <c r="BA29" i="10"/>
  <c r="BB29" i="10"/>
  <c r="E30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R30" i="10"/>
  <c r="S30" i="10"/>
  <c r="T30" i="10"/>
  <c r="U30" i="10"/>
  <c r="V30" i="10"/>
  <c r="W30" i="10"/>
  <c r="X30" i="10"/>
  <c r="Y30" i="10"/>
  <c r="Z30" i="10"/>
  <c r="AA30" i="10"/>
  <c r="AB30" i="10"/>
  <c r="AC30" i="10"/>
  <c r="AD30" i="10"/>
  <c r="AE30" i="10"/>
  <c r="AF30" i="10"/>
  <c r="AG30" i="10"/>
  <c r="AH30" i="10"/>
  <c r="AI30" i="10"/>
  <c r="AJ30" i="10"/>
  <c r="AK30" i="10"/>
  <c r="AL30" i="10"/>
  <c r="AM30" i="10"/>
  <c r="AN30" i="10"/>
  <c r="AO30" i="10"/>
  <c r="AP30" i="10"/>
  <c r="AQ30" i="10"/>
  <c r="AR30" i="10"/>
  <c r="AS30" i="10"/>
  <c r="AT30" i="10"/>
  <c r="AU30" i="10"/>
  <c r="AV30" i="10"/>
  <c r="AW30" i="10"/>
  <c r="AX30" i="10"/>
  <c r="AY30" i="10"/>
  <c r="AZ30" i="10"/>
  <c r="BA30" i="10"/>
  <c r="BB30" i="10"/>
  <c r="AS48" i="10"/>
  <c r="AS49" i="10"/>
  <c r="AS50" i="10"/>
  <c r="BC2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AZ30" i="8"/>
  <c r="BA30" i="8"/>
  <c r="BB30" i="8"/>
  <c r="G38" i="8"/>
  <c r="K38" i="8"/>
  <c r="AR47" i="8"/>
  <c r="AR48" i="8"/>
  <c r="B19" i="6"/>
  <c r="B20" i="6"/>
  <c r="B36" i="6"/>
  <c r="G36" i="6"/>
  <c r="H36" i="6"/>
  <c r="B37" i="6"/>
  <c r="G37" i="6"/>
  <c r="H37" i="6"/>
  <c r="B38" i="6"/>
  <c r="G38" i="6"/>
  <c r="H38" i="6"/>
  <c r="V41" i="6"/>
  <c r="AB41" i="6"/>
  <c r="AH41" i="6"/>
  <c r="AN41" i="6"/>
  <c r="AT41" i="6"/>
  <c r="AZ41" i="6"/>
  <c r="BF41" i="6"/>
  <c r="P42" i="6"/>
  <c r="BD40" i="13"/>
  <c r="V42" i="6"/>
  <c r="AB42" i="6"/>
  <c r="AH42" i="6"/>
  <c r="AN42" i="6"/>
  <c r="AT42" i="6"/>
  <c r="AZ42" i="6"/>
  <c r="BF42" i="6"/>
  <c r="E26" i="16"/>
  <c r="E27" i="16"/>
  <c r="E28" i="16"/>
  <c r="E29" i="16"/>
  <c r="E30" i="16"/>
  <c r="E31" i="16"/>
  <c r="E32" i="16"/>
  <c r="E33" i="16"/>
  <c r="G27" i="16"/>
  <c r="G26" i="16"/>
  <c r="G28" i="16"/>
  <c r="G30" i="16"/>
  <c r="G31" i="16"/>
  <c r="G29" i="16"/>
  <c r="G32" i="16"/>
  <c r="G33" i="16"/>
  <c r="E34" i="16"/>
  <c r="G34" i="16"/>
  <c r="G35" i="16"/>
  <c r="E35" i="16"/>
  <c r="G36" i="16"/>
  <c r="E36" i="16"/>
  <c r="E37" i="16"/>
  <c r="G37" i="16"/>
  <c r="E17" i="13"/>
  <c r="AE17" i="13"/>
  <c r="AJ29" i="13"/>
  <c r="AR29" i="13"/>
  <c r="AR19" i="13"/>
  <c r="W20" i="13"/>
  <c r="AM20" i="13"/>
  <c r="AM28" i="13"/>
  <c r="AM17" i="13"/>
  <c r="AM19" i="13"/>
  <c r="AM22" i="13"/>
  <c r="EK1" i="6"/>
  <c r="AM18" i="13"/>
  <c r="W35" i="13"/>
  <c r="W36" i="13"/>
  <c r="W34" i="13"/>
  <c r="W29" i="13"/>
  <c r="W27" i="13"/>
  <c r="W25" i="13"/>
  <c r="W21" i="13"/>
  <c r="AE34" i="13"/>
  <c r="AE21" i="13"/>
  <c r="AM1" i="13"/>
  <c r="AM35" i="13"/>
  <c r="AM33" i="13"/>
  <c r="AM31" i="13"/>
  <c r="AM36" i="13"/>
  <c r="AM34" i="13"/>
  <c r="AM32" i="13"/>
  <c r="AM29" i="13"/>
  <c r="AM27" i="13"/>
  <c r="AM25" i="13"/>
  <c r="AM23" i="13"/>
  <c r="AM21" i="13"/>
  <c r="BC25" i="13"/>
  <c r="BC19" i="13"/>
  <c r="Z26" i="13"/>
  <c r="AH31" i="13"/>
  <c r="AP17" i="13"/>
  <c r="W24" i="13"/>
  <c r="AM24" i="13"/>
  <c r="BI27" i="13"/>
  <c r="AM30" i="13"/>
  <c r="O17" i="13"/>
  <c r="AU33" i="13"/>
  <c r="AK35" i="13"/>
  <c r="BH34" i="13"/>
  <c r="AK23" i="13"/>
  <c r="W19" i="13"/>
  <c r="W17" i="13"/>
  <c r="T26" i="13"/>
  <c r="AE30" i="13"/>
  <c r="AE36" i="13"/>
  <c r="AE27" i="13"/>
  <c r="AE24" i="13"/>
  <c r="BI33" i="13"/>
  <c r="AE20" i="13"/>
  <c r="BB22" i="13"/>
  <c r="AE26" i="13"/>
  <c r="AE19" i="13"/>
  <c r="AE25" i="13"/>
  <c r="AE35" i="13"/>
  <c r="BI21" i="13"/>
  <c r="AE28" i="13"/>
  <c r="AU29" i="13"/>
  <c r="AE29" i="13"/>
  <c r="AJ36" i="13"/>
  <c r="B19" i="13"/>
  <c r="AY1" i="13"/>
  <c r="AP25" i="13"/>
  <c r="BG36" i="13"/>
  <c r="AQ18" i="13"/>
  <c r="AP28" i="13"/>
  <c r="AY27" i="13"/>
  <c r="AQ17" i="13"/>
  <c r="BH20" i="13"/>
  <c r="AP34" i="13"/>
  <c r="AH17" i="13"/>
  <c r="AP27" i="13"/>
  <c r="AP32" i="13"/>
  <c r="AH33" i="13"/>
  <c r="Z28" i="13"/>
  <c r="AR36" i="13"/>
  <c r="AP29" i="13"/>
  <c r="T35" i="13"/>
  <c r="BH21" i="13"/>
  <c r="BF26" i="13"/>
  <c r="AP30" i="13"/>
  <c r="AP31" i="13"/>
  <c r="Z21" i="13"/>
  <c r="Z35" i="13"/>
  <c r="AZ17" i="13"/>
  <c r="AJ1" i="13"/>
  <c r="BF27" i="13"/>
  <c r="Z30" i="13"/>
  <c r="AZ25" i="13"/>
  <c r="T21" i="13"/>
  <c r="BH24" i="13"/>
  <c r="AP20" i="13"/>
  <c r="AP33" i="13"/>
  <c r="Z25" i="13"/>
  <c r="R24" i="13"/>
  <c r="AZ31" i="13"/>
  <c r="AB28" i="13"/>
  <c r="AH35" i="13"/>
  <c r="Z29" i="13"/>
  <c r="AZ33" i="13"/>
  <c r="AB27" i="13"/>
  <c r="AJ19" i="13"/>
  <c r="AX35" i="13"/>
  <c r="AP35" i="13"/>
  <c r="AJ34" i="13"/>
  <c r="AP19" i="13"/>
  <c r="AP21" i="13"/>
  <c r="AP24" i="13"/>
  <c r="AP1" i="13"/>
  <c r="Z20" i="13"/>
  <c r="R28" i="13"/>
  <c r="AR35" i="13"/>
  <c r="AR26" i="13"/>
  <c r="AP36" i="13"/>
  <c r="AZ27" i="13"/>
  <c r="AP22" i="13"/>
  <c r="R26" i="13"/>
  <c r="AJ26" i="13"/>
  <c r="AX25" i="13"/>
  <c r="Z19" i="13"/>
  <c r="AP23" i="13"/>
  <c r="AH21" i="13"/>
  <c r="Z24" i="13"/>
  <c r="AR21" i="13"/>
  <c r="BD27" i="13"/>
  <c r="BD36" i="13"/>
  <c r="BD20" i="13"/>
  <c r="AV20" i="13"/>
  <c r="AV21" i="13"/>
  <c r="AX36" i="13"/>
  <c r="AX24" i="13"/>
  <c r="AI25" i="13"/>
  <c r="AX33" i="13"/>
  <c r="AX23" i="13"/>
  <c r="AH27" i="13"/>
  <c r="AX1" i="13"/>
  <c r="AX27" i="13"/>
  <c r="AH29" i="13"/>
  <c r="AH23" i="13"/>
  <c r="AX18" i="13"/>
  <c r="AH25" i="13"/>
  <c r="AX29" i="13"/>
  <c r="AH30" i="13"/>
  <c r="AX19" i="13"/>
  <c r="AX30" i="13"/>
  <c r="AH36" i="13"/>
  <c r="AJ28" i="13"/>
  <c r="AX34" i="13"/>
  <c r="AH34" i="13"/>
  <c r="AH18" i="13"/>
  <c r="AV34" i="13"/>
  <c r="AH22" i="13"/>
  <c r="AY18" i="13"/>
  <c r="AF17" i="13"/>
  <c r="AF28" i="13"/>
  <c r="R19" i="13"/>
  <c r="AH24" i="13"/>
  <c r="AF29" i="13"/>
  <c r="AX20" i="13"/>
  <c r="AV18" i="13"/>
  <c r="AX28" i="13"/>
  <c r="AH26" i="13"/>
  <c r="R21" i="13"/>
  <c r="AF1" i="13"/>
  <c r="AH1" i="13"/>
  <c r="AH19" i="13"/>
  <c r="AH20" i="13"/>
  <c r="AX22" i="13"/>
  <c r="AX26" i="13"/>
  <c r="AX17" i="13"/>
  <c r="AX32" i="13"/>
  <c r="AH28" i="13"/>
  <c r="R25" i="13"/>
  <c r="AX21" i="13"/>
  <c r="BI25" i="13"/>
  <c r="AK25" i="13"/>
  <c r="BI28" i="13"/>
  <c r="AK21" i="13"/>
  <c r="BI30" i="13"/>
  <c r="AS22" i="13"/>
  <c r="BI23" i="13"/>
  <c r="AK34" i="13"/>
  <c r="AK20" i="13"/>
  <c r="BI35" i="13"/>
  <c r="AK19" i="13"/>
  <c r="BI32" i="13"/>
  <c r="AK18" i="13"/>
  <c r="AK33" i="13"/>
  <c r="AK28" i="13"/>
  <c r="AK27" i="13"/>
  <c r="BI17" i="13"/>
  <c r="BI31" i="13"/>
  <c r="AK32" i="13"/>
  <c r="AK17" i="13"/>
  <c r="AK30" i="13"/>
  <c r="BI29" i="13"/>
  <c r="BI34" i="13"/>
  <c r="BI22" i="13"/>
  <c r="AS23" i="13"/>
  <c r="BI20" i="13"/>
  <c r="BI26" i="13"/>
  <c r="AK31" i="13"/>
  <c r="AK26" i="13"/>
  <c r="AK29" i="13"/>
  <c r="AK24" i="13"/>
  <c r="BI36" i="13"/>
  <c r="AK36" i="13"/>
  <c r="BI1" i="13"/>
  <c r="AK1" i="13"/>
  <c r="BI24" i="13"/>
  <c r="AJ24" i="13"/>
  <c r="AJ35" i="13"/>
  <c r="AZ34" i="13"/>
  <c r="AZ36" i="13"/>
  <c r="T25" i="13"/>
  <c r="T27" i="13"/>
  <c r="T29" i="13"/>
  <c r="T24" i="13"/>
  <c r="BH28" i="13"/>
  <c r="BH17" i="13"/>
  <c r="BH29" i="13"/>
  <c r="BH33" i="13"/>
  <c r="BH25" i="13"/>
  <c r="BH18" i="13"/>
  <c r="AR18" i="13"/>
  <c r="AB19" i="13"/>
  <c r="AV17" i="13"/>
  <c r="AB17" i="13"/>
  <c r="BD26" i="13"/>
  <c r="BD29" i="13"/>
  <c r="AZ20" i="13"/>
  <c r="AZ21" i="13"/>
  <c r="AZ30" i="13"/>
  <c r="AV24" i="13"/>
  <c r="AV25" i="13"/>
  <c r="AR20" i="13"/>
  <c r="AR28" i="13"/>
  <c r="AR23" i="13"/>
  <c r="AR30" i="13"/>
  <c r="AR1" i="13"/>
  <c r="AJ31" i="13"/>
  <c r="AJ33" i="13"/>
  <c r="AF20" i="13"/>
  <c r="AF33" i="13"/>
  <c r="AF31" i="13"/>
  <c r="AB20" i="13"/>
  <c r="AB30" i="13"/>
  <c r="AB29" i="13"/>
  <c r="AJ25" i="13"/>
  <c r="AJ27" i="13"/>
  <c r="AZ19" i="13"/>
  <c r="AZ26" i="13"/>
  <c r="T20" i="13"/>
  <c r="T34" i="13"/>
  <c r="T36" i="13"/>
  <c r="BH32" i="13"/>
  <c r="BH19" i="13"/>
  <c r="BH22" i="13"/>
  <c r="BH1" i="13"/>
  <c r="BH23" i="13"/>
  <c r="EX1" i="6"/>
  <c r="BD18" i="13"/>
  <c r="AJ18" i="13"/>
  <c r="AB35" i="13"/>
  <c r="AR17" i="13"/>
  <c r="T17" i="13"/>
  <c r="BD28" i="13"/>
  <c r="BD31" i="13"/>
  <c r="AZ22" i="13"/>
  <c r="AZ23" i="13"/>
  <c r="AZ32" i="13"/>
  <c r="AV26" i="13"/>
  <c r="AV27" i="13"/>
  <c r="AR22" i="13"/>
  <c r="AR31" i="13"/>
  <c r="AR25" i="13"/>
  <c r="AR32" i="13"/>
  <c r="AJ20" i="13"/>
  <c r="AJ21" i="13"/>
  <c r="AJ30" i="13"/>
  <c r="AF24" i="13"/>
  <c r="AF25" i="13"/>
  <c r="AF34" i="13"/>
  <c r="AB24" i="13"/>
  <c r="AB21" i="13"/>
  <c r="AB34" i="13"/>
  <c r="AZ24" i="13"/>
  <c r="AZ35" i="13"/>
  <c r="T19" i="13"/>
  <c r="T28" i="13"/>
  <c r="BH26" i="13"/>
  <c r="BH35" i="13"/>
  <c r="BH27" i="13"/>
  <c r="BH31" i="13"/>
  <c r="BH36" i="13"/>
  <c r="AZ18" i="13"/>
  <c r="AF18" i="13"/>
  <c r="BD33" i="13"/>
  <c r="BD17" i="13"/>
  <c r="AJ17" i="13"/>
  <c r="EW1" i="6"/>
  <c r="BD21" i="13"/>
  <c r="AZ28" i="13"/>
  <c r="AZ29" i="13"/>
  <c r="AV33" i="13"/>
  <c r="AR24" i="13"/>
  <c r="AR33" i="13"/>
  <c r="AR27" i="13"/>
  <c r="AJ22" i="13"/>
  <c r="AJ23" i="13"/>
  <c r="AF26" i="13"/>
  <c r="AF27" i="13"/>
  <c r="AB26" i="13"/>
  <c r="AB25" i="13"/>
  <c r="BE34" i="13"/>
  <c r="AI28" i="10"/>
  <c r="S28" i="13"/>
  <c r="AQ22" i="13"/>
  <c r="S30" i="13"/>
  <c r="BG18" i="13"/>
  <c r="BG34" i="13"/>
  <c r="AY25" i="13"/>
  <c r="AY35" i="13"/>
  <c r="AQ1" i="13"/>
  <c r="BG17" i="13"/>
  <c r="AQ27" i="13"/>
  <c r="BG26" i="13"/>
  <c r="AQ19" i="13"/>
  <c r="AY32" i="13"/>
  <c r="BG21" i="13"/>
  <c r="BG31" i="13"/>
  <c r="AY29" i="13"/>
  <c r="AQ21" i="13"/>
  <c r="AQ34" i="13"/>
  <c r="AQ26" i="13"/>
  <c r="AY17" i="13"/>
  <c r="BG24" i="13"/>
  <c r="BG23" i="13"/>
  <c r="BG33" i="13"/>
  <c r="AY30" i="13"/>
  <c r="AQ23" i="13"/>
  <c r="AQ35" i="13"/>
  <c r="BG28" i="13"/>
  <c r="BG25" i="13"/>
  <c r="BG35" i="13"/>
  <c r="AY34" i="13"/>
  <c r="AQ29" i="13"/>
  <c r="AQ20" i="13"/>
  <c r="AQ24" i="13"/>
  <c r="AQ28" i="13"/>
  <c r="AI20" i="13"/>
  <c r="BG27" i="13"/>
  <c r="BG1" i="13"/>
  <c r="AY36" i="13"/>
  <c r="AQ30" i="13"/>
  <c r="AQ25" i="13"/>
  <c r="AQ32" i="13"/>
  <c r="AY22" i="13"/>
  <c r="AY24" i="13"/>
  <c r="BG19" i="13"/>
  <c r="BG29" i="13"/>
  <c r="AY21" i="13"/>
  <c r="AY31" i="13"/>
  <c r="AQ36" i="13"/>
  <c r="BG22" i="13"/>
  <c r="AY28" i="13"/>
  <c r="AQ33" i="13"/>
  <c r="BG20" i="13"/>
  <c r="AY19" i="13"/>
  <c r="AY23" i="13"/>
  <c r="AY33" i="13"/>
  <c r="AF40" i="13"/>
  <c r="N40" i="13"/>
  <c r="AL40" i="13"/>
  <c r="AO24" i="13"/>
  <c r="AT29" i="13"/>
  <c r="E38" i="13"/>
  <c r="Z40" i="13"/>
  <c r="AC21" i="13"/>
  <c r="AC35" i="13"/>
  <c r="AC34" i="13"/>
  <c r="S17" i="13"/>
  <c r="AC36" i="13"/>
  <c r="AC19" i="13"/>
  <c r="AC24" i="13"/>
  <c r="U35" i="13"/>
  <c r="M17" i="13"/>
  <c r="AC20" i="13"/>
  <c r="S36" i="13"/>
  <c r="AC17" i="13"/>
  <c r="AC28" i="13"/>
  <c r="AC29" i="13"/>
  <c r="AC26" i="13"/>
  <c r="AC27" i="13"/>
  <c r="S20" i="13"/>
  <c r="S19" i="13"/>
  <c r="S24" i="13"/>
  <c r="AC30" i="13"/>
  <c r="S35" i="13"/>
  <c r="AA27" i="13"/>
  <c r="AA36" i="13"/>
  <c r="Z17" i="13"/>
  <c r="Z27" i="13"/>
  <c r="Z36" i="13"/>
  <c r="X19" i="13"/>
  <c r="U21" i="13"/>
  <c r="R17" i="13"/>
  <c r="R34" i="13"/>
  <c r="U19" i="13"/>
  <c r="S29" i="13"/>
  <c r="R20" i="13"/>
  <c r="S34" i="13"/>
  <c r="S26" i="13"/>
  <c r="U27" i="13"/>
  <c r="U24" i="13"/>
  <c r="U36" i="13"/>
  <c r="U20" i="13"/>
  <c r="U26" i="13"/>
  <c r="R27" i="13"/>
  <c r="R30" i="13"/>
  <c r="U17" i="13"/>
  <c r="U28" i="13"/>
  <c r="U25" i="13"/>
  <c r="U34" i="13"/>
  <c r="R29" i="13"/>
  <c r="R35" i="13"/>
  <c r="U30" i="13"/>
  <c r="B28" i="13"/>
  <c r="BB25" i="13"/>
  <c r="BB30" i="13"/>
  <c r="AT34" i="13"/>
  <c r="AL26" i="13"/>
  <c r="AW17" i="13"/>
  <c r="BE22" i="13"/>
  <c r="BB17" i="13"/>
  <c r="BB27" i="13"/>
  <c r="BB32" i="13"/>
  <c r="BB31" i="13"/>
  <c r="BB28" i="13"/>
  <c r="BB36" i="13"/>
  <c r="AT21" i="13"/>
  <c r="AT20" i="13"/>
  <c r="AW19" i="13"/>
  <c r="AW20" i="13"/>
  <c r="BB23" i="13"/>
  <c r="BB20" i="13"/>
  <c r="BB29" i="13"/>
  <c r="AT17" i="13"/>
  <c r="BB26" i="13"/>
  <c r="AT23" i="13"/>
  <c r="AT22" i="13"/>
  <c r="AT31" i="13"/>
  <c r="BB35" i="13"/>
  <c r="BB21" i="13"/>
  <c r="AT25" i="13"/>
  <c r="AT24" i="13"/>
  <c r="AT33" i="13"/>
  <c r="AT1" i="13"/>
  <c r="BB34" i="13"/>
  <c r="BB18" i="13"/>
  <c r="BB19" i="13"/>
  <c r="AT19" i="13"/>
  <c r="AT27" i="13"/>
  <c r="AT26" i="13"/>
  <c r="AT35" i="13"/>
  <c r="AD25" i="13"/>
  <c r="AT18" i="13"/>
  <c r="BB33" i="13"/>
  <c r="BB1" i="13"/>
  <c r="AT32" i="13"/>
  <c r="AT30" i="13"/>
  <c r="Q17" i="13"/>
  <c r="BE35" i="13"/>
  <c r="BE31" i="13"/>
  <c r="BE25" i="13"/>
  <c r="BE19" i="13"/>
  <c r="BE17" i="13"/>
  <c r="BE32" i="13"/>
  <c r="AW35" i="13"/>
  <c r="AW36" i="13"/>
  <c r="AN33" i="13"/>
  <c r="AW25" i="13"/>
  <c r="BE36" i="13"/>
  <c r="AO19" i="13"/>
  <c r="BE24" i="13"/>
  <c r="AW22" i="13"/>
  <c r="AW1" i="13"/>
  <c r="AO35" i="13"/>
  <c r="AP18" i="13"/>
  <c r="AG25" i="13"/>
  <c r="AW29" i="13"/>
  <c r="AW24" i="13"/>
  <c r="AO36" i="13"/>
  <c r="AG36" i="13"/>
  <c r="AI26" i="13"/>
  <c r="AY26" i="13"/>
  <c r="BG32" i="13"/>
  <c r="AW27" i="13"/>
  <c r="AW26" i="13"/>
  <c r="AW18" i="13"/>
  <c r="BE27" i="13"/>
  <c r="AW23" i="13"/>
  <c r="AW28" i="13"/>
  <c r="AW30" i="13"/>
  <c r="BI18" i="13"/>
  <c r="AO31" i="13"/>
  <c r="BE26" i="13"/>
  <c r="BE20" i="13"/>
  <c r="BE29" i="13"/>
  <c r="AW21" i="13"/>
  <c r="AW31" i="13"/>
  <c r="BE1" i="13"/>
  <c r="AW32" i="13"/>
  <c r="Q20" i="13"/>
  <c r="BE21" i="13"/>
  <c r="AT36" i="13"/>
  <c r="BE33" i="13"/>
  <c r="BE28" i="13"/>
  <c r="BE23" i="13"/>
  <c r="BE30" i="13"/>
  <c r="AW33" i="13"/>
  <c r="AW34" i="13"/>
  <c r="AM26" i="13"/>
  <c r="BC26" i="13"/>
  <c r="BS33" i="6"/>
  <c r="BS31" i="6"/>
  <c r="AS32" i="13"/>
  <c r="AL30" i="13"/>
  <c r="AD30" i="13"/>
  <c r="AD26" i="13"/>
  <c r="AL21" i="13"/>
  <c r="AL31" i="13"/>
  <c r="W28" i="13"/>
  <c r="AF19" i="13"/>
  <c r="AN20" i="13"/>
  <c r="AF35" i="13"/>
  <c r="P30" i="13"/>
  <c r="N17" i="13"/>
  <c r="AL22" i="13"/>
  <c r="AL18" i="13"/>
  <c r="AD34" i="13"/>
  <c r="AD35" i="13"/>
  <c r="AS27" i="13"/>
  <c r="AL27" i="13"/>
  <c r="AL1" i="13"/>
  <c r="BA20" i="13"/>
  <c r="AS20" i="13"/>
  <c r="BA27" i="13"/>
  <c r="AL35" i="13"/>
  <c r="AL32" i="13"/>
  <c r="AD27" i="13"/>
  <c r="AD36" i="13"/>
  <c r="EV1" i="6"/>
  <c r="AL19" i="13"/>
  <c r="AL29" i="13"/>
  <c r="AS21" i="13"/>
  <c r="AS17" i="13"/>
  <c r="AS24" i="13"/>
  <c r="AS30" i="13"/>
  <c r="AF21" i="13"/>
  <c r="AF30" i="13"/>
  <c r="Z39" i="13"/>
  <c r="AL34" i="13"/>
  <c r="AL23" i="13"/>
  <c r="AD24" i="13"/>
  <c r="DP1" i="6"/>
  <c r="AL17" i="13"/>
  <c r="AL36" i="13"/>
  <c r="AS29" i="13"/>
  <c r="AS26" i="13"/>
  <c r="AS34" i="13"/>
  <c r="AF22" i="13"/>
  <c r="AF23" i="13"/>
  <c r="AF32" i="13"/>
  <c r="AL24" i="13"/>
  <c r="AS25" i="13"/>
  <c r="AD20" i="13"/>
  <c r="EE1" i="6"/>
  <c r="AD19" i="13"/>
  <c r="AL20" i="13"/>
  <c r="AS28" i="13"/>
  <c r="AS36" i="13"/>
  <c r="AS1" i="13"/>
  <c r="AL25" i="13"/>
  <c r="AS31" i="13"/>
  <c r="AD28" i="13"/>
  <c r="AD21" i="13"/>
  <c r="DR1" i="6"/>
  <c r="AL28" i="13"/>
  <c r="V30" i="13"/>
  <c r="AS33" i="13"/>
  <c r="AL33" i="13"/>
  <c r="AD29" i="13"/>
  <c r="V17" i="13"/>
  <c r="AS19" i="13"/>
  <c r="AS35" i="13"/>
  <c r="AU27" i="13"/>
  <c r="AU20" i="13"/>
  <c r="Q24" i="13"/>
  <c r="Q34" i="13"/>
  <c r="EJ1" i="6"/>
  <c r="EY1" i="6"/>
  <c r="DS1" i="6"/>
  <c r="EL1" i="6"/>
  <c r="EO1" i="6"/>
  <c r="BC32" i="13"/>
  <c r="BC33" i="13"/>
  <c r="AA19" i="13"/>
  <c r="AI31" i="13"/>
  <c r="S21" i="13"/>
  <c r="BD1" i="13"/>
  <c r="BD35" i="13"/>
  <c r="AV22" i="13"/>
  <c r="AV23" i="13"/>
  <c r="AV30" i="13"/>
  <c r="Q25" i="13"/>
  <c r="AU24" i="13"/>
  <c r="Q27" i="13"/>
  <c r="EF1" i="6"/>
  <c r="EU1" i="6"/>
  <c r="DO1" i="6"/>
  <c r="EH1" i="6"/>
  <c r="AN18" i="13"/>
  <c r="DY1" i="6"/>
  <c r="BC34" i="13"/>
  <c r="BC35" i="13"/>
  <c r="BC18" i="13"/>
  <c r="BC17" i="13"/>
  <c r="BC28" i="13"/>
  <c r="BY1" i="6"/>
  <c r="CE1" i="6"/>
  <c r="AG31" i="13"/>
  <c r="AU17" i="13"/>
  <c r="Y29" i="13"/>
  <c r="EB1" i="6"/>
  <c r="EQ1" i="6"/>
  <c r="FJ1" i="6"/>
  <c r="ED1" i="6"/>
  <c r="AG29" i="13"/>
  <c r="BC24" i="13"/>
  <c r="AG21" i="13"/>
  <c r="BC36" i="13"/>
  <c r="Y17" i="13"/>
  <c r="AU30" i="13"/>
  <c r="AU31" i="13"/>
  <c r="AU35" i="13"/>
  <c r="AU19" i="13"/>
  <c r="FD1" i="6"/>
  <c r="DX1" i="6"/>
  <c r="EM1" i="6"/>
  <c r="FF1" i="6"/>
  <c r="DZ1" i="6"/>
  <c r="BC21" i="13"/>
  <c r="S27" i="13"/>
  <c r="BD19" i="13"/>
  <c r="BD22" i="13"/>
  <c r="BD23" i="13"/>
  <c r="BD32" i="13"/>
  <c r="AV28" i="13"/>
  <c r="AV29" i="13"/>
  <c r="AV36" i="13"/>
  <c r="AV1" i="13"/>
  <c r="AU18" i="13"/>
  <c r="AU36" i="13"/>
  <c r="AU22" i="13"/>
  <c r="Q19" i="13"/>
  <c r="EZ1" i="6"/>
  <c r="DT1" i="6"/>
  <c r="EI1" i="6"/>
  <c r="FB1" i="6"/>
  <c r="DV1" i="6"/>
  <c r="BC22" i="13"/>
  <c r="BC23" i="13"/>
  <c r="FA1" i="6"/>
  <c r="AV19" i="13"/>
  <c r="BD24" i="13"/>
  <c r="BD25" i="13"/>
  <c r="BD34" i="13"/>
  <c r="AV35" i="13"/>
  <c r="AV31" i="13"/>
  <c r="CC1" i="6"/>
  <c r="AG18" i="13"/>
  <c r="AU21" i="13"/>
  <c r="AU28" i="13"/>
  <c r="AU25" i="13"/>
  <c r="Q26" i="13"/>
  <c r="ER1" i="6"/>
  <c r="FG1" i="6"/>
  <c r="EA1" i="6"/>
  <c r="ET1" i="6"/>
  <c r="DN1" i="6"/>
  <c r="BC27" i="13"/>
  <c r="DU1" i="6"/>
  <c r="Y34" i="13"/>
  <c r="Q36" i="13"/>
  <c r="EG1" i="6"/>
  <c r="AN23" i="13"/>
  <c r="CF1" i="6"/>
  <c r="AU1" i="13"/>
  <c r="AU26" i="13"/>
  <c r="AU34" i="13"/>
  <c r="EN1" i="6"/>
  <c r="FC1" i="6"/>
  <c r="DW1" i="6"/>
  <c r="EP1" i="6"/>
  <c r="FE1" i="6"/>
  <c r="BC29" i="13"/>
  <c r="BC31" i="13"/>
  <c r="BC1" i="13"/>
  <c r="BC30" i="13"/>
  <c r="BC20" i="13"/>
  <c r="DQ1" i="6"/>
  <c r="AN32" i="13"/>
  <c r="K37" i="6"/>
  <c r="B18" i="13"/>
  <c r="BQ32" i="6"/>
  <c r="BR26" i="6"/>
  <c r="BR30" i="6"/>
  <c r="Q29" i="13"/>
  <c r="Y25" i="13"/>
  <c r="AU23" i="13"/>
  <c r="AG28" i="13"/>
  <c r="AG30" i="13"/>
  <c r="Y28" i="13"/>
  <c r="Q35" i="13"/>
  <c r="AN35" i="13"/>
  <c r="AU32" i="13"/>
  <c r="AG17" i="13"/>
  <c r="AG33" i="13"/>
  <c r="AG32" i="13"/>
  <c r="Y30" i="13"/>
  <c r="Q21" i="13"/>
  <c r="AG35" i="13"/>
  <c r="AG34" i="13"/>
  <c r="Y21" i="13"/>
  <c r="AN19" i="13"/>
  <c r="AN21" i="13"/>
  <c r="AN30" i="13"/>
  <c r="AN1" i="13"/>
  <c r="AX40" i="13"/>
  <c r="AG23" i="13"/>
  <c r="AG19" i="13"/>
  <c r="BA28" i="13"/>
  <c r="AG20" i="13"/>
  <c r="Y20" i="13"/>
  <c r="Y35" i="13"/>
  <c r="Y36" i="13"/>
  <c r="AN22" i="13"/>
  <c r="AN25" i="13"/>
  <c r="AN34" i="13"/>
  <c r="AR40" i="13"/>
  <c r="BA35" i="13"/>
  <c r="AG22" i="13"/>
  <c r="AG1" i="13"/>
  <c r="Q28" i="13"/>
  <c r="AN24" i="13"/>
  <c r="AN27" i="13"/>
  <c r="AN36" i="13"/>
  <c r="T40" i="13"/>
  <c r="Y27" i="13"/>
  <c r="Y19" i="13"/>
  <c r="AG24" i="13"/>
  <c r="Y24" i="13"/>
  <c r="Q30" i="13"/>
  <c r="AN17" i="13"/>
  <c r="AN26" i="13"/>
  <c r="AN29" i="13"/>
  <c r="BA25" i="13"/>
  <c r="BA36" i="13"/>
  <c r="AG26" i="13"/>
  <c r="Y26" i="13"/>
  <c r="AN28" i="13"/>
  <c r="AN31" i="13"/>
  <c r="BR21" i="6"/>
  <c r="CF30" i="6"/>
  <c r="CE33" i="6"/>
  <c r="AC1" i="13"/>
  <c r="Y1" i="13"/>
  <c r="AA1" i="13"/>
  <c r="AB1" i="13"/>
  <c r="AE1" i="13"/>
  <c r="AD1" i="13"/>
  <c r="AF39" i="13"/>
  <c r="BD39" i="13"/>
  <c r="AX39" i="13"/>
  <c r="CE21" i="6"/>
  <c r="T39" i="13"/>
  <c r="CF31" i="6"/>
  <c r="CF32" i="6"/>
  <c r="AR39" i="13"/>
  <c r="AL39" i="13"/>
  <c r="CF28" i="6"/>
  <c r="CF22" i="6"/>
  <c r="CF21" i="6"/>
  <c r="CE26" i="6"/>
  <c r="CF27" i="6"/>
  <c r="CF26" i="6"/>
  <c r="CE28" i="6"/>
  <c r="CF35" i="6"/>
  <c r="CF19" i="6"/>
  <c r="CC23" i="6"/>
  <c r="CF29" i="6"/>
  <c r="CF23" i="6"/>
  <c r="CF33" i="6"/>
  <c r="CD21" i="6"/>
  <c r="CD23" i="6"/>
  <c r="CD30" i="6"/>
  <c r="CE23" i="6"/>
  <c r="CD26" i="6"/>
  <c r="CE30" i="6"/>
  <c r="CD32" i="6"/>
  <c r="CE27" i="6"/>
  <c r="CE32" i="6"/>
  <c r="A36" i="18"/>
  <c r="CE19" i="6"/>
  <c r="CD19" i="6"/>
  <c r="CC33" i="6"/>
  <c r="CD35" i="6"/>
  <c r="CC22" i="6"/>
  <c r="CE22" i="6"/>
  <c r="CE29" i="6"/>
  <c r="CE31" i="6"/>
  <c r="CD33" i="6"/>
  <c r="CE35" i="6"/>
  <c r="CA21" i="6"/>
  <c r="CB28" i="6"/>
  <c r="CD28" i="6"/>
  <c r="CD29" i="6"/>
  <c r="CD1" i="6"/>
  <c r="CD27" i="6"/>
  <c r="CC31" i="6"/>
  <c r="CD22" i="6"/>
  <c r="CD31" i="6"/>
  <c r="CC27" i="6"/>
  <c r="CA35" i="6"/>
  <c r="CC29" i="6"/>
  <c r="CC32" i="6"/>
  <c r="CB35" i="6"/>
  <c r="CA1" i="6"/>
  <c r="BW23" i="6"/>
  <c r="CC35" i="6"/>
  <c r="CC21" i="6"/>
  <c r="CB1" i="6"/>
  <c r="CB23" i="6"/>
  <c r="CC19" i="6"/>
  <c r="CB22" i="6"/>
  <c r="CB26" i="6"/>
  <c r="CC28" i="6"/>
  <c r="CC30" i="6"/>
  <c r="CC26" i="6"/>
  <c r="CB21" i="6"/>
  <c r="CA27" i="6"/>
  <c r="CA30" i="6"/>
  <c r="CA33" i="6"/>
  <c r="CA22" i="6"/>
  <c r="CB27" i="6"/>
  <c r="CB30" i="6"/>
  <c r="BY31" i="6"/>
  <c r="CA32" i="6"/>
  <c r="CB33" i="6"/>
  <c r="BX21" i="6"/>
  <c r="CB19" i="6"/>
  <c r="CA31" i="6"/>
  <c r="CB32" i="6"/>
  <c r="CB29" i="6"/>
  <c r="CB31" i="6"/>
  <c r="BX26" i="6"/>
  <c r="BZ23" i="6"/>
  <c r="CA23" i="6"/>
  <c r="CA19" i="6"/>
  <c r="CA26" i="6"/>
  <c r="CA29" i="6"/>
  <c r="BZ31" i="6"/>
  <c r="BZ32" i="6"/>
  <c r="BZ33" i="6"/>
  <c r="BZ35" i="6"/>
  <c r="Z1" i="13"/>
  <c r="BZ21" i="6"/>
  <c r="CA28" i="6"/>
  <c r="BZ1" i="6"/>
  <c r="BX22" i="6"/>
  <c r="BY22" i="6"/>
  <c r="BZ26" i="6"/>
  <c r="BX30" i="6"/>
  <c r="BY28" i="6"/>
  <c r="BZ29" i="6"/>
  <c r="BZ30" i="6"/>
  <c r="BZ19" i="6"/>
  <c r="BZ27" i="6"/>
  <c r="BZ28" i="6"/>
  <c r="BZ22" i="6"/>
  <c r="X1" i="13"/>
  <c r="X24" i="13"/>
  <c r="BY21" i="6"/>
  <c r="BY32" i="6"/>
  <c r="W1" i="13"/>
  <c r="BY19" i="6"/>
  <c r="BW33" i="6"/>
  <c r="X26" i="13"/>
  <c r="X20" i="13"/>
  <c r="BW26" i="6"/>
  <c r="BY27" i="6"/>
  <c r="BX28" i="6"/>
  <c r="BY33" i="6"/>
  <c r="BY29" i="6"/>
  <c r="X25" i="13"/>
  <c r="X30" i="13"/>
  <c r="X17" i="13"/>
  <c r="X36" i="13"/>
  <c r="BX23" i="6"/>
  <c r="BY26" i="6"/>
  <c r="BY30" i="6"/>
  <c r="BX35" i="6"/>
  <c r="X28" i="13"/>
  <c r="X35" i="13"/>
  <c r="X27" i="13"/>
  <c r="X21" i="13"/>
  <c r="BY23" i="6"/>
  <c r="BY35" i="6"/>
  <c r="X29" i="13"/>
  <c r="BV1" i="6"/>
  <c r="BX33" i="6"/>
  <c r="BX1" i="6"/>
  <c r="BX27" i="6"/>
  <c r="BX31" i="6"/>
  <c r="W30" i="13"/>
  <c r="BX19" i="6"/>
  <c r="BS1" i="6"/>
  <c r="BX29" i="6"/>
  <c r="BX32" i="6"/>
  <c r="BW1" i="6"/>
  <c r="BV30" i="6"/>
  <c r="BW22" i="6"/>
  <c r="BW30" i="6"/>
  <c r="BW32" i="6"/>
  <c r="BW21" i="6"/>
  <c r="BW27" i="6"/>
  <c r="BW19" i="6"/>
  <c r="BV35" i="6"/>
  <c r="BW28" i="6"/>
  <c r="BV33" i="6"/>
  <c r="BW35" i="6"/>
  <c r="BW29" i="6"/>
  <c r="BW31" i="6"/>
  <c r="BV19" i="6"/>
  <c r="BU22" i="6"/>
  <c r="BV32" i="6"/>
  <c r="BN19" i="6"/>
  <c r="BV21" i="6"/>
  <c r="BV26" i="6"/>
  <c r="BU29" i="6"/>
  <c r="U1" i="13"/>
  <c r="BV27" i="6"/>
  <c r="BV29" i="6"/>
  <c r="BU31" i="6"/>
  <c r="BV22" i="6"/>
  <c r="BV31" i="6"/>
  <c r="BT33" i="6"/>
  <c r="BV23" i="6"/>
  <c r="BV28" i="6"/>
  <c r="BU33" i="6"/>
  <c r="BU1" i="6"/>
  <c r="BU21" i="6"/>
  <c r="BU28" i="6"/>
  <c r="BS32" i="6"/>
  <c r="BU19" i="6"/>
  <c r="BU26" i="6"/>
  <c r="BR31" i="6"/>
  <c r="BU32" i="6"/>
  <c r="BU35" i="6"/>
  <c r="T1" i="13"/>
  <c r="BU30" i="6"/>
  <c r="BT31" i="6"/>
  <c r="BU27" i="6"/>
  <c r="BU23" i="6"/>
  <c r="BN1" i="6"/>
  <c r="M1" i="13"/>
  <c r="BR1" i="6"/>
  <c r="BS35" i="6"/>
  <c r="BP1" i="6"/>
  <c r="N1" i="13"/>
  <c r="BT23" i="6"/>
  <c r="BT35" i="6"/>
  <c r="O1" i="13"/>
  <c r="R1" i="13"/>
  <c r="BQ26" i="6"/>
  <c r="BT22" i="6"/>
  <c r="BT1" i="6"/>
  <c r="BT21" i="6"/>
  <c r="BT30" i="6"/>
  <c r="BQ31" i="6"/>
  <c r="BR33" i="6"/>
  <c r="BT28" i="6"/>
  <c r="Q1" i="13"/>
  <c r="BT27" i="6"/>
  <c r="BT19" i="6"/>
  <c r="BT32" i="6"/>
  <c r="S1" i="13"/>
  <c r="BT26" i="6"/>
  <c r="BT29" i="6"/>
  <c r="BR32" i="6"/>
  <c r="BQ33" i="6"/>
  <c r="BR35" i="6"/>
  <c r="BS23" i="6"/>
  <c r="BS34" i="6"/>
  <c r="BS22" i="6"/>
  <c r="BS29" i="6"/>
  <c r="BS21" i="6"/>
  <c r="BS28" i="6"/>
  <c r="BS27" i="6"/>
  <c r="BS19" i="6"/>
  <c r="BS26" i="6"/>
  <c r="BS30" i="6"/>
  <c r="BR19" i="6"/>
  <c r="BQ29" i="6"/>
  <c r="BQ30" i="6"/>
  <c r="BR22" i="6"/>
  <c r="BR29" i="6"/>
  <c r="BQ23" i="6"/>
  <c r="BR28" i="6"/>
  <c r="BR23" i="6"/>
  <c r="BQ21" i="6"/>
  <c r="BQ22" i="6"/>
  <c r="BQ1" i="6"/>
  <c r="BR27" i="6"/>
  <c r="BQ19" i="6"/>
  <c r="BQ35" i="6"/>
  <c r="BQ28" i="6"/>
  <c r="BQ34" i="6"/>
  <c r="BQ27" i="6"/>
  <c r="BO1" i="6"/>
  <c r="AR14" i="13"/>
  <c r="AQ14" i="13"/>
  <c r="AN14" i="13"/>
  <c r="AK14" i="13"/>
  <c r="AP14" i="13"/>
  <c r="AM14" i="13"/>
  <c r="AX14" i="13"/>
  <c r="AT14" i="13"/>
  <c r="BB14" i="13"/>
  <c r="AG14" i="13"/>
  <c r="L1" i="13"/>
  <c r="L17" i="13"/>
  <c r="AS14" i="13"/>
  <c r="AJ14" i="13"/>
  <c r="BA14" i="13"/>
  <c r="B1" i="13"/>
  <c r="F1" i="13"/>
  <c r="E1" i="13"/>
  <c r="L36" i="6"/>
  <c r="G1" i="13"/>
  <c r="J35" i="18"/>
  <c r="C14" i="19"/>
  <c r="D14" i="19"/>
  <c r="E14" i="19"/>
  <c r="AZ14" i="13"/>
  <c r="BG14" i="13"/>
  <c r="BC14" i="13"/>
  <c r="AU14" i="13"/>
  <c r="AI14" i="13"/>
  <c r="AF14" i="13"/>
  <c r="AW14" i="13"/>
  <c r="BD14" i="13"/>
  <c r="BI14" i="13"/>
  <c r="BH14" i="13"/>
  <c r="BF14" i="13"/>
  <c r="AY14" i="13"/>
  <c r="DL24" i="6"/>
  <c r="E3" i="6"/>
  <c r="AO23" i="13"/>
  <c r="BF36" i="13"/>
  <c r="V21" i="13"/>
  <c r="V20" i="13"/>
  <c r="AI24" i="13"/>
  <c r="P20" i="13"/>
  <c r="BA33" i="13"/>
  <c r="BA34" i="13"/>
  <c r="AO22" i="13"/>
  <c r="AO1" i="13"/>
  <c r="AI28" i="13"/>
  <c r="AI23" i="13"/>
  <c r="AI36" i="13"/>
  <c r="AA25" i="13"/>
  <c r="P21" i="13"/>
  <c r="AO14" i="13"/>
  <c r="AO18" i="13"/>
  <c r="BA18" i="13"/>
  <c r="BF34" i="13"/>
  <c r="AL14" i="13"/>
  <c r="ES1" i="6"/>
  <c r="FH1" i="6"/>
  <c r="FI1" i="6"/>
  <c r="BF21" i="13"/>
  <c r="BF20" i="13"/>
  <c r="V25" i="13"/>
  <c r="V24" i="13"/>
  <c r="V35" i="13"/>
  <c r="V1" i="13"/>
  <c r="AA28" i="13"/>
  <c r="BA19" i="13"/>
  <c r="BA22" i="13"/>
  <c r="AO26" i="13"/>
  <c r="AO30" i="13"/>
  <c r="AA24" i="13"/>
  <c r="AI27" i="13"/>
  <c r="AA29" i="13"/>
  <c r="AO29" i="13"/>
  <c r="AO21" i="13"/>
  <c r="P27" i="13"/>
  <c r="BF23" i="13"/>
  <c r="BF22" i="13"/>
  <c r="BF31" i="13"/>
  <c r="BF1" i="13"/>
  <c r="V27" i="13"/>
  <c r="V26" i="13"/>
  <c r="AI17" i="13"/>
  <c r="AI32" i="13"/>
  <c r="AO27" i="13"/>
  <c r="BA17" i="13"/>
  <c r="BA24" i="13"/>
  <c r="AO28" i="13"/>
  <c r="AO32" i="13"/>
  <c r="AI29" i="13"/>
  <c r="AA35" i="13"/>
  <c r="P26" i="13"/>
  <c r="P29" i="13"/>
  <c r="AI19" i="13"/>
  <c r="BF18" i="13"/>
  <c r="BA21" i="13"/>
  <c r="BA29" i="13"/>
  <c r="BF17" i="13"/>
  <c r="BF25" i="13"/>
  <c r="BF24" i="13"/>
  <c r="BF33" i="13"/>
  <c r="V29" i="13"/>
  <c r="V28" i="13"/>
  <c r="BA26" i="13"/>
  <c r="BA1" i="13"/>
  <c r="AO33" i="13"/>
  <c r="AO34" i="13"/>
  <c r="AA17" i="13"/>
  <c r="AI30" i="13"/>
  <c r="AI1" i="13"/>
  <c r="AA34" i="13"/>
  <c r="P28" i="13"/>
  <c r="AV14" i="13"/>
  <c r="P24" i="13"/>
  <c r="BA23" i="13"/>
  <c r="BF29" i="13"/>
  <c r="BF28" i="13"/>
  <c r="V34" i="13"/>
  <c r="AI18" i="13"/>
  <c r="AO17" i="13"/>
  <c r="BA31" i="13"/>
  <c r="BA30" i="13"/>
  <c r="AI33" i="13"/>
  <c r="AA21" i="13"/>
  <c r="P17" i="13"/>
  <c r="P35" i="13"/>
  <c r="P34" i="13"/>
  <c r="DM1" i="6"/>
  <c r="P1" i="13"/>
  <c r="AA26" i="13"/>
  <c r="BF19" i="13"/>
  <c r="V19" i="13"/>
  <c r="BF30" i="13"/>
  <c r="BF32" i="13"/>
  <c r="V36" i="13"/>
  <c r="AA20" i="13"/>
  <c r="BA32" i="13"/>
  <c r="AO20" i="13"/>
  <c r="AI21" i="13"/>
  <c r="AI34" i="13"/>
  <c r="AI35" i="13"/>
  <c r="P19" i="13"/>
  <c r="P36" i="13"/>
  <c r="BE14" i="13"/>
  <c r="AH14" i="13"/>
  <c r="B36" i="8"/>
  <c r="B16" i="19"/>
  <c r="C15" i="19"/>
  <c r="O38" i="8"/>
  <c r="O40" i="10"/>
  <c r="AG27" i="13"/>
  <c r="E24" i="13"/>
  <c r="DU33" i="6"/>
  <c r="EZ33" i="6"/>
  <c r="DT33" i="6"/>
  <c r="EI33" i="6"/>
  <c r="FB33" i="6"/>
  <c r="DV33" i="6"/>
  <c r="EV33" i="6"/>
  <c r="EX33" i="6"/>
  <c r="FA33" i="6"/>
  <c r="FG33" i="6"/>
  <c r="ET33" i="6"/>
  <c r="EC33" i="6"/>
  <c r="DS33" i="6"/>
  <c r="EG33" i="6"/>
  <c r="ED33" i="6"/>
  <c r="EK33" i="6"/>
  <c r="DP33" i="6"/>
  <c r="EE33" i="6"/>
  <c r="DR33" i="6"/>
  <c r="ER33" i="6"/>
  <c r="DN33" i="6"/>
  <c r="EY33" i="6"/>
  <c r="FH33" i="6"/>
  <c r="EA33" i="6"/>
  <c r="DM33" i="6"/>
  <c r="EN33" i="6"/>
  <c r="FC33" i="6"/>
  <c r="DW33" i="6"/>
  <c r="EP33" i="6"/>
  <c r="DQ33" i="6"/>
  <c r="EO33" i="6"/>
  <c r="EJ33" i="6"/>
  <c r="EL33" i="6"/>
  <c r="DY33" i="6"/>
  <c r="FJ33" i="6"/>
  <c r="FI33" i="6"/>
  <c r="ES33" i="6"/>
  <c r="EF33" i="6"/>
  <c r="EU33" i="6"/>
  <c r="DO33" i="6"/>
  <c r="EH33" i="6"/>
  <c r="EW33" i="6"/>
  <c r="EB33" i="6"/>
  <c r="FE33" i="6"/>
  <c r="FD33" i="6"/>
  <c r="DX33" i="6"/>
  <c r="EM33" i="6"/>
  <c r="FF33" i="6"/>
  <c r="DZ33" i="6"/>
  <c r="EQ33" i="6"/>
  <c r="E20" i="13"/>
  <c r="E26" i="13"/>
  <c r="E34" i="13"/>
  <c r="CE34" i="6"/>
  <c r="BM34" i="6"/>
  <c r="BY34" i="6"/>
  <c r="CF34" i="6"/>
  <c r="CC34" i="6"/>
  <c r="BT34" i="6"/>
  <c r="BX34" i="6"/>
  <c r="CB34" i="6"/>
  <c r="BN34" i="6"/>
  <c r="BW34" i="6"/>
  <c r="CA34" i="6"/>
  <c r="CD34" i="6"/>
  <c r="BU34" i="6"/>
  <c r="BR34" i="6"/>
  <c r="BV34" i="6"/>
  <c r="CC20" i="6"/>
  <c r="CD20" i="6"/>
  <c r="BQ20" i="6"/>
  <c r="BU20" i="6"/>
  <c r="BX20" i="6"/>
  <c r="BV20" i="6"/>
  <c r="BY20" i="6"/>
  <c r="BT20" i="6"/>
  <c r="BW20" i="6"/>
  <c r="BR20" i="6"/>
  <c r="CB20" i="6"/>
  <c r="CF20" i="6"/>
  <c r="CA20" i="6"/>
  <c r="CE20" i="6"/>
  <c r="BU25" i="6"/>
  <c r="BZ20" i="6"/>
  <c r="BS25" i="6"/>
  <c r="CB25" i="6"/>
  <c r="CC25" i="6"/>
  <c r="BR25" i="6"/>
  <c r="BY25" i="6"/>
  <c r="BT25" i="6"/>
  <c r="BX25" i="6"/>
  <c r="CA25" i="6"/>
  <c r="BW25" i="6"/>
  <c r="BZ25" i="6"/>
  <c r="CD25" i="6"/>
  <c r="BQ25" i="6"/>
  <c r="BV25" i="6"/>
  <c r="CE25" i="6"/>
  <c r="BW24" i="6"/>
  <c r="L37" i="6"/>
  <c r="DU22" i="6"/>
  <c r="EN22" i="6"/>
  <c r="FJ22" i="6"/>
  <c r="ER22" i="6"/>
  <c r="DO22" i="6"/>
  <c r="ES22" i="6"/>
  <c r="EJ22" i="6"/>
  <c r="EU22" i="6"/>
  <c r="DQ22" i="6"/>
  <c r="FA22" i="6"/>
  <c r="ET22" i="6"/>
  <c r="FH22" i="6"/>
  <c r="EE22" i="6"/>
  <c r="FB22" i="6"/>
  <c r="EZ22" i="6"/>
  <c r="ED22" i="6"/>
  <c r="EL22" i="6"/>
  <c r="EQ22" i="6"/>
  <c r="EX22" i="6"/>
  <c r="DY22" i="6"/>
  <c r="EV22" i="6"/>
  <c r="DN22" i="6"/>
  <c r="EO22" i="6"/>
  <c r="DP22" i="6"/>
  <c r="DV22" i="6"/>
  <c r="EG22" i="6"/>
  <c r="EH22" i="6"/>
  <c r="FD22" i="6"/>
  <c r="DR22" i="6"/>
  <c r="EA22" i="6"/>
  <c r="FE22" i="6"/>
  <c r="EF22" i="6"/>
  <c r="DS22" i="6"/>
  <c r="EW22" i="6"/>
  <c r="EI22" i="6"/>
  <c r="DX22" i="6"/>
  <c r="FF22" i="6"/>
  <c r="EC22" i="6"/>
  <c r="EY22" i="6"/>
  <c r="FC22" i="6"/>
  <c r="EM22" i="6"/>
  <c r="FI22" i="6"/>
  <c r="DT22" i="6"/>
  <c r="FG22" i="6"/>
  <c r="EB22" i="6"/>
  <c r="DW22" i="6"/>
  <c r="EK22" i="6"/>
  <c r="EP22" i="6"/>
  <c r="DZ22" i="6"/>
  <c r="DM22" i="6"/>
  <c r="K38" i="6"/>
  <c r="L38" i="6"/>
  <c r="FB30" i="6"/>
  <c r="DM30" i="6"/>
  <c r="DV30" i="6"/>
  <c r="FC30" i="6"/>
  <c r="DZ30" i="6"/>
  <c r="EW30" i="6"/>
  <c r="EU30" i="6"/>
  <c r="EV30" i="6"/>
  <c r="DN30" i="6"/>
  <c r="EM30" i="6"/>
  <c r="FJ30" i="6"/>
  <c r="DQ30" i="6"/>
  <c r="DR30" i="6"/>
  <c r="EF30" i="6"/>
  <c r="FE30" i="6"/>
  <c r="DW30" i="6"/>
  <c r="DP30" i="6"/>
  <c r="EE30" i="6"/>
  <c r="EJ30" i="6"/>
  <c r="DX30" i="6"/>
  <c r="FG30" i="6"/>
  <c r="EO30" i="6"/>
  <c r="EH30" i="6"/>
  <c r="DS30" i="6"/>
  <c r="DT30" i="6"/>
  <c r="DO30" i="6"/>
  <c r="EQ30" i="6"/>
  <c r="DY30" i="6"/>
  <c r="ED30" i="6"/>
  <c r="EY30" i="6"/>
  <c r="EZ30" i="6"/>
  <c r="FI30" i="6"/>
  <c r="EA30" i="6"/>
  <c r="FH30" i="6"/>
  <c r="FF30" i="6"/>
  <c r="EN30" i="6"/>
  <c r="EG30" i="6"/>
  <c r="EK30" i="6"/>
  <c r="EI30" i="6"/>
  <c r="ES30" i="6"/>
  <c r="EX30" i="6"/>
  <c r="ER30" i="6"/>
  <c r="EL30" i="6"/>
  <c r="DU30" i="6"/>
  <c r="EP30" i="6"/>
  <c r="FD30" i="6"/>
  <c r="EC30" i="6"/>
  <c r="ET30" i="6"/>
  <c r="EB30" i="6"/>
  <c r="FA30" i="6"/>
  <c r="EG23" i="6"/>
  <c r="EN23" i="6"/>
  <c r="EF23" i="6"/>
  <c r="ES23" i="6"/>
  <c r="FC23" i="6"/>
  <c r="EI23" i="6"/>
  <c r="FE23" i="6"/>
  <c r="EO23" i="6"/>
  <c r="EK23" i="6"/>
  <c r="EC23" i="6"/>
  <c r="DZ23" i="6"/>
  <c r="DN23" i="6"/>
  <c r="ED23" i="6"/>
  <c r="EA23" i="6"/>
  <c r="DR23" i="6"/>
  <c r="FD23" i="6"/>
  <c r="DT23" i="6"/>
  <c r="FH23" i="6"/>
  <c r="EV23" i="6"/>
  <c r="FJ23" i="6"/>
  <c r="EH23" i="6"/>
  <c r="FG23" i="6"/>
  <c r="EB23" i="6"/>
  <c r="EY23" i="6"/>
  <c r="EW23" i="6"/>
  <c r="ET23" i="6"/>
  <c r="FI23" i="6"/>
  <c r="EU23" i="6"/>
  <c r="FF23" i="6"/>
  <c r="EJ23" i="6"/>
  <c r="DW23" i="6"/>
  <c r="DU23" i="6"/>
  <c r="EQ23" i="6"/>
  <c r="EX23" i="6"/>
  <c r="EZ23" i="6"/>
  <c r="DO23" i="6"/>
  <c r="DP23" i="6"/>
  <c r="FA23" i="6"/>
  <c r="DS23" i="6"/>
  <c r="DX23" i="6"/>
  <c r="EE23" i="6"/>
  <c r="EL23" i="6"/>
  <c r="DQ23" i="6"/>
  <c r="DV23" i="6"/>
  <c r="FB23" i="6"/>
  <c r="EM23" i="6"/>
  <c r="EP23" i="6"/>
  <c r="ER23" i="6"/>
  <c r="DY23" i="6"/>
  <c r="DM23" i="6"/>
  <c r="EM25" i="6"/>
  <c r="FI25" i="6"/>
  <c r="FF25" i="6"/>
  <c r="DS25" i="6"/>
  <c r="ED25" i="6"/>
  <c r="EC25" i="6"/>
  <c r="DR25" i="6"/>
  <c r="EA25" i="6"/>
  <c r="EW25" i="6"/>
  <c r="DT25" i="6"/>
  <c r="EB25" i="6"/>
  <c r="EZ25" i="6"/>
  <c r="FG25" i="6"/>
  <c r="EK25" i="6"/>
  <c r="FB25" i="6"/>
  <c r="EP25" i="6"/>
  <c r="EO25" i="6"/>
  <c r="DN25" i="6"/>
  <c r="EV25" i="6"/>
  <c r="EE25" i="6"/>
  <c r="FJ25" i="6"/>
  <c r="DX25" i="6"/>
  <c r="EJ25" i="6"/>
  <c r="EY25" i="6"/>
  <c r="ES25" i="6"/>
  <c r="DU25" i="6"/>
  <c r="EU25" i="6"/>
  <c r="EX25" i="6"/>
  <c r="EI25" i="6"/>
  <c r="DW25" i="6"/>
  <c r="EN25" i="6"/>
  <c r="EF25" i="6"/>
  <c r="ET25" i="6"/>
  <c r="EQ25" i="6"/>
  <c r="FA25" i="6"/>
  <c r="DP25" i="6"/>
  <c r="FC25" i="6"/>
  <c r="DM25" i="6"/>
  <c r="EL25" i="6"/>
  <c r="FE25" i="6"/>
  <c r="FH25" i="6"/>
  <c r="EG25" i="6"/>
  <c r="DZ25" i="6"/>
  <c r="EH25" i="6"/>
  <c r="FD25" i="6"/>
  <c r="DO25" i="6"/>
  <c r="DY25" i="6"/>
  <c r="ER25" i="6"/>
  <c r="DQ25" i="6"/>
  <c r="DV25" i="6"/>
  <c r="EJ26" i="6"/>
  <c r="ED26" i="6"/>
  <c r="ER26" i="6"/>
  <c r="FI26" i="6"/>
  <c r="EK26" i="6"/>
  <c r="FD26" i="6"/>
  <c r="FG26" i="6"/>
  <c r="EQ26" i="6"/>
  <c r="DX26" i="6"/>
  <c r="E27" i="13"/>
  <c r="DY26" i="6"/>
  <c r="DS26" i="6"/>
  <c r="DR26" i="6"/>
  <c r="DO26" i="6"/>
  <c r="EH26" i="6"/>
  <c r="EF26" i="6"/>
  <c r="DT26" i="6"/>
  <c r="EI26" i="6"/>
  <c r="EM26" i="6"/>
  <c r="EA26" i="6"/>
  <c r="EV26" i="6"/>
  <c r="EZ26" i="6"/>
  <c r="DM26" i="6"/>
  <c r="FH26" i="6"/>
  <c r="EX26" i="6"/>
  <c r="FF26" i="6"/>
  <c r="EG26" i="6"/>
  <c r="EW26" i="6"/>
  <c r="EO26" i="6"/>
  <c r="DQ26" i="6"/>
  <c r="EC26" i="6"/>
  <c r="FA26" i="6"/>
  <c r="DZ26" i="6"/>
  <c r="FC26" i="6"/>
  <c r="EU26" i="6"/>
  <c r="DN26" i="6"/>
  <c r="FB26" i="6"/>
  <c r="EN26" i="6"/>
  <c r="FJ26" i="6"/>
  <c r="EL26" i="6"/>
  <c r="DW26" i="6"/>
  <c r="DP26" i="6"/>
  <c r="ES26" i="6"/>
  <c r="EY26" i="6"/>
  <c r="EB26" i="6"/>
  <c r="EE26" i="6"/>
  <c r="DU26" i="6"/>
  <c r="DV26" i="6"/>
  <c r="ET26" i="6"/>
  <c r="FE26" i="6"/>
  <c r="EP26" i="6"/>
  <c r="EW29" i="6"/>
  <c r="EJ29" i="6"/>
  <c r="FA29" i="6"/>
  <c r="DP29" i="6"/>
  <c r="DR29" i="6"/>
  <c r="EY29" i="6"/>
  <c r="ER29" i="6"/>
  <c r="DY29" i="6"/>
  <c r="FF29" i="6"/>
  <c r="DX29" i="6"/>
  <c r="ES29" i="6"/>
  <c r="EB29" i="6"/>
  <c r="EI29" i="6"/>
  <c r="EC29" i="6"/>
  <c r="EP29" i="6"/>
  <c r="EF29" i="6"/>
  <c r="FB29" i="6"/>
  <c r="EM27" i="6"/>
  <c r="EE27" i="6"/>
  <c r="DW27" i="6"/>
  <c r="DO27" i="6"/>
  <c r="ED27" i="6"/>
  <c r="DV27" i="6"/>
  <c r="DN27" i="6"/>
  <c r="FI27" i="6"/>
  <c r="DU27" i="6"/>
  <c r="DM27" i="6"/>
  <c r="FH27" i="6"/>
  <c r="EZ27" i="6"/>
  <c r="FG27" i="6"/>
  <c r="EY27" i="6"/>
  <c r="EQ27" i="6"/>
  <c r="EI27" i="6"/>
  <c r="EP27" i="6"/>
  <c r="EH27" i="6"/>
  <c r="DZ27" i="6"/>
  <c r="DR27" i="6"/>
  <c r="DY27" i="6"/>
  <c r="DQ27" i="6"/>
  <c r="FD27" i="6"/>
  <c r="EV27" i="6"/>
  <c r="FD28" i="6"/>
  <c r="EJ28" i="6"/>
  <c r="BN24" i="6"/>
  <c r="BT24" i="6"/>
  <c r="BS24" i="6"/>
  <c r="BX24" i="6"/>
  <c r="BR24" i="6"/>
  <c r="BQ24" i="6"/>
  <c r="CB24" i="6"/>
  <c r="BV24" i="6"/>
  <c r="CE24" i="6"/>
  <c r="BY24" i="6"/>
  <c r="CD24" i="6"/>
  <c r="CF24" i="6"/>
  <c r="BZ24" i="6"/>
  <c r="BU24" i="6"/>
  <c r="CA24" i="6"/>
  <c r="CC24" i="6"/>
  <c r="J36" i="18"/>
  <c r="I1" i="13"/>
  <c r="J1" i="13"/>
  <c r="DL1" i="6"/>
  <c r="S38" i="8"/>
  <c r="B17" i="19"/>
  <c r="C16" i="19"/>
  <c r="D16" i="19"/>
  <c r="D15" i="19"/>
  <c r="E15" i="19"/>
  <c r="S40" i="10"/>
  <c r="DP27" i="6"/>
  <c r="EG27" i="6"/>
  <c r="EX27" i="6"/>
  <c r="DT27" i="6"/>
  <c r="EC27" i="6"/>
  <c r="EL27" i="6"/>
  <c r="EU27" i="6"/>
  <c r="DX27" i="6"/>
  <c r="EO27" i="6"/>
  <c r="FF27" i="6"/>
  <c r="EB27" i="6"/>
  <c r="EK27" i="6"/>
  <c r="ET27" i="6"/>
  <c r="FC27" i="6"/>
  <c r="DS27" i="6"/>
  <c r="EF27" i="6"/>
  <c r="EW27" i="6"/>
  <c r="EJ27" i="6"/>
  <c r="ES27" i="6"/>
  <c r="FB27" i="6"/>
  <c r="EN27" i="6"/>
  <c r="FE27" i="6"/>
  <c r="EA27" i="6"/>
  <c r="ER27" i="6"/>
  <c r="FA27" i="6"/>
  <c r="FJ27" i="6"/>
  <c r="E29" i="13"/>
  <c r="FI28" i="6"/>
  <c r="EP28" i="6"/>
  <c r="DR28" i="6"/>
  <c r="FB28" i="6"/>
  <c r="EM28" i="6"/>
  <c r="EQ28" i="6"/>
  <c r="DY28" i="6"/>
  <c r="FG28" i="6"/>
  <c r="EC28" i="6"/>
  <c r="EO28" i="6"/>
  <c r="EH28" i="6"/>
  <c r="FE28" i="6"/>
  <c r="DV28" i="6"/>
  <c r="EB28" i="6"/>
  <c r="EI28" i="6"/>
  <c r="FA28" i="6"/>
  <c r="EF28" i="6"/>
  <c r="EN28" i="6"/>
  <c r="DW28" i="6"/>
  <c r="DU28" i="6"/>
  <c r="EV28" i="6"/>
  <c r="EL28" i="6"/>
  <c r="DQ28" i="6"/>
  <c r="DP28" i="6"/>
  <c r="DX28" i="6"/>
  <c r="DN28" i="6"/>
  <c r="FC28" i="6"/>
  <c r="DT28" i="6"/>
  <c r="EW28" i="6"/>
  <c r="FF28" i="6"/>
  <c r="FH28" i="6"/>
  <c r="EK28" i="6"/>
  <c r="E35" i="13"/>
  <c r="DZ28" i="6"/>
  <c r="ED28" i="6"/>
  <c r="ET28" i="6"/>
  <c r="EE28" i="6"/>
  <c r="DS28" i="6"/>
  <c r="DM28" i="6"/>
  <c r="EX28" i="6"/>
  <c r="EZ28" i="6"/>
  <c r="DO28" i="6"/>
  <c r="EY28" i="6"/>
  <c r="EA28" i="6"/>
  <c r="ES28" i="6"/>
  <c r="ER28" i="6"/>
  <c r="FJ28" i="6"/>
  <c r="EU28" i="6"/>
  <c r="EG28" i="6"/>
  <c r="DU29" i="6"/>
  <c r="EX29" i="6"/>
  <c r="E33" i="13"/>
  <c r="EM29" i="6"/>
  <c r="DV29" i="6"/>
  <c r="DZ29" i="6"/>
  <c r="DT29" i="6"/>
  <c r="DN29" i="6"/>
  <c r="FG29" i="6"/>
  <c r="EK29" i="6"/>
  <c r="DM29" i="6"/>
  <c r="EE29" i="6"/>
  <c r="EU29" i="6"/>
  <c r="EL29" i="6"/>
  <c r="EO29" i="6"/>
  <c r="EG29" i="6"/>
  <c r="FG31" i="6"/>
  <c r="EA31" i="6"/>
  <c r="ET31" i="6"/>
  <c r="DN31" i="6"/>
  <c r="EG31" i="6"/>
  <c r="DP31" i="6"/>
  <c r="EZ31" i="6"/>
  <c r="DS31" i="6"/>
  <c r="ER31" i="6"/>
  <c r="ED31" i="6"/>
  <c r="DV31" i="6"/>
  <c r="FC31" i="6"/>
  <c r="DW31" i="6"/>
  <c r="EP31" i="6"/>
  <c r="FI31" i="6"/>
  <c r="EC31" i="6"/>
  <c r="FH31" i="6"/>
  <c r="DT31" i="6"/>
  <c r="EY31" i="6"/>
  <c r="EL31" i="6"/>
  <c r="DY31" i="6"/>
  <c r="FJ31" i="6"/>
  <c r="EI31" i="6"/>
  <c r="EN31" i="6"/>
  <c r="FE31" i="6"/>
  <c r="EW31" i="6"/>
  <c r="EU31" i="6"/>
  <c r="DO31" i="6"/>
  <c r="EH31" i="6"/>
  <c r="FA31" i="6"/>
  <c r="DU31" i="6"/>
  <c r="EB31" i="6"/>
  <c r="EQ31" i="6"/>
  <c r="EJ31" i="6"/>
  <c r="EO31" i="6"/>
  <c r="EM31" i="6"/>
  <c r="FF31" i="6"/>
  <c r="DZ31" i="6"/>
  <c r="ES31" i="6"/>
  <c r="DM31" i="6"/>
  <c r="FD31" i="6"/>
  <c r="FB31" i="6"/>
  <c r="EE31" i="6"/>
  <c r="EX31" i="6"/>
  <c r="DR31" i="6"/>
  <c r="EK31" i="6"/>
  <c r="EF31" i="6"/>
  <c r="DX31" i="6"/>
  <c r="DQ31" i="6"/>
  <c r="EV31" i="6"/>
  <c r="DO29" i="6"/>
  <c r="EQ29" i="6"/>
  <c r="EH29" i="6"/>
  <c r="EN29" i="6"/>
  <c r="FD29" i="6"/>
  <c r="EV29" i="6"/>
  <c r="DS29" i="6"/>
  <c r="EZ29" i="6"/>
  <c r="FH29" i="6"/>
  <c r="EA29" i="6"/>
  <c r="DQ29" i="6"/>
  <c r="DW29" i="6"/>
  <c r="E31" i="13"/>
  <c r="DL33" i="6"/>
  <c r="FC29" i="6"/>
  <c r="ED29" i="6"/>
  <c r="FI29" i="6"/>
  <c r="FJ29" i="6"/>
  <c r="FE29" i="6"/>
  <c r="ET29" i="6"/>
  <c r="E30" i="13"/>
  <c r="E18" i="13"/>
  <c r="F18" i="13"/>
  <c r="E19" i="13"/>
  <c r="F19" i="13"/>
  <c r="E28" i="13"/>
  <c r="F28" i="13"/>
  <c r="EM35" i="6"/>
  <c r="FE35" i="6"/>
  <c r="DN35" i="6"/>
  <c r="DX35" i="6"/>
  <c r="EG35" i="6"/>
  <c r="FA35" i="6"/>
  <c r="EI35" i="6"/>
  <c r="EZ35" i="6"/>
  <c r="FI35" i="6"/>
  <c r="DR35" i="6"/>
  <c r="EB35" i="6"/>
  <c r="FF35" i="6"/>
  <c r="EE35" i="6"/>
  <c r="ET35" i="6"/>
  <c r="FD35" i="6"/>
  <c r="DM35" i="6"/>
  <c r="DV35" i="6"/>
  <c r="EK35" i="6"/>
  <c r="FG35" i="6"/>
  <c r="EA35" i="6"/>
  <c r="EO35" i="6"/>
  <c r="EX35" i="6"/>
  <c r="FH35" i="6"/>
  <c r="DQ35" i="6"/>
  <c r="DP35" i="6"/>
  <c r="EY35" i="6"/>
  <c r="ED35" i="6"/>
  <c r="EW35" i="6"/>
  <c r="EU35" i="6"/>
  <c r="DY35" i="6"/>
  <c r="ER35" i="6"/>
  <c r="E21" i="13"/>
  <c r="EQ35" i="6"/>
  <c r="DT35" i="6"/>
  <c r="EL35" i="6"/>
  <c r="DW35" i="6"/>
  <c r="ES35" i="6"/>
  <c r="EV35" i="6"/>
  <c r="FJ35" i="6"/>
  <c r="DS35" i="6"/>
  <c r="EN35" i="6"/>
  <c r="DZ35" i="6"/>
  <c r="DO35" i="6"/>
  <c r="EH35" i="6"/>
  <c r="EP35" i="6"/>
  <c r="DU35" i="6"/>
  <c r="EF35" i="6"/>
  <c r="FC35" i="6"/>
  <c r="FB35" i="6"/>
  <c r="EJ35" i="6"/>
  <c r="EC35" i="6"/>
  <c r="DL22" i="6"/>
  <c r="EL34" i="6"/>
  <c r="EY34" i="6"/>
  <c r="DM34" i="6"/>
  <c r="EI34" i="6"/>
  <c r="FF34" i="6"/>
  <c r="EG34" i="6"/>
  <c r="DV34" i="6"/>
  <c r="EJ34" i="6"/>
  <c r="DQ34" i="6"/>
  <c r="DO34" i="6"/>
  <c r="EV34" i="6"/>
  <c r="ER34" i="6"/>
  <c r="ES34" i="6"/>
  <c r="EM34" i="6"/>
  <c r="FC34" i="6"/>
  <c r="DZ34" i="6"/>
  <c r="ET34" i="6"/>
  <c r="FJ34" i="6"/>
  <c r="DW34" i="6"/>
  <c r="E32" i="13"/>
  <c r="EP34" i="6"/>
  <c r="DX34" i="6"/>
  <c r="EN34" i="6"/>
  <c r="DN34" i="6"/>
  <c r="FH34" i="6"/>
  <c r="DY34" i="6"/>
  <c r="EH34" i="6"/>
  <c r="DS34" i="6"/>
  <c r="FD34" i="6"/>
  <c r="ED34" i="6"/>
  <c r="FA34" i="6"/>
  <c r="DR34" i="6"/>
  <c r="EX34" i="6"/>
  <c r="EU34" i="6"/>
  <c r="DT34" i="6"/>
  <c r="EA34" i="6"/>
  <c r="EC34" i="6"/>
  <c r="FG34" i="6"/>
  <c r="FE34" i="6"/>
  <c r="EK34" i="6"/>
  <c r="EW34" i="6"/>
  <c r="EQ34" i="6"/>
  <c r="DP34" i="6"/>
  <c r="DU34" i="6"/>
  <c r="FB34" i="6"/>
  <c r="FI34" i="6"/>
  <c r="EO34" i="6"/>
  <c r="EB34" i="6"/>
  <c r="EF34" i="6"/>
  <c r="EZ34" i="6"/>
  <c r="EE34" i="6"/>
  <c r="DL26" i="6"/>
  <c r="DL30" i="6"/>
  <c r="DL25" i="6"/>
  <c r="DL23" i="6"/>
  <c r="E16" i="19"/>
  <c r="W38" i="8"/>
  <c r="W40" i="10"/>
  <c r="C17" i="19"/>
  <c r="B18" i="19"/>
  <c r="DL27" i="6"/>
  <c r="DL28" i="6"/>
  <c r="DL29" i="6"/>
  <c r="DL31" i="6"/>
  <c r="E25" i="13"/>
  <c r="C35" i="10"/>
  <c r="EO32" i="6"/>
  <c r="DY32" i="6"/>
  <c r="EN32" i="6"/>
  <c r="FC32" i="6"/>
  <c r="DS32" i="6"/>
  <c r="DR32" i="6"/>
  <c r="FF32" i="6"/>
  <c r="DU32" i="6"/>
  <c r="EJ32" i="6"/>
  <c r="EX32" i="6"/>
  <c r="DO32" i="6"/>
  <c r="FG32" i="6"/>
  <c r="EZ32" i="6"/>
  <c r="DQ32" i="6"/>
  <c r="EF32" i="6"/>
  <c r="ER32" i="6"/>
  <c r="EV32" i="6"/>
  <c r="EL32" i="6"/>
  <c r="FI32" i="6"/>
  <c r="EU32" i="6"/>
  <c r="DM32" i="6"/>
  <c r="EB32" i="6"/>
  <c r="EM32" i="6"/>
  <c r="ED32" i="6"/>
  <c r="DV32" i="6"/>
  <c r="EK32" i="6"/>
  <c r="DT32" i="6"/>
  <c r="EQ32" i="6"/>
  <c r="ES32" i="6"/>
  <c r="EG32" i="6"/>
  <c r="DP32" i="6"/>
  <c r="DZ32" i="6"/>
  <c r="ET32" i="6"/>
  <c r="EC32" i="6"/>
  <c r="FH32" i="6"/>
  <c r="FB32" i="6"/>
  <c r="FE32" i="6"/>
  <c r="FJ32" i="6"/>
  <c r="EI32" i="6"/>
  <c r="EH32" i="6"/>
  <c r="FA32" i="6"/>
  <c r="FD32" i="6"/>
  <c r="EE32" i="6"/>
  <c r="EW32" i="6"/>
  <c r="EY32" i="6"/>
  <c r="EA32" i="6"/>
  <c r="DW32" i="6"/>
  <c r="EP32" i="6"/>
  <c r="DN32" i="6"/>
  <c r="DX32" i="6"/>
  <c r="DL35" i="6"/>
  <c r="DL34" i="6"/>
  <c r="C36" i="10"/>
  <c r="C35" i="8"/>
  <c r="C36" i="8"/>
  <c r="C34" i="8"/>
  <c r="C1" i="8"/>
  <c r="C34" i="10"/>
  <c r="C1" i="10"/>
  <c r="AA38" i="8"/>
  <c r="AA40" i="10"/>
  <c r="C18" i="19"/>
  <c r="D18" i="19"/>
  <c r="B19" i="19"/>
  <c r="D17" i="19"/>
  <c r="E17" i="19"/>
  <c r="E36" i="13"/>
  <c r="AG38" i="6"/>
  <c r="AE31" i="13"/>
  <c r="N3" i="6"/>
  <c r="AA37" i="6"/>
  <c r="Y23" i="13"/>
  <c r="W37" i="6"/>
  <c r="U23" i="13"/>
  <c r="Y37" i="6"/>
  <c r="W23" i="13"/>
  <c r="Y36" i="6"/>
  <c r="W18" i="13"/>
  <c r="AB37" i="6"/>
  <c r="Z23" i="13"/>
  <c r="AD37" i="6"/>
  <c r="AB23" i="13"/>
  <c r="DL32" i="6"/>
  <c r="S38" i="6"/>
  <c r="Q31" i="13"/>
  <c r="AA3" i="6"/>
  <c r="X36" i="6"/>
  <c r="V18" i="13"/>
  <c r="V36" i="6"/>
  <c r="T18" i="13"/>
  <c r="U3" i="6"/>
  <c r="AE37" i="6"/>
  <c r="AC23" i="13"/>
  <c r="Y38" i="6"/>
  <c r="W31" i="13"/>
  <c r="U38" i="6"/>
  <c r="S31" i="13"/>
  <c r="S37" i="6"/>
  <c r="Q23" i="13"/>
  <c r="Z36" i="6"/>
  <c r="X18" i="13"/>
  <c r="O36" i="6"/>
  <c r="S3" i="6"/>
  <c r="Z37" i="6"/>
  <c r="R36" i="6"/>
  <c r="P18" i="13"/>
  <c r="AB3" i="6"/>
  <c r="S36" i="6"/>
  <c r="Q18" i="13"/>
  <c r="E23" i="13"/>
  <c r="AC37" i="6"/>
  <c r="AA23" i="13"/>
  <c r="AD3" i="6"/>
  <c r="AA36" i="6"/>
  <c r="Y18" i="13"/>
  <c r="AF36" i="6"/>
  <c r="AD18" i="13"/>
  <c r="Z38" i="6"/>
  <c r="X31" i="13"/>
  <c r="Y3" i="6"/>
  <c r="X37" i="6"/>
  <c r="V23" i="13"/>
  <c r="W38" i="6"/>
  <c r="U31" i="13"/>
  <c r="AF3" i="6"/>
  <c r="AB38" i="6"/>
  <c r="Z31" i="13"/>
  <c r="AC38" i="6"/>
  <c r="AA31" i="13"/>
  <c r="U36" i="6"/>
  <c r="S18" i="13"/>
  <c r="AC36" i="6"/>
  <c r="AA18" i="13"/>
  <c r="T36" i="6"/>
  <c r="R18" i="13"/>
  <c r="AD36" i="6"/>
  <c r="AB18" i="13"/>
  <c r="W36" i="6"/>
  <c r="U18" i="13"/>
  <c r="V38" i="6"/>
  <c r="T31" i="13"/>
  <c r="W3" i="6"/>
  <c r="AA38" i="6"/>
  <c r="Y31" i="13"/>
  <c r="V3" i="6"/>
  <c r="T37" i="6"/>
  <c r="AF37" i="6"/>
  <c r="AD23" i="13"/>
  <c r="Z3" i="6"/>
  <c r="AG36" i="6"/>
  <c r="AE18" i="13"/>
  <c r="AE38" i="6"/>
  <c r="AC31" i="13"/>
  <c r="AC3" i="6"/>
  <c r="X38" i="6"/>
  <c r="AE3" i="6"/>
  <c r="Q3" i="6"/>
  <c r="T38" i="6"/>
  <c r="R31" i="13"/>
  <c r="O3" i="6"/>
  <c r="V37" i="6"/>
  <c r="AG3" i="6"/>
  <c r="AB36" i="6"/>
  <c r="Z18" i="13"/>
  <c r="AD38" i="6"/>
  <c r="AG37" i="6"/>
  <c r="T3" i="6"/>
  <c r="AF38" i="6"/>
  <c r="AD31" i="13"/>
  <c r="R38" i="6"/>
  <c r="P31" i="13"/>
  <c r="X3" i="6"/>
  <c r="R37" i="6"/>
  <c r="R3" i="6"/>
  <c r="U37" i="6"/>
  <c r="AE36" i="6"/>
  <c r="AC18" i="13"/>
  <c r="P3" i="6"/>
  <c r="E22" i="13"/>
  <c r="E18" i="19"/>
  <c r="B20" i="19"/>
  <c r="C19" i="19"/>
  <c r="AE38" i="8"/>
  <c r="AE40" i="10"/>
  <c r="M18" i="13"/>
  <c r="V33" i="13"/>
  <c r="V31" i="13"/>
  <c r="AB33" i="13"/>
  <c r="AB31" i="13"/>
  <c r="S22" i="13"/>
  <c r="S23" i="13"/>
  <c r="AE22" i="13"/>
  <c r="AE23" i="13"/>
  <c r="X22" i="13"/>
  <c r="X23" i="13"/>
  <c r="AC33" i="13"/>
  <c r="T33" i="13"/>
  <c r="AA33" i="13"/>
  <c r="T22" i="13"/>
  <c r="T23" i="13"/>
  <c r="Z33" i="13"/>
  <c r="S33" i="13"/>
  <c r="Q33" i="13"/>
  <c r="P22" i="13"/>
  <c r="P23" i="13"/>
  <c r="W33" i="13"/>
  <c r="R33" i="13"/>
  <c r="U33" i="13"/>
  <c r="P33" i="13"/>
  <c r="R22" i="13"/>
  <c r="R23" i="13"/>
  <c r="AD33" i="13"/>
  <c r="AE33" i="13"/>
  <c r="Y33" i="13"/>
  <c r="X33" i="13"/>
  <c r="AB32" i="13"/>
  <c r="V32" i="13"/>
  <c r="W32" i="13"/>
  <c r="AC32" i="13"/>
  <c r="U32" i="13"/>
  <c r="Z32" i="13"/>
  <c r="Y32" i="13"/>
  <c r="AA32" i="13"/>
  <c r="P32" i="13"/>
  <c r="W22" i="13"/>
  <c r="R32" i="13"/>
  <c r="AD32" i="13"/>
  <c r="T32" i="13"/>
  <c r="Q22" i="13"/>
  <c r="S32" i="13"/>
  <c r="Q32" i="13"/>
  <c r="U22" i="13"/>
  <c r="AA22" i="13"/>
  <c r="AC22" i="13"/>
  <c r="AB22" i="13"/>
  <c r="Y22" i="13"/>
  <c r="AD22" i="13"/>
  <c r="V22" i="13"/>
  <c r="Z22" i="13"/>
  <c r="AE32" i="13"/>
  <c r="X32" i="13"/>
  <c r="I3" i="6"/>
  <c r="AI40" i="10"/>
  <c r="D19" i="19"/>
  <c r="E19" i="19"/>
  <c r="C20" i="19"/>
  <c r="B21" i="19"/>
  <c r="AI38" i="8"/>
  <c r="D20" i="19"/>
  <c r="E20" i="19"/>
  <c r="B22" i="19"/>
  <c r="C21" i="19"/>
  <c r="AM38" i="8"/>
  <c r="AM40" i="10"/>
  <c r="AQ40" i="10"/>
  <c r="AQ38" i="8"/>
  <c r="D21" i="19"/>
  <c r="E21" i="19"/>
  <c r="B23" i="19"/>
  <c r="C22" i="19"/>
  <c r="D22" i="19"/>
  <c r="BS20" i="6"/>
  <c r="CF25" i="6"/>
  <c r="E22" i="19"/>
  <c r="B24" i="19"/>
  <c r="C23" i="19"/>
  <c r="D23" i="19"/>
  <c r="AU40" i="10"/>
  <c r="AU38" i="8"/>
  <c r="E23" i="19"/>
  <c r="AY38" i="8"/>
  <c r="AY40" i="10"/>
  <c r="B25" i="19"/>
  <c r="C25" i="19"/>
  <c r="C24" i="19"/>
  <c r="D24" i="19"/>
  <c r="E36" i="6"/>
  <c r="E24" i="19"/>
  <c r="D25" i="19"/>
  <c r="C26" i="16"/>
  <c r="C23" i="16"/>
  <c r="C18" i="16"/>
  <c r="C17" i="16"/>
  <c r="C1" i="16"/>
  <c r="C36" i="16"/>
  <c r="C22" i="16"/>
  <c r="C16" i="16"/>
  <c r="C29" i="16"/>
  <c r="C27" i="16"/>
  <c r="C25" i="16"/>
  <c r="C30" i="16"/>
  <c r="C31" i="16"/>
  <c r="C20" i="16"/>
  <c r="C28" i="16"/>
  <c r="C37" i="16"/>
  <c r="C34" i="16"/>
  <c r="C21" i="16"/>
  <c r="C32" i="16"/>
  <c r="C15" i="16"/>
  <c r="C24" i="16"/>
  <c r="C35" i="16"/>
  <c r="C19" i="16"/>
  <c r="C14" i="16"/>
  <c r="C33" i="16"/>
  <c r="BM24" i="6"/>
  <c r="BO24" i="6"/>
  <c r="BP24" i="6"/>
  <c r="BM21" i="6"/>
  <c r="BN21" i="6"/>
  <c r="E37" i="6"/>
  <c r="E25" i="19"/>
  <c r="BZ34" i="6"/>
  <c r="BP34" i="6"/>
  <c r="BO34" i="6"/>
  <c r="BO22" i="6"/>
  <c r="BP22" i="6"/>
  <c r="BN22" i="6"/>
  <c r="BM22" i="6"/>
  <c r="BO19" i="6"/>
  <c r="P36" i="6"/>
  <c r="N18" i="13"/>
  <c r="BM19" i="6"/>
  <c r="N36" i="6"/>
  <c r="BN20" i="6"/>
  <c r="BM20" i="6"/>
  <c r="BM28" i="6"/>
  <c r="BN28" i="6"/>
  <c r="BN25" i="6"/>
  <c r="BM25" i="6"/>
  <c r="BM30" i="6"/>
  <c r="BN30" i="6"/>
  <c r="BN26" i="6"/>
  <c r="BM26" i="6"/>
  <c r="BM27" i="6"/>
  <c r="BN27" i="6"/>
  <c r="BN32" i="6"/>
  <c r="BM32" i="6"/>
  <c r="BM35" i="6"/>
  <c r="BN35" i="6"/>
  <c r="BM29" i="6"/>
  <c r="BN29" i="6"/>
  <c r="BM33" i="6"/>
  <c r="BN33" i="6"/>
  <c r="BN31" i="6"/>
  <c r="BM31" i="6"/>
  <c r="BN23" i="6"/>
  <c r="BM23" i="6"/>
  <c r="E38" i="6"/>
  <c r="I36" i="6"/>
  <c r="L18" i="13"/>
  <c r="J18" i="13"/>
  <c r="N38" i="6"/>
  <c r="N37" i="6"/>
  <c r="O38" i="6"/>
  <c r="M28" i="13"/>
  <c r="O37" i="6"/>
  <c r="M19" i="13"/>
  <c r="I37" i="6"/>
  <c r="L19" i="13"/>
  <c r="J19" i="13"/>
  <c r="L28" i="13"/>
  <c r="J28" i="13"/>
  <c r="I38" i="6"/>
  <c r="H23" i="13"/>
  <c r="H22" i="13"/>
  <c r="H24" i="13"/>
  <c r="H31" i="13"/>
  <c r="H28" i="13"/>
  <c r="M33" i="13"/>
  <c r="L33" i="13"/>
  <c r="X14" i="13"/>
  <c r="AA14" i="13"/>
  <c r="AC14" i="13"/>
  <c r="AE14" i="13"/>
  <c r="R14" i="13"/>
  <c r="Z14" i="13"/>
  <c r="Q14" i="13"/>
  <c r="L14" i="13"/>
  <c r="M14" i="13"/>
  <c r="T14" i="13"/>
  <c r="AB14" i="13"/>
  <c r="U14" i="13"/>
  <c r="P14" i="13"/>
  <c r="AD14" i="13"/>
  <c r="W14" i="13"/>
  <c r="V14" i="13"/>
  <c r="Y14" i="13"/>
  <c r="S14" i="13"/>
  <c r="M23" i="13"/>
  <c r="L23" i="13"/>
  <c r="AE42" i="10"/>
  <c r="AE41" i="10"/>
  <c r="G20" i="16"/>
  <c r="G40" i="8"/>
  <c r="G39" i="8"/>
  <c r="F14" i="19"/>
  <c r="G14" i="19"/>
  <c r="O40" i="8"/>
  <c r="AI40" i="8"/>
  <c r="S42" i="10"/>
  <c r="S41" i="10"/>
  <c r="G17" i="16"/>
  <c r="W42" i="10"/>
  <c r="W41" i="10"/>
  <c r="G18" i="16"/>
  <c r="K40" i="8"/>
  <c r="G42" i="8"/>
  <c r="G41" i="8"/>
  <c r="O42" i="10"/>
  <c r="O41" i="10"/>
  <c r="G16" i="16"/>
  <c r="S40" i="8"/>
  <c r="AI42" i="10"/>
  <c r="G42" i="10"/>
  <c r="E14" i="16"/>
  <c r="F14" i="16"/>
  <c r="F39" i="16"/>
  <c r="G44" i="10"/>
  <c r="G43" i="10"/>
  <c r="AA28" i="10"/>
  <c r="AE40" i="8"/>
  <c r="AA40" i="8"/>
  <c r="AA42" i="10"/>
  <c r="K42" i="10"/>
  <c r="K41" i="10"/>
  <c r="G15" i="16"/>
  <c r="M10" i="16"/>
  <c r="W40" i="8"/>
  <c r="AM40" i="8"/>
  <c r="AM42" i="10"/>
  <c r="AQ42" i="10"/>
  <c r="AQ40" i="8"/>
  <c r="AU40" i="8"/>
  <c r="AU42" i="10"/>
  <c r="AY42" i="10"/>
  <c r="AY40" i="8"/>
  <c r="I36" i="16"/>
  <c r="I14" i="16"/>
  <c r="I22" i="16"/>
  <c r="I33" i="16"/>
  <c r="I30" i="16"/>
  <c r="I18" i="16"/>
  <c r="I20" i="16"/>
  <c r="I24" i="16"/>
  <c r="I16" i="16"/>
  <c r="I19" i="16"/>
  <c r="I34" i="16"/>
  <c r="I17" i="16"/>
  <c r="I21" i="16"/>
  <c r="I23" i="16"/>
  <c r="I37" i="16"/>
  <c r="I31" i="16"/>
  <c r="I15" i="16"/>
  <c r="I28" i="16"/>
  <c r="I35" i="16"/>
  <c r="I29" i="16"/>
  <c r="I32" i="16"/>
  <c r="I1" i="16"/>
  <c r="I27" i="16"/>
  <c r="I26" i="16"/>
  <c r="I25" i="16"/>
  <c r="FJ19" i="6"/>
  <c r="FB19" i="6"/>
  <c r="ET19" i="6"/>
  <c r="EL19" i="6"/>
  <c r="ED19" i="6"/>
  <c r="DV19" i="6"/>
  <c r="DN19" i="6"/>
  <c r="FI19" i="6"/>
  <c r="FA19" i="6"/>
  <c r="ES19" i="6"/>
  <c r="EK19" i="6"/>
  <c r="EC19" i="6"/>
  <c r="DU19" i="6"/>
  <c r="DM19" i="6"/>
  <c r="FH19" i="6"/>
  <c r="EZ19" i="6"/>
  <c r="ER19" i="6"/>
  <c r="EJ19" i="6"/>
  <c r="EB19" i="6"/>
  <c r="DT19" i="6"/>
  <c r="FG19" i="6"/>
  <c r="EY19" i="6"/>
  <c r="EQ19" i="6"/>
  <c r="EI19" i="6"/>
  <c r="EA19" i="6"/>
  <c r="DS19" i="6"/>
  <c r="FF19" i="6"/>
  <c r="EX19" i="6"/>
  <c r="EP19" i="6"/>
  <c r="EH19" i="6"/>
  <c r="DZ19" i="6"/>
  <c r="DR19" i="6"/>
  <c r="FE19" i="6"/>
  <c r="EW19" i="6"/>
  <c r="EO19" i="6"/>
  <c r="EG19" i="6"/>
  <c r="DY19" i="6"/>
  <c r="DQ19" i="6"/>
  <c r="FD19" i="6"/>
  <c r="EV19" i="6"/>
  <c r="EN19" i="6"/>
  <c r="EF19" i="6"/>
  <c r="DX19" i="6"/>
  <c r="FC19" i="6"/>
  <c r="EU19" i="6"/>
  <c r="EM19" i="6"/>
  <c r="EE19" i="6"/>
  <c r="DW19" i="6"/>
  <c r="DO19" i="6"/>
  <c r="G41" i="10"/>
  <c r="G14" i="16"/>
  <c r="H14" i="16"/>
  <c r="H15" i="16"/>
  <c r="H16" i="16"/>
  <c r="AU39" i="8"/>
  <c r="F24" i="19"/>
  <c r="E19" i="16"/>
  <c r="AQ39" i="8"/>
  <c r="F23" i="19"/>
  <c r="AA41" i="10"/>
  <c r="G19" i="16"/>
  <c r="AA39" i="8"/>
  <c r="F19" i="19"/>
  <c r="K39" i="8"/>
  <c r="F15" i="19"/>
  <c r="G15" i="19"/>
  <c r="K42" i="8"/>
  <c r="K41" i="8"/>
  <c r="AY39" i="8"/>
  <c r="F25" i="19"/>
  <c r="AQ41" i="10"/>
  <c r="G23" i="16"/>
  <c r="E23" i="16"/>
  <c r="AE39" i="8"/>
  <c r="E18" i="16"/>
  <c r="AY41" i="10"/>
  <c r="G25" i="16"/>
  <c r="E25" i="16"/>
  <c r="DU20" i="6"/>
  <c r="FC21" i="6"/>
  <c r="ET21" i="6"/>
  <c r="DQ20" i="6"/>
  <c r="EL20" i="6"/>
  <c r="EI21" i="6"/>
  <c r="DU21" i="6"/>
  <c r="EQ20" i="6"/>
  <c r="ED20" i="6"/>
  <c r="EN21" i="6"/>
  <c r="EZ20" i="6"/>
  <c r="EE20" i="6"/>
  <c r="FJ21" i="6"/>
  <c r="EU21" i="6"/>
  <c r="ER21" i="6"/>
  <c r="EW21" i="6"/>
  <c r="DM21" i="6"/>
  <c r="DM20" i="6"/>
  <c r="EY20" i="6"/>
  <c r="EU20" i="6"/>
  <c r="FB21" i="6"/>
  <c r="DR20" i="6"/>
  <c r="DP21" i="6"/>
  <c r="DZ21" i="6"/>
  <c r="DV20" i="6"/>
  <c r="ED21" i="6"/>
  <c r="FF21" i="6"/>
  <c r="DY21" i="6"/>
  <c r="EL21" i="6"/>
  <c r="EG21" i="6"/>
  <c r="FG21" i="6"/>
  <c r="FA20" i="6"/>
  <c r="ER20" i="6"/>
  <c r="EA20" i="6"/>
  <c r="FE20" i="6"/>
  <c r="EN20" i="6"/>
  <c r="DW20" i="6"/>
  <c r="DN20" i="6"/>
  <c r="DQ21" i="6"/>
  <c r="FD21" i="6"/>
  <c r="ES20" i="6"/>
  <c r="DS20" i="6"/>
  <c r="EF20" i="6"/>
  <c r="EO20" i="6"/>
  <c r="FA21" i="6"/>
  <c r="EH21" i="6"/>
  <c r="FH20" i="6"/>
  <c r="FD20" i="6"/>
  <c r="EO21" i="6"/>
  <c r="EZ21" i="6"/>
  <c r="EI20" i="6"/>
  <c r="DW21" i="6"/>
  <c r="DR21" i="6"/>
  <c r="EJ21" i="6"/>
  <c r="EY21" i="6"/>
  <c r="EJ20" i="6"/>
  <c r="EW20" i="6"/>
  <c r="DO20" i="6"/>
  <c r="DS21" i="6"/>
  <c r="DT21" i="6"/>
  <c r="DX21" i="6"/>
  <c r="FE21" i="6"/>
  <c r="EE21" i="6"/>
  <c r="EQ21" i="6"/>
  <c r="EK20" i="6"/>
  <c r="EB20" i="6"/>
  <c r="FF20" i="6"/>
  <c r="DX20" i="6"/>
  <c r="FJ20" i="6"/>
  <c r="DV21" i="6"/>
  <c r="EV21" i="6"/>
  <c r="DZ20" i="6"/>
  <c r="EM20" i="6"/>
  <c r="DN21" i="6"/>
  <c r="FI20" i="6"/>
  <c r="EV20" i="6"/>
  <c r="EK21" i="6"/>
  <c r="EX21" i="6"/>
  <c r="EP21" i="6"/>
  <c r="EF21" i="6"/>
  <c r="FI21" i="6"/>
  <c r="FH21" i="6"/>
  <c r="EC20" i="6"/>
  <c r="DT20" i="6"/>
  <c r="EX20" i="6"/>
  <c r="EG20" i="6"/>
  <c r="DP20" i="6"/>
  <c r="FB20" i="6"/>
  <c r="ES21" i="6"/>
  <c r="EC21" i="6"/>
  <c r="EM21" i="6"/>
  <c r="EA21" i="6"/>
  <c r="EB21" i="6"/>
  <c r="DO21" i="6"/>
  <c r="FG20" i="6"/>
  <c r="EP20" i="6"/>
  <c r="DY20" i="6"/>
  <c r="FC20" i="6"/>
  <c r="ET20" i="6"/>
  <c r="EH20" i="6"/>
  <c r="E17" i="16"/>
  <c r="AU41" i="10"/>
  <c r="G24" i="16"/>
  <c r="E24" i="16"/>
  <c r="AI39" i="8"/>
  <c r="F21" i="19"/>
  <c r="AM41" i="10"/>
  <c r="G22" i="16"/>
  <c r="E22" i="16"/>
  <c r="W39" i="8"/>
  <c r="F18" i="19"/>
  <c r="AI41" i="10"/>
  <c r="G21" i="16"/>
  <c r="E21" i="16"/>
  <c r="O39" i="8"/>
  <c r="F16" i="19"/>
  <c r="S39" i="8"/>
  <c r="F17" i="19"/>
  <c r="AM39" i="8"/>
  <c r="F22" i="19"/>
  <c r="E15" i="16"/>
  <c r="F15" i="16"/>
  <c r="K44" i="10"/>
  <c r="K43" i="10"/>
  <c r="E16" i="16"/>
  <c r="E20" i="16"/>
  <c r="DL19" i="6"/>
  <c r="O42" i="8"/>
  <c r="O41" i="8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H39" i="16"/>
  <c r="O44" i="10"/>
  <c r="O43" i="10"/>
  <c r="DL20" i="6"/>
  <c r="G16" i="19"/>
  <c r="G17" i="19"/>
  <c r="G18" i="19"/>
  <c r="G19" i="19"/>
  <c r="DL21" i="6"/>
  <c r="F20" i="19"/>
  <c r="F8" i="19"/>
  <c r="G8" i="19"/>
  <c r="H17" i="16"/>
  <c r="S42" i="8"/>
  <c r="S44" i="10"/>
  <c r="W44" i="10"/>
  <c r="H18" i="16"/>
  <c r="G20" i="19"/>
  <c r="S43" i="10"/>
  <c r="S41" i="8"/>
  <c r="W42" i="8"/>
  <c r="W43" i="10"/>
  <c r="AA44" i="10"/>
  <c r="G21" i="19"/>
  <c r="H19" i="16"/>
  <c r="W41" i="8"/>
  <c r="AA42" i="8"/>
  <c r="G22" i="19"/>
  <c r="H20" i="16"/>
  <c r="AA43" i="10"/>
  <c r="AE44" i="10"/>
  <c r="H20" i="13"/>
  <c r="H17" i="13"/>
  <c r="AE42" i="8"/>
  <c r="AA41" i="8"/>
  <c r="H21" i="16"/>
  <c r="AE43" i="10"/>
  <c r="AI44" i="10"/>
  <c r="G23" i="19"/>
  <c r="H26" i="13"/>
  <c r="AI42" i="8"/>
  <c r="AE41" i="8"/>
  <c r="G24" i="19"/>
  <c r="AI43" i="10"/>
  <c r="AM44" i="10"/>
  <c r="H22" i="16"/>
  <c r="H29" i="13"/>
  <c r="AM42" i="8"/>
  <c r="AI41" i="8"/>
  <c r="AM43" i="10"/>
  <c r="AQ44" i="10"/>
  <c r="H23" i="16"/>
  <c r="G25" i="19"/>
  <c r="K15" i="16"/>
  <c r="L15" i="16"/>
  <c r="M15" i="16"/>
  <c r="H34" i="13"/>
  <c r="H33" i="13"/>
  <c r="K14" i="16"/>
  <c r="L14" i="16"/>
  <c r="L39" i="16"/>
  <c r="K22" i="16"/>
  <c r="L22" i="16"/>
  <c r="M22" i="16"/>
  <c r="AQ42" i="8"/>
  <c r="AM41" i="8"/>
  <c r="K1" i="16"/>
  <c r="L1" i="16"/>
  <c r="M1" i="16"/>
  <c r="K21" i="16"/>
  <c r="L21" i="16"/>
  <c r="M21" i="16"/>
  <c r="K17" i="16"/>
  <c r="L17" i="16"/>
  <c r="M17" i="16"/>
  <c r="K20" i="16"/>
  <c r="L20" i="16"/>
  <c r="M20" i="16"/>
  <c r="K19" i="16"/>
  <c r="L19" i="16"/>
  <c r="M19" i="16"/>
  <c r="K16" i="16"/>
  <c r="L16" i="16"/>
  <c r="M16" i="16"/>
  <c r="K23" i="16"/>
  <c r="L23" i="16"/>
  <c r="M23" i="16"/>
  <c r="H24" i="16"/>
  <c r="AQ43" i="10"/>
  <c r="AU44" i="10"/>
  <c r="K18" i="16"/>
  <c r="L18" i="16"/>
  <c r="M18" i="16"/>
  <c r="H35" i="13"/>
  <c r="M14" i="16"/>
  <c r="M39" i="16"/>
  <c r="AQ41" i="8"/>
  <c r="AU42" i="8"/>
  <c r="K24" i="16"/>
  <c r="L24" i="16"/>
  <c r="M24" i="16"/>
  <c r="H25" i="16"/>
  <c r="AU43" i="10"/>
  <c r="AY44" i="10"/>
  <c r="AY43" i="10"/>
  <c r="H27" i="13"/>
  <c r="H30" i="13"/>
  <c r="AY42" i="8"/>
  <c r="AY41" i="8"/>
  <c r="AU41" i="8"/>
  <c r="K25" i="16"/>
  <c r="L25" i="16"/>
  <c r="M25" i="16"/>
  <c r="H26" i="16"/>
  <c r="K26" i="16"/>
  <c r="L26" i="16"/>
  <c r="M26" i="16"/>
  <c r="H27" i="16"/>
  <c r="H18" i="13"/>
  <c r="H28" i="16"/>
  <c r="K27" i="16"/>
  <c r="L27" i="16"/>
  <c r="M27" i="16"/>
  <c r="H29" i="16"/>
  <c r="K28" i="16"/>
  <c r="L28" i="16"/>
  <c r="M28" i="16"/>
  <c r="BE21" i="6"/>
  <c r="BA26" i="6"/>
  <c r="AK28" i="6"/>
  <c r="BE26" i="6"/>
  <c r="AU28" i="6"/>
  <c r="AP27" i="6"/>
  <c r="BA24" i="6"/>
  <c r="AO21" i="6"/>
  <c r="AV27" i="6"/>
  <c r="AV35" i="6"/>
  <c r="AU34" i="6"/>
  <c r="AJ35" i="6"/>
  <c r="AR34" i="6"/>
  <c r="AY27" i="6"/>
  <c r="BI31" i="6"/>
  <c r="BJ25" i="6"/>
  <c r="AS25" i="6"/>
  <c r="AJ29" i="6"/>
  <c r="AX29" i="6"/>
  <c r="AS35" i="6"/>
  <c r="AX25" i="6"/>
  <c r="AH21" i="6"/>
  <c r="AI28" i="6"/>
  <c r="AU23" i="6"/>
  <c r="BB35" i="6"/>
  <c r="AT27" i="6"/>
  <c r="AX32" i="6"/>
  <c r="AI33" i="6"/>
  <c r="AX28" i="6"/>
  <c r="AF20" i="6"/>
  <c r="AG25" i="6"/>
  <c r="AW22" i="6"/>
  <c r="AI34" i="6"/>
  <c r="AE21" i="6"/>
  <c r="AL28" i="6"/>
  <c r="AW28" i="6"/>
  <c r="AZ26" i="6"/>
  <c r="AN24" i="6"/>
  <c r="AI30" i="6"/>
  <c r="AN21" i="6"/>
  <c r="AF21" i="6"/>
  <c r="AN27" i="6"/>
  <c r="AK21" i="6"/>
  <c r="AX21" i="6"/>
  <c r="AY33" i="6"/>
  <c r="AU33" i="6"/>
  <c r="AK22" i="6"/>
  <c r="AK23" i="6"/>
  <c r="BA28" i="6"/>
  <c r="AD26" i="6"/>
  <c r="BD22" i="6"/>
  <c r="AH35" i="6"/>
  <c r="AZ31" i="6"/>
  <c r="AU26" i="6"/>
  <c r="AH23" i="6"/>
  <c r="BF24" i="6"/>
  <c r="BC32" i="6"/>
  <c r="AN34" i="6"/>
  <c r="AH29" i="6"/>
  <c r="AH32" i="6"/>
  <c r="AF35" i="6"/>
  <c r="BD23" i="6"/>
  <c r="AI29" i="6"/>
  <c r="AW26" i="6"/>
  <c r="AW23" i="6"/>
  <c r="BD29" i="6"/>
  <c r="AU27" i="6"/>
  <c r="AP31" i="6"/>
  <c r="AT29" i="6"/>
  <c r="BF30" i="6"/>
  <c r="AK33" i="6"/>
  <c r="BJ32" i="6"/>
  <c r="AD28" i="6"/>
  <c r="BF31" i="6"/>
  <c r="AJ26" i="6"/>
  <c r="AF29" i="6"/>
  <c r="AT23" i="6"/>
  <c r="AN25" i="6"/>
  <c r="AM26" i="6"/>
  <c r="BH30" i="6"/>
  <c r="BB33" i="6"/>
  <c r="BC24" i="6"/>
  <c r="AI24" i="6"/>
  <c r="AK31" i="6"/>
  <c r="AJ25" i="6"/>
  <c r="BC31" i="6"/>
  <c r="BB20" i="6"/>
  <c r="AU22" i="6"/>
  <c r="BB26" i="6"/>
  <c r="AH20" i="6"/>
  <c r="AN32" i="6"/>
  <c r="AO34" i="6"/>
  <c r="AK30" i="6"/>
  <c r="AF31" i="6"/>
  <c r="AR28" i="6"/>
  <c r="BC27" i="6"/>
  <c r="BB31" i="6"/>
  <c r="AO26" i="6"/>
  <c r="BI23" i="6"/>
  <c r="BD33" i="6"/>
  <c r="AU20" i="6"/>
  <c r="AY20" i="6"/>
  <c r="AQ30" i="6"/>
  <c r="AM32" i="6"/>
  <c r="BF22" i="6"/>
  <c r="AD31" i="6"/>
  <c r="AX30" i="6"/>
  <c r="BB28" i="6"/>
  <c r="AT31" i="6"/>
  <c r="BK30" i="6"/>
  <c r="AL27" i="6"/>
  <c r="BB32" i="6"/>
  <c r="BI26" i="6"/>
  <c r="BJ31" i="6"/>
  <c r="AE30" i="6"/>
  <c r="BK23" i="6"/>
  <c r="AS33" i="6"/>
  <c r="AJ30" i="6"/>
  <c r="BK26" i="6"/>
  <c r="AK34" i="6"/>
  <c r="BI20" i="6"/>
  <c r="BF20" i="6"/>
  <c r="AU25" i="6"/>
  <c r="AW33" i="6"/>
  <c r="AD21" i="6"/>
  <c r="AP20" i="6"/>
  <c r="AT28" i="6"/>
  <c r="AQ32" i="6"/>
  <c r="AL26" i="6"/>
  <c r="AI35" i="6"/>
  <c r="BH32" i="6"/>
  <c r="AS30" i="6"/>
  <c r="BD31" i="6"/>
  <c r="BF33" i="6"/>
  <c r="AO35" i="6"/>
  <c r="AS29" i="6"/>
  <c r="AX26" i="6"/>
  <c r="AY30" i="6"/>
  <c r="AE26" i="6"/>
  <c r="BF23" i="6"/>
  <c r="AT30" i="6"/>
  <c r="AS20" i="6"/>
  <c r="AP22" i="6"/>
  <c r="BK24" i="6"/>
  <c r="AY23" i="6"/>
  <c r="AU24" i="6"/>
  <c r="AJ33" i="6"/>
  <c r="AI25" i="6"/>
  <c r="AF30" i="6"/>
  <c r="AV21" i="6"/>
  <c r="AF27" i="6"/>
  <c r="BI24" i="6"/>
  <c r="AG31" i="6"/>
  <c r="AH24" i="6"/>
  <c r="AG30" i="6"/>
  <c r="BF28" i="6"/>
  <c r="BK20" i="6"/>
  <c r="AD20" i="6"/>
  <c r="AR22" i="6"/>
  <c r="AM24" i="6"/>
  <c r="AW30" i="6"/>
  <c r="AE22" i="6"/>
  <c r="AW34" i="6"/>
  <c r="AF28" i="6"/>
  <c r="BH20" i="6"/>
  <c r="AU29" i="6"/>
  <c r="AK25" i="6"/>
  <c r="BG27" i="6"/>
  <c r="AT24" i="6"/>
  <c r="AG28" i="6"/>
  <c r="BC22" i="6"/>
  <c r="AM25" i="6"/>
  <c r="BG22" i="6"/>
  <c r="AI27" i="6"/>
  <c r="AQ23" i="6"/>
  <c r="AS28" i="6"/>
  <c r="BD32" i="6"/>
  <c r="AX35" i="6"/>
  <c r="BG30" i="6"/>
  <c r="AT21" i="6"/>
  <c r="BI21" i="6"/>
  <c r="BG24" i="6"/>
  <c r="AZ23" i="6"/>
  <c r="AD25" i="6"/>
  <c r="AU31" i="6"/>
  <c r="AZ22" i="6"/>
  <c r="AR24" i="6"/>
  <c r="AS32" i="6"/>
  <c r="AY34" i="6"/>
  <c r="AZ29" i="6"/>
  <c r="AG34" i="6"/>
  <c r="AE29" i="6"/>
  <c r="AZ34" i="6"/>
  <c r="AQ33" i="6"/>
  <c r="AG33" i="6"/>
  <c r="AQ28" i="6"/>
  <c r="AZ27" i="6"/>
  <c r="AN20" i="6"/>
  <c r="AF24" i="6"/>
  <c r="AX31" i="6"/>
  <c r="BB30" i="6"/>
  <c r="AE35" i="6"/>
  <c r="AG35" i="6"/>
  <c r="AQ34" i="6"/>
  <c r="AW27" i="6"/>
  <c r="AR26" i="6"/>
  <c r="BK33" i="6"/>
  <c r="BE20" i="6"/>
  <c r="BA21" i="6"/>
  <c r="AP33" i="6"/>
  <c r="AE27" i="6"/>
  <c r="AF25" i="6"/>
  <c r="AM22" i="6"/>
  <c r="AF33" i="6"/>
  <c r="AR21" i="6"/>
  <c r="AU32" i="6"/>
  <c r="AY21" i="6"/>
  <c r="BA35" i="6"/>
  <c r="AW35" i="6"/>
  <c r="BE28" i="6"/>
  <c r="AV24" i="6"/>
  <c r="BH28" i="6"/>
  <c r="AD23" i="6"/>
  <c r="AD30" i="6"/>
  <c r="AZ24" i="6"/>
  <c r="BA23" i="6"/>
  <c r="AS21" i="6"/>
  <c r="AS22" i="6"/>
  <c r="AN31" i="6"/>
  <c r="BD34" i="6"/>
  <c r="BJ22" i="6"/>
  <c r="AY32" i="6"/>
  <c r="AP21" i="6"/>
  <c r="AM27" i="6"/>
  <c r="AL35" i="6"/>
  <c r="AP35" i="6"/>
  <c r="BD30" i="6"/>
  <c r="AH25" i="6"/>
  <c r="BC23" i="6"/>
  <c r="AR31" i="6"/>
  <c r="AV34" i="6"/>
  <c r="AG29" i="6"/>
  <c r="AH22" i="6"/>
  <c r="AZ20" i="6"/>
  <c r="AY29" i="6"/>
  <c r="AZ35" i="6"/>
  <c r="BJ30" i="6"/>
  <c r="AN30" i="6"/>
  <c r="AT33" i="6"/>
  <c r="AL32" i="6"/>
  <c r="BH34" i="6"/>
  <c r="BB21" i="6"/>
  <c r="AW20" i="6"/>
  <c r="BD28" i="6"/>
  <c r="BE35" i="6"/>
  <c r="BK31" i="6"/>
  <c r="AM35" i="6"/>
  <c r="BJ34" i="6"/>
  <c r="AE23" i="6"/>
  <c r="BH31" i="6"/>
  <c r="BG21" i="6"/>
  <c r="AD34" i="6"/>
  <c r="AD33" i="6"/>
  <c r="AL24" i="6"/>
  <c r="AP34" i="6"/>
  <c r="AO24" i="6"/>
  <c r="AH34" i="6"/>
  <c r="AN23" i="6"/>
  <c r="BB25" i="6"/>
  <c r="BD24" i="6"/>
  <c r="AN29" i="6"/>
  <c r="AG27" i="6"/>
  <c r="AD29" i="6"/>
  <c r="BC20" i="6"/>
  <c r="BJ28" i="6"/>
  <c r="AX22" i="6"/>
  <c r="BK32" i="6"/>
  <c r="AI20" i="6"/>
  <c r="BA32" i="6"/>
  <c r="AE34" i="6"/>
  <c r="AF26" i="6"/>
  <c r="BE31" i="6"/>
  <c r="AE20" i="6"/>
  <c r="AX24" i="6"/>
  <c r="AF22" i="6"/>
  <c r="BD25" i="6"/>
  <c r="AO28" i="6"/>
  <c r="BC30" i="6"/>
  <c r="AY25" i="6"/>
  <c r="BE30" i="6"/>
  <c r="AT35" i="6"/>
  <c r="AL21" i="6"/>
  <c r="AT22" i="6"/>
  <c r="AK32" i="6"/>
  <c r="BG26" i="6"/>
  <c r="AN28" i="6"/>
  <c r="AD24" i="6"/>
  <c r="AI26" i="6"/>
  <c r="BE24" i="6"/>
  <c r="BA33" i="6"/>
  <c r="BI25" i="6"/>
  <c r="AG26" i="6"/>
  <c r="AJ28" i="6"/>
  <c r="AX20" i="6"/>
  <c r="BA34" i="6"/>
  <c r="AP30" i="6"/>
  <c r="AX27" i="6"/>
  <c r="AQ21" i="6"/>
  <c r="BA31" i="6"/>
  <c r="BJ33" i="6"/>
  <c r="AP26" i="6"/>
  <c r="AT26" i="6"/>
  <c r="AM29" i="6"/>
  <c r="AL33" i="6"/>
  <c r="AE31" i="6"/>
  <c r="AX23" i="6"/>
  <c r="BD26" i="6"/>
  <c r="AE33" i="6"/>
  <c r="BG29" i="6"/>
  <c r="AP32" i="6"/>
  <c r="BG23" i="6"/>
  <c r="AI21" i="6"/>
  <c r="AM33" i="6"/>
  <c r="AI22" i="6"/>
  <c r="BG34" i="6"/>
  <c r="AG21" i="6"/>
  <c r="AS24" i="6"/>
  <c r="BC25" i="6"/>
  <c r="BF21" i="6"/>
  <c r="AY35" i="6"/>
  <c r="BB24" i="6"/>
  <c r="AU21" i="6"/>
  <c r="BC34" i="6"/>
  <c r="AV26" i="6"/>
  <c r="AR25" i="6"/>
  <c r="AQ29" i="6"/>
  <c r="AU35" i="6"/>
  <c r="AQ27" i="6"/>
  <c r="BJ29" i="6"/>
  <c r="BG28" i="6"/>
  <c r="AP29" i="6"/>
  <c r="AT25" i="6"/>
  <c r="AF32" i="6"/>
  <c r="AG22" i="6"/>
  <c r="AF34" i="6"/>
  <c r="BA30" i="6"/>
  <c r="AD32" i="6"/>
  <c r="AP25" i="6"/>
  <c r="AV31" i="6"/>
  <c r="AQ20" i="6"/>
  <c r="BI35" i="6"/>
  <c r="AE24" i="6"/>
  <c r="AL30" i="6"/>
  <c r="AP23" i="6"/>
  <c r="BA27" i="6"/>
  <c r="AR35" i="6"/>
  <c r="BE29" i="6"/>
  <c r="AO23" i="6"/>
  <c r="AJ27" i="6"/>
  <c r="AY26" i="6"/>
  <c r="AO27" i="6"/>
  <c r="AR33" i="6"/>
  <c r="AK26" i="6"/>
  <c r="BH29" i="6"/>
  <c r="BK21" i="6"/>
  <c r="AL31" i="6"/>
  <c r="AG23" i="6"/>
  <c r="AR32" i="6"/>
  <c r="AS27" i="6"/>
  <c r="BB23" i="6"/>
  <c r="AL25" i="6"/>
  <c r="BH33" i="6"/>
  <c r="AY22" i="6"/>
  <c r="AW29" i="6"/>
  <c r="BF29" i="6"/>
  <c r="BG33" i="6"/>
  <c r="BF32" i="6"/>
  <c r="BC35" i="6"/>
  <c r="BF25" i="6"/>
  <c r="BH22" i="6"/>
  <c r="BK28" i="6"/>
  <c r="AQ22" i="6"/>
  <c r="BJ23" i="6"/>
  <c r="AR27" i="6"/>
  <c r="BJ20" i="6"/>
  <c r="AH26" i="6"/>
  <c r="AQ24" i="6"/>
  <c r="AL29" i="6"/>
  <c r="AM30" i="6"/>
  <c r="BB27" i="6"/>
  <c r="AE28" i="6"/>
  <c r="BA25" i="6"/>
  <c r="AZ30" i="6"/>
  <c r="AT20" i="6"/>
  <c r="AO30" i="6"/>
  <c r="AV22" i="6"/>
  <c r="AU30" i="6"/>
  <c r="AI23" i="6"/>
  <c r="BJ24" i="6"/>
  <c r="AJ20" i="6"/>
  <c r="AI32" i="6"/>
  <c r="AJ22" i="6"/>
  <c r="BK25" i="6"/>
  <c r="BJ27" i="6"/>
  <c r="AP24" i="6"/>
  <c r="AT34" i="6"/>
  <c r="BB22" i="6"/>
  <c r="AL23" i="6"/>
  <c r="AZ33" i="6"/>
  <c r="BD21" i="6"/>
  <c r="AR23" i="6"/>
  <c r="BG25" i="6"/>
  <c r="AW32" i="6"/>
  <c r="AV25" i="6"/>
  <c r="AG24" i="6"/>
  <c r="BH26" i="6"/>
  <c r="AF23" i="6"/>
  <c r="BC21" i="6"/>
  <c r="AY28" i="6"/>
  <c r="AS31" i="6"/>
  <c r="BE32" i="6"/>
  <c r="BD27" i="6"/>
  <c r="AW25" i="6"/>
  <c r="BE25" i="6"/>
  <c r="BC28" i="6"/>
  <c r="AO25" i="6"/>
  <c r="BI30" i="6"/>
  <c r="AK27" i="6"/>
  <c r="AL34" i="6"/>
  <c r="BE34" i="6"/>
  <c r="AE32" i="6"/>
  <c r="AT32" i="6"/>
  <c r="AO29" i="6"/>
  <c r="AZ21" i="6"/>
  <c r="AG20" i="6"/>
  <c r="AK20" i="6"/>
  <c r="AW24" i="6"/>
  <c r="AH33" i="6"/>
  <c r="AX33" i="6"/>
  <c r="BK27" i="6"/>
  <c r="AV20" i="6"/>
  <c r="AQ26" i="6"/>
  <c r="AD35" i="6"/>
  <c r="AY31" i="6"/>
  <c r="AM23" i="6"/>
  <c r="AL20" i="6"/>
  <c r="AX34" i="6"/>
  <c r="AY24" i="6"/>
  <c r="BB29" i="6"/>
  <c r="AO32" i="6"/>
  <c r="AH28" i="6"/>
  <c r="AW21" i="6"/>
  <c r="BH24" i="6"/>
  <c r="BF34" i="6"/>
  <c r="AQ35" i="6"/>
  <c r="BI33" i="6"/>
  <c r="AH27" i="6"/>
  <c r="AM28" i="6"/>
  <c r="AJ23" i="6"/>
  <c r="AV30" i="6"/>
  <c r="AW31" i="6"/>
  <c r="BH35" i="6"/>
  <c r="AJ34" i="6"/>
  <c r="BA22" i="6"/>
  <c r="BB34" i="6"/>
  <c r="AD22" i="6"/>
  <c r="AV28" i="6"/>
  <c r="BF26" i="6"/>
  <c r="BK29" i="6"/>
  <c r="AZ32" i="6"/>
  <c r="AZ25" i="6"/>
  <c r="AJ31" i="6"/>
  <c r="BG31" i="6"/>
  <c r="BK35" i="6"/>
  <c r="AO22" i="6"/>
  <c r="AR30" i="6"/>
  <c r="AD27" i="6"/>
  <c r="AO31" i="6"/>
  <c r="AL22" i="6"/>
  <c r="BE27" i="6"/>
  <c r="BC29" i="6"/>
  <c r="BI28" i="6"/>
  <c r="AS34" i="6"/>
  <c r="BI34" i="6"/>
  <c r="AV32" i="6"/>
  <c r="BK22" i="6"/>
  <c r="AM20" i="6"/>
  <c r="BJ21" i="6"/>
  <c r="BE33" i="6"/>
  <c r="BE22" i="6"/>
  <c r="AH31" i="6"/>
  <c r="AK24" i="6"/>
  <c r="AE25" i="6"/>
  <c r="BG32" i="6"/>
  <c r="BI27" i="6"/>
  <c r="AK29" i="6"/>
  <c r="BI29" i="6"/>
  <c r="AN33" i="6"/>
  <c r="BH27" i="6"/>
  <c r="BF27" i="6"/>
  <c r="BA29" i="6"/>
  <c r="BH21" i="6"/>
  <c r="BH23" i="6"/>
  <c r="AM21" i="6"/>
  <c r="AJ24" i="6"/>
  <c r="AQ31" i="6"/>
  <c r="BD20" i="6"/>
  <c r="AR20" i="6"/>
  <c r="AS26" i="6"/>
  <c r="AN22" i="6"/>
  <c r="AK35" i="6"/>
  <c r="AP28" i="6"/>
  <c r="AZ28" i="6"/>
  <c r="BH25" i="6"/>
  <c r="BJ26" i="6"/>
  <c r="BJ35" i="6"/>
  <c r="AM31" i="6"/>
  <c r="AS23" i="6"/>
  <c r="AM34" i="6"/>
  <c r="AO33" i="6"/>
  <c r="AV23" i="6"/>
  <c r="AI31" i="6"/>
  <c r="AN26" i="6"/>
  <c r="AN35" i="6"/>
  <c r="BK34" i="6"/>
  <c r="BG20" i="6"/>
  <c r="AQ25" i="6"/>
  <c r="AJ21" i="6"/>
  <c r="BG35" i="6"/>
  <c r="BC26" i="6"/>
  <c r="BI22" i="6"/>
  <c r="AH30" i="6"/>
  <c r="BI32" i="6"/>
  <c r="BE23" i="6"/>
  <c r="AR29" i="6"/>
  <c r="AO20" i="6"/>
  <c r="BA20" i="6"/>
  <c r="BD35" i="6"/>
  <c r="AV33" i="6"/>
  <c r="BC33" i="6"/>
  <c r="BF35" i="6"/>
  <c r="AG32" i="6"/>
  <c r="AJ32" i="6"/>
  <c r="AV29" i="6"/>
  <c r="K29" i="16"/>
  <c r="L29" i="16"/>
  <c r="M29" i="16"/>
  <c r="H30" i="16"/>
  <c r="H19" i="13"/>
  <c r="K30" i="16"/>
  <c r="L30" i="16"/>
  <c r="M30" i="16"/>
  <c r="H31" i="16"/>
  <c r="H32" i="13"/>
  <c r="H32" i="16"/>
  <c r="K31" i="16"/>
  <c r="L31" i="16"/>
  <c r="M31" i="16"/>
  <c r="H21" i="13"/>
  <c r="K32" i="16"/>
  <c r="L32" i="16"/>
  <c r="M32" i="16"/>
  <c r="H33" i="16"/>
  <c r="H25" i="13"/>
  <c r="H34" i="16"/>
  <c r="K33" i="16"/>
  <c r="L33" i="16"/>
  <c r="M33" i="16"/>
  <c r="H36" i="13"/>
  <c r="H35" i="16"/>
  <c r="K34" i="16"/>
  <c r="L34" i="16"/>
  <c r="M34" i="16"/>
  <c r="K35" i="16"/>
  <c r="L35" i="16"/>
  <c r="M35" i="16"/>
  <c r="H36" i="16"/>
  <c r="K36" i="16"/>
  <c r="L36" i="16"/>
  <c r="M36" i="16"/>
  <c r="H37" i="16"/>
  <c r="K37" i="16"/>
  <c r="L37" i="16"/>
  <c r="M37" i="16"/>
  <c r="AC25" i="6"/>
  <c r="AC35" i="6"/>
  <c r="AC33" i="6"/>
  <c r="AC30" i="6"/>
  <c r="AC22" i="6"/>
  <c r="AC21" i="6"/>
  <c r="AC26" i="6"/>
  <c r="AC24" i="6"/>
  <c r="AC23" i="6"/>
  <c r="AC29" i="6"/>
  <c r="AC27" i="6"/>
  <c r="AC31" i="6"/>
  <c r="AC32" i="6"/>
  <c r="AC28" i="6"/>
  <c r="AC20" i="6"/>
  <c r="AC34" i="6"/>
  <c r="AB21" i="6"/>
  <c r="AB20" i="6"/>
  <c r="AB34" i="6"/>
  <c r="AB29" i="6"/>
  <c r="AB26" i="6"/>
  <c r="AB25" i="6"/>
  <c r="AB30" i="6"/>
  <c r="AB31" i="6"/>
  <c r="AB24" i="6"/>
  <c r="AB33" i="6"/>
  <c r="AB23" i="6"/>
  <c r="AB22" i="6"/>
  <c r="AB27" i="6"/>
  <c r="AB32" i="6"/>
  <c r="AB28" i="6"/>
  <c r="AB35" i="6"/>
  <c r="Z24" i="6"/>
  <c r="Z35" i="6"/>
  <c r="Z20" i="6"/>
  <c r="Z22" i="6"/>
  <c r="Z33" i="6"/>
  <c r="Z26" i="6"/>
  <c r="Z34" i="6"/>
  <c r="Z30" i="6"/>
  <c r="Z25" i="6"/>
  <c r="Z23" i="6"/>
  <c r="Z28" i="6"/>
  <c r="Z31" i="6"/>
  <c r="Z21" i="6"/>
  <c r="Z32" i="6"/>
  <c r="Z27" i="6"/>
  <c r="Z29" i="6"/>
  <c r="AA26" i="6"/>
  <c r="AA28" i="6"/>
  <c r="AA24" i="6"/>
  <c r="AA29" i="6"/>
  <c r="AA35" i="6"/>
  <c r="AA25" i="6"/>
  <c r="AA34" i="6"/>
  <c r="AA30" i="6"/>
  <c r="AA21" i="6"/>
  <c r="AA22" i="6"/>
  <c r="AA32" i="6"/>
  <c r="AA31" i="6"/>
  <c r="AA27" i="6"/>
  <c r="AA33" i="6"/>
  <c r="AA23" i="6"/>
  <c r="AA20" i="6"/>
  <c r="Y27" i="6"/>
  <c r="Y26" i="6"/>
  <c r="Y31" i="6"/>
  <c r="Y29" i="6"/>
  <c r="Y35" i="6"/>
  <c r="Y22" i="6"/>
  <c r="Y25" i="6"/>
  <c r="Y21" i="6"/>
  <c r="Y33" i="6"/>
  <c r="Y34" i="6"/>
  <c r="Y32" i="6"/>
  <c r="Y24" i="6"/>
  <c r="Y20" i="6"/>
  <c r="Y28" i="6"/>
  <c r="Y30" i="6"/>
  <c r="Y23" i="6"/>
  <c r="X31" i="6"/>
  <c r="X28" i="6"/>
  <c r="X22" i="6"/>
  <c r="X21" i="6"/>
  <c r="X34" i="6"/>
  <c r="X20" i="6"/>
  <c r="X32" i="6"/>
  <c r="X30" i="6"/>
  <c r="X27" i="6"/>
  <c r="X23" i="6"/>
  <c r="X26" i="6"/>
  <c r="X24" i="6"/>
  <c r="X25" i="6"/>
  <c r="X29" i="6"/>
  <c r="X33" i="6"/>
  <c r="X35" i="6"/>
  <c r="W34" i="6"/>
  <c r="W25" i="6"/>
  <c r="W31" i="6"/>
  <c r="W32" i="6"/>
  <c r="W20" i="6"/>
  <c r="W22" i="6"/>
  <c r="W33" i="6"/>
  <c r="W28" i="6"/>
  <c r="W30" i="6"/>
  <c r="W24" i="6"/>
  <c r="W27" i="6"/>
  <c r="W35" i="6"/>
  <c r="W21" i="6"/>
  <c r="W29" i="6"/>
  <c r="W26" i="6"/>
  <c r="W23" i="6"/>
  <c r="V32" i="6"/>
  <c r="V26" i="6"/>
  <c r="V28" i="6"/>
  <c r="V22" i="6"/>
  <c r="V29" i="6"/>
  <c r="V35" i="6"/>
  <c r="V24" i="6"/>
  <c r="V33" i="6"/>
  <c r="V25" i="6"/>
  <c r="V23" i="6"/>
  <c r="V27" i="6"/>
  <c r="V34" i="6"/>
  <c r="V30" i="6"/>
  <c r="V31" i="6"/>
  <c r="V20" i="6"/>
  <c r="V21" i="6"/>
  <c r="U32" i="6"/>
  <c r="U35" i="6"/>
  <c r="U28" i="6"/>
  <c r="U27" i="6"/>
  <c r="U25" i="6"/>
  <c r="U24" i="6"/>
  <c r="U31" i="6"/>
  <c r="U29" i="6"/>
  <c r="U26" i="6"/>
  <c r="U30" i="6"/>
  <c r="U23" i="6"/>
  <c r="U33" i="6"/>
  <c r="U20" i="6"/>
  <c r="U34" i="6"/>
  <c r="U21" i="6"/>
  <c r="U22" i="6"/>
  <c r="Q36" i="6"/>
  <c r="O18" i="13"/>
  <c r="BO33" i="6"/>
  <c r="BP33" i="6"/>
  <c r="BP21" i="6"/>
  <c r="BO21" i="6"/>
  <c r="BO26" i="6"/>
  <c r="BP26" i="6"/>
  <c r="BO35" i="6"/>
  <c r="BP35" i="6"/>
  <c r="BO25" i="6"/>
  <c r="BP25" i="6"/>
  <c r="BP31" i="6"/>
  <c r="BO31" i="6"/>
  <c r="BO29" i="6"/>
  <c r="BP29" i="6"/>
  <c r="BP23" i="6"/>
  <c r="BO23" i="6"/>
  <c r="BP20" i="6"/>
  <c r="BO20" i="6"/>
  <c r="BO28" i="6"/>
  <c r="BP28" i="6"/>
  <c r="BO27" i="6"/>
  <c r="BP27" i="6"/>
  <c r="BO30" i="6"/>
  <c r="BP30" i="6"/>
  <c r="BO32" i="6"/>
  <c r="BP32" i="6"/>
  <c r="Q38" i="6"/>
  <c r="O28" i="13"/>
  <c r="O31" i="13"/>
  <c r="P38" i="6"/>
  <c r="P37" i="6"/>
  <c r="N14" i="13"/>
  <c r="Q37" i="6"/>
  <c r="O23" i="13"/>
  <c r="O19" i="13"/>
  <c r="N23" i="13"/>
  <c r="N19" i="13"/>
  <c r="N31" i="13"/>
  <c r="N28" i="13"/>
  <c r="S28" i="6"/>
  <c r="S22" i="6"/>
  <c r="S23" i="6"/>
  <c r="S24" i="6"/>
  <c r="S30" i="6"/>
  <c r="S35" i="6"/>
  <c r="S31" i="6"/>
  <c r="S32" i="6"/>
  <c r="S21" i="6"/>
  <c r="S20" i="6"/>
  <c r="S25" i="6"/>
  <c r="S27" i="6"/>
  <c r="S26" i="6"/>
  <c r="S33" i="6"/>
  <c r="S34" i="6"/>
  <c r="S29" i="6"/>
  <c r="P20" i="6"/>
  <c r="N21" i="13"/>
  <c r="T20" i="6"/>
  <c r="P22" i="6"/>
  <c r="N20" i="13"/>
  <c r="P23" i="6"/>
  <c r="N24" i="13"/>
  <c r="T22" i="6"/>
  <c r="T25" i="6"/>
  <c r="P30" i="6"/>
  <c r="N34" i="13"/>
  <c r="P21" i="6"/>
  <c r="T26" i="6"/>
  <c r="T35" i="6"/>
  <c r="P27" i="6"/>
  <c r="N29" i="13"/>
  <c r="P31" i="6"/>
  <c r="N35" i="13"/>
  <c r="T21" i="6"/>
  <c r="T28" i="6"/>
  <c r="P28" i="6"/>
  <c r="P26" i="6"/>
  <c r="N26" i="13"/>
  <c r="T33" i="6"/>
  <c r="T30" i="6"/>
  <c r="R23" i="6"/>
  <c r="R25" i="6"/>
  <c r="R34" i="6"/>
  <c r="R21" i="6"/>
  <c r="R32" i="6"/>
  <c r="R31" i="6"/>
  <c r="R20" i="6"/>
  <c r="R30" i="6"/>
  <c r="R29" i="6"/>
  <c r="R22" i="6"/>
  <c r="R24" i="6"/>
  <c r="R26" i="6"/>
  <c r="R35" i="6"/>
  <c r="R33" i="6"/>
  <c r="R28" i="6"/>
  <c r="R27" i="6"/>
  <c r="P34" i="6"/>
  <c r="N32" i="13"/>
  <c r="P35" i="6"/>
  <c r="N36" i="13"/>
  <c r="T24" i="6"/>
  <c r="T27" i="6"/>
  <c r="P24" i="6"/>
  <c r="N22" i="13"/>
  <c r="P32" i="6"/>
  <c r="N30" i="13"/>
  <c r="T23" i="6"/>
  <c r="T31" i="6"/>
  <c r="P33" i="6"/>
  <c r="N27" i="13"/>
  <c r="P25" i="6"/>
  <c r="N25" i="13"/>
  <c r="T29" i="6"/>
  <c r="T34" i="6"/>
  <c r="P29" i="6"/>
  <c r="N33" i="13"/>
  <c r="T32" i="6"/>
  <c r="Q24" i="6"/>
  <c r="O22" i="13"/>
  <c r="Q33" i="6"/>
  <c r="O27" i="13"/>
  <c r="Q35" i="6"/>
  <c r="O36" i="13"/>
  <c r="Q31" i="6"/>
  <c r="O35" i="13"/>
  <c r="Q26" i="6"/>
  <c r="O26" i="13"/>
  <c r="Q32" i="6"/>
  <c r="O30" i="13"/>
  <c r="Q27" i="6"/>
  <c r="O29" i="13"/>
  <c r="Q20" i="6"/>
  <c r="O21" i="13"/>
  <c r="Q25" i="6"/>
  <c r="O25" i="13"/>
  <c r="Q30" i="6"/>
  <c r="O34" i="13"/>
  <c r="Q23" i="6"/>
  <c r="O24" i="13"/>
  <c r="Q34" i="6"/>
  <c r="O32" i="13"/>
  <c r="Q22" i="6"/>
  <c r="O20" i="13"/>
  <c r="Q21" i="6"/>
  <c r="Q29" i="6"/>
  <c r="O33" i="13"/>
  <c r="Q28" i="6"/>
  <c r="O23" i="6"/>
  <c r="M24" i="13"/>
  <c r="O21" i="6"/>
  <c r="O26" i="6"/>
  <c r="M26" i="13"/>
  <c r="O32" i="6"/>
  <c r="M30" i="13"/>
  <c r="O34" i="6"/>
  <c r="M32" i="13"/>
  <c r="O22" i="6"/>
  <c r="M20" i="13"/>
  <c r="O24" i="6"/>
  <c r="M22" i="13"/>
  <c r="O25" i="6"/>
  <c r="M25" i="13"/>
  <c r="O20" i="6"/>
  <c r="M21" i="13"/>
  <c r="O31" i="6"/>
  <c r="M35" i="13"/>
  <c r="O33" i="6"/>
  <c r="M27" i="13"/>
  <c r="O28" i="6"/>
  <c r="M31" i="13"/>
  <c r="O27" i="6"/>
  <c r="M29" i="13"/>
  <c r="O35" i="6"/>
  <c r="M36" i="13"/>
  <c r="O29" i="6"/>
  <c r="O30" i="6"/>
  <c r="M34" i="13"/>
  <c r="F25" i="6"/>
  <c r="F35" i="6"/>
  <c r="F32" i="6"/>
  <c r="F31" i="6"/>
  <c r="D22" i="6"/>
  <c r="D30" i="6"/>
  <c r="D34" i="6"/>
  <c r="F30" i="6"/>
  <c r="F27" i="6"/>
  <c r="F28" i="6"/>
  <c r="D23" i="6"/>
  <c r="D32" i="6"/>
  <c r="F34" i="6"/>
  <c r="F23" i="6"/>
  <c r="F19" i="6"/>
  <c r="D35" i="6"/>
  <c r="F24" i="6"/>
  <c r="D31" i="6"/>
  <c r="D29" i="6"/>
  <c r="D27" i="6"/>
  <c r="F33" i="6"/>
  <c r="D33" i="6"/>
  <c r="D25" i="6"/>
  <c r="D24" i="6"/>
  <c r="D26" i="6"/>
  <c r="F29" i="6"/>
  <c r="F26" i="6"/>
  <c r="D19" i="6"/>
  <c r="D21" i="6"/>
  <c r="F22" i="6"/>
  <c r="F20" i="6"/>
  <c r="F21" i="6"/>
  <c r="D20" i="6"/>
  <c r="D28" i="6"/>
  <c r="F36" i="6"/>
  <c r="I18" i="13"/>
  <c r="D36" i="6"/>
  <c r="G18" i="13"/>
  <c r="F37" i="6"/>
  <c r="I19" i="13"/>
  <c r="D37" i="6"/>
  <c r="G19" i="13"/>
  <c r="D38" i="6"/>
  <c r="G28" i="13"/>
  <c r="F38" i="6"/>
  <c r="I28" i="13"/>
  <c r="N26" i="6"/>
  <c r="L26" i="13"/>
  <c r="N21" i="6"/>
  <c r="N33" i="6"/>
  <c r="L27" i="13"/>
  <c r="N27" i="6"/>
  <c r="L29" i="13"/>
  <c r="N34" i="6"/>
  <c r="L32" i="13"/>
  <c r="N20" i="6"/>
  <c r="L21" i="13"/>
  <c r="N28" i="6"/>
  <c r="L31" i="13"/>
  <c r="N30" i="6"/>
  <c r="L34" i="13"/>
  <c r="N23" i="6"/>
  <c r="L24" i="13"/>
  <c r="N31" i="6"/>
  <c r="L35" i="13"/>
  <c r="N29" i="6"/>
  <c r="N22" i="6"/>
  <c r="L20" i="13"/>
  <c r="N35" i="6"/>
  <c r="L36" i="13"/>
  <c r="N24" i="6"/>
  <c r="L22" i="13"/>
  <c r="N32" i="6"/>
  <c r="L30" i="13"/>
  <c r="N25" i="6"/>
  <c r="L25" i="13"/>
  <c r="G34" i="13"/>
  <c r="DK30" i="6"/>
  <c r="DK21" i="6"/>
  <c r="G23" i="13"/>
  <c r="G20" i="13"/>
  <c r="DK22" i="6"/>
  <c r="DK19" i="6"/>
  <c r="G17" i="13"/>
  <c r="G29" i="13"/>
  <c r="DK27" i="6"/>
  <c r="G30" i="13"/>
  <c r="DK32" i="6"/>
  <c r="DK29" i="6"/>
  <c r="G33" i="13"/>
  <c r="DK23" i="6"/>
  <c r="G24" i="13"/>
  <c r="DK28" i="6"/>
  <c r="G31" i="13"/>
  <c r="G35" i="13"/>
  <c r="DK31" i="6"/>
  <c r="DK33" i="6"/>
  <c r="G27" i="13"/>
  <c r="DK20" i="6"/>
  <c r="G21" i="13"/>
  <c r="DK26" i="6"/>
  <c r="G26" i="13"/>
  <c r="DK24" i="6"/>
  <c r="G22" i="13"/>
  <c r="DK35" i="6"/>
  <c r="G36" i="13"/>
  <c r="DK25" i="6"/>
  <c r="G25" i="13"/>
  <c r="DK34" i="6"/>
  <c r="G32" i="13"/>
  <c r="I19" i="6"/>
  <c r="C19" i="6"/>
  <c r="B17" i="13"/>
  <c r="I23" i="6"/>
  <c r="C23" i="6"/>
  <c r="B24" i="13"/>
  <c r="I26" i="6"/>
  <c r="C26" i="6"/>
  <c r="B26" i="13"/>
  <c r="I21" i="6"/>
  <c r="C21" i="6"/>
  <c r="G21" i="6"/>
  <c r="H21" i="6"/>
  <c r="I33" i="6"/>
  <c r="C33" i="6"/>
  <c r="B27" i="13"/>
  <c r="I28" i="6"/>
  <c r="C28" i="6"/>
  <c r="G28" i="6"/>
  <c r="H28" i="6"/>
  <c r="I29" i="6"/>
  <c r="C29" i="6"/>
  <c r="G29" i="6"/>
  <c r="H29" i="6"/>
  <c r="I30" i="6"/>
  <c r="C30" i="6"/>
  <c r="G30" i="6"/>
  <c r="H30" i="6"/>
  <c r="I27" i="6"/>
  <c r="C27" i="6"/>
  <c r="G27" i="6"/>
  <c r="H27" i="6"/>
  <c r="I25" i="6"/>
  <c r="C25" i="6"/>
  <c r="B25" i="13"/>
  <c r="I20" i="6"/>
  <c r="C20" i="6"/>
  <c r="B21" i="13"/>
  <c r="I24" i="6"/>
  <c r="C24" i="6"/>
  <c r="G24" i="6"/>
  <c r="H24" i="6"/>
  <c r="I35" i="6"/>
  <c r="C35" i="6"/>
  <c r="B36" i="13"/>
  <c r="I22" i="6"/>
  <c r="C22" i="6"/>
  <c r="B20" i="13"/>
  <c r="I34" i="6"/>
  <c r="C34" i="6"/>
  <c r="G34" i="6"/>
  <c r="H34" i="6"/>
  <c r="I31" i="6"/>
  <c r="C31" i="6"/>
  <c r="I32" i="6"/>
  <c r="C32" i="6"/>
  <c r="G32" i="6"/>
  <c r="H32" i="6"/>
  <c r="E14" i="13"/>
  <c r="P27" i="16"/>
  <c r="P16" i="16"/>
  <c r="P28" i="16"/>
  <c r="P30" i="16"/>
  <c r="P21" i="16"/>
  <c r="P26" i="16"/>
  <c r="P32" i="16"/>
  <c r="P25" i="16"/>
  <c r="P24" i="16"/>
  <c r="P18" i="16"/>
  <c r="P31" i="16"/>
  <c r="P23" i="16"/>
  <c r="P33" i="16"/>
  <c r="P17" i="16"/>
  <c r="P29" i="16"/>
  <c r="P19" i="16"/>
  <c r="P22" i="16"/>
  <c r="P20" i="16"/>
  <c r="P15" i="16"/>
  <c r="P14" i="16"/>
  <c r="C37" i="42"/>
  <c r="B34" i="13"/>
  <c r="J34" i="13"/>
  <c r="B33" i="13"/>
  <c r="J33" i="13"/>
  <c r="B23" i="13"/>
  <c r="I23" i="13"/>
  <c r="B31" i="13"/>
  <c r="I31" i="13"/>
  <c r="G23" i="6"/>
  <c r="H23" i="6"/>
  <c r="B29" i="13"/>
  <c r="J29" i="13"/>
  <c r="G19" i="6"/>
  <c r="H19" i="6"/>
  <c r="BP19" i="6"/>
  <c r="DP19" i="6"/>
  <c r="G25" i="6"/>
  <c r="H25" i="6"/>
  <c r="G20" i="6"/>
  <c r="H20" i="6"/>
  <c r="G26" i="6"/>
  <c r="H26" i="6"/>
  <c r="G33" i="6"/>
  <c r="H33" i="6"/>
  <c r="G22" i="6"/>
  <c r="H22" i="6"/>
  <c r="G35" i="6"/>
  <c r="H35" i="6"/>
  <c r="B22" i="13"/>
  <c r="J22" i="13"/>
  <c r="B32" i="13"/>
  <c r="I32" i="13"/>
  <c r="B16" i="6"/>
  <c r="B30" i="13"/>
  <c r="J30" i="13"/>
  <c r="B35" i="13"/>
  <c r="I35" i="13"/>
  <c r="C15" i="6"/>
  <c r="G31" i="6"/>
  <c r="H31" i="6"/>
  <c r="F25" i="13"/>
  <c r="J25" i="13"/>
  <c r="I25" i="13"/>
  <c r="F26" i="13"/>
  <c r="I26" i="13"/>
  <c r="J26" i="13"/>
  <c r="F36" i="13"/>
  <c r="I36" i="13"/>
  <c r="J36" i="13"/>
  <c r="F20" i="13"/>
  <c r="I20" i="13"/>
  <c r="J20" i="13"/>
  <c r="I27" i="13"/>
  <c r="F27" i="13"/>
  <c r="J27" i="13"/>
  <c r="J21" i="13"/>
  <c r="I21" i="13"/>
  <c r="F21" i="13"/>
  <c r="I24" i="13"/>
  <c r="F24" i="13"/>
  <c r="J24" i="13"/>
  <c r="F17" i="13"/>
  <c r="I17" i="13"/>
  <c r="J17" i="13"/>
  <c r="C37" i="22"/>
  <c r="F34" i="13"/>
  <c r="F33" i="13"/>
  <c r="I34" i="13"/>
  <c r="I33" i="13"/>
  <c r="J23" i="13"/>
  <c r="F23" i="13"/>
  <c r="F32" i="13"/>
  <c r="J31" i="13"/>
  <c r="O14" i="13"/>
  <c r="F31" i="13"/>
  <c r="F29" i="13"/>
  <c r="I29" i="13"/>
  <c r="F22" i="13"/>
  <c r="F35" i="13"/>
  <c r="I22" i="13"/>
  <c r="J35" i="13"/>
  <c r="I30" i="13"/>
  <c r="J32" i="13"/>
  <c r="F30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Lenz Leite</author>
  </authors>
  <commentList>
    <comment ref="B34" authorId="0" shapeId="0" xr:uid="{00000000-0006-0000-1000-000001000000}">
      <text>
        <r>
          <rPr>
            <sz val="9"/>
            <color indexed="81"/>
            <rFont val="Segoe UI"/>
            <family val="2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sharedStrings.xml><?xml version="1.0" encoding="utf-8"?>
<sst xmlns="http://schemas.openxmlformats.org/spreadsheetml/2006/main" count="671" uniqueCount="383">
  <si>
    <t>Descrição</t>
  </si>
  <si>
    <t>Item</t>
  </si>
  <si>
    <t>Evento</t>
  </si>
  <si>
    <t>Unid.</t>
  </si>
  <si>
    <t>Qtde.</t>
  </si>
  <si>
    <t>Item Orç</t>
  </si>
  <si>
    <t>Linha Orç</t>
  </si>
  <si>
    <t>Nível</t>
  </si>
  <si>
    <t>Período</t>
  </si>
  <si>
    <t>Acumulado</t>
  </si>
  <si>
    <t>%</t>
  </si>
  <si>
    <t>R$</t>
  </si>
  <si>
    <t>Cronograma</t>
  </si>
  <si>
    <t>N.º do Período</t>
  </si>
  <si>
    <t>Data Base</t>
  </si>
  <si>
    <t>No mês</t>
  </si>
  <si>
    <t>% Global Previsto</t>
  </si>
  <si>
    <t>PREVISTO</t>
  </si>
  <si>
    <t>ACOMPANHAMENTO</t>
  </si>
  <si>
    <t>Equivalente dias-obra</t>
  </si>
  <si>
    <t>Data da medição</t>
  </si>
  <si>
    <t>N.º da Medição</t>
  </si>
  <si>
    <t>% Atraso
/ Adiant.</t>
  </si>
  <si>
    <t>Total por Frente (R$):</t>
  </si>
  <si>
    <t>Preço Total (R$)</t>
  </si>
  <si>
    <t>Preço Unit. (R$)</t>
  </si>
  <si>
    <t>Prazo Decorrido (dias)</t>
  </si>
  <si>
    <t>Dias Adiant. / Atraso:</t>
  </si>
  <si>
    <t>Frentes de Obra:</t>
  </si>
  <si>
    <t>GIGOV</t>
  </si>
  <si>
    <t>GESTOR</t>
  </si>
  <si>
    <t>PROGRAMA</t>
  </si>
  <si>
    <t>AÇÃO / MODALIDADE</t>
  </si>
  <si>
    <t>PROPONENTE / TOMADOR</t>
  </si>
  <si>
    <t>MUNICÍPIO / UF</t>
  </si>
  <si>
    <t>LOCALIDADE / ENDEREÇO</t>
  </si>
  <si>
    <t>OBJETO</t>
  </si>
  <si>
    <t>VR - VOLTA REDONDA</t>
  </si>
  <si>
    <t>VT - VITORIA</t>
  </si>
  <si>
    <t>Frente de Obra:</t>
  </si>
  <si>
    <t>PLE - Planilha de Levantamento de Eventos</t>
  </si>
  <si>
    <t>Responsável Técnico:</t>
  </si>
  <si>
    <t>CREA / CAU:</t>
  </si>
  <si>
    <t>Local e Data</t>
  </si>
  <si>
    <t>ART:</t>
  </si>
  <si>
    <t>Nome</t>
  </si>
  <si>
    <t>Cargo</t>
  </si>
  <si>
    <r>
      <t xml:space="preserve">Grau de Sigilo
</t>
    </r>
    <r>
      <rPr>
        <b/>
        <sz val="9"/>
        <color indexed="8"/>
        <rFont val="Arial"/>
        <family val="2"/>
      </rPr>
      <t>#PUBLICO</t>
    </r>
  </si>
  <si>
    <r>
      <rPr>
        <b/>
        <sz val="9"/>
        <color indexed="8"/>
        <rFont val="Arial"/>
        <family val="2"/>
      </rPr>
      <t xml:space="preserve">                 PLE - Planilha de Levantamento de Eventos</t>
    </r>
    <r>
      <rPr>
        <sz val="9"/>
        <color indexed="8"/>
        <rFont val="Arial"/>
        <family val="2"/>
      </rPr>
      <t xml:space="preserve">
                 Detalhamento de Eventos                          </t>
    </r>
  </si>
  <si>
    <r>
      <t xml:space="preserve">                          </t>
    </r>
    <r>
      <rPr>
        <b/>
        <sz val="9"/>
        <color indexed="8"/>
        <rFont val="Arial"/>
        <family val="2"/>
      </rPr>
      <t>PLE - Planilha de Levantamento de Eventos</t>
    </r>
    <r>
      <rPr>
        <sz val="9"/>
        <color indexed="8"/>
        <rFont val="Arial"/>
        <family val="2"/>
      </rPr>
      <t xml:space="preserve">
                          Eventograma e Quantitativos</t>
    </r>
  </si>
  <si>
    <t>DATA ASSINATURA</t>
  </si>
  <si>
    <t>Informe abaixo o NÚMERO DO PERÍODO em que os eventos serão concluídos (medição por eventos)</t>
  </si>
  <si>
    <t>Resp. Tec. Fiscal.:</t>
  </si>
  <si>
    <t>Elaboração do documento</t>
  </si>
  <si>
    <t>Fiscalização</t>
  </si>
  <si>
    <t>Execução</t>
  </si>
  <si>
    <t>CREA/CAU</t>
  </si>
  <si>
    <t>ART/RRT</t>
  </si>
  <si>
    <t>RESPONSÁVEIS TÉCNICOS:</t>
  </si>
  <si>
    <t>REPRESENTANTE TOMADOR / AG. PROMOTOR / TOMADOR</t>
  </si>
  <si>
    <t>INSTRUÇÕES DE USO E PREENCHIMENTO</t>
  </si>
  <si>
    <t>Informações gerais:</t>
  </si>
  <si>
    <t>Instruções de preenchimento:</t>
  </si>
  <si>
    <t>Orientações ao Tomador/Construtora:</t>
  </si>
  <si>
    <r>
      <t>1.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Este documento somente pode ser utilizado nas versões do Excel 2003 ou superior. Não devem ser utilizadas versões do BROffice.</t>
    </r>
  </si>
  <si>
    <r>
      <t>2.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Para funcionamento pleno desse arquivo, a Segurança de Macros do Excel deve ser habilitada.</t>
    </r>
  </si>
  <si>
    <r>
      <t>a.</t>
    </r>
    <r>
      <rPr>
        <sz val="10"/>
        <color indexed="8"/>
        <rFont val="Times New Roman"/>
        <family val="1"/>
      </rPr>
      <t xml:space="preserve">      </t>
    </r>
    <r>
      <rPr>
        <sz val="10"/>
        <color indexed="8"/>
        <rFont val="Arial"/>
        <family val="2"/>
      </rPr>
      <t>Na Versão Excel 2003, selecione na Faixa de Opções: Ferramentas --&gt; Macro --&gt; Segurança --&gt; Na aba Nível de Segurança selecione a Opção "Baixo" --&gt; Clique em OK --&gt; Feche e abra o Excel novamente para utilizar a Planilha.</t>
    </r>
  </si>
  <si>
    <r>
      <t>3.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O Preenchimento deve ser feito somente nas células em amarelo. As demais células são de preenchimento Automático e estão bloqueadas para edição.</t>
    </r>
  </si>
  <si>
    <r>
      <t xml:space="preserve">Aba </t>
    </r>
    <r>
      <rPr>
        <b/>
        <sz val="10"/>
        <color indexed="8"/>
        <rFont val="Arial"/>
        <family val="2"/>
      </rPr>
      <t>DADOS</t>
    </r>
  </si>
  <si>
    <r>
      <t>1º passo:</t>
    </r>
    <r>
      <rPr>
        <sz val="10"/>
        <color indexed="8"/>
        <rFont val="Arial"/>
        <family val="2"/>
      </rPr>
      <t xml:space="preserve"> Na aba Dados, preencher os dados do contrato e identificação dos responsáveis;</t>
    </r>
  </si>
  <si>
    <r>
      <t xml:space="preserve">Aba </t>
    </r>
    <r>
      <rPr>
        <b/>
        <sz val="10"/>
        <color indexed="8"/>
        <rFont val="Arial"/>
        <family val="2"/>
      </rPr>
      <t>EVENTOGRAMA E QUANTITATIVOS</t>
    </r>
  </si>
  <si>
    <r>
      <t>7º passo:</t>
    </r>
    <r>
      <rPr>
        <sz val="10"/>
        <color indexed="8"/>
        <rFont val="Arial"/>
        <family val="2"/>
      </rPr>
      <t xml:space="preserve"> Informar as quantidades de cada serviço por frente de obra;</t>
    </r>
  </si>
  <si>
    <r>
      <t xml:space="preserve">Aba </t>
    </r>
    <r>
      <rPr>
        <b/>
        <sz val="10"/>
        <color indexed="8"/>
        <rFont val="Arial"/>
        <family val="2"/>
      </rPr>
      <t>DETALHAMENTO DE EVENTOS</t>
    </r>
  </si>
  <si>
    <r>
      <t>·</t>
    </r>
    <r>
      <rPr>
        <sz val="10"/>
        <color indexed="8"/>
        <rFont val="Times New Roman"/>
        <family val="1"/>
      </rPr>
      <t xml:space="preserve">         </t>
    </r>
    <r>
      <rPr>
        <sz val="10"/>
        <color indexed="8"/>
        <rFont val="Arial"/>
        <family val="2"/>
      </rPr>
      <t>os serviços que compõem cada evento;</t>
    </r>
  </si>
  <si>
    <r>
      <t>·</t>
    </r>
    <r>
      <rPr>
        <sz val="10"/>
        <color indexed="8"/>
        <rFont val="Times New Roman"/>
        <family val="1"/>
      </rPr>
      <t xml:space="preserve">         </t>
    </r>
    <r>
      <rPr>
        <sz val="10"/>
        <color indexed="8"/>
        <rFont val="Arial"/>
        <family val="2"/>
      </rPr>
      <t>os quantitativos de cada serviço por frente de obra e por evento;</t>
    </r>
  </si>
  <si>
    <r>
      <t>·</t>
    </r>
    <r>
      <rPr>
        <sz val="10"/>
        <color indexed="8"/>
        <rFont val="Times New Roman"/>
        <family val="1"/>
      </rPr>
      <t xml:space="preserve">         </t>
    </r>
    <r>
      <rPr>
        <sz val="10"/>
        <color indexed="8"/>
        <rFont val="Arial"/>
        <family val="2"/>
      </rPr>
      <t>o valor total de cada evento;</t>
    </r>
  </si>
  <si>
    <r>
      <t>·</t>
    </r>
    <r>
      <rPr>
        <sz val="10"/>
        <color indexed="8"/>
        <rFont val="Times New Roman"/>
        <family val="1"/>
      </rPr>
      <t xml:space="preserve">         </t>
    </r>
    <r>
      <rPr>
        <sz val="10"/>
        <color indexed="8"/>
        <rFont val="Arial"/>
        <family val="2"/>
      </rPr>
      <t>o valor total de cada frente de obra.</t>
    </r>
  </si>
  <si>
    <r>
      <t xml:space="preserve">Aba </t>
    </r>
    <r>
      <rPr>
        <b/>
        <sz val="10"/>
        <color indexed="8"/>
        <rFont val="Arial"/>
        <family val="2"/>
      </rPr>
      <t>CRONOGRAMA</t>
    </r>
  </si>
  <si>
    <r>
      <t xml:space="preserve">Aba </t>
    </r>
    <r>
      <rPr>
        <b/>
        <sz val="10"/>
        <color indexed="8"/>
        <rFont val="Arial"/>
        <family val="2"/>
      </rPr>
      <t>RESUMO DE ACOMPANHAMENTO</t>
    </r>
  </si>
  <si>
    <r>
      <t xml:space="preserve">Aba </t>
    </r>
    <r>
      <rPr>
        <b/>
        <sz val="10"/>
        <color indexed="8"/>
        <rFont val="Arial"/>
        <family val="2"/>
      </rPr>
      <t>PLE</t>
    </r>
  </si>
  <si>
    <r>
      <t>Obs.1:</t>
    </r>
    <r>
      <rPr>
        <sz val="10"/>
        <color indexed="8"/>
        <rFont val="Arial"/>
        <family val="2"/>
      </rPr>
      <t xml:space="preserve"> Apenas preencher os eventos concluídos em sua totalidade. Não são considerados para fins de desembolso eventos parcialmente concluídos.</t>
    </r>
  </si>
  <si>
    <r>
      <t>Obs.2:</t>
    </r>
    <r>
      <rPr>
        <sz val="10"/>
        <color indexed="8"/>
        <rFont val="Arial"/>
        <family val="2"/>
      </rPr>
      <t xml:space="preserve"> Não devem ser alterados os eventos já preenchidos em medições anteriores.</t>
    </r>
  </si>
  <si>
    <r>
      <t xml:space="preserve">                   b.</t>
    </r>
    <r>
      <rPr>
        <sz val="10"/>
        <color indexed="8"/>
        <rFont val="Times New Roman"/>
        <family val="1"/>
      </rPr>
      <t xml:space="preserve">      </t>
    </r>
    <r>
      <rPr>
        <sz val="10"/>
        <color indexed="8"/>
        <rFont val="Arial"/>
        <family val="2"/>
      </rPr>
      <t>Na Versão Excel 2007 ou superior, selecione na Faixa de Opções: Arquivo --&gt; Opções --&gt; Central de Confiabilidade --&gt; Configurações da Central de Confiabilidade --&gt; Configurações de Macro --&gt; Habilitar todas as Macros --&gt; Clique em OK --&gt; Feche e abra o excel novamente para utilizar a Planilha.</t>
    </r>
  </si>
  <si>
    <t>-</t>
  </si>
  <si>
    <t>Informe abaixo o NÚMERO DA MEDIÇÃO em que os eventos foram concluídos (medição por eventos)</t>
  </si>
  <si>
    <t>METAS</t>
  </si>
  <si>
    <t>#
Meta</t>
  </si>
  <si>
    <t>Dias
Atraso (-)
Adiant. (+)</t>
  </si>
  <si>
    <t>Medição:</t>
  </si>
  <si>
    <t>Nº CTEF</t>
  </si>
  <si>
    <t>EMPRESA EXECUTORA</t>
  </si>
  <si>
    <t>CNPJ</t>
  </si>
  <si>
    <t>INÍCIO DA OBRA</t>
  </si>
  <si>
    <t>OBJETO DO CTEF</t>
  </si>
  <si>
    <t>Núm. Evento</t>
  </si>
  <si>
    <t>Nº do Evento</t>
  </si>
  <si>
    <t>Título dos Eventos</t>
  </si>
  <si>
    <t>Título dos Eventos / Descrição Serviço</t>
  </si>
  <si>
    <r>
      <t>Obs.2</t>
    </r>
    <r>
      <rPr>
        <sz val="10"/>
        <color indexed="8"/>
        <rFont val="Arial"/>
        <family val="2"/>
      </rPr>
      <t>: Deve ser atribuído um número de evento para tod</t>
    </r>
    <r>
      <rPr>
        <sz val="10"/>
        <rFont val="Arial"/>
        <family val="2"/>
      </rPr>
      <t xml:space="preserve">os os </t>
    </r>
    <r>
      <rPr>
        <i/>
        <sz val="10"/>
        <rFont val="Arial"/>
        <family val="2"/>
      </rPr>
      <t>serviços</t>
    </r>
    <r>
      <rPr>
        <sz val="10"/>
        <rFont val="Arial"/>
        <family val="2"/>
      </rPr>
      <t xml:space="preserve"> da p</t>
    </r>
    <r>
      <rPr>
        <sz val="10"/>
        <color indexed="8"/>
        <rFont val="Arial"/>
        <family val="2"/>
      </rPr>
      <t>lanilha orçamentária.</t>
    </r>
  </si>
  <si>
    <r>
      <t>Obs.3:</t>
    </r>
    <r>
      <rPr>
        <sz val="10"/>
        <color indexed="8"/>
        <rFont val="Arial"/>
        <family val="2"/>
      </rPr>
      <t xml:space="preserve"> Não deve ser preenchido número de evento para </t>
    </r>
    <r>
      <rPr>
        <i/>
        <sz val="10"/>
        <color indexed="8"/>
        <rFont val="Arial"/>
        <family val="2"/>
      </rPr>
      <t>metas</t>
    </r>
    <r>
      <rPr>
        <sz val="10"/>
        <color indexed="8"/>
        <rFont val="Arial"/>
        <family val="2"/>
      </rPr>
      <t xml:space="preserve"> e </t>
    </r>
    <r>
      <rPr>
        <i/>
        <sz val="10"/>
        <color indexed="8"/>
        <rFont val="Arial"/>
        <family val="2"/>
      </rPr>
      <t>níveis</t>
    </r>
    <r>
      <rPr>
        <sz val="10"/>
        <color indexed="8"/>
        <rFont val="Arial"/>
        <family val="2"/>
      </rPr>
      <t>.</t>
    </r>
  </si>
  <si>
    <r>
      <t>·</t>
    </r>
    <r>
      <rPr>
        <sz val="10"/>
        <color indexed="8"/>
        <rFont val="Times New Roman"/>
        <family val="1"/>
      </rPr>
      <t xml:space="preserve">         </t>
    </r>
    <r>
      <rPr>
        <sz val="10"/>
        <color indexed="8"/>
        <rFont val="Arial"/>
        <family val="2"/>
      </rPr>
      <t>o valor total de cada agrupador;</t>
    </r>
  </si>
  <si>
    <t>meta</t>
  </si>
  <si>
    <t>Preço do Serviço por frente</t>
  </si>
  <si>
    <t>Preço dos Serviços executados</t>
  </si>
  <si>
    <t>% Global</t>
  </si>
  <si>
    <t>Parcela</t>
  </si>
  <si>
    <r>
      <t xml:space="preserve">Grau de Sigilo
</t>
    </r>
    <r>
      <rPr>
        <b/>
        <sz val="11"/>
        <color indexed="8"/>
        <rFont val="Arial"/>
        <family val="2"/>
      </rPr>
      <t>#PUBLICO</t>
    </r>
  </si>
  <si>
    <r>
      <t xml:space="preserve">                </t>
    </r>
    <r>
      <rPr>
        <b/>
        <sz val="11"/>
        <color indexed="8"/>
        <rFont val="Arial"/>
        <family val="2"/>
      </rPr>
      <t>PLE - Planilha de Levantamento de Eventos</t>
    </r>
    <r>
      <rPr>
        <sz val="11"/>
        <color indexed="8"/>
        <rFont val="Arial"/>
        <family val="2"/>
      </rPr>
      <t xml:space="preserve">
                Cronograma</t>
    </r>
  </si>
  <si>
    <t>Medições</t>
  </si>
  <si>
    <t>Datas das medições</t>
  </si>
  <si>
    <t>% Realizado Acum.:</t>
  </si>
  <si>
    <t>Período:</t>
  </si>
  <si>
    <r>
      <t xml:space="preserve">                </t>
    </r>
    <r>
      <rPr>
        <b/>
        <sz val="11"/>
        <color indexed="8"/>
        <rFont val="Arial"/>
        <family val="2"/>
      </rPr>
      <t>PLE - Planilha de Levantamento de Eventos</t>
    </r>
    <r>
      <rPr>
        <sz val="11"/>
        <color indexed="8"/>
        <rFont val="Arial"/>
        <family val="2"/>
      </rPr>
      <t xml:space="preserve">
                Planilha de Levantamento de Eventos</t>
    </r>
  </si>
  <si>
    <t>Valores Medidos Acum. (R$)</t>
  </si>
  <si>
    <t>No Período</t>
  </si>
  <si>
    <t>Valores Medidos (R$)</t>
  </si>
  <si>
    <r>
      <t xml:space="preserve">     </t>
    </r>
    <r>
      <rPr>
        <b/>
        <sz val="8"/>
        <color indexed="8"/>
        <rFont val="Arial"/>
        <family val="2"/>
      </rPr>
      <t>PLE - Planilha de Levantamento de Eventos</t>
    </r>
    <r>
      <rPr>
        <sz val="8"/>
        <color indexed="8"/>
        <rFont val="Arial"/>
        <family val="2"/>
      </rPr>
      <t xml:space="preserve">
     Resumo de Acompanhamento</t>
    </r>
  </si>
  <si>
    <r>
      <t xml:space="preserve">Grau de Sigilo
</t>
    </r>
    <r>
      <rPr>
        <b/>
        <sz val="8"/>
        <color indexed="8"/>
        <rFont val="Arial"/>
        <family val="2"/>
      </rPr>
      <t>#PUBLICO</t>
    </r>
  </si>
  <si>
    <t>Total Medido Acumulado</t>
  </si>
  <si>
    <t>Todos</t>
  </si>
  <si>
    <t>Executados</t>
  </si>
  <si>
    <t>A Executar</t>
  </si>
  <si>
    <t>Eventos</t>
  </si>
  <si>
    <t>Orçamento</t>
  </si>
  <si>
    <t>EVENTOS</t>
  </si>
  <si>
    <t>Núm do Evento</t>
  </si>
  <si>
    <r>
      <t>2º passo:</t>
    </r>
    <r>
      <rPr>
        <sz val="10"/>
        <color indexed="8"/>
        <rFont val="Arial"/>
        <family val="2"/>
      </rPr>
      <t xml:space="preserve"> Incluir e nomear os eventos (pode ser alterado posteriormente também);</t>
    </r>
  </si>
  <si>
    <r>
      <t>3º passo</t>
    </r>
    <r>
      <rPr>
        <sz val="10"/>
        <color indexed="8"/>
        <rFont val="Arial"/>
        <family val="2"/>
      </rPr>
      <t>: Na aba Eventograma e Quantitativos, preencher os campos item, descrição e unidade a partir da planilha orçamentária da empresa vencedora da licitação;</t>
    </r>
  </si>
  <si>
    <r>
      <t>4º passo:</t>
    </r>
    <r>
      <rPr>
        <sz val="10"/>
        <color indexed="8"/>
        <rFont val="Arial"/>
        <family val="2"/>
      </rPr>
      <t xml:space="preserve"> Em seguida, preencher as células da coluna Preço Total habilitadas na cor amarela somente para os ite</t>
    </r>
    <r>
      <rPr>
        <sz val="10"/>
        <rFont val="Arial"/>
        <family val="2"/>
      </rPr>
      <t xml:space="preserve">ns de </t>
    </r>
    <r>
      <rPr>
        <i/>
        <sz val="10"/>
        <rFont val="Arial"/>
        <family val="2"/>
      </rPr>
      <t>serviço;</t>
    </r>
  </si>
  <si>
    <r>
      <t>5º passo:</t>
    </r>
    <r>
      <rPr>
        <sz val="10"/>
        <color indexed="8"/>
        <rFont val="Arial"/>
        <family val="2"/>
      </rPr>
      <t xml:space="preserve"> Preencher as frentes de obra;</t>
    </r>
  </si>
  <si>
    <r>
      <t>6º passo:</t>
    </r>
    <r>
      <rPr>
        <sz val="10"/>
        <color indexed="8"/>
        <rFont val="Arial"/>
        <family val="2"/>
      </rPr>
      <t xml:space="preserve"> Agrupar os eventos a partir do preenchimento de números inteiros sequenciais para cada serviço na coluna Núm. Evento;</t>
    </r>
  </si>
  <si>
    <r>
      <rPr>
        <sz val="10"/>
        <color indexed="8"/>
        <rFont val="Arial"/>
        <family val="2"/>
      </rPr>
      <t xml:space="preserve">Planilha gerada de forma automática a partir dos dados informados na aba </t>
    </r>
    <r>
      <rPr>
        <i/>
        <sz val="10"/>
        <color indexed="8"/>
        <rFont val="Arial"/>
        <family val="2"/>
      </rPr>
      <t>Eventograma e Quantitativos</t>
    </r>
    <r>
      <rPr>
        <sz val="10"/>
        <color indexed="8"/>
        <rFont val="Arial"/>
        <family val="2"/>
      </rPr>
      <t xml:space="preserve"> e tem por objetivo discriminar:</t>
    </r>
  </si>
  <si>
    <r>
      <t>9º passo:</t>
    </r>
    <r>
      <rPr>
        <sz val="10"/>
        <color indexed="8"/>
        <rFont val="Arial"/>
        <family val="2"/>
      </rPr>
      <t xml:space="preserve"> Informar nos campos em amarelo o número do período em que o evento será concluído. Se necessário, poderão ser usados os botões "Adicionar Ano" e "Excluir Ano" pra compatibilizar o cronograma mostrado abaixo com a necessidade do empreendimento.</t>
    </r>
  </si>
  <si>
    <r>
      <t>10º passo:</t>
    </r>
    <r>
      <rPr>
        <sz val="10"/>
        <color indexed="8"/>
        <rFont val="Arial"/>
        <family val="2"/>
      </rPr>
      <t xml:space="preserve"> Selecionar o número da medição a ser feita.</t>
    </r>
  </si>
  <si>
    <r>
      <t>11º passo:</t>
    </r>
    <r>
      <rPr>
        <sz val="10"/>
        <color indexed="8"/>
        <rFont val="Arial"/>
        <family val="2"/>
      </rPr>
      <t xml:space="preserve"> Digitar a data da medição no quadro abaixo.</t>
    </r>
  </si>
  <si>
    <r>
      <t>12º passo:</t>
    </r>
    <r>
      <rPr>
        <sz val="10"/>
        <color indexed="8"/>
        <rFont val="Arial"/>
        <family val="2"/>
      </rPr>
      <t xml:space="preserve"> Preencher os campos em amarelo com o um número inteiro referente à medição em questão (período em que os eventos foram executados).</t>
    </r>
  </si>
  <si>
    <t>Planilha gerada automaticamente com o resumo do acompanhamento, inclusive o total por meta (para preenchimento do RRE) e comparação do cronograma previsto com o cronograma realizado.</t>
  </si>
  <si>
    <r>
      <t xml:space="preserve">                    Obs.1:</t>
    </r>
    <r>
      <rPr>
        <sz val="10"/>
        <color indexed="8"/>
        <rFont val="Arial"/>
        <family val="2"/>
      </rPr>
      <t xml:space="preserve"> Serviços com mesmo número pertencerão ao mesmo agrupador de eventos.</t>
    </r>
  </si>
  <si>
    <r>
      <t>8º passo:</t>
    </r>
    <r>
      <rPr>
        <sz val="10"/>
        <color indexed="8"/>
        <rFont val="Arial"/>
        <family val="2"/>
      </rPr>
      <t xml:space="preserve"> Verificar se os preços totais dos serviços e o valor total do orçamento estão iguais aos da planilha orçamentária proposta pela empresa vencedora da licitação.</t>
    </r>
  </si>
  <si>
    <r>
      <t>Obs.4:</t>
    </r>
    <r>
      <rPr>
        <sz val="10"/>
        <color indexed="8"/>
        <rFont val="Arial"/>
        <family val="2"/>
      </rPr>
      <t xml:space="preserve"> Todos os serviços do orçamento precisam estar com Evento definido para acessar as abas Detalhamento, Cronograma, PLE e Resumo de Acompanhamento.</t>
    </r>
  </si>
  <si>
    <t>Título do Evento</t>
  </si>
  <si>
    <r>
      <t xml:space="preserve">                    Obs.1:</t>
    </r>
    <r>
      <rPr>
        <sz val="10"/>
        <color indexed="8"/>
        <rFont val="Arial"/>
        <family val="2"/>
      </rPr>
      <t xml:space="preserve"> A planilha considera como itens de serviço aqueles que possuem os campos unidade e preço total preenchidos. Caso esses campos não sejam preenchidos, a planilha considera o item como um totalizador, preenchendo-o de cinza.</t>
    </r>
  </si>
  <si>
    <t>É possível visualizar os valores/quantidades no modo Eventos ou modo Orçamento, e visualizar os valores/quantidades em sua Totalidade, ou somente os Executados, ou somente os A Executar.</t>
  </si>
  <si>
    <r>
      <t>2.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Os dados preenchidos na aba Eventograma e Quantitativos não devem ser alterados ao longo do acompanhamento da obra, apenas no caso de reprogramação, quando deverá ser submetido a reanálise e aceite pela CAIXA.</t>
    </r>
  </si>
  <si>
    <r>
      <t>3.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A cada solicitação de recursos, a Planilha de Levantamento de Eventos (PLE) deverá ser preenchida pelo Tomador e encaminhada à CAIXA em conjunto com a planilha Resumo de Acompanhamento.</t>
    </r>
  </si>
  <si>
    <t xml:space="preserve"> </t>
  </si>
  <si>
    <t>Nº OPERAÇÃO</t>
  </si>
  <si>
    <t>Nº SICONV</t>
  </si>
  <si>
    <t>Administração Local</t>
  </si>
  <si>
    <t>v006</t>
  </si>
  <si>
    <t>A administração local será proporcional a execução dos demais eventos, independente de frentes de obra.</t>
  </si>
  <si>
    <t>A administração local será proporcional a execução dos demais eventos, indenpendente de frentes de obra.</t>
  </si>
  <si>
    <r>
      <t>1.</t>
    </r>
    <r>
      <rPr>
        <sz val="10"/>
        <color indexed="8"/>
        <rFont val="Times New Roman"/>
        <family val="1"/>
      </rPr>
      <t xml:space="preserve">   </t>
    </r>
    <r>
      <rPr>
        <sz val="10"/>
        <color indexed="8"/>
        <rFont val="Arial"/>
        <family val="2"/>
      </rPr>
      <t>Os formulários Eventograma e Quantitativos, Detalhamento de Eventos e Cronograma devem ser encaminhados para verificação e aceite pela CAIXA, na fase de análise de engenharia</t>
    </r>
  </si>
  <si>
    <t>e posteriormente na verificação do processo licitatório atualizada com os preços da proposta vencedora da licitação.</t>
  </si>
  <si>
    <t>Agrupador de Eventos</t>
  </si>
  <si>
    <t>ENCARGOS SOCIAIS</t>
  </si>
  <si>
    <t>Discriminação</t>
  </si>
  <si>
    <t>Horista</t>
  </si>
  <si>
    <t>Mensalista</t>
  </si>
  <si>
    <t>A</t>
  </si>
  <si>
    <t>ENCARGOS SOCIAIS BÁSICOS</t>
  </si>
  <si>
    <t>A-1</t>
  </si>
  <si>
    <t>INSS</t>
  </si>
  <si>
    <t>A-2</t>
  </si>
  <si>
    <t>SESI</t>
  </si>
  <si>
    <t>A-3</t>
  </si>
  <si>
    <t>SENAI</t>
  </si>
  <si>
    <t>A-4</t>
  </si>
  <si>
    <t>INCRA</t>
  </si>
  <si>
    <t>A-5</t>
  </si>
  <si>
    <t>SEBRAE</t>
  </si>
  <si>
    <t>A-6</t>
  </si>
  <si>
    <t>SALÁRIO EDUCAÇÃO</t>
  </si>
  <si>
    <t>A-7</t>
  </si>
  <si>
    <t>SEGURO CONTRA ACIDENTES DE TRABALHO</t>
  </si>
  <si>
    <t>A-8</t>
  </si>
  <si>
    <t>FGTS</t>
  </si>
  <si>
    <t>A-9</t>
  </si>
  <si>
    <t>SECONCI</t>
  </si>
  <si>
    <t>B</t>
  </si>
  <si>
    <t>ENCARGOS SOCIAIS QUE RECEBEM AS INCIDÊNCIAS DE "A"</t>
  </si>
  <si>
    <t>B-1</t>
  </si>
  <si>
    <t>REPOUSO SEMANAL REMUNERADO</t>
  </si>
  <si>
    <t>B-2</t>
  </si>
  <si>
    <t>FERIADOS</t>
  </si>
  <si>
    <t>B-3</t>
  </si>
  <si>
    <t>AUXILIO - ENFERMIDADE</t>
  </si>
  <si>
    <t>B-4</t>
  </si>
  <si>
    <t>13º SALARIO</t>
  </si>
  <si>
    <t>B-5</t>
  </si>
  <si>
    <t>LICENÇA PATERNIDADE</t>
  </si>
  <si>
    <t>B-6</t>
  </si>
  <si>
    <t>FALTAS JUSTIFICADAS</t>
  </si>
  <si>
    <t>B-7</t>
  </si>
  <si>
    <t>DIAS DE CHUVAS</t>
  </si>
  <si>
    <t>B-8</t>
  </si>
  <si>
    <t>AUXILIO ACIDENTE DE TRABALHO</t>
  </si>
  <si>
    <t>B-9</t>
  </si>
  <si>
    <t>FÉRIAS GOZADAS</t>
  </si>
  <si>
    <t>B-10</t>
  </si>
  <si>
    <t>SALÁRIO MATERNIDADE</t>
  </si>
  <si>
    <t>C</t>
  </si>
  <si>
    <t>ENCARGOS SOCIAIS QUE NÃO RECEBEM AS INCIDÊNCIAS DE "A"</t>
  </si>
  <si>
    <t>C-1</t>
  </si>
  <si>
    <t>AVISO PRÉVIO INDENIZADO</t>
  </si>
  <si>
    <t>C-2</t>
  </si>
  <si>
    <t>AVISO PRÉVIO TRABALHADO</t>
  </si>
  <si>
    <t>C-3</t>
  </si>
  <si>
    <t>FÉRIAS INDENIZADAS</t>
  </si>
  <si>
    <t>C-4</t>
  </si>
  <si>
    <t>DEPÓSITO RECISÃO SEM JUSTA CAUSA</t>
  </si>
  <si>
    <t>C-5</t>
  </si>
  <si>
    <t>INDENIZAÇÃO ADICIONAL</t>
  </si>
  <si>
    <t>D</t>
  </si>
  <si>
    <t>TAXAS DE REINCIDÊNCIAS DE UM GRUPO SOBRE O OUTRO</t>
  </si>
  <si>
    <t>D-1</t>
  </si>
  <si>
    <t>REINCIDENCIA DE GRUPO A SOBRE GRUPO B</t>
  </si>
  <si>
    <t>D-2</t>
  </si>
  <si>
    <t>REINCIDENCIA DE GRUPO A SOBRE AVISO PRÉVIO TRABALHADO E REINCIDENCIA DO FGTS SOBRE AVISO PRÉVIO INDENIZADO</t>
  </si>
  <si>
    <t>TOTAL GERAL</t>
  </si>
  <si>
    <t>(*)</t>
  </si>
  <si>
    <t>PROGRAMA:</t>
  </si>
  <si>
    <t>CONCEDENTE:</t>
  </si>
  <si>
    <t>CONVENENTE:</t>
  </si>
  <si>
    <t xml:space="preserve">CONTRATO: </t>
  </si>
  <si>
    <t>OBRA:</t>
  </si>
  <si>
    <t>REF. PREÇOS:</t>
  </si>
  <si>
    <t>CÁLCULO DA BONIFICAÇÃO E DESPESAS INDIRETAS</t>
  </si>
  <si>
    <t>CÁLCULO DE BDI</t>
  </si>
  <si>
    <t>1 - Edificações</t>
  </si>
  <si>
    <t>2 - Rodovias, Ferrovias, Pistas de Aeroportos, Infra Viária Urbana</t>
  </si>
  <si>
    <t>3 - Abastecimento de Água, Coleta de Esgoto</t>
  </si>
  <si>
    <t>4 - Estações e Redes de Distribuição de Energia Elétrica</t>
  </si>
  <si>
    <t>5 - Portuárias, Marítimas e Fluviais</t>
  </si>
  <si>
    <t>6 - Fornecimento de Materiais e Equipamentos</t>
  </si>
  <si>
    <t>Item componente do BDI</t>
  </si>
  <si>
    <t>% Info</t>
  </si>
  <si>
    <t>1ºQ</t>
  </si>
  <si>
    <t>Médio</t>
  </si>
  <si>
    <t>3º Q</t>
  </si>
  <si>
    <t>Administração Central ( AC )</t>
  </si>
  <si>
    <t>7.85</t>
  </si>
  <si>
    <t>Seguro e Garantia (G)</t>
  </si>
  <si>
    <t>Risco (R)</t>
  </si>
  <si>
    <t>Despesas Financeiras (DF)</t>
  </si>
  <si>
    <t>Lucro (L)</t>
  </si>
  <si>
    <t>Impostos (I) - PIS, COFINS, CPRB, ISSQN</t>
  </si>
  <si>
    <t>Conforme Legislação Específica</t>
  </si>
  <si>
    <t>Observações</t>
  </si>
  <si>
    <t>VALORES DE BDI POR TIPO DE OBRA</t>
  </si>
  <si>
    <t>1) Preencher apenas a coluna % Informado (Coluna C)</t>
  </si>
  <si>
    <t>Tipo de Obra</t>
  </si>
  <si>
    <t>3) O cálculo do BDI se baseia na fórmula abaixo utilizada pelo Acórdão 2622/13 do TCU, conforme CE GEPAD 354/2013 de 17/10/2013.</t>
  </si>
  <si>
    <t>3 - Abastecimento de Água, Coleta de Esgotos</t>
  </si>
  <si>
    <t>Fórmula Utilizada:</t>
  </si>
  <si>
    <t>B.D.I  =</t>
  </si>
  <si>
    <t>Observações sobre os % informados no cálculo do BDI, neste caso:</t>
  </si>
  <si>
    <t>PAVIMENTAÇÃO E DRENAGEM DE VIAS URBANAS (obra tipo 2)</t>
  </si>
  <si>
    <r>
      <t xml:space="preserve">Os valores % informados se enquadram nos limites do Acordão 2622/2013-TCU-Plenário </t>
    </r>
    <r>
      <rPr>
        <u/>
        <sz val="11"/>
        <rFont val="Calibri"/>
        <family val="2"/>
        <scheme val="minor"/>
      </rPr>
      <t>(CPRB desconsiderado)</t>
    </r>
  </si>
  <si>
    <r>
      <t xml:space="preserve">PROJETO: Lincoln Cartaxo de Lira Júnior – Eng° Civil CREA </t>
    </r>
    <r>
      <rPr>
        <b/>
        <sz val="10"/>
        <rFont val="Arial Narrow"/>
        <family val="2"/>
      </rPr>
      <t>160 814 689 - 8</t>
    </r>
    <r>
      <rPr>
        <sz val="10"/>
        <rFont val="Arial Narrow"/>
        <family val="2"/>
      </rPr>
      <t xml:space="preserve"> – Tel. (83) 9 9924 4447</t>
    </r>
  </si>
  <si>
    <t>m</t>
  </si>
  <si>
    <t>1.1</t>
  </si>
  <si>
    <t>1.2</t>
  </si>
  <si>
    <t>1.3</t>
  </si>
  <si>
    <t>Área Total da faixa de rolamento (m2):</t>
  </si>
  <si>
    <t>(Inserir na ART)</t>
  </si>
  <si>
    <t>QUADRO RESUMO DE QUANTITATIVOS A SEREM EXECUTADOS NAS RUAS</t>
  </si>
  <si>
    <t>Logradouro</t>
  </si>
  <si>
    <t>Comprimento</t>
  </si>
  <si>
    <t>Largura faixa rolamento</t>
  </si>
  <si>
    <t>Largura passeio início</t>
  </si>
  <si>
    <t>Largura passeio fim</t>
  </si>
  <si>
    <t>Área
Média</t>
  </si>
  <si>
    <t>Sinalização vertical</t>
  </si>
  <si>
    <t>Placa de rua</t>
  </si>
  <si>
    <t>Rampa de acessibilidade</t>
  </si>
  <si>
    <t>Cinturão travamento</t>
  </si>
  <si>
    <t>Cinturão fechamento</t>
  </si>
  <si>
    <t>Obs.</t>
  </si>
  <si>
    <t>m2</t>
  </si>
  <si>
    <t>und</t>
  </si>
  <si>
    <t>TOTAL</t>
  </si>
  <si>
    <r>
      <t>Estimativa A</t>
    </r>
    <r>
      <rPr>
        <vertAlign val="subscript"/>
        <sz val="11"/>
        <color theme="1"/>
        <rFont val="Calibri"/>
        <family val="2"/>
        <scheme val="minor"/>
      </rPr>
      <t>CONTR</t>
    </r>
    <r>
      <rPr>
        <sz val="11"/>
        <color theme="1"/>
        <rFont val="Calibri"/>
        <family val="2"/>
        <scheme val="minor"/>
      </rPr>
      <t xml:space="preserve"> da Bacia</t>
    </r>
  </si>
  <si>
    <t>CALÇADA</t>
  </si>
  <si>
    <t>RUA</t>
  </si>
  <si>
    <t>PAVIMENTAÇÃO</t>
  </si>
  <si>
    <t>Latitude</t>
  </si>
  <si>
    <t>Longitude</t>
  </si>
  <si>
    <t>n</t>
  </si>
  <si>
    <t>K</t>
  </si>
  <si>
    <t>São Gonçalo</t>
  </si>
  <si>
    <t>DESONERADO:</t>
  </si>
  <si>
    <t>João Pessoa</t>
  </si>
  <si>
    <t>2-PAVIMENTAÇÃO</t>
  </si>
  <si>
    <t>1-Administração Local</t>
  </si>
  <si>
    <t>3-CALÇADA</t>
  </si>
  <si>
    <t>N*</t>
  </si>
  <si>
    <t>Antenor Navarro</t>
  </si>
  <si>
    <t>6°44’</t>
  </si>
  <si>
    <t>38°27’</t>
  </si>
  <si>
    <t>(65-94)</t>
  </si>
  <si>
    <t>Barra de Santa Rosa</t>
  </si>
  <si>
    <t>6°43’</t>
  </si>
  <si>
    <t>36°04’</t>
  </si>
  <si>
    <t>(65-89)</t>
  </si>
  <si>
    <t>Bonito de Santa Fé</t>
  </si>
  <si>
    <t>7°19’</t>
  </si>
  <si>
    <t>38°31’</t>
  </si>
  <si>
    <t>(67-94)</t>
  </si>
  <si>
    <t>Campina Grande</t>
  </si>
  <si>
    <t>7°14’</t>
  </si>
  <si>
    <t>35°52’</t>
  </si>
  <si>
    <t>(66-89)</t>
  </si>
  <si>
    <t>Catolé do Rocha</t>
  </si>
  <si>
    <t>6°21’</t>
  </si>
  <si>
    <t>37°45’</t>
  </si>
  <si>
    <t>(63-92)</t>
  </si>
  <si>
    <t>Guarabira</t>
  </si>
  <si>
    <t>6°50’</t>
  </si>
  <si>
    <t>35°29’</t>
  </si>
  <si>
    <t>(65-81)</t>
  </si>
  <si>
    <t>Taperoá</t>
  </si>
  <si>
    <t>7°12’</t>
  </si>
  <si>
    <t>36°50’</t>
  </si>
  <si>
    <t>(63-93)</t>
  </si>
  <si>
    <t>Teixeira</t>
  </si>
  <si>
    <t>7°13’</t>
  </si>
  <si>
    <t>37°15’</t>
  </si>
  <si>
    <t>(63-85)</t>
  </si>
  <si>
    <t>Seridó</t>
  </si>
  <si>
    <t>6°51’</t>
  </si>
  <si>
    <t>36°25’</t>
  </si>
  <si>
    <t>(79-94)</t>
  </si>
  <si>
    <t>Itaporanga</t>
  </si>
  <si>
    <t>38°09’</t>
  </si>
  <si>
    <t>(65-83)</t>
  </si>
  <si>
    <t>7°08’</t>
  </si>
  <si>
    <t>34°53’</t>
  </si>
  <si>
    <t>(81-86)</t>
  </si>
  <si>
    <t>Monteiro</t>
  </si>
  <si>
    <t>7°52’</t>
  </si>
  <si>
    <t>37°07’</t>
  </si>
  <si>
    <t>(67-86)</t>
  </si>
  <si>
    <t>Patos</t>
  </si>
  <si>
    <t>7°01’</t>
  </si>
  <si>
    <t>37°17’</t>
  </si>
  <si>
    <t>(65-87)</t>
  </si>
  <si>
    <t>Bacia Experimental de Sumé</t>
  </si>
  <si>
    <t>7°43’</t>
  </si>
  <si>
    <t>36°57’</t>
  </si>
  <si>
    <t>(84-92)</t>
  </si>
  <si>
    <t>38°19’</t>
  </si>
  <si>
    <t>(81-87)</t>
  </si>
  <si>
    <t>1.4</t>
  </si>
  <si>
    <t>RUA PROJETADA A</t>
  </si>
  <si>
    <t>RUA SEBASTIÃO RIBEIRO DA SILVA</t>
  </si>
  <si>
    <t>RUA PROJETADA C</t>
  </si>
  <si>
    <t>RUA FELINTO SEBASTIÃO DA SILVA</t>
  </si>
  <si>
    <t>RUA ANTONIO MAXIMINO RODRIGUES</t>
  </si>
  <si>
    <t>RUA JOÃO LUIZ DE OLIVEIRA</t>
  </si>
  <si>
    <t>RUA TOMAZ DA SILVA (ZÉ BAÊTA)</t>
  </si>
  <si>
    <t xml:space="preserve">Item </t>
  </si>
  <si>
    <t xml:space="preserve">Descrição do Convênio </t>
  </si>
  <si>
    <t xml:space="preserve">Status </t>
  </si>
  <si>
    <t xml:space="preserve">Valor </t>
  </si>
  <si>
    <t xml:space="preserve">Construção de Portal, no Município de Conde-PB- Recursos Próprios </t>
  </si>
  <si>
    <t xml:space="preserve">Entregue </t>
  </si>
  <si>
    <t xml:space="preserve">Providências </t>
  </si>
  <si>
    <t>Reforma da UPA</t>
  </si>
  <si>
    <t>Não definido</t>
  </si>
  <si>
    <t xml:space="preserve">Em andamento </t>
  </si>
  <si>
    <t>Entregamos os projetos Hidrosanitário, Climatização, Incêndio e Gases Medicinais. Orçamento em andamento</t>
  </si>
  <si>
    <t xml:space="preserve">Falta o Projeto elétrico, equipe do Município está elaborando. </t>
  </si>
  <si>
    <t xml:space="preserve">Construção de Portal, no Município de Conde e Tambaba-PB - Convênio do Governo do Estado </t>
  </si>
  <si>
    <t>PAVIMENTAÇÃO EM PARALELEPÍPEDO E DRENAGEM NO MUNICÍPIO DO CONDE - PB</t>
  </si>
  <si>
    <t>PROJETOS MUNICÍPIO DO CONDE-PB</t>
  </si>
  <si>
    <t>Edificações (obra tipo 1)</t>
  </si>
  <si>
    <t xml:space="preserve">Os valores % informados se enquadram nos limites do Acordão 2622/2013-TCU-Plenário </t>
  </si>
  <si>
    <t>NÃO</t>
  </si>
  <si>
    <t xml:space="preserve">ENCARGOS SOCIAIS - NÃO DESONERADO </t>
  </si>
  <si>
    <t xml:space="preserve">PREFEITURA MUNICIPAL DE LUCENA </t>
  </si>
  <si>
    <t xml:space="preserve">CONSTRUÇÃO DA CRECHE PROINFANCIA FNDE </t>
  </si>
  <si>
    <t>SINAPI 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</si>
</sst>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;[Red]\-&quot;R$&quot;#,##0.00"/>
    <numFmt numFmtId="165" formatCode="_-&quot;R$&quot;* #,##0.00_-;\-&quot;R$&quot;* #,##0.00_-;_-&quot;R$&quot;* &quot;-&quot;??_-;_-@_-"/>
    <numFmt numFmtId="166" formatCode="00"/>
    <numFmt numFmtId="167" formatCode="&quot;Mês &quot;00"/>
    <numFmt numFmtId="168" formatCode="##&quot;.&quot;###&quot;.&quot;###&quot;/&quot;000#&quot;-&quot;##"/>
    <numFmt numFmtId="169" formatCode="_-#,##0.00_-;\-#,##0.00_-;_-&quot;-&quot;??_-;_-@_-"/>
    <numFmt numFmtId="170" formatCode="&quot;Medição &quot;00"/>
    <numFmt numFmtId="171" formatCode="dd/mm/yy;@"/>
    <numFmt numFmtId="172" formatCode="_-&quot;R$&quot;\ #,##0.00_-;\-&quot;R$&quot;\ #,##0.00_-;_-&quot;R$&quot;\ &quot;-&quot;??_-;_-@_-"/>
    <numFmt numFmtId="173" formatCode="_-#,##0.00_-;\-#,##0.00_-;_-&quot;-&quot;_-;_-@_-"/>
    <numFmt numFmtId="174" formatCode="General;General;"/>
    <numFmt numFmtId="175" formatCode="_(* #,##0.00_);_(* \(#,##0.00\);_(* &quot;-&quot;??_);_(@_)"/>
    <numFmt numFmtId="176" formatCode="0.00;;"/>
    <numFmt numFmtId="177" formatCode="&quot;R$ &quot;#,##0_);[Red]\(&quot;R$ &quot;#,##0\)"/>
    <numFmt numFmtId="178" formatCode="_(* #,##0.00_);_(* \(#,##0.00\);_(* \-??_);_(@_)"/>
    <numFmt numFmtId="179" formatCode="#,##0.00_ ;\-#,##0.00\ "/>
  </numFmts>
  <fonts count="67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7.5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9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sz val="8"/>
      <color indexed="22"/>
      <name val="Arial"/>
      <family val="2"/>
    </font>
    <font>
      <sz val="9"/>
      <color indexed="8"/>
      <name val="Calibri"/>
      <family val="2"/>
    </font>
    <font>
      <sz val="8"/>
      <color indexed="23"/>
      <name val="Arial"/>
      <family val="2"/>
    </font>
    <font>
      <sz val="9"/>
      <color indexed="23"/>
      <name val="Arial"/>
      <family val="2"/>
    </font>
    <font>
      <b/>
      <sz val="8"/>
      <color indexed="23"/>
      <name val="Arial"/>
      <family val="2"/>
    </font>
    <font>
      <b/>
      <u/>
      <sz val="10"/>
      <color indexed="8"/>
      <name val="Arial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Calibri"/>
      <family val="2"/>
    </font>
    <font>
      <sz val="8"/>
      <color indexed="22"/>
      <name val="Arial"/>
      <family val="2"/>
    </font>
    <font>
      <sz val="11"/>
      <color indexed="8"/>
      <name val="Arial"/>
      <family val="2"/>
    </font>
    <font>
      <sz val="9"/>
      <color indexed="9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12"/>
      <name val="Arial"/>
      <family val="2"/>
    </font>
    <font>
      <sz val="9"/>
      <color indexed="8"/>
      <name val="Arial Narrow"/>
      <family val="2"/>
    </font>
    <font>
      <sz val="1"/>
      <color indexed="8"/>
      <name val="Arial"/>
      <family val="2"/>
    </font>
    <font>
      <sz val="9"/>
      <color indexed="81"/>
      <name val="Segoe UI"/>
      <family val="2"/>
    </font>
    <font>
      <b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imes New Roman"/>
      <family val="1"/>
    </font>
    <font>
      <sz val="10"/>
      <name val="Arial Narrow"/>
      <family val="2"/>
    </font>
    <font>
      <b/>
      <sz val="10"/>
      <color theme="0"/>
      <name val="Arial Narrow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u/>
      <sz val="11"/>
      <name val="Calibri"/>
      <family val="2"/>
      <scheme val="minor"/>
    </font>
    <font>
      <b/>
      <sz val="10"/>
      <name val="Arial Narrow"/>
      <family val="2"/>
    </font>
    <font>
      <vertAlign val="sub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 "/>
    </font>
    <font>
      <sz val="11"/>
      <color indexed="8"/>
      <name val="Calibri 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23"/>
      </left>
      <right style="hair">
        <color indexed="23"/>
      </right>
      <top/>
      <bottom/>
      <diagonal/>
    </border>
    <border>
      <left/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hair">
        <color indexed="64"/>
      </top>
      <bottom style="thin">
        <color indexed="23"/>
      </bottom>
      <diagonal/>
    </border>
    <border>
      <left/>
      <right/>
      <top style="hair">
        <color indexed="64"/>
      </top>
      <bottom style="thin">
        <color indexed="23"/>
      </bottom>
      <diagonal/>
    </border>
    <border>
      <left/>
      <right style="thin">
        <color indexed="23"/>
      </right>
      <top style="hair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hair">
        <color indexed="64"/>
      </bottom>
      <diagonal/>
    </border>
    <border>
      <left/>
      <right/>
      <top style="thin">
        <color indexed="23"/>
      </top>
      <bottom style="hair">
        <color indexed="64"/>
      </bottom>
      <diagonal/>
    </border>
    <border>
      <left/>
      <right style="thin">
        <color indexed="23"/>
      </right>
      <top style="thin">
        <color indexed="23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hair">
        <color indexed="64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hair">
        <color indexed="23"/>
      </bottom>
      <diagonal/>
    </border>
    <border>
      <left/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hair">
        <color indexed="23"/>
      </top>
      <bottom style="thin">
        <color indexed="23"/>
      </bottom>
      <diagonal/>
    </border>
    <border>
      <left/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hair">
        <color indexed="23"/>
      </bottom>
      <diagonal/>
    </border>
    <border>
      <left/>
      <right style="thin">
        <color indexed="23"/>
      </right>
      <top/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7">
    <xf numFmtId="0" fontId="0" fillId="0" borderId="0"/>
    <xf numFmtId="44" fontId="22" fillId="0" borderId="0" applyFont="0" applyFill="0" applyBorder="0" applyAlignment="0" applyProtection="0"/>
    <xf numFmtId="0" fontId="9" fillId="0" borderId="0"/>
    <xf numFmtId="0" fontId="6" fillId="0" borderId="0"/>
    <xf numFmtId="9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53" fillId="0" borderId="0"/>
    <xf numFmtId="43" fontId="2" fillId="0" borderId="0" applyFont="0" applyFill="0" applyBorder="0" applyAlignment="0" applyProtection="0"/>
    <xf numFmtId="0" fontId="2" fillId="0" borderId="0"/>
    <xf numFmtId="177" fontId="2" fillId="0" borderId="0" applyFill="0" applyBorder="0" applyAlignment="0" applyProtection="0"/>
    <xf numFmtId="0" fontId="22" fillId="0" borderId="0"/>
    <xf numFmtId="9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2" fillId="0" borderId="0"/>
    <xf numFmtId="0" fontId="2" fillId="0" borderId="0"/>
    <xf numFmtId="43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1" fillId="0" borderId="0" applyFont="0" applyFill="0" applyBorder="0" applyAlignment="0" applyProtection="0"/>
  </cellStyleXfs>
  <cellXfs count="484">
    <xf numFmtId="0" fontId="0" fillId="0" borderId="0" xfId="0"/>
    <xf numFmtId="0" fontId="7" fillId="0" borderId="2" xfId="3" applyFont="1" applyBorder="1" applyAlignment="1">
      <alignment vertical="top"/>
    </xf>
    <xf numFmtId="0" fontId="9" fillId="0" borderId="0" xfId="2"/>
    <xf numFmtId="0" fontId="2" fillId="0" borderId="0" xfId="2" applyFont="1" applyAlignment="1">
      <alignment horizontal="center"/>
    </xf>
    <xf numFmtId="0" fontId="9" fillId="0" borderId="0" xfId="2" applyAlignment="1">
      <alignment horizontal="left"/>
    </xf>
    <xf numFmtId="0" fontId="9" fillId="0" borderId="0" xfId="2" applyAlignment="1">
      <alignment horizontal="left" wrapText="1"/>
    </xf>
    <xf numFmtId="0" fontId="7" fillId="0" borderId="3" xfId="2" applyFont="1" applyBorder="1"/>
    <xf numFmtId="0" fontId="7" fillId="0" borderId="4" xfId="2" applyFont="1" applyBorder="1"/>
    <xf numFmtId="0" fontId="7" fillId="0" borderId="2" xfId="2" applyFont="1" applyBorder="1"/>
    <xf numFmtId="0" fontId="9" fillId="0" borderId="5" xfId="2" applyBorder="1" applyAlignment="1">
      <alignment horizontal="left"/>
    </xf>
    <xf numFmtId="0" fontId="2" fillId="0" borderId="5" xfId="2" applyFont="1" applyBorder="1" applyAlignment="1">
      <alignment horizontal="left"/>
    </xf>
    <xf numFmtId="0" fontId="7" fillId="0" borderId="3" xfId="2" applyFont="1" applyBorder="1" applyAlignment="1">
      <alignment horizontal="left"/>
    </xf>
    <xf numFmtId="0" fontId="7" fillId="0" borderId="4" xfId="2" applyFont="1" applyBorder="1" applyAlignment="1">
      <alignment horizontal="left"/>
    </xf>
    <xf numFmtId="0" fontId="7" fillId="0" borderId="2" xfId="2" applyFont="1" applyBorder="1" applyAlignment="1">
      <alignment horizontal="left"/>
    </xf>
    <xf numFmtId="0" fontId="7" fillId="0" borderId="0" xfId="2" applyFont="1" applyAlignment="1">
      <alignment horizontal="left"/>
    </xf>
    <xf numFmtId="0" fontId="23" fillId="0" borderId="0" xfId="0" applyFont="1"/>
    <xf numFmtId="0" fontId="23" fillId="0" borderId="4" xfId="0" applyFont="1" applyBorder="1" applyAlignment="1">
      <alignment horizontal="left"/>
    </xf>
    <xf numFmtId="0" fontId="23" fillId="0" borderId="2" xfId="0" applyFont="1" applyBorder="1" applyAlignment="1">
      <alignment horizontal="left"/>
    </xf>
    <xf numFmtId="0" fontId="24" fillId="0" borderId="0" xfId="2" applyFont="1" applyAlignment="1">
      <alignment horizontal="left"/>
    </xf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left"/>
    </xf>
    <xf numFmtId="0" fontId="25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0" applyFont="1"/>
    <xf numFmtId="0" fontId="3" fillId="0" borderId="0" xfId="0" applyFont="1"/>
    <xf numFmtId="0" fontId="28" fillId="0" borderId="0" xfId="0" applyFont="1"/>
    <xf numFmtId="0" fontId="27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7" fillId="0" borderId="0" xfId="0" applyFont="1" applyAlignment="1">
      <alignment horizontal="left"/>
    </xf>
    <xf numFmtId="0" fontId="27" fillId="0" borderId="0" xfId="0" applyFont="1" applyAlignment="1">
      <alignment horizontal="center"/>
    </xf>
    <xf numFmtId="0" fontId="25" fillId="0" borderId="6" xfId="0" applyFont="1" applyBorder="1" applyAlignment="1">
      <alignment horizontal="center"/>
    </xf>
    <xf numFmtId="10" fontId="25" fillId="0" borderId="6" xfId="4" applyNumberFormat="1" applyFont="1" applyBorder="1" applyAlignment="1" applyProtection="1">
      <alignment horizontal="center"/>
    </xf>
    <xf numFmtId="43" fontId="25" fillId="0" borderId="0" xfId="5" applyFont="1" applyAlignment="1" applyProtection="1">
      <alignment horizontal="left"/>
    </xf>
    <xf numFmtId="0" fontId="25" fillId="0" borderId="7" xfId="0" applyFont="1" applyBorder="1"/>
    <xf numFmtId="0" fontId="25" fillId="0" borderId="0" xfId="0" applyFont="1" applyAlignment="1">
      <alignment horizontal="right"/>
    </xf>
    <xf numFmtId="0" fontId="25" fillId="0" borderId="0" xfId="0" applyFont="1" applyAlignment="1">
      <alignment horizontal="center" vertical="center" wrapText="1"/>
    </xf>
    <xf numFmtId="14" fontId="29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wrapText="1"/>
    </xf>
    <xf numFmtId="14" fontId="25" fillId="0" borderId="6" xfId="0" applyNumberFormat="1" applyFont="1" applyBorder="1" applyAlignment="1">
      <alignment horizontal="center"/>
    </xf>
    <xf numFmtId="10" fontId="25" fillId="0" borderId="6" xfId="0" applyNumberFormat="1" applyFont="1" applyBorder="1" applyAlignment="1">
      <alignment horizontal="center"/>
    </xf>
    <xf numFmtId="0" fontId="27" fillId="2" borderId="8" xfId="0" applyFont="1" applyFill="1" applyBorder="1"/>
    <xf numFmtId="0" fontId="25" fillId="2" borderId="9" xfId="0" applyFont="1" applyFill="1" applyBorder="1"/>
    <xf numFmtId="0" fontId="30" fillId="2" borderId="9" xfId="0" applyFont="1" applyFill="1" applyBorder="1"/>
    <xf numFmtId="10" fontId="27" fillId="2" borderId="9" xfId="0" applyNumberFormat="1" applyFont="1" applyFill="1" applyBorder="1"/>
    <xf numFmtId="0" fontId="27" fillId="2" borderId="9" xfId="0" applyFont="1" applyFill="1" applyBorder="1" applyAlignment="1">
      <alignment horizontal="right"/>
    </xf>
    <xf numFmtId="10" fontId="25" fillId="2" borderId="10" xfId="4" applyNumberFormat="1" applyFont="1" applyFill="1" applyBorder="1" applyProtection="1"/>
    <xf numFmtId="0" fontId="27" fillId="0" borderId="0" xfId="0" applyFont="1" applyAlignment="1">
      <alignment horizontal="right"/>
    </xf>
    <xf numFmtId="0" fontId="25" fillId="0" borderId="11" xfId="0" applyFont="1" applyBorder="1" applyAlignment="1">
      <alignment horizontal="center"/>
    </xf>
    <xf numFmtId="0" fontId="26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1" fillId="0" borderId="0" xfId="0" applyFont="1"/>
    <xf numFmtId="0" fontId="1" fillId="0" borderId="7" xfId="0" applyFont="1" applyBorder="1"/>
    <xf numFmtId="0" fontId="1" fillId="0" borderId="0" xfId="0" applyFont="1" applyAlignment="1">
      <alignment horizontal="right"/>
    </xf>
    <xf numFmtId="0" fontId="26" fillId="0" borderId="4" xfId="0" applyFont="1" applyBorder="1" applyAlignment="1">
      <alignment vertical="center" wrapText="1"/>
    </xf>
    <xf numFmtId="0" fontId="26" fillId="0" borderId="12" xfId="0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5" fillId="2" borderId="1" xfId="0" applyFont="1" applyFill="1" applyBorder="1" applyAlignment="1">
      <alignment horizontal="center" textRotation="90" wrapText="1"/>
    </xf>
    <xf numFmtId="0" fontId="27" fillId="2" borderId="1" xfId="0" applyFont="1" applyFill="1" applyBorder="1" applyAlignment="1">
      <alignment horizontal="left"/>
    </xf>
    <xf numFmtId="0" fontId="27" fillId="2" borderId="1" xfId="0" applyFont="1" applyFill="1" applyBorder="1" applyAlignment="1">
      <alignment horizontal="center"/>
    </xf>
    <xf numFmtId="43" fontId="25" fillId="0" borderId="0" xfId="5" applyFont="1" applyProtection="1"/>
    <xf numFmtId="0" fontId="32" fillId="0" borderId="0" xfId="0" applyFont="1"/>
    <xf numFmtId="0" fontId="33" fillId="0" borderId="0" xfId="0" applyFont="1" applyAlignment="1">
      <alignment vertical="center"/>
    </xf>
    <xf numFmtId="0" fontId="32" fillId="0" borderId="0" xfId="0" applyFont="1" applyAlignment="1">
      <alignment horizontal="center" textRotation="90"/>
    </xf>
    <xf numFmtId="43" fontId="1" fillId="0" borderId="0" xfId="5" applyFont="1" applyAlignment="1" applyProtection="1">
      <alignment horizontal="center"/>
    </xf>
    <xf numFmtId="0" fontId="25" fillId="0" borderId="1" xfId="0" applyFont="1" applyBorder="1" applyAlignment="1" applyProtection="1">
      <alignment horizontal="center" textRotation="90" wrapText="1"/>
      <protection locked="0"/>
    </xf>
    <xf numFmtId="0" fontId="25" fillId="0" borderId="0" xfId="0" applyFont="1" applyAlignment="1">
      <alignment horizontal="center" textRotation="90"/>
    </xf>
    <xf numFmtId="10" fontId="34" fillId="0" borderId="0" xfId="0" applyNumberFormat="1" applyFont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43" fontId="4" fillId="0" borderId="1" xfId="5" applyFont="1" applyBorder="1" applyAlignment="1" applyProtection="1">
      <alignment horizontal="center" vertical="center" wrapText="1"/>
    </xf>
    <xf numFmtId="43" fontId="27" fillId="0" borderId="1" xfId="5" applyFont="1" applyBorder="1" applyAlignment="1" applyProtection="1">
      <alignment horizontal="center" vertical="center" wrapText="1"/>
    </xf>
    <xf numFmtId="0" fontId="27" fillId="0" borderId="0" xfId="0" applyFont="1" applyAlignment="1">
      <alignment wrapText="1"/>
    </xf>
    <xf numFmtId="0" fontId="34" fillId="0" borderId="0" xfId="0" applyFont="1" applyAlignment="1">
      <alignment horizontal="center"/>
    </xf>
    <xf numFmtId="43" fontId="4" fillId="0" borderId="0" xfId="5" applyFont="1" applyAlignment="1" applyProtection="1">
      <alignment horizontal="center" wrapText="1"/>
    </xf>
    <xf numFmtId="43" fontId="27" fillId="0" borderId="0" xfId="5" applyFont="1" applyAlignment="1" applyProtection="1">
      <alignment wrapText="1"/>
    </xf>
    <xf numFmtId="10" fontId="25" fillId="0" borderId="6" xfId="4" applyNumberFormat="1" applyFont="1" applyBorder="1" applyAlignment="1" applyProtection="1">
      <alignment horizontal="left" vertical="center" shrinkToFit="1"/>
    </xf>
    <xf numFmtId="43" fontId="1" fillId="0" borderId="6" xfId="5" applyFont="1" applyBorder="1" applyAlignment="1" applyProtection="1">
      <alignment horizontal="center" vertical="center"/>
    </xf>
    <xf numFmtId="43" fontId="25" fillId="0" borderId="6" xfId="5" applyFont="1" applyBorder="1" applyAlignment="1" applyProtection="1">
      <alignment vertical="center"/>
    </xf>
    <xf numFmtId="43" fontId="25" fillId="0" borderId="13" xfId="5" applyFont="1" applyBorder="1" applyAlignment="1" applyProtection="1">
      <alignment vertical="center"/>
    </xf>
    <xf numFmtId="0" fontId="25" fillId="0" borderId="13" xfId="0" applyFont="1" applyBorder="1" applyAlignment="1">
      <alignment vertical="center" wrapText="1"/>
    </xf>
    <xf numFmtId="10" fontId="25" fillId="0" borderId="0" xfId="4" applyNumberFormat="1" applyFont="1" applyAlignment="1" applyProtection="1">
      <alignment horizontal="center" vertical="center"/>
    </xf>
    <xf numFmtId="0" fontId="26" fillId="0" borderId="0" xfId="0" applyFont="1"/>
    <xf numFmtId="0" fontId="1" fillId="0" borderId="5" xfId="0" applyFont="1" applyBorder="1" applyAlignment="1">
      <alignment horizontal="right"/>
    </xf>
    <xf numFmtId="0" fontId="2" fillId="0" borderId="0" xfId="2" applyFont="1"/>
    <xf numFmtId="49" fontId="2" fillId="0" borderId="0" xfId="2" applyNumberFormat="1" applyFont="1" applyAlignment="1" applyProtection="1">
      <alignment horizontal="left"/>
      <protection locked="0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left" vertical="center" indent="2"/>
    </xf>
    <xf numFmtId="0" fontId="36" fillId="0" borderId="0" xfId="0" applyFont="1" applyAlignment="1">
      <alignment horizontal="left" vertical="center" indent="7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left" vertical="center" indent="9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4" fontId="1" fillId="0" borderId="0" xfId="0" applyNumberFormat="1" applyFont="1"/>
    <xf numFmtId="0" fontId="29" fillId="0" borderId="0" xfId="0" applyFont="1" applyAlignment="1">
      <alignment horizont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43" fontId="39" fillId="0" borderId="14" xfId="5" applyFont="1" applyBorder="1" applyAlignment="1" applyProtection="1"/>
    <xf numFmtId="0" fontId="7" fillId="0" borderId="2" xfId="3" applyFont="1" applyBorder="1" applyAlignment="1">
      <alignment horizontal="left" vertical="top"/>
    </xf>
    <xf numFmtId="0" fontId="16" fillId="0" borderId="2" xfId="0" applyFont="1" applyBorder="1"/>
    <xf numFmtId="0" fontId="7" fillId="0" borderId="2" xfId="0" applyFont="1" applyBorder="1"/>
    <xf numFmtId="0" fontId="16" fillId="0" borderId="2" xfId="0" applyFont="1" applyBorder="1" applyAlignment="1">
      <alignment horizontal="center"/>
    </xf>
    <xf numFmtId="0" fontId="8" fillId="0" borderId="2" xfId="3" applyFont="1" applyBorder="1" applyAlignment="1">
      <alignment horizontal="center" vertical="top"/>
    </xf>
    <xf numFmtId="0" fontId="36" fillId="3" borderId="12" xfId="0" applyFont="1" applyFill="1" applyBorder="1" applyAlignment="1" applyProtection="1">
      <alignment vertical="top" wrapText="1"/>
      <protection locked="0"/>
    </xf>
    <xf numFmtId="0" fontId="36" fillId="3" borderId="12" xfId="0" applyFont="1" applyFill="1" applyBorder="1" applyAlignment="1" applyProtection="1">
      <alignment horizontal="left" vertical="top" wrapText="1"/>
      <protection locked="0"/>
    </xf>
    <xf numFmtId="49" fontId="36" fillId="3" borderId="12" xfId="0" applyNumberFormat="1" applyFont="1" applyFill="1" applyBorder="1" applyProtection="1">
      <protection locked="0"/>
    </xf>
    <xf numFmtId="168" fontId="2" fillId="3" borderId="12" xfId="0" applyNumberFormat="1" applyFont="1" applyFill="1" applyBorder="1" applyAlignment="1" applyProtection="1">
      <alignment horizontal="left" vertical="top" wrapText="1"/>
      <protection locked="0"/>
    </xf>
    <xf numFmtId="14" fontId="36" fillId="3" borderId="12" xfId="0" applyNumberFormat="1" applyFont="1" applyFill="1" applyBorder="1" applyAlignment="1" applyProtection="1">
      <alignment horizontal="center"/>
      <protection locked="0"/>
    </xf>
    <xf numFmtId="49" fontId="2" fillId="3" borderId="12" xfId="2" applyNumberFormat="1" applyFont="1" applyFill="1" applyBorder="1" applyAlignment="1" applyProtection="1">
      <alignment horizontal="left"/>
      <protection locked="0"/>
    </xf>
    <xf numFmtId="0" fontId="0" fillId="3" borderId="12" xfId="0" applyFill="1" applyBorder="1" applyAlignment="1" applyProtection="1">
      <alignment horizontal="left"/>
      <protection locked="0"/>
    </xf>
    <xf numFmtId="0" fontId="37" fillId="0" borderId="0" xfId="0" applyFont="1" applyAlignment="1">
      <alignment horizontal="left" vertical="center"/>
    </xf>
    <xf numFmtId="0" fontId="25" fillId="0" borderId="6" xfId="0" applyFont="1" applyBorder="1" applyAlignment="1" applyProtection="1">
      <alignment vertical="center" wrapText="1"/>
      <protection hidden="1"/>
    </xf>
    <xf numFmtId="1" fontId="40" fillId="0" borderId="0" xfId="4" applyNumberFormat="1" applyFont="1" applyAlignment="1" applyProtection="1">
      <alignment horizontal="center" vertical="center"/>
    </xf>
    <xf numFmtId="43" fontId="1" fillId="0" borderId="6" xfId="5" applyFont="1" applyFill="1" applyBorder="1" applyAlignment="1" applyProtection="1">
      <alignment horizontal="center" vertical="center" shrinkToFit="1"/>
    </xf>
    <xf numFmtId="0" fontId="25" fillId="0" borderId="6" xfId="0" quotePrefix="1" applyFont="1" applyBorder="1" applyAlignment="1">
      <alignment horizontal="left" vertical="center"/>
    </xf>
    <xf numFmtId="0" fontId="25" fillId="0" borderId="6" xfId="0" applyFont="1" applyBorder="1" applyAlignment="1">
      <alignment vertical="center" wrapText="1"/>
    </xf>
    <xf numFmtId="0" fontId="25" fillId="0" borderId="6" xfId="0" applyFont="1" applyBorder="1" applyAlignment="1">
      <alignment horizontal="center" vertic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right"/>
    </xf>
    <xf numFmtId="1" fontId="25" fillId="0" borderId="0" xfId="4" applyNumberFormat="1" applyFont="1" applyAlignment="1" applyProtection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36" fillId="0" borderId="6" xfId="0" applyFont="1" applyBorder="1" applyAlignment="1">
      <alignment horizontal="center"/>
    </xf>
    <xf numFmtId="0" fontId="36" fillId="3" borderId="6" xfId="5" applyNumberFormat="1" applyFont="1" applyFill="1" applyBorder="1" applyAlignment="1" applyProtection="1">
      <alignment horizontal="center"/>
      <protection locked="0"/>
    </xf>
    <xf numFmtId="0" fontId="38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171" fontId="7" fillId="0" borderId="0" xfId="0" applyNumberFormat="1" applyFont="1" applyAlignment="1">
      <alignment horizontal="right"/>
    </xf>
    <xf numFmtId="0" fontId="41" fillId="0" borderId="0" xfId="0" applyFont="1" applyAlignment="1">
      <alignment horizontal="left" vertical="center"/>
    </xf>
    <xf numFmtId="10" fontId="25" fillId="2" borderId="9" xfId="0" applyNumberFormat="1" applyFont="1" applyFill="1" applyBorder="1"/>
    <xf numFmtId="0" fontId="25" fillId="0" borderId="12" xfId="0" applyFont="1" applyBorder="1" applyAlignment="1">
      <alignment horizontal="center" vertical="center" wrapText="1"/>
    </xf>
    <xf numFmtId="1" fontId="25" fillId="0" borderId="6" xfId="0" applyNumberFormat="1" applyFont="1" applyBorder="1" applyAlignment="1">
      <alignment horizontal="center"/>
    </xf>
    <xf numFmtId="0" fontId="25" fillId="3" borderId="6" xfId="0" applyFont="1" applyFill="1" applyBorder="1" applyAlignment="1" applyProtection="1">
      <alignment horizontal="center" vertical="center"/>
      <protection locked="0"/>
    </xf>
    <xf numFmtId="0" fontId="25" fillId="3" borderId="6" xfId="0" applyFont="1" applyFill="1" applyBorder="1" applyAlignment="1" applyProtection="1">
      <alignment horizontal="left" vertical="center"/>
      <protection locked="0"/>
    </xf>
    <xf numFmtId="0" fontId="25" fillId="3" borderId="6" xfId="0" applyFont="1" applyFill="1" applyBorder="1" applyAlignment="1" applyProtection="1">
      <alignment vertical="center" wrapText="1"/>
      <protection locked="0"/>
    </xf>
    <xf numFmtId="0" fontId="1" fillId="2" borderId="9" xfId="4" applyNumberFormat="1" applyFont="1" applyFill="1" applyBorder="1" applyAlignment="1" applyProtection="1">
      <alignment horizontal="center"/>
    </xf>
    <xf numFmtId="172" fontId="25" fillId="2" borderId="9" xfId="1" applyNumberFormat="1" applyFont="1" applyFill="1" applyBorder="1" applyAlignment="1" applyProtection="1">
      <alignment shrinkToFit="1"/>
    </xf>
    <xf numFmtId="43" fontId="25" fillId="0" borderId="0" xfId="5" applyFont="1" applyFill="1" applyProtection="1"/>
    <xf numFmtId="173" fontId="27" fillId="2" borderId="1" xfId="5" applyNumberFormat="1" applyFont="1" applyFill="1" applyBorder="1" applyAlignment="1" applyProtection="1">
      <alignment horizontal="center" shrinkToFit="1"/>
    </xf>
    <xf numFmtId="173" fontId="25" fillId="0" borderId="6" xfId="5" applyNumberFormat="1" applyFont="1" applyBorder="1" applyAlignment="1" applyProtection="1">
      <alignment horizontal="center" shrinkToFit="1"/>
    </xf>
    <xf numFmtId="0" fontId="23" fillId="0" borderId="15" xfId="0" applyFont="1" applyBorder="1"/>
    <xf numFmtId="0" fontId="10" fillId="2" borderId="16" xfId="2" applyFont="1" applyFill="1" applyBorder="1" applyAlignment="1">
      <alignment vertical="center" wrapText="1"/>
    </xf>
    <xf numFmtId="0" fontId="10" fillId="2" borderId="17" xfId="2" applyFont="1" applyFill="1" applyBorder="1" applyAlignment="1">
      <alignment vertical="center" wrapText="1"/>
    </xf>
    <xf numFmtId="0" fontId="42" fillId="0" borderId="0" xfId="0" applyFont="1" applyAlignment="1">
      <alignment vertical="center"/>
    </xf>
    <xf numFmtId="0" fontId="36" fillId="0" borderId="15" xfId="0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6" fillId="0" borderId="0" xfId="0" applyFont="1" applyProtection="1">
      <protection locked="0"/>
    </xf>
    <xf numFmtId="0" fontId="25" fillId="0" borderId="0" xfId="0" applyFont="1" applyProtection="1">
      <protection locked="0"/>
    </xf>
    <xf numFmtId="174" fontId="25" fillId="0" borderId="6" xfId="0" applyNumberFormat="1" applyFont="1" applyBorder="1" applyAlignment="1">
      <alignment horizontal="left"/>
    </xf>
    <xf numFmtId="174" fontId="25" fillId="0" borderId="6" xfId="0" applyNumberFormat="1" applyFont="1" applyBorder="1" applyAlignment="1">
      <alignment horizontal="center"/>
    </xf>
    <xf numFmtId="1" fontId="25" fillId="0" borderId="0" xfId="0" applyNumberFormat="1" applyFont="1" applyProtection="1">
      <protection locked="0"/>
    </xf>
    <xf numFmtId="0" fontId="0" fillId="0" borderId="0" xfId="0" applyAlignment="1">
      <alignment vertical="center"/>
    </xf>
    <xf numFmtId="0" fontId="45" fillId="2" borderId="18" xfId="2" applyFont="1" applyFill="1" applyBorder="1" applyAlignment="1">
      <alignment vertical="center" wrapText="1"/>
    </xf>
    <xf numFmtId="3" fontId="45" fillId="2" borderId="19" xfId="2" applyNumberFormat="1" applyFont="1" applyFill="1" applyBorder="1" applyAlignment="1">
      <alignment horizontal="left" vertical="center" wrapText="1"/>
    </xf>
    <xf numFmtId="0" fontId="25" fillId="4" borderId="1" xfId="0" applyFont="1" applyFill="1" applyBorder="1" applyAlignment="1" applyProtection="1">
      <alignment horizontal="center" textRotation="90" wrapText="1"/>
      <protection locked="0"/>
    </xf>
    <xf numFmtId="0" fontId="21" fillId="4" borderId="1" xfId="0" applyFont="1" applyFill="1" applyBorder="1" applyAlignment="1" applyProtection="1">
      <alignment horizontal="center" textRotation="90" wrapText="1"/>
      <protection locked="0"/>
    </xf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3" fillId="0" borderId="0" xfId="0" applyFont="1" applyAlignment="1">
      <alignment horizontal="left" vertical="center" indent="2"/>
    </xf>
    <xf numFmtId="0" fontId="46" fillId="0" borderId="6" xfId="0" applyFont="1" applyBorder="1" applyAlignment="1">
      <alignment horizontal="left"/>
    </xf>
    <xf numFmtId="0" fontId="46" fillId="2" borderId="1" xfId="0" applyFont="1" applyFill="1" applyBorder="1" applyAlignment="1">
      <alignment horizontal="center" textRotation="90"/>
    </xf>
    <xf numFmtId="43" fontId="47" fillId="0" borderId="0" xfId="5" applyFont="1" applyFill="1" applyAlignment="1" applyProtection="1">
      <alignment horizontal="left"/>
    </xf>
    <xf numFmtId="0" fontId="25" fillId="6" borderId="6" xfId="0" applyFont="1" applyFill="1" applyBorder="1" applyAlignment="1" applyProtection="1">
      <alignment vertical="center" wrapText="1"/>
      <protection locked="0" hidden="1"/>
    </xf>
    <xf numFmtId="0" fontId="25" fillId="0" borderId="6" xfId="0" applyFont="1" applyBorder="1" applyAlignment="1" applyProtection="1">
      <alignment horizontal="center" vertical="center"/>
      <protection locked="0"/>
    </xf>
    <xf numFmtId="0" fontId="13" fillId="3" borderId="12" xfId="0" applyFont="1" applyFill="1" applyBorder="1" applyAlignment="1" applyProtection="1">
      <alignment vertical="top" wrapText="1"/>
      <protection locked="0"/>
    </xf>
    <xf numFmtId="14" fontId="13" fillId="3" borderId="12" xfId="0" applyNumberFormat="1" applyFont="1" applyFill="1" applyBorder="1" applyAlignment="1" applyProtection="1">
      <alignment horizontal="center" vertical="top" wrapText="1"/>
      <protection locked="0"/>
    </xf>
    <xf numFmtId="43" fontId="1" fillId="0" borderId="6" xfId="5" applyFont="1" applyBorder="1" applyAlignment="1" applyProtection="1">
      <alignment horizontal="center" vertical="center" shrinkToFit="1"/>
    </xf>
    <xf numFmtId="43" fontId="25" fillId="0" borderId="6" xfId="5" applyFont="1" applyBorder="1" applyAlignment="1" applyProtection="1">
      <alignment vertical="center" shrinkToFit="1"/>
    </xf>
    <xf numFmtId="43" fontId="25" fillId="3" borderId="6" xfId="5" applyFont="1" applyFill="1" applyBorder="1" applyAlignment="1" applyProtection="1">
      <alignment vertical="center" shrinkToFit="1"/>
      <protection locked="0"/>
    </xf>
    <xf numFmtId="0" fontId="13" fillId="7" borderId="11" xfId="5" applyNumberFormat="1" applyFont="1" applyFill="1" applyBorder="1" applyAlignment="1" applyProtection="1">
      <alignment horizontal="left"/>
    </xf>
    <xf numFmtId="0" fontId="36" fillId="7" borderId="20" xfId="5" applyNumberFormat="1" applyFont="1" applyFill="1" applyBorder="1" applyAlignment="1" applyProtection="1">
      <alignment horizontal="center"/>
    </xf>
    <xf numFmtId="0" fontId="36" fillId="7" borderId="14" xfId="5" applyNumberFormat="1" applyFont="1" applyFill="1" applyBorder="1" applyAlignment="1" applyProtection="1">
      <alignment horizontal="center"/>
    </xf>
    <xf numFmtId="43" fontId="25" fillId="0" borderId="6" xfId="5" applyFont="1" applyBorder="1" applyAlignment="1" applyProtection="1">
      <alignment shrinkToFit="1"/>
    </xf>
    <xf numFmtId="175" fontId="25" fillId="3" borderId="6" xfId="5" applyNumberFormat="1" applyFont="1" applyFill="1" applyBorder="1" applyAlignment="1" applyProtection="1">
      <alignment horizontal="center" vertical="center" shrinkToFit="1"/>
      <protection locked="0"/>
    </xf>
    <xf numFmtId="176" fontId="25" fillId="0" borderId="6" xfId="0" applyNumberFormat="1" applyFont="1" applyBorder="1" applyAlignment="1">
      <alignment horizontal="left" wrapText="1"/>
    </xf>
    <xf numFmtId="0" fontId="21" fillId="6" borderId="6" xfId="0" applyFont="1" applyFill="1" applyBorder="1" applyAlignment="1" applyProtection="1">
      <alignment vertical="center" wrapText="1"/>
      <protection locked="0" hidden="1"/>
    </xf>
    <xf numFmtId="0" fontId="20" fillId="0" borderId="1" xfId="0" applyFont="1" applyBorder="1" applyAlignment="1">
      <alignment horizontal="center" vertical="center" wrapText="1"/>
    </xf>
    <xf numFmtId="43" fontId="2" fillId="8" borderId="0" xfId="7" applyFont="1" applyFill="1" applyBorder="1" applyAlignment="1">
      <alignment vertical="center"/>
    </xf>
    <xf numFmtId="4" fontId="7" fillId="9" borderId="54" xfId="6" applyNumberFormat="1" applyFont="1" applyFill="1" applyBorder="1" applyAlignment="1">
      <alignment horizontal="center" vertical="center"/>
    </xf>
    <xf numFmtId="0" fontId="7" fillId="9" borderId="54" xfId="6" applyFont="1" applyFill="1" applyBorder="1" applyAlignment="1">
      <alignment horizontal="center" vertical="center"/>
    </xf>
    <xf numFmtId="43" fontId="7" fillId="9" borderId="54" xfId="7" applyFont="1" applyFill="1" applyBorder="1" applyAlignment="1">
      <alignment horizontal="center"/>
    </xf>
    <xf numFmtId="0" fontId="7" fillId="9" borderId="55" xfId="6" applyFont="1" applyFill="1" applyBorder="1" applyAlignment="1">
      <alignment horizontal="center"/>
    </xf>
    <xf numFmtId="0" fontId="7" fillId="9" borderId="55" xfId="6" applyFont="1" applyFill="1" applyBorder="1" applyAlignment="1">
      <alignment horizontal="left"/>
    </xf>
    <xf numFmtId="43" fontId="7" fillId="9" borderId="55" xfId="7" applyFont="1" applyFill="1" applyBorder="1" applyAlignment="1">
      <alignment horizontal="center"/>
    </xf>
    <xf numFmtId="0" fontId="2" fillId="8" borderId="56" xfId="6" applyFont="1" applyFill="1" applyBorder="1" applyAlignment="1">
      <alignment horizontal="center"/>
    </xf>
    <xf numFmtId="0" fontId="2" fillId="8" borderId="56" xfId="6" applyFont="1" applyFill="1" applyBorder="1"/>
    <xf numFmtId="0" fontId="2" fillId="8" borderId="56" xfId="6" applyFont="1" applyFill="1" applyBorder="1" applyAlignment="1">
      <alignment wrapText="1"/>
    </xf>
    <xf numFmtId="0" fontId="7" fillId="8" borderId="56" xfId="6" applyFont="1" applyFill="1" applyBorder="1" applyAlignment="1">
      <alignment horizontal="center"/>
    </xf>
    <xf numFmtId="0" fontId="7" fillId="8" borderId="56" xfId="6" applyFont="1" applyFill="1" applyBorder="1"/>
    <xf numFmtId="43" fontId="7" fillId="8" borderId="56" xfId="7" applyFont="1" applyFill="1" applyBorder="1" applyAlignment="1">
      <alignment horizontal="center"/>
    </xf>
    <xf numFmtId="0" fontId="54" fillId="0" borderId="0" xfId="8" applyFont="1"/>
    <xf numFmtId="0" fontId="54" fillId="8" borderId="0" xfId="8" applyFont="1" applyFill="1"/>
    <xf numFmtId="0" fontId="54" fillId="8" borderId="0" xfId="8" applyFont="1" applyFill="1" applyAlignment="1" applyProtection="1">
      <alignment horizontal="center"/>
      <protection locked="0"/>
    </xf>
    <xf numFmtId="0" fontId="54" fillId="8" borderId="0" xfId="8" applyFont="1" applyFill="1" applyAlignment="1" applyProtection="1">
      <alignment horizontal="left"/>
      <protection locked="0"/>
    </xf>
    <xf numFmtId="2" fontId="54" fillId="8" borderId="0" xfId="8" applyNumberFormat="1" applyFont="1" applyFill="1" applyAlignment="1" applyProtection="1">
      <alignment horizontal="right"/>
      <protection locked="0"/>
    </xf>
    <xf numFmtId="0" fontId="54" fillId="0" borderId="0" xfId="8" applyFont="1" applyProtection="1">
      <protection locked="0"/>
    </xf>
    <xf numFmtId="0" fontId="55" fillId="0" borderId="0" xfId="8" applyFont="1"/>
    <xf numFmtId="0" fontId="56" fillId="0" borderId="46" xfId="0" applyFont="1" applyBorder="1" applyAlignment="1">
      <alignment horizontal="left" vertical="center"/>
    </xf>
    <xf numFmtId="0" fontId="57" fillId="0" borderId="47" xfId="0" applyFont="1" applyBorder="1" applyAlignment="1">
      <alignment horizontal="left" vertical="center"/>
    </xf>
    <xf numFmtId="0" fontId="54" fillId="8" borderId="47" xfId="8" applyFont="1" applyFill="1" applyBorder="1" applyAlignment="1" applyProtection="1">
      <alignment horizontal="left" vertical="center"/>
      <protection locked="0"/>
    </xf>
    <xf numFmtId="0" fontId="54" fillId="8" borderId="47" xfId="8" applyFont="1" applyFill="1" applyBorder="1" applyAlignment="1" applyProtection="1">
      <alignment horizontal="center" vertical="center"/>
      <protection locked="0"/>
    </xf>
    <xf numFmtId="2" fontId="54" fillId="8" borderId="47" xfId="8" applyNumberFormat="1" applyFont="1" applyFill="1" applyBorder="1" applyAlignment="1" applyProtection="1">
      <alignment horizontal="right" vertical="center"/>
      <protection locked="0"/>
    </xf>
    <xf numFmtId="0" fontId="54" fillId="8" borderId="47" xfId="8" applyFont="1" applyFill="1" applyBorder="1" applyAlignment="1">
      <alignment vertical="center"/>
    </xf>
    <xf numFmtId="0" fontId="54" fillId="0" borderId="47" xfId="8" applyFont="1" applyBorder="1" applyAlignment="1">
      <alignment vertical="center"/>
    </xf>
    <xf numFmtId="0" fontId="54" fillId="0" borderId="47" xfId="8" applyFont="1" applyBorder="1" applyAlignment="1" applyProtection="1">
      <alignment vertical="center"/>
      <protection locked="0"/>
    </xf>
    <xf numFmtId="0" fontId="54" fillId="0" borderId="48" xfId="8" applyFont="1" applyBorder="1" applyAlignment="1">
      <alignment vertical="center"/>
    </xf>
    <xf numFmtId="0" fontId="56" fillId="0" borderId="49" xfId="0" applyFont="1" applyBorder="1" applyAlignment="1">
      <alignment horizontal="left" vertical="center"/>
    </xf>
    <xf numFmtId="0" fontId="57" fillId="0" borderId="0" xfId="0" applyFont="1" applyAlignment="1">
      <alignment horizontal="left" vertical="center"/>
    </xf>
    <xf numFmtId="0" fontId="54" fillId="8" borderId="0" xfId="8" applyFont="1" applyFill="1" applyAlignment="1" applyProtection="1">
      <alignment horizontal="left" vertical="center"/>
      <protection locked="0"/>
    </xf>
    <xf numFmtId="0" fontId="54" fillId="8" borderId="0" xfId="8" applyFont="1" applyFill="1" applyAlignment="1" applyProtection="1">
      <alignment horizontal="center" vertical="center"/>
      <protection locked="0"/>
    </xf>
    <xf numFmtId="2" fontId="54" fillId="8" borderId="0" xfId="8" applyNumberFormat="1" applyFont="1" applyFill="1" applyAlignment="1" applyProtection="1">
      <alignment horizontal="right" vertical="center"/>
      <protection locked="0"/>
    </xf>
    <xf numFmtId="0" fontId="54" fillId="8" borderId="0" xfId="8" applyFont="1" applyFill="1" applyAlignment="1">
      <alignment vertical="center"/>
    </xf>
    <xf numFmtId="0" fontId="54" fillId="0" borderId="0" xfId="8" applyFont="1" applyAlignment="1">
      <alignment vertical="center"/>
    </xf>
    <xf numFmtId="0" fontId="54" fillId="0" borderId="0" xfId="8" applyFont="1" applyAlignment="1" applyProtection="1">
      <alignment vertical="center"/>
      <protection locked="0"/>
    </xf>
    <xf numFmtId="0" fontId="54" fillId="0" borderId="50" xfId="8" applyFont="1" applyBorder="1" applyAlignment="1">
      <alignment vertical="center"/>
    </xf>
    <xf numFmtId="0" fontId="0" fillId="0" borderId="49" xfId="0" applyBorder="1" applyAlignment="1">
      <alignment horizontal="left" vertical="center"/>
    </xf>
    <xf numFmtId="0" fontId="49" fillId="0" borderId="0" xfId="0" applyFont="1" applyAlignment="1">
      <alignment vertical="center"/>
    </xf>
    <xf numFmtId="0" fontId="0" fillId="0" borderId="49" xfId="0" applyBorder="1" applyAlignment="1">
      <alignment vertical="center"/>
    </xf>
    <xf numFmtId="0" fontId="58" fillId="0" borderId="49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58" fillId="0" borderId="50" xfId="0" applyFont="1" applyBorder="1" applyAlignment="1">
      <alignment horizontal="center" vertical="center"/>
    </xf>
    <xf numFmtId="0" fontId="57" fillId="0" borderId="59" xfId="8" applyFont="1" applyBorder="1" applyAlignment="1">
      <alignment horizontal="center" vertical="center"/>
    </xf>
    <xf numFmtId="0" fontId="57" fillId="0" borderId="60" xfId="8" applyFont="1" applyBorder="1" applyAlignment="1">
      <alignment horizontal="center" vertical="center" wrapText="1"/>
    </xf>
    <xf numFmtId="0" fontId="57" fillId="0" borderId="63" xfId="8" applyFont="1" applyBorder="1" applyAlignment="1">
      <alignment horizontal="center" vertical="center"/>
    </xf>
    <xf numFmtId="0" fontId="57" fillId="0" borderId="60" xfId="8" applyFont="1" applyBorder="1" applyAlignment="1">
      <alignment horizontal="center" vertical="center"/>
    </xf>
    <xf numFmtId="0" fontId="57" fillId="0" borderId="61" xfId="8" applyFont="1" applyBorder="1" applyAlignment="1">
      <alignment horizontal="center" vertical="center"/>
    </xf>
    <xf numFmtId="0" fontId="57" fillId="0" borderId="62" xfId="8" applyFont="1" applyBorder="1" applyAlignment="1">
      <alignment horizontal="center" vertical="center"/>
    </xf>
    <xf numFmtId="0" fontId="56" fillId="0" borderId="59" xfId="8" applyFont="1" applyBorder="1" applyAlignment="1">
      <alignment vertical="center"/>
    </xf>
    <xf numFmtId="39" fontId="56" fillId="0" borderId="60" xfId="9" applyNumberFormat="1" applyFont="1" applyFill="1" applyBorder="1" applyAlignment="1" applyProtection="1">
      <alignment horizontal="center" vertical="center"/>
    </xf>
    <xf numFmtId="2" fontId="56" fillId="0" borderId="63" xfId="8" applyNumberFormat="1" applyFont="1" applyBorder="1" applyAlignment="1">
      <alignment horizontal="center" vertical="center"/>
    </xf>
    <xf numFmtId="2" fontId="56" fillId="0" borderId="60" xfId="8" applyNumberFormat="1" applyFont="1" applyBorder="1" applyAlignment="1">
      <alignment horizontal="center" vertical="center"/>
    </xf>
    <xf numFmtId="2" fontId="56" fillId="0" borderId="61" xfId="8" applyNumberFormat="1" applyFont="1" applyBorder="1" applyAlignment="1">
      <alignment horizontal="center" vertical="center"/>
    </xf>
    <xf numFmtId="2" fontId="56" fillId="0" borderId="62" xfId="8" applyNumberFormat="1" applyFont="1" applyBorder="1" applyAlignment="1">
      <alignment horizontal="center" vertical="center"/>
    </xf>
    <xf numFmtId="0" fontId="56" fillId="0" borderId="64" xfId="8" applyFont="1" applyBorder="1" applyAlignment="1">
      <alignment vertical="center" shrinkToFit="1"/>
    </xf>
    <xf numFmtId="2" fontId="56" fillId="0" borderId="0" xfId="8" applyNumberFormat="1" applyFont="1" applyAlignment="1">
      <alignment vertical="center"/>
    </xf>
    <xf numFmtId="0" fontId="56" fillId="0" borderId="0" xfId="8" applyFont="1" applyAlignment="1">
      <alignment vertical="center"/>
    </xf>
    <xf numFmtId="0" fontId="56" fillId="0" borderId="50" xfId="8" applyFont="1" applyBorder="1" applyAlignment="1">
      <alignment vertical="center"/>
    </xf>
    <xf numFmtId="0" fontId="57" fillId="0" borderId="65" xfId="8" applyFont="1" applyBorder="1" applyAlignment="1">
      <alignment horizontal="center" vertical="center"/>
    </xf>
    <xf numFmtId="4" fontId="56" fillId="0" borderId="65" xfId="9" applyNumberFormat="1" applyFont="1" applyFill="1" applyBorder="1" applyAlignment="1">
      <alignment horizontal="center" vertical="center"/>
    </xf>
    <xf numFmtId="0" fontId="54" fillId="0" borderId="49" xfId="8" applyFont="1" applyBorder="1"/>
    <xf numFmtId="178" fontId="57" fillId="0" borderId="70" xfId="9" applyNumberFormat="1" applyFont="1" applyFill="1" applyBorder="1" applyAlignment="1" applyProtection="1">
      <alignment vertical="center"/>
    </xf>
    <xf numFmtId="0" fontId="56" fillId="0" borderId="49" xfId="8" applyFont="1" applyBorder="1" applyAlignment="1">
      <alignment vertical="center"/>
    </xf>
    <xf numFmtId="0" fontId="57" fillId="0" borderId="64" xfId="8" applyFont="1" applyBorder="1" applyAlignment="1">
      <alignment horizontal="right" vertical="center"/>
    </xf>
    <xf numFmtId="10" fontId="57" fillId="0" borderId="65" xfId="9" applyNumberFormat="1" applyFont="1" applyFill="1" applyBorder="1" applyAlignment="1" applyProtection="1">
      <alignment horizontal="center" vertical="center"/>
    </xf>
    <xf numFmtId="0" fontId="56" fillId="0" borderId="68" xfId="8" applyFont="1" applyBorder="1" applyAlignment="1">
      <alignment vertical="center"/>
    </xf>
    <xf numFmtId="0" fontId="57" fillId="0" borderId="49" xfId="8" applyFont="1" applyBorder="1" applyAlignment="1">
      <alignment vertical="center"/>
    </xf>
    <xf numFmtId="0" fontId="56" fillId="0" borderId="51" xfId="8" applyFont="1" applyBorder="1" applyAlignment="1">
      <alignment vertical="center"/>
    </xf>
    <xf numFmtId="0" fontId="56" fillId="0" borderId="52" xfId="8" applyFont="1" applyBorder="1" applyAlignment="1">
      <alignment vertical="center"/>
    </xf>
    <xf numFmtId="0" fontId="54" fillId="0" borderId="53" xfId="8" applyFont="1" applyBorder="1" applyAlignment="1">
      <alignment horizontal="right" vertical="center"/>
    </xf>
    <xf numFmtId="0" fontId="51" fillId="0" borderId="0" xfId="0" applyFont="1"/>
    <xf numFmtId="0" fontId="51" fillId="0" borderId="0" xfId="0" applyFont="1" applyAlignment="1">
      <alignment horizontal="center"/>
    </xf>
    <xf numFmtId="0" fontId="51" fillId="0" borderId="0" xfId="0" applyFont="1" applyAlignment="1">
      <alignment horizontal="center" vertical="center"/>
    </xf>
    <xf numFmtId="0" fontId="51" fillId="0" borderId="49" xfId="0" applyFont="1" applyBorder="1" applyAlignment="1">
      <alignment horizontal="center" vertical="top"/>
    </xf>
    <xf numFmtId="0" fontId="49" fillId="0" borderId="0" xfId="0" applyFont="1"/>
    <xf numFmtId="0" fontId="52" fillId="0" borderId="49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2" fillId="0" borderId="50" xfId="0" applyFont="1" applyBorder="1" applyAlignment="1">
      <alignment horizontal="center" vertical="center" wrapText="1"/>
    </xf>
    <xf numFmtId="0" fontId="52" fillId="0" borderId="0" xfId="0" applyFont="1" applyAlignment="1">
      <alignment horizontal="left"/>
    </xf>
    <xf numFmtId="0" fontId="51" fillId="0" borderId="0" xfId="0" applyFont="1" applyAlignment="1">
      <alignment vertical="center"/>
    </xf>
    <xf numFmtId="0" fontId="57" fillId="0" borderId="47" xfId="0" applyFont="1" applyBorder="1" applyAlignment="1">
      <alignment horizontal="left"/>
    </xf>
    <xf numFmtId="0" fontId="56" fillId="0" borderId="47" xfId="0" applyFont="1" applyBorder="1" applyAlignment="1">
      <alignment horizontal="center"/>
    </xf>
    <xf numFmtId="0" fontId="56" fillId="0" borderId="48" xfId="0" applyFont="1" applyBorder="1" applyAlignment="1">
      <alignment horizontal="center"/>
    </xf>
    <xf numFmtId="0" fontId="51" fillId="0" borderId="0" xfId="0" applyFont="1" applyAlignment="1">
      <alignment horizontal="center" vertical="center" wrapText="1"/>
    </xf>
    <xf numFmtId="0" fontId="51" fillId="0" borderId="0" xfId="0" applyFont="1" applyAlignment="1">
      <alignment vertical="center" wrapText="1"/>
    </xf>
    <xf numFmtId="0" fontId="57" fillId="0" borderId="0" xfId="0" applyFont="1" applyAlignment="1">
      <alignment horizontal="left"/>
    </xf>
    <xf numFmtId="0" fontId="56" fillId="0" borderId="0" xfId="0" applyFont="1" applyAlignment="1">
      <alignment horizontal="center" wrapText="1"/>
    </xf>
    <xf numFmtId="0" fontId="56" fillId="0" borderId="50" xfId="0" applyFont="1" applyBorder="1" applyAlignment="1">
      <alignment horizontal="center" wrapText="1"/>
    </xf>
    <xf numFmtId="0" fontId="49" fillId="0" borderId="0" xfId="0" applyFont="1" applyAlignment="1">
      <alignment horizontal="center"/>
    </xf>
    <xf numFmtId="0" fontId="49" fillId="0" borderId="50" xfId="0" applyFont="1" applyBorder="1" applyAlignment="1">
      <alignment horizontal="center"/>
    </xf>
    <xf numFmtId="0" fontId="51" fillId="0" borderId="49" xfId="0" applyFont="1" applyBorder="1" applyAlignment="1">
      <alignment horizontal="center" vertical="center" wrapText="1"/>
    </xf>
    <xf numFmtId="0" fontId="52" fillId="11" borderId="78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1" fillId="0" borderId="0" xfId="0" applyFont="1" applyAlignment="1">
      <alignment wrapText="1"/>
    </xf>
    <xf numFmtId="0" fontId="52" fillId="12" borderId="0" xfId="0" applyFont="1" applyFill="1" applyAlignment="1">
      <alignment horizontal="center" vertical="center" wrapText="1"/>
    </xf>
    <xf numFmtId="0" fontId="52" fillId="12" borderId="50" xfId="0" applyFont="1" applyFill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1" fillId="0" borderId="59" xfId="0" applyFont="1" applyBorder="1" applyAlignment="1">
      <alignment horizontal="center" vertical="center"/>
    </xf>
    <xf numFmtId="0" fontId="56" fillId="13" borderId="83" xfId="0" applyFont="1" applyFill="1" applyBorder="1" applyAlignment="1">
      <alignment horizontal="center" vertical="center" wrapText="1"/>
    </xf>
    <xf numFmtId="0" fontId="51" fillId="13" borderId="60" xfId="0" applyFont="1" applyFill="1" applyBorder="1" applyAlignment="1">
      <alignment horizontal="center" vertical="center"/>
    </xf>
    <xf numFmtId="0" fontId="51" fillId="13" borderId="84" xfId="0" applyFont="1" applyFill="1" applyBorder="1" applyAlignment="1">
      <alignment horizontal="center" vertical="center"/>
    </xf>
    <xf numFmtId="3" fontId="5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9" xfId="0" applyBorder="1" applyAlignment="1">
      <alignment horizontal="left"/>
    </xf>
    <xf numFmtId="0" fontId="2" fillId="3" borderId="12" xfId="0" applyFont="1" applyFill="1" applyBorder="1" applyAlignment="1" applyProtection="1">
      <alignment horizontal="left" vertical="top" wrapText="1"/>
      <protection locked="0"/>
    </xf>
    <xf numFmtId="0" fontId="13" fillId="3" borderId="12" xfId="0" applyFont="1" applyFill="1" applyBorder="1" applyAlignment="1" applyProtection="1">
      <alignment horizontal="left" vertical="top" wrapText="1"/>
      <protection locked="0"/>
    </xf>
    <xf numFmtId="0" fontId="2" fillId="3" borderId="12" xfId="2" applyFont="1" applyFill="1" applyBorder="1" applyAlignment="1" applyProtection="1">
      <alignment horizontal="left"/>
      <protection locked="0"/>
    </xf>
    <xf numFmtId="43" fontId="4" fillId="0" borderId="0" xfId="5" applyFont="1" applyBorder="1" applyAlignment="1" applyProtection="1">
      <alignment horizontal="center" vertical="center" wrapText="1"/>
    </xf>
    <xf numFmtId="43" fontId="27" fillId="0" borderId="0" xfId="5" applyFont="1" applyBorder="1" applyAlignment="1" applyProtection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52" fillId="11" borderId="46" xfId="0" applyFont="1" applyFill="1" applyBorder="1" applyAlignment="1">
      <alignment horizontal="center"/>
    </xf>
    <xf numFmtId="0" fontId="52" fillId="11" borderId="47" xfId="0" applyFont="1" applyFill="1" applyBorder="1" applyAlignment="1">
      <alignment horizontal="center"/>
    </xf>
    <xf numFmtId="0" fontId="52" fillId="11" borderId="48" xfId="0" applyFont="1" applyFill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14" borderId="49" xfId="0" applyFill="1" applyBorder="1" applyAlignment="1">
      <alignment horizontal="left"/>
    </xf>
    <xf numFmtId="0" fontId="0" fillId="14" borderId="0" xfId="0" applyFill="1" applyAlignment="1">
      <alignment horizontal="center"/>
    </xf>
    <xf numFmtId="0" fontId="0" fillId="14" borderId="50" xfId="0" applyFill="1" applyBorder="1" applyAlignment="1">
      <alignment horizontal="center"/>
    </xf>
    <xf numFmtId="0" fontId="0" fillId="0" borderId="51" xfId="0" applyBorder="1" applyAlignment="1">
      <alignment horizontal="left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2" fontId="51" fillId="13" borderId="60" xfId="0" applyNumberFormat="1" applyFont="1" applyFill="1" applyBorder="1" applyAlignment="1">
      <alignment horizontal="center" vertical="center"/>
    </xf>
    <xf numFmtId="4" fontId="51" fillId="0" borderId="83" xfId="0" applyNumberFormat="1" applyFont="1" applyBorder="1" applyAlignment="1">
      <alignment horizontal="center" vertical="center"/>
    </xf>
    <xf numFmtId="0" fontId="7" fillId="8" borderId="0" xfId="6" applyFont="1" applyFill="1" applyAlignment="1">
      <alignment horizontal="center" vertical="center"/>
    </xf>
    <xf numFmtId="0" fontId="2" fillId="8" borderId="0" xfId="6" applyFont="1" applyFill="1" applyAlignment="1">
      <alignment vertical="center"/>
    </xf>
    <xf numFmtId="43" fontId="2" fillId="8" borderId="56" xfId="7" applyFont="1" applyFill="1" applyBorder="1" applyAlignment="1">
      <alignment horizontal="center"/>
    </xf>
    <xf numFmtId="43" fontId="2" fillId="8" borderId="56" xfId="7" applyFont="1" applyFill="1" applyBorder="1" applyAlignment="1"/>
    <xf numFmtId="0" fontId="52" fillId="11" borderId="77" xfId="0" applyFont="1" applyFill="1" applyBorder="1" applyAlignment="1">
      <alignment horizontal="center" vertical="center" wrapText="1"/>
    </xf>
    <xf numFmtId="0" fontId="52" fillId="11" borderId="81" xfId="0" applyFont="1" applyFill="1" applyBorder="1" applyAlignment="1">
      <alignment horizontal="center" vertical="center" wrapText="1"/>
    </xf>
    <xf numFmtId="4" fontId="52" fillId="12" borderId="0" xfId="0" applyNumberFormat="1" applyFont="1" applyFill="1" applyAlignment="1">
      <alignment horizontal="center" vertical="center" wrapText="1"/>
    </xf>
    <xf numFmtId="0" fontId="56" fillId="13" borderId="60" xfId="0" applyFont="1" applyFill="1" applyBorder="1" applyAlignment="1">
      <alignment horizontal="center" vertical="center"/>
    </xf>
    <xf numFmtId="0" fontId="0" fillId="13" borderId="85" xfId="0" applyFill="1" applyBorder="1" applyAlignment="1">
      <alignment horizontal="left" vertical="center" wrapText="1"/>
    </xf>
    <xf numFmtId="0" fontId="49" fillId="0" borderId="0" xfId="0" applyFont="1" applyAlignment="1">
      <alignment horizontal="left"/>
    </xf>
    <xf numFmtId="0" fontId="0" fillId="13" borderId="60" xfId="0" applyFill="1" applyBorder="1" applyAlignment="1">
      <alignment horizontal="center" vertical="center"/>
    </xf>
    <xf numFmtId="0" fontId="65" fillId="9" borderId="86" xfId="8" applyFont="1" applyFill="1" applyBorder="1" applyAlignment="1">
      <alignment horizontal="center" vertical="center" wrapText="1"/>
    </xf>
    <xf numFmtId="0" fontId="65" fillId="9" borderId="87" xfId="8" applyFont="1" applyFill="1" applyBorder="1" applyAlignment="1">
      <alignment vertical="center" wrapText="1"/>
    </xf>
    <xf numFmtId="0" fontId="65" fillId="9" borderId="87" xfId="8" applyFont="1" applyFill="1" applyBorder="1" applyAlignment="1">
      <alignment horizontal="center" vertical="center" wrapText="1"/>
    </xf>
    <xf numFmtId="43" fontId="65" fillId="9" borderId="88" xfId="5" applyFont="1" applyFill="1" applyBorder="1" applyAlignment="1">
      <alignment horizontal="center" vertical="center" wrapText="1"/>
    </xf>
    <xf numFmtId="0" fontId="66" fillId="0" borderId="59" xfId="10" applyFont="1" applyBorder="1" applyAlignment="1">
      <alignment horizontal="center" vertical="center" wrapText="1"/>
    </xf>
    <xf numFmtId="0" fontId="66" fillId="0" borderId="60" xfId="10" applyFont="1" applyBorder="1" applyAlignment="1">
      <alignment horizontal="left" vertical="center" wrapText="1"/>
    </xf>
    <xf numFmtId="164" fontId="66" fillId="0" borderId="60" xfId="10" applyNumberFormat="1" applyFont="1" applyBorder="1" applyAlignment="1">
      <alignment horizontal="center" vertical="center"/>
    </xf>
    <xf numFmtId="2" fontId="66" fillId="0" borderId="62" xfId="10" applyNumberFormat="1" applyFont="1" applyBorder="1" applyAlignment="1">
      <alignment horizontal="center" vertical="center" wrapText="1"/>
    </xf>
    <xf numFmtId="0" fontId="66" fillId="7" borderId="59" xfId="10" applyFont="1" applyFill="1" applyBorder="1" applyAlignment="1">
      <alignment horizontal="center" vertical="center" wrapText="1"/>
    </xf>
    <xf numFmtId="0" fontId="66" fillId="7" borderId="60" xfId="10" applyFont="1" applyFill="1" applyBorder="1" applyAlignment="1">
      <alignment horizontal="left" vertical="center" wrapText="1"/>
    </xf>
    <xf numFmtId="0" fontId="66" fillId="7" borderId="60" xfId="10" applyFont="1" applyFill="1" applyBorder="1" applyAlignment="1">
      <alignment horizontal="center" vertical="center"/>
    </xf>
    <xf numFmtId="2" fontId="66" fillId="7" borderId="62" xfId="10" applyNumberFormat="1" applyFont="1" applyFill="1" applyBorder="1" applyAlignment="1">
      <alignment horizontal="center" vertical="center" wrapText="1"/>
    </xf>
    <xf numFmtId="0" fontId="66" fillId="7" borderId="89" xfId="10" applyFont="1" applyFill="1" applyBorder="1" applyAlignment="1">
      <alignment horizontal="center" vertical="center" wrapText="1"/>
    </xf>
    <xf numFmtId="0" fontId="66" fillId="7" borderId="90" xfId="10" applyFont="1" applyFill="1" applyBorder="1" applyAlignment="1">
      <alignment horizontal="left" vertical="center" wrapText="1"/>
    </xf>
    <xf numFmtId="164" fontId="66" fillId="7" borderId="90" xfId="10" applyNumberFormat="1" applyFont="1" applyFill="1" applyBorder="1" applyAlignment="1">
      <alignment horizontal="center" vertical="center"/>
    </xf>
    <xf numFmtId="0" fontId="66" fillId="7" borderId="90" xfId="10" applyFont="1" applyFill="1" applyBorder="1" applyAlignment="1">
      <alignment horizontal="center" vertical="center" wrapText="1"/>
    </xf>
    <xf numFmtId="2" fontId="66" fillId="7" borderId="91" xfId="10" applyNumberFormat="1" applyFont="1" applyFill="1" applyBorder="1" applyAlignment="1">
      <alignment horizontal="center" vertical="center" wrapText="1"/>
    </xf>
    <xf numFmtId="0" fontId="7" fillId="8" borderId="0" xfId="6" applyFont="1" applyFill="1" applyAlignment="1">
      <alignment horizontal="center" wrapText="1"/>
    </xf>
    <xf numFmtId="0" fontId="59" fillId="0" borderId="49" xfId="8" applyFont="1" applyBorder="1" applyAlignment="1">
      <alignment vertical="center" wrapText="1"/>
    </xf>
    <xf numFmtId="0" fontId="59" fillId="0" borderId="0" xfId="8" applyFont="1" applyAlignment="1">
      <alignment vertical="center" wrapText="1"/>
    </xf>
    <xf numFmtId="0" fontId="56" fillId="0" borderId="65" xfId="8" applyFont="1" applyBorder="1" applyAlignment="1">
      <alignment horizontal="left" vertical="center"/>
    </xf>
    <xf numFmtId="0" fontId="52" fillId="10" borderId="57" xfId="0" applyFont="1" applyFill="1" applyBorder="1" applyAlignment="1">
      <alignment horizontal="center" vertical="center" wrapText="1"/>
    </xf>
    <xf numFmtId="0" fontId="52" fillId="10" borderId="5" xfId="0" applyFont="1" applyFill="1" applyBorder="1" applyAlignment="1">
      <alignment horizontal="center" vertical="center" wrapText="1"/>
    </xf>
    <xf numFmtId="0" fontId="52" fillId="10" borderId="58" xfId="0" applyFont="1" applyFill="1" applyBorder="1" applyAlignment="1">
      <alignment horizontal="center" vertical="center" wrapText="1"/>
    </xf>
    <xf numFmtId="0" fontId="57" fillId="0" borderId="59" xfId="8" applyFont="1" applyBorder="1" applyAlignment="1">
      <alignment horizontal="center" vertical="center"/>
    </xf>
    <xf numFmtId="0" fontId="57" fillId="0" borderId="60" xfId="8" applyFont="1" applyBorder="1" applyAlignment="1">
      <alignment horizontal="center" vertical="center"/>
    </xf>
    <xf numFmtId="0" fontId="57" fillId="0" borderId="60" xfId="8" applyFont="1" applyBorder="1" applyAlignment="1">
      <alignment horizontal="center" vertical="center" wrapText="1"/>
    </xf>
    <xf numFmtId="0" fontId="57" fillId="0" borderId="61" xfId="8" applyFont="1" applyBorder="1" applyAlignment="1">
      <alignment horizontal="center" vertical="center" wrapText="1"/>
    </xf>
    <xf numFmtId="0" fontId="57" fillId="0" borderId="62" xfId="8" applyFont="1" applyBorder="1" applyAlignment="1">
      <alignment horizontal="center" vertical="center" wrapText="1"/>
    </xf>
    <xf numFmtId="2" fontId="56" fillId="0" borderId="65" xfId="8" applyNumberFormat="1" applyFont="1" applyBorder="1" applyAlignment="1">
      <alignment horizontal="center" vertical="center"/>
    </xf>
    <xf numFmtId="2" fontId="56" fillId="0" borderId="66" xfId="8" applyNumberFormat="1" applyFont="1" applyBorder="1" applyAlignment="1">
      <alignment horizontal="center" vertical="center"/>
    </xf>
    <xf numFmtId="0" fontId="57" fillId="0" borderId="49" xfId="8" applyFont="1" applyBorder="1" applyAlignment="1">
      <alignment horizontal="center" vertical="center"/>
    </xf>
    <xf numFmtId="0" fontId="57" fillId="0" borderId="0" xfId="8" applyFont="1" applyAlignment="1">
      <alignment horizontal="center" vertical="center"/>
    </xf>
    <xf numFmtId="0" fontId="57" fillId="0" borderId="65" xfId="8" applyFont="1" applyBorder="1" applyAlignment="1">
      <alignment horizontal="center" vertical="center"/>
    </xf>
    <xf numFmtId="0" fontId="56" fillId="0" borderId="49" xfId="8" applyFont="1" applyBorder="1" applyAlignment="1">
      <alignment vertical="center"/>
    </xf>
    <xf numFmtId="0" fontId="56" fillId="0" borderId="0" xfId="8" applyFont="1" applyAlignment="1">
      <alignment vertical="center"/>
    </xf>
    <xf numFmtId="179" fontId="54" fillId="0" borderId="0" xfId="8" applyNumberFormat="1" applyFont="1" applyAlignment="1">
      <alignment horizontal="center" vertical="center"/>
    </xf>
    <xf numFmtId="0" fontId="56" fillId="0" borderId="49" xfId="8" applyFont="1" applyBorder="1" applyAlignment="1">
      <alignment vertical="center" wrapText="1"/>
    </xf>
    <xf numFmtId="0" fontId="56" fillId="0" borderId="0" xfId="8" applyFont="1" applyAlignment="1">
      <alignment vertical="center" wrapText="1"/>
    </xf>
    <xf numFmtId="0" fontId="56" fillId="0" borderId="67" xfId="8" applyFont="1" applyBorder="1" applyAlignment="1">
      <alignment vertical="center" wrapText="1"/>
    </xf>
    <xf numFmtId="0" fontId="56" fillId="0" borderId="68" xfId="8" applyFont="1" applyBorder="1" applyAlignment="1">
      <alignment vertical="center" wrapText="1"/>
    </xf>
    <xf numFmtId="0" fontId="56" fillId="0" borderId="69" xfId="8" applyFont="1" applyBorder="1" applyAlignment="1">
      <alignment horizontal="center" vertical="center"/>
    </xf>
    <xf numFmtId="0" fontId="56" fillId="0" borderId="70" xfId="8" applyFont="1" applyBorder="1" applyAlignment="1">
      <alignment horizontal="center" vertical="center"/>
    </xf>
    <xf numFmtId="43" fontId="56" fillId="0" borderId="0" xfId="8" applyNumberFormat="1" applyFont="1" applyAlignment="1">
      <alignment horizontal="center" vertical="center"/>
    </xf>
    <xf numFmtId="39" fontId="56" fillId="0" borderId="0" xfId="8" applyNumberFormat="1" applyFont="1" applyAlignment="1">
      <alignment horizontal="center" vertical="center"/>
    </xf>
    <xf numFmtId="0" fontId="64" fillId="10" borderId="71" xfId="0" applyFont="1" applyFill="1" applyBorder="1" applyAlignment="1">
      <alignment horizontal="center"/>
    </xf>
    <xf numFmtId="0" fontId="64" fillId="10" borderId="72" xfId="0" applyFont="1" applyFill="1" applyBorder="1" applyAlignment="1">
      <alignment horizontal="center"/>
    </xf>
    <xf numFmtId="0" fontId="64" fillId="10" borderId="73" xfId="0" applyFont="1" applyFill="1" applyBorder="1" applyAlignment="1">
      <alignment horizontal="center"/>
    </xf>
    <xf numFmtId="0" fontId="56" fillId="0" borderId="49" xfId="0" applyFont="1" applyBorder="1" applyAlignment="1">
      <alignment horizontal="left" vertical="top"/>
    </xf>
    <xf numFmtId="0" fontId="56" fillId="0" borderId="0" xfId="0" applyFont="1" applyAlignment="1">
      <alignment horizontal="left" vertical="top"/>
    </xf>
    <xf numFmtId="0" fontId="57" fillId="0" borderId="0" xfId="0" applyFont="1" applyAlignment="1">
      <alignment horizontal="right"/>
    </xf>
    <xf numFmtId="0" fontId="56" fillId="0" borderId="46" xfId="0" applyFont="1" applyBorder="1" applyAlignment="1">
      <alignment horizontal="left" vertical="top"/>
    </xf>
    <xf numFmtId="0" fontId="56" fillId="0" borderId="47" xfId="0" applyFont="1" applyBorder="1" applyAlignment="1">
      <alignment horizontal="left" vertical="top"/>
    </xf>
    <xf numFmtId="0" fontId="52" fillId="12" borderId="57" xfId="0" applyFont="1" applyFill="1" applyBorder="1" applyAlignment="1">
      <alignment horizontal="center" vertical="center" wrapText="1"/>
    </xf>
    <xf numFmtId="0" fontId="52" fillId="12" borderId="5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51" fillId="0" borderId="49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10" borderId="74" xfId="0" applyFont="1" applyFill="1" applyBorder="1" applyAlignment="1">
      <alignment horizontal="center" vertical="center" wrapText="1"/>
    </xf>
    <xf numFmtId="0" fontId="52" fillId="10" borderId="22" xfId="0" applyFont="1" applyFill="1" applyBorder="1" applyAlignment="1">
      <alignment horizontal="center" vertical="center" wrapText="1"/>
    </xf>
    <xf numFmtId="0" fontId="52" fillId="10" borderId="75" xfId="0" applyFont="1" applyFill="1" applyBorder="1" applyAlignment="1">
      <alignment horizontal="center" vertical="center" wrapText="1"/>
    </xf>
    <xf numFmtId="0" fontId="52" fillId="11" borderId="76" xfId="0" applyFont="1" applyFill="1" applyBorder="1" applyAlignment="1">
      <alignment horizontal="center" vertical="center" wrapText="1"/>
    </xf>
    <xf numFmtId="0" fontId="52" fillId="11" borderId="80" xfId="0" applyFont="1" applyFill="1" applyBorder="1" applyAlignment="1">
      <alignment horizontal="center" vertical="center" wrapText="1"/>
    </xf>
    <xf numFmtId="0" fontId="52" fillId="11" borderId="77" xfId="0" applyFont="1" applyFill="1" applyBorder="1" applyAlignment="1">
      <alignment horizontal="center" vertical="center" wrapText="1"/>
    </xf>
    <xf numFmtId="0" fontId="52" fillId="11" borderId="81" xfId="0" applyFont="1" applyFill="1" applyBorder="1" applyAlignment="1">
      <alignment horizontal="center" vertical="center" wrapText="1"/>
    </xf>
    <xf numFmtId="0" fontId="52" fillId="11" borderId="79" xfId="0" applyFont="1" applyFill="1" applyBorder="1" applyAlignment="1">
      <alignment horizontal="center" vertical="center" wrapText="1"/>
    </xf>
    <xf numFmtId="0" fontId="52" fillId="11" borderId="82" xfId="0" applyFont="1" applyFill="1" applyBorder="1" applyAlignment="1">
      <alignment horizontal="center" vertical="center" wrapText="1"/>
    </xf>
    <xf numFmtId="0" fontId="36" fillId="3" borderId="15" xfId="0" applyFont="1" applyFill="1" applyBorder="1" applyAlignment="1" applyProtection="1">
      <alignment horizontal="left" vertical="center"/>
      <protection locked="0"/>
    </xf>
    <xf numFmtId="0" fontId="2" fillId="3" borderId="18" xfId="2" applyFont="1" applyFill="1" applyBorder="1" applyAlignment="1" applyProtection="1">
      <alignment horizontal="left"/>
      <protection locked="0"/>
    </xf>
    <xf numFmtId="0" fontId="2" fillId="3" borderId="17" xfId="2" applyFont="1" applyFill="1" applyBorder="1" applyAlignment="1" applyProtection="1">
      <alignment horizontal="left"/>
      <protection locked="0"/>
    </xf>
    <xf numFmtId="0" fontId="36" fillId="3" borderId="18" xfId="0" applyFont="1" applyFill="1" applyBorder="1" applyAlignment="1" applyProtection="1">
      <alignment horizontal="left"/>
      <protection locked="0"/>
    </xf>
    <xf numFmtId="0" fontId="36" fillId="3" borderId="7" xfId="0" applyFont="1" applyFill="1" applyBorder="1" applyAlignment="1" applyProtection="1">
      <alignment horizontal="left"/>
      <protection locked="0"/>
    </xf>
    <xf numFmtId="0" fontId="13" fillId="3" borderId="15" xfId="0" applyFont="1" applyFill="1" applyBorder="1" applyAlignment="1" applyProtection="1">
      <alignment horizontal="left" vertical="center"/>
      <protection locked="0"/>
    </xf>
    <xf numFmtId="0" fontId="13" fillId="0" borderId="15" xfId="0" applyFont="1" applyBorder="1" applyAlignment="1">
      <alignment horizontal="left" vertical="center"/>
    </xf>
    <xf numFmtId="0" fontId="36" fillId="0" borderId="15" xfId="0" applyFont="1" applyBorder="1" applyAlignment="1">
      <alignment horizontal="left" vertical="center"/>
    </xf>
    <xf numFmtId="0" fontId="23" fillId="0" borderId="21" xfId="0" applyFont="1" applyBorder="1"/>
    <xf numFmtId="0" fontId="23" fillId="0" borderId="23" xfId="0" applyFont="1" applyBorder="1"/>
    <xf numFmtId="0" fontId="10" fillId="2" borderId="5" xfId="2" applyFont="1" applyFill="1" applyBorder="1" applyAlignment="1">
      <alignment horizontal="center" vertical="center" wrapText="1"/>
    </xf>
    <xf numFmtId="0" fontId="10" fillId="2" borderId="7" xfId="2" applyFont="1" applyFill="1" applyBorder="1" applyAlignment="1">
      <alignment horizontal="center" vertical="center" wrapText="1"/>
    </xf>
    <xf numFmtId="0" fontId="7" fillId="0" borderId="3" xfId="3" applyFont="1" applyBorder="1" applyAlignment="1">
      <alignment horizontal="left" vertical="top"/>
    </xf>
    <xf numFmtId="0" fontId="7" fillId="0" borderId="0" xfId="3" applyFont="1" applyAlignment="1">
      <alignment horizontal="left" vertical="top"/>
    </xf>
    <xf numFmtId="0" fontId="36" fillId="3" borderId="18" xfId="0" applyFont="1" applyFill="1" applyBorder="1" applyAlignment="1" applyProtection="1">
      <alignment horizontal="left" vertical="top" wrapText="1"/>
      <protection locked="0"/>
    </xf>
    <xf numFmtId="0" fontId="36" fillId="3" borderId="7" xfId="0" applyFont="1" applyFill="1" applyBorder="1" applyAlignment="1" applyProtection="1">
      <alignment horizontal="left" vertical="top" wrapText="1"/>
      <protection locked="0"/>
    </xf>
    <xf numFmtId="0" fontId="0" fillId="3" borderId="18" xfId="0" applyFill="1" applyBorder="1" applyAlignment="1" applyProtection="1">
      <alignment horizontal="left"/>
      <protection locked="0"/>
    </xf>
    <xf numFmtId="0" fontId="0" fillId="3" borderId="17" xfId="0" applyFill="1" applyBorder="1" applyAlignment="1" applyProtection="1">
      <alignment horizontal="left"/>
      <protection locked="0"/>
    </xf>
    <xf numFmtId="0" fontId="36" fillId="3" borderId="17" xfId="0" applyFont="1" applyFill="1" applyBorder="1" applyAlignment="1" applyProtection="1">
      <alignment horizontal="left" vertical="top" wrapText="1"/>
      <protection locked="0"/>
    </xf>
    <xf numFmtId="0" fontId="36" fillId="0" borderId="0" xfId="0" applyFont="1" applyAlignment="1">
      <alignment horizontal="left" vertical="center" wrapText="1"/>
    </xf>
    <xf numFmtId="0" fontId="7" fillId="0" borderId="4" xfId="3" applyFont="1" applyBorder="1" applyAlignment="1">
      <alignment horizontal="left" vertical="top"/>
    </xf>
    <xf numFmtId="0" fontId="13" fillId="3" borderId="18" xfId="0" applyFont="1" applyFill="1" applyBorder="1" applyAlignment="1" applyProtection="1">
      <alignment horizontal="left" vertical="top" wrapText="1"/>
      <protection locked="0"/>
    </xf>
    <xf numFmtId="49" fontId="36" fillId="3" borderId="7" xfId="0" applyNumberFormat="1" applyFont="1" applyFill="1" applyBorder="1" applyAlignment="1" applyProtection="1">
      <alignment horizontal="left" vertical="top" wrapText="1"/>
      <protection locked="0"/>
    </xf>
    <xf numFmtId="49" fontId="36" fillId="3" borderId="17" xfId="0" applyNumberFormat="1" applyFont="1" applyFill="1" applyBorder="1" applyAlignment="1" applyProtection="1">
      <alignment horizontal="left" vertical="top" wrapText="1"/>
      <protection locked="0"/>
    </xf>
    <xf numFmtId="0" fontId="16" fillId="0" borderId="3" xfId="0" applyFont="1" applyBorder="1" applyAlignment="1">
      <alignment horizontal="left"/>
    </xf>
    <xf numFmtId="0" fontId="16" fillId="0" borderId="0" xfId="0" applyFont="1" applyAlignment="1">
      <alignment horizontal="left"/>
    </xf>
    <xf numFmtId="0" fontId="43" fillId="4" borderId="21" xfId="0" applyFont="1" applyFill="1" applyBorder="1" applyAlignment="1">
      <alignment horizontal="center" vertical="center"/>
    </xf>
    <xf numFmtId="0" fontId="43" fillId="4" borderId="22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/>
    </xf>
    <xf numFmtId="0" fontId="25" fillId="0" borderId="5" xfId="0" applyFont="1" applyBorder="1" applyAlignment="1">
      <alignment horizontal="left"/>
    </xf>
    <xf numFmtId="0" fontId="25" fillId="0" borderId="0" xfId="0" applyFont="1" applyAlignment="1">
      <alignment horizontal="left"/>
    </xf>
    <xf numFmtId="0" fontId="26" fillId="0" borderId="7" xfId="0" applyFont="1" applyBorder="1" applyAlignment="1" applyProtection="1">
      <alignment horizontal="left"/>
      <protection locked="0"/>
    </xf>
    <xf numFmtId="0" fontId="26" fillId="0" borderId="7" xfId="0" applyFont="1" applyBorder="1" applyAlignment="1">
      <alignment horizontal="left"/>
    </xf>
    <xf numFmtId="169" fontId="36" fillId="0" borderId="24" xfId="5" applyNumberFormat="1" applyFont="1" applyBorder="1" applyAlignment="1" applyProtection="1">
      <alignment horizontal="center" shrinkToFit="1"/>
    </xf>
    <xf numFmtId="169" fontId="36" fillId="0" borderId="25" xfId="5" applyNumberFormat="1" applyFont="1" applyBorder="1" applyAlignment="1" applyProtection="1">
      <alignment horizontal="center" shrinkToFit="1"/>
    </xf>
    <xf numFmtId="169" fontId="36" fillId="0" borderId="26" xfId="5" applyNumberFormat="1" applyFont="1" applyBorder="1" applyAlignment="1" applyProtection="1">
      <alignment horizontal="center" shrinkToFit="1"/>
    </xf>
    <xf numFmtId="10" fontId="36" fillId="0" borderId="27" xfId="4" applyNumberFormat="1" applyFont="1" applyBorder="1" applyAlignment="1" applyProtection="1">
      <alignment horizontal="center"/>
    </xf>
    <xf numFmtId="10" fontId="36" fillId="0" borderId="28" xfId="4" applyNumberFormat="1" applyFont="1" applyBorder="1" applyAlignment="1" applyProtection="1">
      <alignment horizontal="center"/>
    </xf>
    <xf numFmtId="10" fontId="36" fillId="0" borderId="29" xfId="4" applyNumberFormat="1" applyFont="1" applyBorder="1" applyAlignment="1" applyProtection="1">
      <alignment horizontal="center"/>
    </xf>
    <xf numFmtId="167" fontId="38" fillId="2" borderId="8" xfId="4" applyNumberFormat="1" applyFont="1" applyFill="1" applyBorder="1" applyAlignment="1" applyProtection="1">
      <alignment horizontal="center"/>
    </xf>
    <xf numFmtId="167" fontId="38" fillId="2" borderId="9" xfId="4" applyNumberFormat="1" applyFont="1" applyFill="1" applyBorder="1" applyAlignment="1" applyProtection="1">
      <alignment horizontal="center"/>
    </xf>
    <xf numFmtId="167" fontId="38" fillId="2" borderId="10" xfId="4" applyNumberFormat="1" applyFont="1" applyFill="1" applyBorder="1" applyAlignment="1" applyProtection="1">
      <alignment horizontal="center"/>
    </xf>
    <xf numFmtId="0" fontId="41" fillId="0" borderId="18" xfId="0" applyFont="1" applyBorder="1" applyAlignment="1">
      <alignment horizontal="center" vertical="center" wrapText="1"/>
    </xf>
    <xf numFmtId="0" fontId="41" fillId="0" borderId="7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27" fillId="2" borderId="8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27" fillId="2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left" vertical="center" wrapText="1"/>
    </xf>
    <xf numFmtId="0" fontId="27" fillId="2" borderId="30" xfId="0" applyFont="1" applyFill="1" applyBorder="1" applyAlignment="1">
      <alignment horizontal="center" vertical="center" wrapText="1"/>
    </xf>
    <xf numFmtId="0" fontId="27" fillId="2" borderId="31" xfId="0" applyFont="1" applyFill="1" applyBorder="1" applyAlignment="1">
      <alignment horizontal="center" vertical="center" wrapText="1"/>
    </xf>
    <xf numFmtId="0" fontId="38" fillId="2" borderId="30" xfId="0" applyFont="1" applyFill="1" applyBorder="1" applyAlignment="1">
      <alignment horizontal="center" vertical="center"/>
    </xf>
    <xf numFmtId="0" fontId="38" fillId="2" borderId="31" xfId="0" applyFont="1" applyFill="1" applyBorder="1" applyAlignment="1">
      <alignment horizontal="center" vertical="center"/>
    </xf>
    <xf numFmtId="0" fontId="23" fillId="2" borderId="32" xfId="0" applyFont="1" applyFill="1" applyBorder="1" applyAlignment="1">
      <alignment horizontal="center"/>
    </xf>
    <xf numFmtId="0" fontId="23" fillId="2" borderId="33" xfId="0" applyFont="1" applyFill="1" applyBorder="1" applyAlignment="1">
      <alignment horizontal="center"/>
    </xf>
    <xf numFmtId="0" fontId="38" fillId="0" borderId="34" xfId="0" applyFont="1" applyBorder="1" applyAlignment="1">
      <alignment horizontal="center"/>
    </xf>
    <xf numFmtId="0" fontId="38" fillId="0" borderId="35" xfId="0" applyFont="1" applyBorder="1" applyAlignment="1">
      <alignment horizontal="center"/>
    </xf>
    <xf numFmtId="0" fontId="23" fillId="0" borderId="36" xfId="0" applyFont="1" applyBorder="1" applyAlignment="1">
      <alignment horizontal="right" vertical="center"/>
    </xf>
    <xf numFmtId="0" fontId="23" fillId="0" borderId="37" xfId="0" applyFont="1" applyBorder="1" applyAlignment="1">
      <alignment horizontal="right" vertical="center"/>
    </xf>
    <xf numFmtId="0" fontId="23" fillId="0" borderId="38" xfId="0" applyFont="1" applyBorder="1" applyAlignment="1">
      <alignment horizontal="right" vertical="center"/>
    </xf>
    <xf numFmtId="0" fontId="23" fillId="0" borderId="39" xfId="0" applyFont="1" applyBorder="1" applyAlignment="1">
      <alignment horizontal="right" vertical="center"/>
    </xf>
    <xf numFmtId="0" fontId="38" fillId="0" borderId="40" xfId="0" applyFont="1" applyBorder="1" applyAlignment="1">
      <alignment horizontal="center"/>
    </xf>
    <xf numFmtId="0" fontId="38" fillId="0" borderId="41" xfId="0" applyFont="1" applyBorder="1" applyAlignment="1">
      <alignment horizontal="center"/>
    </xf>
    <xf numFmtId="0" fontId="38" fillId="0" borderId="42" xfId="0" applyFont="1" applyBorder="1" applyAlignment="1">
      <alignment horizontal="center"/>
    </xf>
    <xf numFmtId="0" fontId="38" fillId="0" borderId="43" xfId="0" applyFont="1" applyBorder="1" applyAlignment="1">
      <alignment horizontal="center"/>
    </xf>
    <xf numFmtId="10" fontId="36" fillId="0" borderId="27" xfId="4" applyNumberFormat="1" applyFont="1" applyBorder="1" applyAlignment="1" applyProtection="1">
      <alignment horizontal="center" shrinkToFit="1"/>
    </xf>
    <xf numFmtId="10" fontId="36" fillId="0" borderId="28" xfId="4" applyNumberFormat="1" applyFont="1" applyBorder="1" applyAlignment="1" applyProtection="1">
      <alignment horizontal="center" shrinkToFit="1"/>
    </xf>
    <xf numFmtId="10" fontId="36" fillId="0" borderId="29" xfId="4" applyNumberFormat="1" applyFont="1" applyBorder="1" applyAlignment="1" applyProtection="1">
      <alignment horizontal="center" shrinkToFit="1"/>
    </xf>
    <xf numFmtId="170" fontId="44" fillId="2" borderId="8" xfId="4" applyNumberFormat="1" applyFont="1" applyFill="1" applyBorder="1" applyAlignment="1" applyProtection="1">
      <alignment horizontal="center"/>
    </xf>
    <xf numFmtId="170" fontId="44" fillId="2" borderId="9" xfId="4" applyNumberFormat="1" applyFont="1" applyFill="1" applyBorder="1" applyAlignment="1" applyProtection="1">
      <alignment horizontal="center"/>
    </xf>
    <xf numFmtId="170" fontId="44" fillId="2" borderId="10" xfId="4" applyNumberFormat="1" applyFont="1" applyFill="1" applyBorder="1" applyAlignment="1" applyProtection="1">
      <alignment horizontal="center"/>
    </xf>
    <xf numFmtId="14" fontId="36" fillId="3" borderId="8" xfId="4" applyNumberFormat="1" applyFont="1" applyFill="1" applyBorder="1" applyAlignment="1" applyProtection="1">
      <alignment horizontal="center"/>
      <protection locked="0"/>
    </xf>
    <xf numFmtId="14" fontId="36" fillId="3" borderId="9" xfId="4" applyNumberFormat="1" applyFont="1" applyFill="1" applyBorder="1" applyAlignment="1" applyProtection="1">
      <alignment horizontal="center"/>
      <protection locked="0"/>
    </xf>
    <xf numFmtId="14" fontId="36" fillId="3" borderId="10" xfId="4" applyNumberFormat="1" applyFont="1" applyFill="1" applyBorder="1" applyAlignment="1" applyProtection="1">
      <alignment horizontal="center"/>
      <protection locked="0"/>
    </xf>
    <xf numFmtId="0" fontId="26" fillId="0" borderId="0" xfId="0" applyFont="1" applyAlignment="1">
      <alignment horizontal="center" vertical="center" wrapText="1"/>
    </xf>
    <xf numFmtId="0" fontId="27" fillId="2" borderId="8" xfId="0" applyFont="1" applyFill="1" applyBorder="1" applyAlignment="1">
      <alignment horizontal="center" vertical="center"/>
    </xf>
    <xf numFmtId="0" fontId="27" fillId="2" borderId="9" xfId="0" applyFont="1" applyFill="1" applyBorder="1" applyAlignment="1">
      <alignment horizontal="center" vertical="center"/>
    </xf>
    <xf numFmtId="0" fontId="27" fillId="2" borderId="10" xfId="0" applyFont="1" applyFill="1" applyBorder="1" applyAlignment="1">
      <alignment horizontal="center" vertical="center"/>
    </xf>
    <xf numFmtId="166" fontId="10" fillId="5" borderId="18" xfId="0" applyNumberFormat="1" applyFont="1" applyFill="1" applyBorder="1" applyAlignment="1" applyProtection="1">
      <alignment horizontal="center" wrapText="1"/>
      <protection locked="0"/>
    </xf>
    <xf numFmtId="166" fontId="10" fillId="5" borderId="7" xfId="0" applyNumberFormat="1" applyFont="1" applyFill="1" applyBorder="1" applyAlignment="1" applyProtection="1">
      <alignment horizontal="center" wrapText="1"/>
      <protection locked="0"/>
    </xf>
    <xf numFmtId="166" fontId="10" fillId="5" borderId="17" xfId="0" applyNumberFormat="1" applyFont="1" applyFill="1" applyBorder="1" applyAlignment="1" applyProtection="1">
      <alignment horizontal="center" wrapText="1"/>
      <protection locked="0"/>
    </xf>
    <xf numFmtId="14" fontId="10" fillId="0" borderId="18" xfId="0" applyNumberFormat="1" applyFont="1" applyBorder="1" applyAlignment="1" applyProtection="1">
      <alignment horizontal="center" shrinkToFit="1"/>
      <protection hidden="1"/>
    </xf>
    <xf numFmtId="14" fontId="10" fillId="0" borderId="7" xfId="0" applyNumberFormat="1" applyFont="1" applyBorder="1" applyAlignment="1" applyProtection="1">
      <alignment horizontal="center" shrinkToFit="1"/>
      <protection hidden="1"/>
    </xf>
    <xf numFmtId="14" fontId="10" fillId="0" borderId="17" xfId="0" applyNumberFormat="1" applyFont="1" applyBorder="1" applyAlignment="1" applyProtection="1">
      <alignment horizontal="center" shrinkToFit="1"/>
      <protection hidden="1"/>
    </xf>
    <xf numFmtId="10" fontId="10" fillId="0" borderId="18" xfId="4" applyNumberFormat="1" applyFont="1" applyFill="1" applyBorder="1" applyAlignment="1" applyProtection="1">
      <alignment horizontal="center" wrapText="1"/>
    </xf>
    <xf numFmtId="10" fontId="10" fillId="0" borderId="7" xfId="4" applyNumberFormat="1" applyFont="1" applyFill="1" applyBorder="1" applyAlignment="1" applyProtection="1">
      <alignment horizontal="center" wrapText="1"/>
    </xf>
    <xf numFmtId="10" fontId="10" fillId="0" borderId="17" xfId="4" applyNumberFormat="1" applyFont="1" applyFill="1" applyBorder="1" applyAlignment="1" applyProtection="1">
      <alignment horizontal="center" wrapText="1"/>
    </xf>
    <xf numFmtId="0" fontId="25" fillId="0" borderId="0" xfId="0" applyFont="1" applyAlignment="1">
      <alignment horizontal="left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5" xfId="0" applyFont="1" applyFill="1" applyBorder="1" applyAlignment="1">
      <alignment horizontal="center" vertical="center" wrapText="1"/>
    </xf>
    <xf numFmtId="17" fontId="49" fillId="0" borderId="0" xfId="0" applyNumberFormat="1" applyFont="1" applyAlignment="1">
      <alignment vertical="center"/>
    </xf>
  </cellXfs>
  <cellStyles count="27">
    <cellStyle name="Moeda" xfId="1" builtinId="4"/>
    <cellStyle name="Moeda 2" xfId="12" xr:uid="{00000000-0005-0000-0000-000001000000}"/>
    <cellStyle name="Moeda 2 2" xfId="22" xr:uid="{00000000-0005-0000-0000-000002000000}"/>
    <cellStyle name="Normal" xfId="0" builtinId="0"/>
    <cellStyle name="Normal 2" xfId="2" xr:uid="{00000000-0005-0000-0000-000004000000}"/>
    <cellStyle name="Normal 2 2" xfId="8" xr:uid="{00000000-0005-0000-0000-000005000000}"/>
    <cellStyle name="Normal 2 3" xfId="6" xr:uid="{00000000-0005-0000-0000-000006000000}"/>
    <cellStyle name="Normal 71" xfId="18" xr:uid="{00000000-0005-0000-0000-000007000000}"/>
    <cellStyle name="Normal 72" xfId="19" xr:uid="{00000000-0005-0000-0000-000008000000}"/>
    <cellStyle name="Normal_FICHA DE VERIFICAÇÃO PRELIMINAR - Plano R" xfId="3" xr:uid="{00000000-0005-0000-0000-000009000000}"/>
    <cellStyle name="Normal_Pesquisa no referencial 10 de maio de 2013" xfId="10" xr:uid="{00000000-0005-0000-0000-00000A000000}"/>
    <cellStyle name="Porcentagem" xfId="4" builtinId="5"/>
    <cellStyle name="Porcentagem 2" xfId="11" xr:uid="{00000000-0005-0000-0000-00000D000000}"/>
    <cellStyle name="Porcentagem 2 2" xfId="15" xr:uid="{00000000-0005-0000-0000-00000E000000}"/>
    <cellStyle name="Separador de milhares 10" xfId="7" xr:uid="{00000000-0005-0000-0000-00000F000000}"/>
    <cellStyle name="Separador de milhares 10 2" xfId="21" xr:uid="{00000000-0005-0000-0000-000010000000}"/>
    <cellStyle name="Separador de milhares 2" xfId="16" xr:uid="{00000000-0005-0000-0000-000011000000}"/>
    <cellStyle name="Separador de milhares 2 2" xfId="25" xr:uid="{00000000-0005-0000-0000-000012000000}"/>
    <cellStyle name="Separador de milhares 2_ORÇAMENTO matureia corrigido (DEZ 2009)" xfId="9" xr:uid="{00000000-0005-0000-0000-000013000000}"/>
    <cellStyle name="Separador de milhares 4" xfId="14" xr:uid="{00000000-0005-0000-0000-000014000000}"/>
    <cellStyle name="Separador de milhares 4 2" xfId="24" xr:uid="{00000000-0005-0000-0000-000015000000}"/>
    <cellStyle name="Vírgula" xfId="5" builtinId="3"/>
    <cellStyle name="Vírgula 2" xfId="13" xr:uid="{00000000-0005-0000-0000-000017000000}"/>
    <cellStyle name="Vírgula 2 2" xfId="23" xr:uid="{00000000-0005-0000-0000-000018000000}"/>
    <cellStyle name="Vírgula 3" xfId="20" xr:uid="{00000000-0005-0000-0000-000019000000}"/>
    <cellStyle name="Vírgula 5" xfId="17" xr:uid="{00000000-0005-0000-0000-00001A000000}"/>
    <cellStyle name="Vírgula 5 2" xfId="26" xr:uid="{00000000-0005-0000-0000-00001B000000}"/>
  </cellStyles>
  <dxfs count="44">
    <dxf>
      <font>
        <color theme="0"/>
      </font>
      <border>
        <left/>
        <right/>
        <bottom/>
      </border>
    </dxf>
    <dxf>
      <font>
        <color theme="0"/>
      </font>
      <border>
        <left/>
        <right/>
        <bottom/>
      </border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theme="9"/>
        </patternFill>
      </fill>
    </dxf>
    <dxf>
      <font>
        <color theme="0"/>
      </font>
    </dxf>
    <dxf>
      <font>
        <b/>
        <i val="0"/>
      </font>
      <fill>
        <patternFill>
          <bgColor theme="9"/>
        </patternFill>
      </fill>
    </dxf>
    <dxf>
      <font>
        <color theme="0"/>
      </font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/>
        </patternFill>
      </fill>
    </dxf>
    <dxf>
      <font>
        <color theme="0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9"/>
        </patternFill>
      </fill>
    </dxf>
    <dxf>
      <font>
        <color rgb="FFFFFF99"/>
      </font>
    </dxf>
    <dxf>
      <font>
        <color theme="0"/>
      </font>
      <fill>
        <patternFill patternType="none">
          <bgColor indexed="65"/>
        </patternFill>
      </fill>
      <border>
        <left/>
        <right/>
        <bottom/>
      </border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ill>
        <patternFill>
          <bgColor rgb="FFFFFF99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/>
      </font>
      <border>
        <left/>
        <right/>
        <top/>
        <bottom/>
      </border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948A54"/>
      <color rgb="FFDDD9C4"/>
      <color rgb="FFE3CB73"/>
      <color rgb="FFF7EBBF"/>
      <color rgb="FFFFC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7.xml"/><Relationship Id="rId34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28.xml"/><Relationship Id="rId47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36.xml"/><Relationship Id="rId55" Type="http://schemas.openxmlformats.org/officeDocument/2006/relationships/externalLink" Target="externalLinks/externalLink4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9" Type="http://schemas.openxmlformats.org/officeDocument/2006/relationships/externalLink" Target="externalLinks/externalLink15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18.xml"/><Relationship Id="rId37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26.xml"/><Relationship Id="rId45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39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Relationship Id="rId27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16.xml"/><Relationship Id="rId35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29.xml"/><Relationship Id="rId48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42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7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19.xml"/><Relationship Id="rId38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32.xml"/><Relationship Id="rId59" Type="http://schemas.openxmlformats.org/officeDocument/2006/relationships/sharedStrings" Target="sharedStrings.xml"/><Relationship Id="rId20" Type="http://schemas.openxmlformats.org/officeDocument/2006/relationships/externalLink" Target="externalLinks/externalLink6.xml"/><Relationship Id="rId41" Type="http://schemas.openxmlformats.org/officeDocument/2006/relationships/externalLink" Target="externalLinks/externalLink27.xml"/><Relationship Id="rId54" Type="http://schemas.openxmlformats.org/officeDocument/2006/relationships/externalLink" Target="externalLinks/externalLink4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28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35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7.xml"/><Relationship Id="rId44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38.xml"/><Relationship Id="rId60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2" fmlaLink="$B$12" fmlaRange="Detalhamento.OpçõesServiços" noThreeD="1" sel="1" val="0"/>
</file>

<file path=xl/ctrlProps/ctrlProp2.xml><?xml version="1.0" encoding="utf-8"?>
<formControlPr xmlns="http://schemas.microsoft.com/office/spreadsheetml/2009/9/main" objectType="Drop" dropStyle="combo" dx="22" fmlaLink="$B$8" fmlaRange="Detalhamento.OpçõesExibição" noThreeD="1" sel="1" val="0"/>
</file>

<file path=xl/ctrlProps/ctrlProp3.xml><?xml version="1.0" encoding="utf-8"?>
<formControlPr xmlns="http://schemas.microsoft.com/office/spreadsheetml/2009/9/main" objectType="Label" lockText="1"/>
</file>

<file path=xl/ctrlProps/ctrlProp4.xml><?xml version="1.0" encoding="utf-8"?>
<formControlPr xmlns="http://schemas.microsoft.com/office/spreadsheetml/2009/9/main" objectType="Label" lockText="1"/>
</file>

<file path=xl/ctrlProps/ctrlProp5.xml><?xml version="1.0" encoding="utf-8"?>
<formControlPr xmlns="http://schemas.microsoft.com/office/spreadsheetml/2009/9/main" objectType="Spin" dx="22" fmlaLink="$AX$28" max="99" min="1" page="10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7.emf"/><Relationship Id="rId1" Type="http://schemas.openxmlformats.org/officeDocument/2006/relationships/image" Target="../media/image2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2.e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8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28</xdr:row>
          <xdr:rowOff>57150</xdr:rowOff>
        </xdr:from>
        <xdr:to>
          <xdr:col>5</xdr:col>
          <xdr:colOff>0</xdr:colOff>
          <xdr:row>30</xdr:row>
          <xdr:rowOff>133350</xdr:rowOff>
        </xdr:to>
        <xdr:sp macro="" textlink="">
          <xdr:nvSpPr>
            <xdr:cNvPr id="97281" name="Picture 1" hidden="1">
              <a:extLst>
                <a:ext uri="{63B3BB69-23CF-44E3-9099-C40C66FF867C}">
                  <a14:compatExt spid="_x0000_s97281"/>
                </a:ext>
                <a:ext uri="{FF2B5EF4-FFF2-40B4-BE49-F238E27FC236}">
                  <a16:creationId xmlns:a16="http://schemas.microsoft.com/office/drawing/2014/main" id="{00000000-0008-0000-0300-0000017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28</xdr:row>
          <xdr:rowOff>57150</xdr:rowOff>
        </xdr:from>
        <xdr:to>
          <xdr:col>5</xdr:col>
          <xdr:colOff>0</xdr:colOff>
          <xdr:row>30</xdr:row>
          <xdr:rowOff>133350</xdr:rowOff>
        </xdr:to>
        <xdr:sp macro="" textlink="">
          <xdr:nvSpPr>
            <xdr:cNvPr id="830465" name="Picture 1" hidden="1">
              <a:extLst>
                <a:ext uri="{63B3BB69-23CF-44E3-9099-C40C66FF867C}">
                  <a14:compatExt spid="_x0000_s830465"/>
                </a:ext>
                <a:ext uri="{FF2B5EF4-FFF2-40B4-BE49-F238E27FC236}">
                  <a16:creationId xmlns:a16="http://schemas.microsoft.com/office/drawing/2014/main" id="{00000000-0008-0000-0400-000001AC0C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1304926</xdr:colOff>
      <xdr:row>20</xdr:row>
      <xdr:rowOff>0</xdr:rowOff>
    </xdr:from>
    <xdr:to>
      <xdr:col>4</xdr:col>
      <xdr:colOff>2554942</xdr:colOff>
      <xdr:row>22</xdr:row>
      <xdr:rowOff>112058</xdr:rowOff>
    </xdr:to>
    <xdr:sp macro="[0]!Importar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/>
      </xdr:nvSpPr>
      <xdr:spPr>
        <a:xfrm>
          <a:off x="7781926" y="2644588"/>
          <a:ext cx="1250016" cy="459441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Importar PO</a:t>
          </a:r>
        </a:p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(MO 27476)</a:t>
          </a:r>
        </a:p>
      </xdr:txBody>
    </xdr:sp>
    <xdr:clientData fPrintsWithSheet="0"/>
  </xdr:twoCellAnchor>
  <xdr:twoCellAnchor editAs="absolute">
    <xdr:from>
      <xdr:col>3</xdr:col>
      <xdr:colOff>257736</xdr:colOff>
      <xdr:row>32</xdr:row>
      <xdr:rowOff>0</xdr:rowOff>
    </xdr:from>
    <xdr:to>
      <xdr:col>3</xdr:col>
      <xdr:colOff>1501589</xdr:colOff>
      <xdr:row>34</xdr:row>
      <xdr:rowOff>22411</xdr:rowOff>
    </xdr:to>
    <xdr:sp macro="[0]!EditarPlan" textlink="">
      <xdr:nvSpPr>
        <xdr:cNvPr id="4" name="Retângulo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/>
      </xdr:nvSpPr>
      <xdr:spPr>
        <a:xfrm>
          <a:off x="4661648" y="3720353"/>
          <a:ext cx="1243853" cy="425823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Editar Eventos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4</xdr:col>
      <xdr:colOff>142875</xdr:colOff>
      <xdr:row>3</xdr:row>
      <xdr:rowOff>285750</xdr:rowOff>
    </xdr:to>
    <xdr:pic>
      <xdr:nvPicPr>
        <xdr:cNvPr id="91725" name="Picture 1">
          <a:extLst>
            <a:ext uri="{FF2B5EF4-FFF2-40B4-BE49-F238E27FC236}">
              <a16:creationId xmlns:a16="http://schemas.microsoft.com/office/drawing/2014/main" id="{00000000-0008-0000-1100-00004D6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90500"/>
          <a:ext cx="11715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126626</xdr:colOff>
      <xdr:row>14</xdr:row>
      <xdr:rowOff>498662</xdr:rowOff>
    </xdr:from>
    <xdr:to>
      <xdr:col>8</xdr:col>
      <xdr:colOff>605118</xdr:colOff>
      <xdr:row>14</xdr:row>
      <xdr:rowOff>818030</xdr:rowOff>
    </xdr:to>
    <xdr:sp macro="[0]!EditarPlan" textlink="">
      <xdr:nvSpPr>
        <xdr:cNvPr id="14" name="Retângulo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SpPr/>
      </xdr:nvSpPr>
      <xdr:spPr>
        <a:xfrm>
          <a:off x="5561479" y="2179544"/>
          <a:ext cx="1117227" cy="319368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50">
              <a:solidFill>
                <a:sysClr val="windowText" lastClr="000000"/>
              </a:solidFill>
            </a:rPr>
            <a:t>Editar Planilha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19</xdr:col>
          <xdr:colOff>0</xdr:colOff>
          <xdr:row>13</xdr:row>
          <xdr:rowOff>85725</xdr:rowOff>
        </xdr:to>
        <xdr:pic>
          <xdr:nvPicPr>
            <xdr:cNvPr id="91727" name="Imagem 2">
              <a:extLst>
                <a:ext uri="{FF2B5EF4-FFF2-40B4-BE49-F238E27FC236}">
                  <a16:creationId xmlns:a16="http://schemas.microsoft.com/office/drawing/2014/main" id="{00000000-0008-0000-1100-00004F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56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52400" y="609600"/>
              <a:ext cx="119443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561975</xdr:colOff>
          <xdr:row>5</xdr:row>
          <xdr:rowOff>0</xdr:rowOff>
        </xdr:from>
        <xdr:to>
          <xdr:col>24</xdr:col>
          <xdr:colOff>561975</xdr:colOff>
          <xdr:row>13</xdr:row>
          <xdr:rowOff>85725</xdr:rowOff>
        </xdr:to>
        <xdr:pic>
          <xdr:nvPicPr>
            <xdr:cNvPr id="91728" name="Imagem 4">
              <a:extLst>
                <a:ext uri="{FF2B5EF4-FFF2-40B4-BE49-F238E27FC236}">
                  <a16:creationId xmlns:a16="http://schemas.microsoft.com/office/drawing/2014/main" id="{00000000-0008-0000-1100-000050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570"/>
                </a:ext>
              </a:extLst>
            </xdr:cNvPicPr>
          </xdr:nvPicPr>
          <xdr:blipFill>
            <a:blip xmlns:r="http://schemas.openxmlformats.org/officeDocument/2006/relationships" r:embed="rId2"/>
            <a:srcRect l="71931" r="2"/>
            <a:stretch>
              <a:fillRect/>
            </a:stretch>
          </xdr:blipFill>
          <xdr:spPr bwMode="auto">
            <a:xfrm>
              <a:off x="1209675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0</xdr:colOff>
          <xdr:row>5</xdr:row>
          <xdr:rowOff>0</xdr:rowOff>
        </xdr:from>
        <xdr:to>
          <xdr:col>30</xdr:col>
          <xdr:colOff>561975</xdr:colOff>
          <xdr:row>13</xdr:row>
          <xdr:rowOff>85725</xdr:rowOff>
        </xdr:to>
        <xdr:pic>
          <xdr:nvPicPr>
            <xdr:cNvPr id="91729" name="Imagem 5">
              <a:extLst>
                <a:ext uri="{FF2B5EF4-FFF2-40B4-BE49-F238E27FC236}">
                  <a16:creationId xmlns:a16="http://schemas.microsoft.com/office/drawing/2014/main" id="{00000000-0008-0000-1100-000051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571"/>
                </a:ext>
              </a:extLst>
            </xdr:cNvPicPr>
          </xdr:nvPicPr>
          <xdr:blipFill>
            <a:blip xmlns:r="http://schemas.openxmlformats.org/officeDocument/2006/relationships" r:embed="rId2"/>
            <a:srcRect l="71931" r="2"/>
            <a:stretch>
              <a:fillRect/>
            </a:stretch>
          </xdr:blipFill>
          <xdr:spPr bwMode="auto">
            <a:xfrm>
              <a:off x="1546860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0</xdr:colOff>
          <xdr:row>5</xdr:row>
          <xdr:rowOff>0</xdr:rowOff>
        </xdr:from>
        <xdr:to>
          <xdr:col>36</xdr:col>
          <xdr:colOff>561975</xdr:colOff>
          <xdr:row>13</xdr:row>
          <xdr:rowOff>85725</xdr:rowOff>
        </xdr:to>
        <xdr:pic>
          <xdr:nvPicPr>
            <xdr:cNvPr id="91730" name="Imagem 6">
              <a:extLst>
                <a:ext uri="{FF2B5EF4-FFF2-40B4-BE49-F238E27FC236}">
                  <a16:creationId xmlns:a16="http://schemas.microsoft.com/office/drawing/2014/main" id="{00000000-0008-0000-1100-000052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572"/>
                </a:ext>
              </a:extLst>
            </xdr:cNvPicPr>
          </xdr:nvPicPr>
          <xdr:blipFill>
            <a:blip xmlns:r="http://schemas.openxmlformats.org/officeDocument/2006/relationships" r:embed="rId2"/>
            <a:srcRect l="71931" r="2"/>
            <a:stretch>
              <a:fillRect/>
            </a:stretch>
          </xdr:blipFill>
          <xdr:spPr bwMode="auto">
            <a:xfrm>
              <a:off x="1884045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5</xdr:row>
          <xdr:rowOff>0</xdr:rowOff>
        </xdr:from>
        <xdr:to>
          <xdr:col>42</xdr:col>
          <xdr:colOff>561975</xdr:colOff>
          <xdr:row>13</xdr:row>
          <xdr:rowOff>85725</xdr:rowOff>
        </xdr:to>
        <xdr:pic>
          <xdr:nvPicPr>
            <xdr:cNvPr id="91731" name="Imagem 7">
              <a:extLst>
                <a:ext uri="{FF2B5EF4-FFF2-40B4-BE49-F238E27FC236}">
                  <a16:creationId xmlns:a16="http://schemas.microsoft.com/office/drawing/2014/main" id="{00000000-0008-0000-1100-000053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573"/>
                </a:ext>
              </a:extLst>
            </xdr:cNvPicPr>
          </xdr:nvPicPr>
          <xdr:blipFill>
            <a:blip xmlns:r="http://schemas.openxmlformats.org/officeDocument/2006/relationships" r:embed="rId2"/>
            <a:srcRect l="71931" r="2"/>
            <a:stretch>
              <a:fillRect/>
            </a:stretch>
          </xdr:blipFill>
          <xdr:spPr bwMode="auto">
            <a:xfrm>
              <a:off x="2221230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0</xdr:colOff>
          <xdr:row>5</xdr:row>
          <xdr:rowOff>0</xdr:rowOff>
        </xdr:from>
        <xdr:to>
          <xdr:col>48</xdr:col>
          <xdr:colOff>561975</xdr:colOff>
          <xdr:row>13</xdr:row>
          <xdr:rowOff>85725</xdr:rowOff>
        </xdr:to>
        <xdr:pic>
          <xdr:nvPicPr>
            <xdr:cNvPr id="91732" name="Imagem 8">
              <a:extLst>
                <a:ext uri="{FF2B5EF4-FFF2-40B4-BE49-F238E27FC236}">
                  <a16:creationId xmlns:a16="http://schemas.microsoft.com/office/drawing/2014/main" id="{00000000-0008-0000-1100-000054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574"/>
                </a:ext>
              </a:extLst>
            </xdr:cNvPicPr>
          </xdr:nvPicPr>
          <xdr:blipFill>
            <a:blip xmlns:r="http://schemas.openxmlformats.org/officeDocument/2006/relationships" r:embed="rId2"/>
            <a:srcRect l="71931" r="2"/>
            <a:stretch>
              <a:fillRect/>
            </a:stretch>
          </xdr:blipFill>
          <xdr:spPr bwMode="auto">
            <a:xfrm>
              <a:off x="2558415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0</xdr:colOff>
          <xdr:row>5</xdr:row>
          <xdr:rowOff>0</xdr:rowOff>
        </xdr:from>
        <xdr:to>
          <xdr:col>54</xdr:col>
          <xdr:colOff>561975</xdr:colOff>
          <xdr:row>13</xdr:row>
          <xdr:rowOff>85725</xdr:rowOff>
        </xdr:to>
        <xdr:pic>
          <xdr:nvPicPr>
            <xdr:cNvPr id="91733" name="Imagem 9">
              <a:extLst>
                <a:ext uri="{FF2B5EF4-FFF2-40B4-BE49-F238E27FC236}">
                  <a16:creationId xmlns:a16="http://schemas.microsoft.com/office/drawing/2014/main" id="{00000000-0008-0000-1100-000055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575"/>
                </a:ext>
              </a:extLst>
            </xdr:cNvPicPr>
          </xdr:nvPicPr>
          <xdr:blipFill>
            <a:blip xmlns:r="http://schemas.openxmlformats.org/officeDocument/2006/relationships" r:embed="rId3"/>
            <a:srcRect l="71931" r="2"/>
            <a:stretch>
              <a:fillRect/>
            </a:stretch>
          </xdr:blipFill>
          <xdr:spPr bwMode="auto">
            <a:xfrm>
              <a:off x="2895600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0</xdr:colOff>
          <xdr:row>5</xdr:row>
          <xdr:rowOff>0</xdr:rowOff>
        </xdr:from>
        <xdr:to>
          <xdr:col>60</xdr:col>
          <xdr:colOff>561975</xdr:colOff>
          <xdr:row>13</xdr:row>
          <xdr:rowOff>85725</xdr:rowOff>
        </xdr:to>
        <xdr:pic>
          <xdr:nvPicPr>
            <xdr:cNvPr id="91734" name="Imagem 10">
              <a:extLst>
                <a:ext uri="{FF2B5EF4-FFF2-40B4-BE49-F238E27FC236}">
                  <a16:creationId xmlns:a16="http://schemas.microsoft.com/office/drawing/2014/main" id="{00000000-0008-0000-1100-00005666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9576"/>
                </a:ext>
              </a:extLst>
            </xdr:cNvPicPr>
          </xdr:nvPicPr>
          <xdr:blipFill>
            <a:blip xmlns:r="http://schemas.openxmlformats.org/officeDocument/2006/relationships" r:embed="rId2"/>
            <a:srcRect l="71931" r="2"/>
            <a:stretch>
              <a:fillRect/>
            </a:stretch>
          </xdr:blipFill>
          <xdr:spPr bwMode="auto">
            <a:xfrm>
              <a:off x="32327850" y="609600"/>
              <a:ext cx="3371850" cy="11906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xdr:twoCellAnchor>
    <xdr:from>
      <xdr:col>2</xdr:col>
      <xdr:colOff>85725</xdr:colOff>
      <xdr:row>14</xdr:row>
      <xdr:rowOff>85725</xdr:rowOff>
    </xdr:from>
    <xdr:to>
      <xdr:col>4</xdr:col>
      <xdr:colOff>390525</xdr:colOff>
      <xdr:row>14</xdr:row>
      <xdr:rowOff>405093</xdr:rowOff>
    </xdr:to>
    <xdr:sp macro="[0]!escondeCabecalhos" textlink="">
      <xdr:nvSpPr>
        <xdr:cNvPr id="12" name="Retângulo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/>
      </xdr:nvSpPr>
      <xdr:spPr>
        <a:xfrm>
          <a:off x="238125" y="1943100"/>
          <a:ext cx="1333500" cy="319368"/>
        </a:xfrm>
        <a:prstGeom prst="rect">
          <a:avLst/>
        </a:prstGeom>
        <a:solidFill>
          <a:schemeClr val="bg1">
            <a:lumMod val="85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50">
              <a:solidFill>
                <a:sysClr val="windowText" lastClr="000000"/>
              </a:solidFill>
            </a:rPr>
            <a:t>Ocultar Cabeçalhos</a:t>
          </a:r>
        </a:p>
      </xdr:txBody>
    </xdr:sp>
    <xdr:clientData fPrintsWithSheet="0"/>
  </xdr:twoCellAnchor>
  <xdr:twoCellAnchor>
    <xdr:from>
      <xdr:col>4</xdr:col>
      <xdr:colOff>485775</xdr:colOff>
      <xdr:row>14</xdr:row>
      <xdr:rowOff>85725</xdr:rowOff>
    </xdr:from>
    <xdr:to>
      <xdr:col>4</xdr:col>
      <xdr:colOff>1819275</xdr:colOff>
      <xdr:row>14</xdr:row>
      <xdr:rowOff>405093</xdr:rowOff>
    </xdr:to>
    <xdr:sp macro="[0]!reexibeCabecalhos" textlink="">
      <xdr:nvSpPr>
        <xdr:cNvPr id="13" name="Retângulo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/>
      </xdr:nvSpPr>
      <xdr:spPr>
        <a:xfrm>
          <a:off x="1666875" y="1943100"/>
          <a:ext cx="1333500" cy="319368"/>
        </a:xfrm>
        <a:prstGeom prst="rect">
          <a:avLst/>
        </a:prstGeom>
        <a:solidFill>
          <a:schemeClr val="bg1">
            <a:lumMod val="85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50">
              <a:solidFill>
                <a:sysClr val="windowText" lastClr="000000"/>
              </a:solidFill>
            </a:rPr>
            <a:t>Reexibir Cabeçalhos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7</xdr:col>
      <xdr:colOff>76200</xdr:colOff>
      <xdr:row>1</xdr:row>
      <xdr:rowOff>285750</xdr:rowOff>
    </xdr:to>
    <xdr:pic>
      <xdr:nvPicPr>
        <xdr:cNvPr id="85788" name="Picture 1">
          <a:extLst>
            <a:ext uri="{FF2B5EF4-FFF2-40B4-BE49-F238E27FC236}">
              <a16:creationId xmlns:a16="http://schemas.microsoft.com/office/drawing/2014/main" id="{00000000-0008-0000-1200-00001C4F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62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12</xdr:row>
          <xdr:rowOff>238125</xdr:rowOff>
        </xdr:from>
        <xdr:to>
          <xdr:col>7</xdr:col>
          <xdr:colOff>1314450</xdr:colOff>
          <xdr:row>12</xdr:row>
          <xdr:rowOff>438150</xdr:rowOff>
        </xdr:to>
        <xdr:sp macro="" textlink="">
          <xdr:nvSpPr>
            <xdr:cNvPr id="62881" name="Drop Down 2465" hidden="1">
              <a:extLst>
                <a:ext uri="{63B3BB69-23CF-44E3-9099-C40C66FF867C}">
                  <a14:compatExt spid="_x0000_s62881"/>
                </a:ext>
                <a:ext uri="{FF2B5EF4-FFF2-40B4-BE49-F238E27FC236}">
                  <a16:creationId xmlns:a16="http://schemas.microsoft.com/office/drawing/2014/main" id="{00000000-0008-0000-1200-0000A1F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12</xdr:row>
          <xdr:rowOff>523875</xdr:rowOff>
        </xdr:from>
        <xdr:to>
          <xdr:col>7</xdr:col>
          <xdr:colOff>1314450</xdr:colOff>
          <xdr:row>12</xdr:row>
          <xdr:rowOff>723900</xdr:rowOff>
        </xdr:to>
        <xdr:sp macro="" textlink="">
          <xdr:nvSpPr>
            <xdr:cNvPr id="63010" name="SelecionaExibição" hidden="1">
              <a:extLst>
                <a:ext uri="{63B3BB69-23CF-44E3-9099-C40C66FF867C}">
                  <a14:compatExt spid="_x0000_s63010"/>
                </a:ext>
                <a:ext uri="{FF2B5EF4-FFF2-40B4-BE49-F238E27FC236}">
                  <a16:creationId xmlns:a16="http://schemas.microsoft.com/office/drawing/2014/main" id="{00000000-0008-0000-1200-000022F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12</xdr:row>
          <xdr:rowOff>238125</xdr:rowOff>
        </xdr:from>
        <xdr:to>
          <xdr:col>6</xdr:col>
          <xdr:colOff>476250</xdr:colOff>
          <xdr:row>12</xdr:row>
          <xdr:rowOff>447675</xdr:rowOff>
        </xdr:to>
        <xdr:sp macro="" textlink="">
          <xdr:nvSpPr>
            <xdr:cNvPr id="63019" name="Label 2603" hidden="1">
              <a:extLst>
                <a:ext uri="{63B3BB69-23CF-44E3-9099-C40C66FF867C}">
                  <a14:compatExt spid="_x0000_s63019"/>
                </a:ext>
                <a:ext uri="{FF2B5EF4-FFF2-40B4-BE49-F238E27FC236}">
                  <a16:creationId xmlns:a16="http://schemas.microsoft.com/office/drawing/2014/main" id="{00000000-0008-0000-1200-00002BF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Serviços: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12</xdr:row>
          <xdr:rowOff>514350</xdr:rowOff>
        </xdr:from>
        <xdr:to>
          <xdr:col>6</xdr:col>
          <xdr:colOff>466725</xdr:colOff>
          <xdr:row>12</xdr:row>
          <xdr:rowOff>762000</xdr:rowOff>
        </xdr:to>
        <xdr:sp macro="" textlink="">
          <xdr:nvSpPr>
            <xdr:cNvPr id="63020" name="Label 2604" hidden="1">
              <a:extLst>
                <a:ext uri="{63B3BB69-23CF-44E3-9099-C40C66FF867C}">
                  <a14:compatExt spid="_x0000_s63020"/>
                </a:ext>
                <a:ext uri="{FF2B5EF4-FFF2-40B4-BE49-F238E27FC236}">
                  <a16:creationId xmlns:a16="http://schemas.microsoft.com/office/drawing/2014/main" id="{00000000-0008-0000-1200-00002CF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Modo de Exibição: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142875</xdr:rowOff>
        </xdr:from>
        <xdr:to>
          <xdr:col>17</xdr:col>
          <xdr:colOff>19050</xdr:colOff>
          <xdr:row>10</xdr:row>
          <xdr:rowOff>114300</xdr:rowOff>
        </xdr:to>
        <xdr:pic>
          <xdr:nvPicPr>
            <xdr:cNvPr id="85789" name="Imagem 2">
              <a:extLst>
                <a:ext uri="{FF2B5EF4-FFF2-40B4-BE49-F238E27FC236}">
                  <a16:creationId xmlns:a16="http://schemas.microsoft.com/office/drawing/2014/main" id="{00000000-0008-0000-1200-00001D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6337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447675"/>
              <a:ext cx="10839450" cy="11144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2</xdr:row>
          <xdr:rowOff>142875</xdr:rowOff>
        </xdr:from>
        <xdr:to>
          <xdr:col>22</xdr:col>
          <xdr:colOff>809625</xdr:colOff>
          <xdr:row>10</xdr:row>
          <xdr:rowOff>114300</xdr:rowOff>
        </xdr:to>
        <xdr:pic>
          <xdr:nvPicPr>
            <xdr:cNvPr id="85790" name="Imagem 3">
              <a:extLst>
                <a:ext uri="{FF2B5EF4-FFF2-40B4-BE49-F238E27FC236}">
                  <a16:creationId xmlns:a16="http://schemas.microsoft.com/office/drawing/2014/main" id="{00000000-0008-0000-1200-00001E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63374"/>
                </a:ext>
              </a:extLst>
            </xdr:cNvPicPr>
          </xdr:nvPicPr>
          <xdr:blipFill>
            <a:blip xmlns:r="http://schemas.openxmlformats.org/officeDocument/2006/relationships" r:embed="rId2"/>
            <a:srcRect l="55278"/>
            <a:stretch>
              <a:fillRect/>
            </a:stretch>
          </xdr:blipFill>
          <xdr:spPr bwMode="auto">
            <a:xfrm>
              <a:off x="10829925" y="447675"/>
              <a:ext cx="4848225" cy="11144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2</xdr:row>
          <xdr:rowOff>142875</xdr:rowOff>
        </xdr:from>
        <xdr:to>
          <xdr:col>28</xdr:col>
          <xdr:colOff>809625</xdr:colOff>
          <xdr:row>10</xdr:row>
          <xdr:rowOff>123825</xdr:rowOff>
        </xdr:to>
        <xdr:pic>
          <xdr:nvPicPr>
            <xdr:cNvPr id="85791" name="Imagem 4">
              <a:extLst>
                <a:ext uri="{FF2B5EF4-FFF2-40B4-BE49-F238E27FC236}">
                  <a16:creationId xmlns:a16="http://schemas.microsoft.com/office/drawing/2014/main" id="{00000000-0008-0000-1200-00001F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63375"/>
                </a:ext>
              </a:extLst>
            </xdr:cNvPicPr>
          </xdr:nvPicPr>
          <xdr:blipFill>
            <a:blip xmlns:r="http://schemas.openxmlformats.org/officeDocument/2006/relationships" r:embed="rId2"/>
            <a:srcRect l="55278"/>
            <a:stretch>
              <a:fillRect/>
            </a:stretch>
          </xdr:blipFill>
          <xdr:spPr bwMode="auto">
            <a:xfrm>
              <a:off x="15687675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0</xdr:colOff>
          <xdr:row>3</xdr:row>
          <xdr:rowOff>0</xdr:rowOff>
        </xdr:from>
        <xdr:to>
          <xdr:col>34</xdr:col>
          <xdr:colOff>800100</xdr:colOff>
          <xdr:row>10</xdr:row>
          <xdr:rowOff>123825</xdr:rowOff>
        </xdr:to>
        <xdr:pic>
          <xdr:nvPicPr>
            <xdr:cNvPr id="85792" name="Imagem 5">
              <a:extLst>
                <a:ext uri="{FF2B5EF4-FFF2-40B4-BE49-F238E27FC236}">
                  <a16:creationId xmlns:a16="http://schemas.microsoft.com/office/drawing/2014/main" id="{00000000-0008-0000-1200-000020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63376"/>
                </a:ext>
              </a:extLst>
            </xdr:cNvPicPr>
          </xdr:nvPicPr>
          <xdr:blipFill>
            <a:blip xmlns:r="http://schemas.openxmlformats.org/officeDocument/2006/relationships" r:embed="rId3"/>
            <a:srcRect l="55278"/>
            <a:stretch>
              <a:fillRect/>
            </a:stretch>
          </xdr:blipFill>
          <xdr:spPr bwMode="auto">
            <a:xfrm>
              <a:off x="20535900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0</xdr:colOff>
          <xdr:row>3</xdr:row>
          <xdr:rowOff>0</xdr:rowOff>
        </xdr:from>
        <xdr:to>
          <xdr:col>40</xdr:col>
          <xdr:colOff>800100</xdr:colOff>
          <xdr:row>10</xdr:row>
          <xdr:rowOff>123825</xdr:rowOff>
        </xdr:to>
        <xdr:pic>
          <xdr:nvPicPr>
            <xdr:cNvPr id="85793" name="Imagem 6">
              <a:extLst>
                <a:ext uri="{FF2B5EF4-FFF2-40B4-BE49-F238E27FC236}">
                  <a16:creationId xmlns:a16="http://schemas.microsoft.com/office/drawing/2014/main" id="{00000000-0008-0000-1200-000021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63377"/>
                </a:ext>
              </a:extLst>
            </xdr:cNvPicPr>
          </xdr:nvPicPr>
          <xdr:blipFill>
            <a:blip xmlns:r="http://schemas.openxmlformats.org/officeDocument/2006/relationships" r:embed="rId2"/>
            <a:srcRect l="55278"/>
            <a:stretch>
              <a:fillRect/>
            </a:stretch>
          </xdr:blipFill>
          <xdr:spPr bwMode="auto">
            <a:xfrm>
              <a:off x="25393650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0</xdr:colOff>
          <xdr:row>3</xdr:row>
          <xdr:rowOff>0</xdr:rowOff>
        </xdr:from>
        <xdr:to>
          <xdr:col>46</xdr:col>
          <xdr:colOff>800100</xdr:colOff>
          <xdr:row>10</xdr:row>
          <xdr:rowOff>123825</xdr:rowOff>
        </xdr:to>
        <xdr:pic>
          <xdr:nvPicPr>
            <xdr:cNvPr id="85794" name="Imagem 7">
              <a:extLst>
                <a:ext uri="{FF2B5EF4-FFF2-40B4-BE49-F238E27FC236}">
                  <a16:creationId xmlns:a16="http://schemas.microsoft.com/office/drawing/2014/main" id="{00000000-0008-0000-1200-000022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63378"/>
                </a:ext>
              </a:extLst>
            </xdr:cNvPicPr>
          </xdr:nvPicPr>
          <xdr:blipFill>
            <a:blip xmlns:r="http://schemas.openxmlformats.org/officeDocument/2006/relationships" r:embed="rId3"/>
            <a:srcRect l="55278"/>
            <a:stretch>
              <a:fillRect/>
            </a:stretch>
          </xdr:blipFill>
          <xdr:spPr bwMode="auto">
            <a:xfrm>
              <a:off x="30251400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0</xdr:colOff>
          <xdr:row>3</xdr:row>
          <xdr:rowOff>0</xdr:rowOff>
        </xdr:from>
        <xdr:to>
          <xdr:col>52</xdr:col>
          <xdr:colOff>800100</xdr:colOff>
          <xdr:row>10</xdr:row>
          <xdr:rowOff>123825</xdr:rowOff>
        </xdr:to>
        <xdr:pic>
          <xdr:nvPicPr>
            <xdr:cNvPr id="85795" name="Imagem 8">
              <a:extLst>
                <a:ext uri="{FF2B5EF4-FFF2-40B4-BE49-F238E27FC236}">
                  <a16:creationId xmlns:a16="http://schemas.microsoft.com/office/drawing/2014/main" id="{00000000-0008-0000-1200-000023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63379"/>
                </a:ext>
              </a:extLst>
            </xdr:cNvPicPr>
          </xdr:nvPicPr>
          <xdr:blipFill>
            <a:blip xmlns:r="http://schemas.openxmlformats.org/officeDocument/2006/relationships" r:embed="rId3"/>
            <a:srcRect l="55278"/>
            <a:stretch>
              <a:fillRect/>
            </a:stretch>
          </xdr:blipFill>
          <xdr:spPr bwMode="auto">
            <a:xfrm>
              <a:off x="35109150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809625</xdr:colOff>
          <xdr:row>3</xdr:row>
          <xdr:rowOff>0</xdr:rowOff>
        </xdr:from>
        <xdr:to>
          <xdr:col>58</xdr:col>
          <xdr:colOff>800100</xdr:colOff>
          <xdr:row>10</xdr:row>
          <xdr:rowOff>123825</xdr:rowOff>
        </xdr:to>
        <xdr:pic>
          <xdr:nvPicPr>
            <xdr:cNvPr id="85796" name="Imagem 9">
              <a:extLst>
                <a:ext uri="{FF2B5EF4-FFF2-40B4-BE49-F238E27FC236}">
                  <a16:creationId xmlns:a16="http://schemas.microsoft.com/office/drawing/2014/main" id="{00000000-0008-0000-1200-0000244F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6" spid="_x0000_s63380"/>
                </a:ext>
              </a:extLst>
            </xdr:cNvPicPr>
          </xdr:nvPicPr>
          <xdr:blipFill>
            <a:blip xmlns:r="http://schemas.openxmlformats.org/officeDocument/2006/relationships" r:embed="rId3"/>
            <a:srcRect l="55278"/>
            <a:stretch>
              <a:fillRect/>
            </a:stretch>
          </xdr:blipFill>
          <xdr:spPr bwMode="auto">
            <a:xfrm>
              <a:off x="39966900" y="447675"/>
              <a:ext cx="48482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0</xdr:rowOff>
    </xdr:from>
    <xdr:to>
      <xdr:col>2</xdr:col>
      <xdr:colOff>1181100</xdr:colOff>
      <xdr:row>19</xdr:row>
      <xdr:rowOff>381000</xdr:rowOff>
    </xdr:to>
    <xdr:pic>
      <xdr:nvPicPr>
        <xdr:cNvPr id="90363" name="Picture 1">
          <a:extLst>
            <a:ext uri="{FF2B5EF4-FFF2-40B4-BE49-F238E27FC236}">
              <a16:creationId xmlns:a16="http://schemas.microsoft.com/office/drawing/2014/main" id="{00000000-0008-0000-1300-0000FB6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90500"/>
          <a:ext cx="15525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25</xdr:col>
      <xdr:colOff>38100</xdr:colOff>
      <xdr:row>18</xdr:row>
      <xdr:rowOff>95250</xdr:rowOff>
    </xdr:from>
    <xdr:to>
      <xdr:col>30</xdr:col>
      <xdr:colOff>9525</xdr:colOff>
      <xdr:row>19</xdr:row>
      <xdr:rowOff>180975</xdr:rowOff>
    </xdr:to>
    <xdr:sp macro="[0]!AdicionarAno" textlink="">
      <xdr:nvSpPr>
        <xdr:cNvPr id="6" name="Retângulo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/>
      </xdr:nvSpPr>
      <xdr:spPr>
        <a:xfrm>
          <a:off x="6762750" y="95250"/>
          <a:ext cx="1114425" cy="276225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Adicionar Ano</a:t>
          </a:r>
        </a:p>
      </xdr:txBody>
    </xdr:sp>
    <xdr:clientData fPrintsWithSheet="0"/>
  </xdr:twoCellAnchor>
  <xdr:twoCellAnchor editAs="absolute">
    <xdr:from>
      <xdr:col>30</xdr:col>
      <xdr:colOff>133350</xdr:colOff>
      <xdr:row>18</xdr:row>
      <xdr:rowOff>95250</xdr:rowOff>
    </xdr:from>
    <xdr:to>
      <xdr:col>35</xdr:col>
      <xdr:colOff>104775</xdr:colOff>
      <xdr:row>19</xdr:row>
      <xdr:rowOff>180975</xdr:rowOff>
    </xdr:to>
    <xdr:sp macro="[0]!ExcluirAno" textlink="">
      <xdr:nvSpPr>
        <xdr:cNvPr id="7" name="Retângulo 6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/>
      </xdr:nvSpPr>
      <xdr:spPr>
        <a:xfrm>
          <a:off x="8001000" y="95250"/>
          <a:ext cx="1114425" cy="276225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Excluir Ano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21</xdr:row>
          <xdr:rowOff>85725</xdr:rowOff>
        </xdr:from>
        <xdr:to>
          <xdr:col>54</xdr:col>
          <xdr:colOff>0</xdr:colOff>
          <xdr:row>27</xdr:row>
          <xdr:rowOff>95250</xdr:rowOff>
        </xdr:to>
        <xdr:pic>
          <xdr:nvPicPr>
            <xdr:cNvPr id="90366" name="Imagem 1">
              <a:extLst>
                <a:ext uri="{FF2B5EF4-FFF2-40B4-BE49-F238E27FC236}">
                  <a16:creationId xmlns:a16="http://schemas.microsoft.com/office/drawing/2014/main" id="{00000000-0008-0000-1300-0000FE60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3" spid="_x0000_s1130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61925" y="752475"/>
              <a:ext cx="131921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18</xdr:row>
      <xdr:rowOff>161925</xdr:rowOff>
    </xdr:from>
    <xdr:to>
      <xdr:col>2</xdr:col>
      <xdr:colOff>1228725</xdr:colOff>
      <xdr:row>20</xdr:row>
      <xdr:rowOff>0</xdr:rowOff>
    </xdr:to>
    <xdr:pic>
      <xdr:nvPicPr>
        <xdr:cNvPr id="89363" name="Picture 1">
          <a:extLst>
            <a:ext uri="{FF2B5EF4-FFF2-40B4-BE49-F238E27FC236}">
              <a16:creationId xmlns:a16="http://schemas.microsoft.com/office/drawing/2014/main" id="{00000000-0008-0000-1400-00001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0"/>
          <a:ext cx="15906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26</xdr:col>
      <xdr:colOff>201706</xdr:colOff>
      <xdr:row>19</xdr:row>
      <xdr:rowOff>44823</xdr:rowOff>
    </xdr:from>
    <xdr:to>
      <xdr:col>31</xdr:col>
      <xdr:colOff>195543</xdr:colOff>
      <xdr:row>20</xdr:row>
      <xdr:rowOff>56028</xdr:rowOff>
    </xdr:to>
    <xdr:sp macro="[0]!AdicionarMedições" textlink="">
      <xdr:nvSpPr>
        <xdr:cNvPr id="7" name="Retângulo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/>
      </xdr:nvSpPr>
      <xdr:spPr>
        <a:xfrm>
          <a:off x="7048500" y="44823"/>
          <a:ext cx="1114425" cy="403411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Adicionar 12 medições</a:t>
          </a:r>
        </a:p>
      </xdr:txBody>
    </xdr:sp>
    <xdr:clientData fPrintsWithSheet="0"/>
  </xdr:twoCellAnchor>
  <xdr:twoCellAnchor editAs="absolute">
    <xdr:from>
      <xdr:col>32</xdr:col>
      <xdr:colOff>95250</xdr:colOff>
      <xdr:row>19</xdr:row>
      <xdr:rowOff>44823</xdr:rowOff>
    </xdr:from>
    <xdr:to>
      <xdr:col>37</xdr:col>
      <xdr:colOff>89087</xdr:colOff>
      <xdr:row>20</xdr:row>
      <xdr:rowOff>56028</xdr:rowOff>
    </xdr:to>
    <xdr:sp macro="[0]!ExcluirMedições" textlink="">
      <xdr:nvSpPr>
        <xdr:cNvPr id="8" name="Retângulo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/>
      </xdr:nvSpPr>
      <xdr:spPr>
        <a:xfrm>
          <a:off x="8286750" y="44823"/>
          <a:ext cx="1114425" cy="403411"/>
        </a:xfrm>
        <a:prstGeom prst="rect">
          <a:avLst/>
        </a:prstGeom>
        <a:solidFill>
          <a:schemeClr val="bg2">
            <a:lumMod val="90000"/>
          </a:schemeClr>
        </a:solidFill>
        <a:ln w="6350">
          <a:solidFill>
            <a:schemeClr val="accent1">
              <a:shade val="50000"/>
            </a:schemeClr>
          </a:solidFill>
        </a:ln>
        <a:effectLst>
          <a:outerShdw dist="635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Excluir 12 Medições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228600</xdr:colOff>
          <xdr:row>26</xdr:row>
          <xdr:rowOff>142875</xdr:rowOff>
        </xdr:from>
        <xdr:to>
          <xdr:col>53</xdr:col>
          <xdr:colOff>228600</xdr:colOff>
          <xdr:row>28</xdr:row>
          <xdr:rowOff>0</xdr:rowOff>
        </xdr:to>
        <xdr:sp macro="" textlink="">
          <xdr:nvSpPr>
            <xdr:cNvPr id="19021" name="Spinner 1613" hidden="1">
              <a:extLst>
                <a:ext uri="{63B3BB69-23CF-44E3-9099-C40C66FF867C}">
                  <a14:compatExt spid="_x0000_s19021"/>
                </a:ext>
                <a:ext uri="{FF2B5EF4-FFF2-40B4-BE49-F238E27FC236}">
                  <a16:creationId xmlns:a16="http://schemas.microsoft.com/office/drawing/2014/main" id="{00000000-0008-0000-1400-00004D4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21</xdr:row>
          <xdr:rowOff>76200</xdr:rowOff>
        </xdr:from>
        <xdr:to>
          <xdr:col>54</xdr:col>
          <xdr:colOff>9525</xdr:colOff>
          <xdr:row>26</xdr:row>
          <xdr:rowOff>47625</xdr:rowOff>
        </xdr:to>
        <xdr:pic>
          <xdr:nvPicPr>
            <xdr:cNvPr id="89366" name="Imagem 1">
              <a:extLst>
                <a:ext uri="{FF2B5EF4-FFF2-40B4-BE49-F238E27FC236}">
                  <a16:creationId xmlns:a16="http://schemas.microsoft.com/office/drawing/2014/main" id="{00000000-0008-0000-1400-0000165D01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3" spid="_x0000_s1906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61925" y="552450"/>
              <a:ext cx="13192125" cy="11239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0</xdr:rowOff>
    </xdr:from>
    <xdr:to>
      <xdr:col>3</xdr:col>
      <xdr:colOff>647700</xdr:colOff>
      <xdr:row>2</xdr:row>
      <xdr:rowOff>9525</xdr:rowOff>
    </xdr:to>
    <xdr:pic>
      <xdr:nvPicPr>
        <xdr:cNvPr id="35427" name="Picture 1">
          <a:extLst>
            <a:ext uri="{FF2B5EF4-FFF2-40B4-BE49-F238E27FC236}">
              <a16:creationId xmlns:a16="http://schemas.microsoft.com/office/drawing/2014/main" id="{00000000-0008-0000-1500-0000638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0"/>
          <a:ext cx="10953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85725</xdr:rowOff>
        </xdr:from>
        <xdr:to>
          <xdr:col>15</xdr:col>
          <xdr:colOff>942975</xdr:colOff>
          <xdr:row>9</xdr:row>
          <xdr:rowOff>0</xdr:rowOff>
        </xdr:to>
        <xdr:pic>
          <xdr:nvPicPr>
            <xdr:cNvPr id="35428" name="Imagem 2">
              <a:extLst>
                <a:ext uri="{FF2B5EF4-FFF2-40B4-BE49-F238E27FC236}">
                  <a16:creationId xmlns:a16="http://schemas.microsoft.com/office/drawing/2014/main" id="{00000000-0008-0000-1500-0000648A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DADOS!A6:H14" spid="_x0000_s3486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4775" y="352425"/>
              <a:ext cx="8429625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TESE031\Usuarios\DOC\Micro_ASHFORD\PLANILHAS%202001%20(TUDO)\PROJETO%20ALVORADA%202\ALVORADA%20COMPLETO\E.E%20E.F.M.%20Napole&#227;o%20A.%20N&#243;brega%20-%20S.%20Mamed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ssoalcomp\c\Documents%20and%20Settings\pessoal\My%20Documents\Licita&#231;&#245;es%20Constru&#231;&#227;o\Composi&#231;&#227;o\DER\PM%20CABEDELO\composi&#231;ao%20Misula%20-%20Cabedelo%20-%20Portico%20-%20atu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A%20%20-%20%20Trabalhos%20Atuais%20UFPB\AULAS\Tecnologia%20II%20%2005.2\Equipe%20BrunaJulianaThais\Quarto\PRE&#199;O2006-atualizado%20MAI200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-%20%20Trabalhos%20Atuais%20UFPB\AULAS\Tecnologia%20II%20%2005.2\Equipe%20BrunaJulianaThais\Terceiro\Planilhas%20-%20predi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aroldo\Meus%20documentos\GEOSOLO\PAVIMENT_VG\Medi&#231;&#227;o%20n&#186;%200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aroldo\Meus%20documentos\GEOSOLO\PAVIMENT_VG\Med_5_marajoar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SERVIDOR\2012\PREFEITURAS\MARIZ&#211;POLIS\CAIXA\CONTRATOS%202011\PAVIMENTA&#199;&#195;O%20-%20MTUR\ENGENHARIA\Or&#231;amento%20pavimenta&#231;&#227;o%2050000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Usuarios\Neuza\HGMJusti&#231;aFederaCabedelo\PLANILHAComposi&#231;&#242;esTP05.2005Cabedel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TESE031\Usuarios\DOC\Micro_ASHFORD\PLANILHAS%202001%20(TUDO)\PROJETO%20ALVORADA%202\ALVORADA%20COMPLETO\E.E%20E.F.M.%20de%20Alcantil%20-%20Alcanti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FV-DNER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0798\TECNICO\TEACOMP\LOTE06\P09\P10\RELAT61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guaribe\c\TEMP\Fabio\Campanario_agua\Campanario\Agua\Volume4e5\Memorial-Orcamneto\Orc_Automacao%20agu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Projeto%20Alvorada\Projeto%20B&#225;sico%20Croat&#225;\&#193;gua\quadros\Orca_Esgoto_Col&#244;nia%202a%20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MUNDO\d\LICITA&#199;&#213;ES%20ENCERRADAS%20OU%20%20CONCLU&#205;DAS\UFRN%20-%20CONCORRENCIA%2003-2010%20DIA%2004-06-2010%20AS%2009HS%20-%20LINHA%2069KV\PLANILHA-UFRN%20CC-03-R0%20=%20PR&#199;%20+%2030%2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U.%20LOT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Licita&#231;&#245;es\CLIENTES\ATECEL\Licita&#231;&#245;es\Elementos\CGrandeZO_Colinas\Or&#231;amento\CGrande_Colinas%20do%20Sol_Or&#231;aBase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CLIENTES\ATECEL\Licita&#231;&#245;es\Elementos\CGrandeZO_Colinas\Or&#231;amento\CGrande_Colinas%20do%20Sol_Or&#231;aBas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Projeto%20Alvorada\Projeto%20B&#225;sico%20Croat&#225;\&#193;gua\Quantitativos\Or&#231;amento%20&#193;gua%20Croat&#225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PROJETOS\SISTEMA%20DE%20ABASTECIMENTO%20DE%20AGUA%20DA%20R.M.%20DE%20BELEM-PA\DIVERSOS\DIMI\Adutora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2009\PREFEITURAS\Matur&#233;ia\Banco%20de%20sementes%200276650-94\PROJETO%20COMPLETO(AGOSTO)\OR&#199;AMENTO%20matureia%20corrigido%20(DEZ%202009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nharia01\D-eng01\Meus%20documentos_Eng%201D\PREFEITURAS%20MUNICIPAIS%20ENG.%201\Joao%20Pessoa\JO&#195;O%20PESSOA%202005\Al&#231;a%20Beira%20Rio_2004\relat&#243;rio\Der\DER\PB008norte\Pb008n-RelFinal01\Pb008n-RelFinal01-Dimens&amp;ComparaPavim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B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PROJETOS%20DIVERSOS\Agua-Porto%20Velho\A.G.%20Resposta_ADM\Administra&#231;&#227;o%20Loc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sa\c\INTERNET\Eudora\Attach\SBLO_PcP-AmpTPS_fora_CL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1\c\EXCEL\CECAV\OR&#199;CILNI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2010\PREFEITURAS%202010\Cacimba%20de%20Areia\Caixa\CV%20Caixa%20Campo%20140.000,00\AMPLIAC&#195;O%20DO%20CAMPO%20DE%20FUTEBOL%20(140.000,00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vtec\djalma\Meus%20Documentos\Djalma\Composi&#231;&#227;o%20de%20pre&#231;os\PRE&#199;O95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vtec\djalma\Meus%20Documentos\Djalma\Composi&#231;&#227;o%20de%20pre&#231;os\Composi&#231;&#227;o%20b&#225;sica95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EDUARDO%20ALVES\Sinapi\C&#193;LCULO%20DE%20TAXAS_HABITE-SE%20E%20ALVAR&#193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1Projetos%20Oficiais\1CEHAP%20-%20Promoradia%202005\15%20-%20OR&#199;AMENTOS\Caixa%20definitivo\11%20-%20Uira&#250;na%20e%2010%20outros\11.9%20Or&#231;%20-%20PO&#199;O%20JOS&#201;%20DE%20MOURA%20-%20caixa2%20v2.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Usuarios\Neuza\CeltaConst.Empreend.Caico%20RN\Composi&#231;&#242;esEEAugustoSeverolRN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lipe\TRANSP_M1\Meus%20documentos\MATADOURO%20DE%20PEIXINHOS\ORCA\OR0212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A39D699\Planilha%20Or&#231;ament&#225;ria%20Gin&#225;sio%20de%20Santa%20Gertrudes_ADITAMENTO_fina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EUSTAQUIO\Tecnica%20%201%20recuperado\Programa%20RECURSOS%20PR&#211;PRIOS%20DO%20ESTADO%20-%20MTL\JO&#195;O%20PESSOA_CIDADE%20VERDE_197%20u.h\Desmatamento%20e%20Arruamento_OR&#199;AMENTO%20AN&#193;LISE%20CAIXA_BASE%2011.2008_Or&#231;aLicit_05.10.2009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\programas\Documents%20and%20Settings\C%20arlos%20%20Machado\My%20Documents\Disco%201\BR-262-MS(3)\Anexos%20PGQ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emp\AEG-OLD$\ar250\Projetos\Esta&#231;&#227;o%20Ci&#234;ncia%20-%20Niemeyer\Or&#231;amento\Or&#231;amento%20Final\Estacao%20Ciencia%20Or&#231;amento%20Concorr&#234;ncia%20012-200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\programas\PATO%20-%20BR%20-%20425%20aditivo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PROJETOS%20DIVERSOS\Agua-Porto%20Velho\A.G.%20Resposta_ADM\Adm%20Local%20-%20Porto%20Velh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lcl\lcl\Documents%20and%20Settings\Home\Meus%20documentos\Consorcio\PLANEJAMENTO%20SANEAR%20PARA&#205;BA\Medi&#231;&#245;es%20CAGEPA\Modelo%20para%20Medi&#231;&#227;o\Modelo_Medi&#231;&#227;o_Cri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- 120 Dias"/>
      <sheetName val="Reforma"/>
      <sheetName val="Ciência da Natureza"/>
      <sheetName val="Informática"/>
      <sheetName val="Biblioteca"/>
      <sheetName val="CRONOGRAMA_-_120_Dias"/>
      <sheetName val="Ciência_da_Natureza"/>
      <sheetName val="ENTRADA_DE_DADOS"/>
      <sheetName val="FRE_"/>
      <sheetName val="INCCTOT"/>
      <sheetName val="MEMÓRIA SERVIÇ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 BASE CABEDELO"/>
      <sheetName val="INSUMOS"/>
      <sheetName val="COMPOSIÇÃO"/>
      <sheetName val="PLANILHA  MISULA"/>
      <sheetName val="CRONOGRAMA"/>
      <sheetName val="planilha encargos"/>
    </sheetNames>
    <sheetDataSet>
      <sheetData sheetId="0" refreshError="1"/>
      <sheetData sheetId="1" refreshError="1">
        <row r="8">
          <cell r="C8">
            <v>1.6</v>
          </cell>
        </row>
        <row r="9">
          <cell r="C9">
            <v>2.1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IÇÃO"/>
      <sheetName val="QUANTITATIVO"/>
      <sheetName val="CRONOGRAMA"/>
    </sheetNames>
    <sheetDataSet>
      <sheetData sheetId="0" refreshError="1">
        <row r="8">
          <cell r="C8">
            <v>1.59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dro de quantitativos"/>
      <sheetName val="INSUMOS"/>
      <sheetName val="CPU"/>
      <sheetName val="ORÇAMENTO obra"/>
      <sheetName val="Cronograma Fisico"/>
      <sheetName val="Cronograma Financeiro"/>
    </sheetNames>
    <sheetDataSet>
      <sheetData sheetId="0" refreshError="1"/>
      <sheetData sheetId="1" refreshError="1">
        <row r="6">
          <cell r="C6">
            <v>1.91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atório-5ª med."/>
      <sheetName val="RESUMO-DVOP"/>
      <sheetName val="REAJUSTE "/>
      <sheetName val="Rem. e limpeza "/>
      <sheetName val="Cubação - Teórica"/>
      <sheetName val="DMT - TEORICO "/>
      <sheetName val="Cub.-Med 5"/>
      <sheetName val="DMT-5ª MEDIÇÃO "/>
      <sheetName val="Cronograma Físico-Financeiro"/>
      <sheetName val="Cronograma Semanal"/>
      <sheetName val="Bueiros"/>
      <sheetName val="Regula"/>
      <sheetName val="Sub-base"/>
      <sheetName val="Base"/>
      <sheetName val="Imprimação"/>
      <sheetName val="CBUQ"/>
      <sheetName val="Colchão drenante"/>
      <sheetName val="TSS"/>
      <sheetName val="TSD-FOG"/>
      <sheetName val="AGREGADOS"/>
      <sheetName val="Pintura"/>
      <sheetName val="Grama"/>
      <sheetName val="Transporte de brita"/>
      <sheetName val="DRENO"/>
      <sheetName val="DRENO SALDO"/>
      <sheetName val="AÇO CA-50"/>
      <sheetName val="AÇO CA-50 (2)"/>
      <sheetName val="DMT - TEORICO 2"/>
      <sheetName val="Acumu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6">
          <cell r="J36">
            <v>39224</v>
          </cell>
          <cell r="M36">
            <v>39224</v>
          </cell>
        </row>
      </sheetData>
      <sheetData sheetId="12">
        <row r="36">
          <cell r="U36">
            <v>228419.09999999998</v>
          </cell>
        </row>
      </sheetData>
      <sheetData sheetId="13">
        <row r="39">
          <cell r="U39">
            <v>263049.59999999998</v>
          </cell>
        </row>
        <row r="40">
          <cell r="U40">
            <v>13152.48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nal"/>
      <sheetName val="MED_5"/>
      <sheetName val="REL MED_5"/>
      <sheetName val="Relatório-1ª med."/>
      <sheetName val="DRENA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 DE CALCULO"/>
      <sheetName val="ORÇAMENTO"/>
      <sheetName val="QCI"/>
      <sheetName val="Cronog CP financeira"/>
      <sheetName val="Custos Unitários "/>
      <sheetName val="COMPOSIÇÃO DO BDI "/>
      <sheetName val="CUBAC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Quadro + Gráfico"/>
      <sheetName val="Custo do CM-30"/>
      <sheetName val="Cálculo"/>
      <sheetName val="Preços"/>
      <sheetName val="Desp. Apoio"/>
      <sheetName val="memória de calculo_liquida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Fresagem de Pista Ago-98"/>
      <sheetName val="Proposta"/>
      <sheetName val="Carimbo de Nota"/>
      <sheetName val="P3"/>
      <sheetName val="PLANILHA ATUALIZADA"/>
      <sheetName val="Auxiliar"/>
      <sheetName val="COMPOS1"/>
      <sheetName val="RELATA"/>
      <sheetName val="Tela"/>
      <sheetName val="Atualizacao"/>
      <sheetName val="Chuvas"/>
      <sheetName val="Medição"/>
      <sheetName val="CRON.NOVO.ARIPUANA"/>
      <sheetName val="Conc 20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Custo da Imprimação"/>
      <sheetName val="Custo da Pintura de Lig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IÇÃO"/>
      <sheetName val="PlanilhaAmpliação"/>
      <sheetName val="BDI25"/>
      <sheetName val="EncSociais 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or Out_ 2001 _ BDI_20_ Ajust"/>
      <sheetName val="Refor Out. 2001 - BDI=20% Ajust"/>
      <sheetName val="Biblioteca Out. 2001 - BDI=20%"/>
      <sheetName val=" Salas OUT 2001 COM BDI 20%"/>
      <sheetName val="Lab cienc nat BRASILIA"/>
      <sheetName val="CRONOGRAMA - 120 Dias"/>
      <sheetName val="Refor_Out__2001_-_BDI=20%_Ajust"/>
      <sheetName val="Biblioteca_Out__2001_-_BDI=20%"/>
      <sheetName val="_Salas_OUT_2001_COM_BDI_20%"/>
      <sheetName val="Lab_cienc_nat_BRASILIA"/>
      <sheetName val="CRONOGRAMA_-_120_Dias"/>
      <sheetName val="Refor_Out__2001___BDI_20__Ajust"/>
      <sheetName val="Refor_Out__2001_-_BDI=20%_Ajus1"/>
      <sheetName val="Biblioteca_Out__2001_-_BDI=20%1"/>
      <sheetName val="_Salas_OUT_2001_COM_BDI_20%1"/>
      <sheetName val="Lab_cienc_nat_BRASILIA1"/>
      <sheetName val="CRONOGRAMA_-_120_Dias1"/>
      <sheetName val="Refor_Out__2001___BDI_20__Ajus1"/>
      <sheetName val="Refor_Out__2001_-_BDI=20%_Ajus2"/>
      <sheetName val="Biblioteca_Out__2001_-_BDI=20%2"/>
      <sheetName val="_Salas_OUT_2001_COM_BDI_20%2"/>
      <sheetName val="Lab_cienc_nat_BRASILIA2"/>
      <sheetName val="CRONOGRAMA_-_120_Dias2"/>
      <sheetName val="Refor_Out__2001___BDI_20__Ajus2"/>
      <sheetName val="Planilha_de_Contrato"/>
      <sheetName val="MC 01"/>
      <sheetName val="Planilha1"/>
      <sheetName val="COMPOSIÇÃ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TR1"/>
      <sheetName val="UTR 2"/>
      <sheetName val="UTR3"/>
      <sheetName val="UTR4"/>
      <sheetName val="UTR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_OBRAS"/>
      <sheetName val="ligação predial"/>
      <sheetName val="REDE COLETORA"/>
      <sheetName val="ESTA ELEVATÓRIA_"/>
      <sheetName val="EMISSÁRIO_"/>
      <sheetName val="AQU TERRENO-"/>
      <sheetName val="RESUMO"/>
      <sheetName val="AQU TERRENO_"/>
    </sheetNames>
    <sheetDataSet>
      <sheetData sheetId="0" refreshError="1">
        <row r="8">
          <cell r="H8">
            <v>15099.060000000001</v>
          </cell>
        </row>
      </sheetData>
      <sheetData sheetId="1" refreshError="1">
        <row r="9">
          <cell r="H9">
            <v>87735.12</v>
          </cell>
        </row>
        <row r="19">
          <cell r="H19">
            <v>33993.180000000008</v>
          </cell>
        </row>
      </sheetData>
      <sheetData sheetId="2" refreshError="1">
        <row r="9">
          <cell r="H9">
            <v>327265.86999999994</v>
          </cell>
        </row>
        <row r="67">
          <cell r="H67">
            <v>90106.86</v>
          </cell>
        </row>
      </sheetData>
      <sheetData sheetId="3" refreshError="1">
        <row r="9">
          <cell r="H9">
            <v>30966.526499999996</v>
          </cell>
        </row>
        <row r="106">
          <cell r="H106">
            <v>49744.2</v>
          </cell>
        </row>
        <row r="143">
          <cell r="H143">
            <v>18679.9211</v>
          </cell>
        </row>
      </sheetData>
      <sheetData sheetId="4" refreshError="1">
        <row r="9">
          <cell r="H9">
            <v>797.15</v>
          </cell>
        </row>
        <row r="39">
          <cell r="H39">
            <v>754.13</v>
          </cell>
        </row>
        <row r="50">
          <cell r="H50">
            <v>6502.5400000000009</v>
          </cell>
        </row>
        <row r="80">
          <cell r="H80">
            <v>3995.81</v>
          </cell>
        </row>
      </sheetData>
      <sheetData sheetId="5" refreshError="1">
        <row r="9">
          <cell r="H9">
            <v>12000</v>
          </cell>
        </row>
      </sheetData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_Linha 69kV"/>
      <sheetName val="COMPOSIÇÃO"/>
      <sheetName val="Crono_Linha 69kV"/>
      <sheetName val="LEIS SOCIAIS"/>
      <sheetName val="BDI"/>
    </sheetNames>
    <sheetDataSet>
      <sheetData sheetId="0"/>
      <sheetData sheetId="1">
        <row r="10">
          <cell r="I10">
            <v>-0.3</v>
          </cell>
        </row>
      </sheetData>
      <sheetData sheetId="2"/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U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 DE DADOS"/>
      <sheetName val="ORÇAMENTO"/>
      <sheetName val="QCI"/>
      <sheetName val="Cronograma"/>
      <sheetName val="ORÇAM. - ÁGUA"/>
      <sheetName val="ORÇAM. - ESGOTO"/>
      <sheetName val="QUADRO QUANT. ESGOTO"/>
      <sheetName val="ORÇAM. - ELÉTRICO"/>
    </sheetNames>
    <sheetDataSet>
      <sheetData sheetId="0">
        <row r="5">
          <cell r="F5">
            <v>362</v>
          </cell>
          <cell r="I5">
            <v>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 DE DADOS"/>
      <sheetName val="ORÇAMENTO"/>
      <sheetName val="QCI"/>
      <sheetName val="Cronograma"/>
      <sheetName val="ORÇAM. - ÁGUA"/>
      <sheetName val="ORÇAM. - ESGOTO"/>
      <sheetName val="QUADRO QUANT. ESGOTO"/>
      <sheetName val="ORÇAM. - ELÉTRICO"/>
    </sheetNames>
    <sheetDataSet>
      <sheetData sheetId="0">
        <row r="5">
          <cell r="F5">
            <v>362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A - Canteiro de Obra"/>
      <sheetName val="B - Captação_Elevação 1a Etapa "/>
      <sheetName val="C - Captação_Elevação 2a Etapa "/>
      <sheetName val="D -Adutora OK"/>
      <sheetName val="E - Reservatório Apoiado OK"/>
      <sheetName val="F - Estação de Tratamento"/>
      <sheetName val="G - Rede de Distribuição OK"/>
      <sheetName val="H - Ligação Predial OK"/>
      <sheetName val="I - Escritório de Operações OK"/>
      <sheetName val="B _ Captação_Elevação 1a Etapa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tico"/>
      <sheetName val="QUANT.SERVIÇO"/>
      <sheetName val="Resumo A"/>
      <sheetName val="Planilha Orcamentaria"/>
      <sheetName val="Planilha Orcamentaria (2)"/>
      <sheetName val="Augusto M. FoFo"/>
      <sheetName val="Lote 02 FoF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ÃO DE CUSTOS"/>
      <sheetName val="BCO DE SEMENTES CORRETA"/>
      <sheetName val="QUADRA MULTI_USO"/>
      <sheetName val="CTO DE ATIVIDADES CORRETO"/>
      <sheetName val="ORÇAMENTO GLOBAL"/>
      <sheetName val="FOSSA e SUMIDOURO"/>
      <sheetName val="Orçamento Banco em Alvenaria"/>
      <sheetName val="Orçamento Cisterna"/>
      <sheetName val="COMPOSIÇÃO _FOSSA E SUMIDOURO_"/>
      <sheetName val="elétrico com códigos_3_"/>
      <sheetName val="QCI FINAL"/>
      <sheetName val="CRONOGRAMA GLOBAL"/>
      <sheetName val="CRON. GLOBAL S EQUIPAM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çosNoPrint"/>
      <sheetName val="ComparaQuantNoPrint"/>
      <sheetName val="TodasTraf-2011-NoPrint"/>
      <sheetName val="TrafPb008"/>
      <sheetName val="PavPb008"/>
      <sheetName val="TrafPb027"/>
      <sheetName val="PavPb027"/>
      <sheetName val="TrafPb033(1)"/>
      <sheetName val="PavPb033(1)"/>
      <sheetName val="TrafPb033(2)"/>
      <sheetName val="PavPb033(2)"/>
      <sheetName val="TrafPb059(1)"/>
      <sheetName val="PavPb059(1)"/>
      <sheetName val="TrafPb059(2)"/>
      <sheetName val="PavPb059(2)"/>
      <sheetName val="TrafPb061"/>
      <sheetName val="PavPb061"/>
      <sheetName val="TrafPb065"/>
      <sheetName val="PavPb065"/>
      <sheetName val="TodasTraf-2000-NoPrint"/>
      <sheetName val="Br101-NoPrint"/>
      <sheetName val="TrafAnual-NoPrint"/>
      <sheetName val="TrafContExpan-NoPrint"/>
      <sheetName val="PavComplNoPrint"/>
      <sheetName val="Principal"/>
      <sheetName val="Pb008n-RelFinal01-Dimens&amp;Compar"/>
      <sheetName val="PLANIL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7">
          <cell r="C7" t="str">
            <v>TRECHO</v>
          </cell>
          <cell r="D7" t="str">
            <v>CARRO DE PASSEIO</v>
          </cell>
          <cell r="E7" t="str">
            <v>ÔNIBUS</v>
          </cell>
          <cell r="F7" t="str">
            <v>CAMINHÃO 2C</v>
          </cell>
          <cell r="G7" t="str">
            <v>CAMINHÃO 3C</v>
          </cell>
          <cell r="H7" t="str">
            <v xml:space="preserve">SEMIREB. 2S2       </v>
          </cell>
          <cell r="I7" t="str">
            <v>SEMIREB. 2S3</v>
          </cell>
          <cell r="J7" t="str">
            <v>SEMIREB. 3S2</v>
          </cell>
          <cell r="K7" t="str">
            <v>TOTAL COMERCIAL</v>
          </cell>
          <cell r="L7" t="str">
            <v>TOTAL</v>
          </cell>
        </row>
        <row r="8">
          <cell r="C8" t="str">
            <v>Div. PB-RN - Entr. BR-230 (A)</v>
          </cell>
          <cell r="D8">
            <v>2514</v>
          </cell>
          <cell r="E8">
            <v>174</v>
          </cell>
          <cell r="F8">
            <v>407</v>
          </cell>
          <cell r="G8">
            <v>494</v>
          </cell>
          <cell r="H8">
            <v>40</v>
          </cell>
          <cell r="I8">
            <v>309</v>
          </cell>
          <cell r="J8">
            <v>68</v>
          </cell>
          <cell r="K8">
            <v>1492</v>
          </cell>
          <cell r="L8">
            <v>4006</v>
          </cell>
        </row>
        <row r="9">
          <cell r="C9" t="str">
            <v>Lucena - Praia de Campina</v>
          </cell>
          <cell r="D9">
            <v>2294</v>
          </cell>
          <cell r="E9">
            <v>126</v>
          </cell>
          <cell r="F9">
            <v>396</v>
          </cell>
          <cell r="G9">
            <v>170</v>
          </cell>
          <cell r="H9">
            <v>62</v>
          </cell>
          <cell r="I9">
            <v>0</v>
          </cell>
          <cell r="J9">
            <v>0</v>
          </cell>
          <cell r="K9">
            <v>754</v>
          </cell>
          <cell r="L9">
            <v>3048</v>
          </cell>
        </row>
        <row r="10">
          <cell r="C10" t="str">
            <v>BR-101 - Lerolândia</v>
          </cell>
          <cell r="D10">
            <v>186</v>
          </cell>
          <cell r="E10">
            <v>34</v>
          </cell>
          <cell r="F10">
            <v>48</v>
          </cell>
          <cell r="G10">
            <v>49</v>
          </cell>
          <cell r="H10">
            <v>37</v>
          </cell>
          <cell r="I10">
            <v>15</v>
          </cell>
          <cell r="J10">
            <v>0</v>
          </cell>
          <cell r="K10">
            <v>183</v>
          </cell>
          <cell r="L10">
            <v>369</v>
          </cell>
        </row>
        <row r="11">
          <cell r="C11" t="str">
            <v>Praia de Campina - Rio Tinto</v>
          </cell>
          <cell r="D11">
            <v>108</v>
          </cell>
          <cell r="E11">
            <v>4</v>
          </cell>
          <cell r="F11">
            <v>11</v>
          </cell>
          <cell r="G11">
            <v>1</v>
          </cell>
          <cell r="H11">
            <v>0</v>
          </cell>
          <cell r="I11">
            <v>0</v>
          </cell>
          <cell r="J11">
            <v>0</v>
          </cell>
          <cell r="K11">
            <v>16</v>
          </cell>
          <cell r="L11">
            <v>124</v>
          </cell>
        </row>
        <row r="12">
          <cell r="C12" t="str">
            <v>Rio Tinto - BR-101</v>
          </cell>
          <cell r="D12">
            <v>69</v>
          </cell>
          <cell r="E12">
            <v>6</v>
          </cell>
          <cell r="F12">
            <v>36</v>
          </cell>
          <cell r="G12">
            <v>0</v>
          </cell>
          <cell r="H12">
            <v>4</v>
          </cell>
          <cell r="I12">
            <v>0</v>
          </cell>
          <cell r="J12">
            <v>0</v>
          </cell>
          <cell r="K12">
            <v>46</v>
          </cell>
          <cell r="L12">
            <v>115</v>
          </cell>
        </row>
        <row r="13">
          <cell r="C13" t="str">
            <v>BR-101 - Mataraca</v>
          </cell>
          <cell r="D13">
            <v>224</v>
          </cell>
          <cell r="E13">
            <v>40</v>
          </cell>
          <cell r="F13">
            <v>32</v>
          </cell>
          <cell r="G13">
            <v>102</v>
          </cell>
          <cell r="H13">
            <v>132</v>
          </cell>
          <cell r="I13">
            <v>0</v>
          </cell>
          <cell r="J13">
            <v>0</v>
          </cell>
          <cell r="K13">
            <v>306</v>
          </cell>
          <cell r="L13">
            <v>530</v>
          </cell>
        </row>
        <row r="14">
          <cell r="C14" t="str">
            <v>Mataraca - Barra de Camaratuba</v>
          </cell>
          <cell r="D14">
            <v>48</v>
          </cell>
          <cell r="E14">
            <v>4</v>
          </cell>
          <cell r="F14">
            <v>10</v>
          </cell>
          <cell r="G14">
            <v>2</v>
          </cell>
          <cell r="H14">
            <v>0</v>
          </cell>
          <cell r="I14">
            <v>0</v>
          </cell>
          <cell r="J14">
            <v>0</v>
          </cell>
          <cell r="K14">
            <v>16</v>
          </cell>
          <cell r="L14">
            <v>64</v>
          </cell>
        </row>
        <row r="15">
          <cell r="C15" t="str">
            <v>PB-065 - Camaratuba</v>
          </cell>
          <cell r="D15">
            <v>42</v>
          </cell>
          <cell r="E15">
            <v>8</v>
          </cell>
          <cell r="F15">
            <v>9</v>
          </cell>
          <cell r="G15">
            <v>2</v>
          </cell>
          <cell r="H15">
            <v>0</v>
          </cell>
          <cell r="I15">
            <v>0</v>
          </cell>
          <cell r="J15">
            <v>0</v>
          </cell>
          <cell r="K15">
            <v>19</v>
          </cell>
          <cell r="L15">
            <v>61</v>
          </cell>
        </row>
        <row r="16">
          <cell r="C16" t="str">
            <v>Mataraca - Divisa PB/RN</v>
          </cell>
          <cell r="D16">
            <v>59</v>
          </cell>
          <cell r="E16">
            <v>15</v>
          </cell>
          <cell r="F16">
            <v>15</v>
          </cell>
          <cell r="G16">
            <v>5</v>
          </cell>
          <cell r="H16">
            <v>0</v>
          </cell>
          <cell r="I16">
            <v>0</v>
          </cell>
          <cell r="J16">
            <v>0</v>
          </cell>
          <cell r="K16">
            <v>35</v>
          </cell>
          <cell r="L16">
            <v>94</v>
          </cell>
        </row>
        <row r="17">
          <cell r="C17" t="str">
            <v>Taxas  de Crescimento</v>
          </cell>
          <cell r="D17">
            <v>3.5000000000000003E-2</v>
          </cell>
          <cell r="E17">
            <v>2.5000000000000001E-2</v>
          </cell>
          <cell r="F17">
            <v>0.03</v>
          </cell>
          <cell r="G17">
            <v>0.03</v>
          </cell>
          <cell r="H17">
            <v>0.03</v>
          </cell>
          <cell r="I17">
            <v>0.03</v>
          </cell>
          <cell r="J17">
            <v>0.03</v>
          </cell>
        </row>
      </sheetData>
      <sheetData sheetId="20" refreshError="1"/>
      <sheetData sheetId="21" refreshError="1"/>
      <sheetData sheetId="22" refreshError="1">
        <row r="4">
          <cell r="O4">
            <v>0.86074150626533996</v>
          </cell>
        </row>
        <row r="5">
          <cell r="O5">
            <v>1.0244464944649401</v>
          </cell>
        </row>
      </sheetData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dm Local  -RESUMO"/>
      <sheetName val="Adm Local "/>
      <sheetName val="Eng3"/>
      <sheetName val="Eng2"/>
      <sheetName val="Eng1"/>
      <sheetName val="Eng.Assist"/>
      <sheetName val="Chefe de Seção"/>
      <sheetName val="Médico_Trabalho"/>
      <sheetName val="Mestre_Obra"/>
      <sheetName val="Tec_Medio 3"/>
      <sheetName val="Tec_Medio 2"/>
      <sheetName val="Tec_Medio 1"/>
      <sheetName val="Enc_Pessoal"/>
      <sheetName val="Enc_Financeiro"/>
      <sheetName val="Encarregado Serv Gerais"/>
      <sheetName val="Encarregado Geral"/>
      <sheetName val="Téc_Segurança"/>
      <sheetName val="Téc_Enfermagem"/>
      <sheetName val="Auxiliar_Técnico"/>
      <sheetName val="Secretária"/>
      <sheetName val="Recepcionista"/>
      <sheetName val="Topógrafo"/>
      <sheetName val="Almoxarife"/>
      <sheetName val="Apontador"/>
      <sheetName val="Aux_Almoxarife"/>
      <sheetName val="Aux_Pessoal"/>
      <sheetName val="Aux_Topografia"/>
      <sheetName val="Aux_Segurança"/>
      <sheetName val="Aux_Enfermagem"/>
      <sheetName val="MO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étrica"/>
      <sheetName val="Orçamento Global"/>
      <sheetName val="Hidrossanitário"/>
      <sheetName val="Genéricos"/>
      <sheetName val="SBLO_PcP-AmpTPS_fora_CLP"/>
      <sheetName val="Orçamento_Global"/>
    </sheetNames>
    <sheetDataSet>
      <sheetData sheetId="0"/>
      <sheetData sheetId="1" refreshError="1">
        <row r="38">
          <cell r="D38">
            <v>0.2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>
        <row r="13">
          <cell r="J13">
            <v>1350.16</v>
          </cell>
        </row>
        <row r="30">
          <cell r="J30">
            <v>1189.9100000000001</v>
          </cell>
        </row>
        <row r="39">
          <cell r="J39">
            <v>11246.3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 DE CALCULO"/>
      <sheetName val="Orçamento"/>
      <sheetName val="QCI"/>
      <sheetName val="CRONOGRAMA"/>
      <sheetName val="COMPOSIÇÃO DO BDI "/>
      <sheetName val="COMPOSIÇÃO CUSTO"/>
      <sheetName val="MODELO 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ão"/>
      <sheetName val="CÁLCULO DO BDI"/>
      <sheetName val="INSUMOS"/>
      <sheetName val="QUANTITATIVO"/>
      <sheetName val="[PREÇO95.xls]___Divtec_djalma_2"/>
    </sheetNames>
    <sheetDataSet>
      <sheetData sheetId="0">
        <row r="19">
          <cell r="E19">
            <v>28.75</v>
          </cell>
        </row>
        <row r="27">
          <cell r="E27">
            <v>0.19</v>
          </cell>
        </row>
        <row r="35">
          <cell r="E35">
            <v>0.47</v>
          </cell>
        </row>
        <row r="60">
          <cell r="E60">
            <v>127.79</v>
          </cell>
        </row>
        <row r="76">
          <cell r="E76">
            <v>1.05</v>
          </cell>
        </row>
        <row r="98">
          <cell r="E98">
            <v>122.58</v>
          </cell>
        </row>
        <row r="108">
          <cell r="E108">
            <v>0.98</v>
          </cell>
        </row>
        <row r="117">
          <cell r="E117">
            <v>1.2916799999999999</v>
          </cell>
        </row>
        <row r="126">
          <cell r="E126">
            <v>3.88</v>
          </cell>
        </row>
        <row r="135">
          <cell r="E135">
            <v>3.23</v>
          </cell>
        </row>
        <row r="144">
          <cell r="E144">
            <v>1.29</v>
          </cell>
        </row>
        <row r="153">
          <cell r="E153">
            <v>1.29</v>
          </cell>
        </row>
        <row r="162">
          <cell r="E162">
            <v>2.8</v>
          </cell>
        </row>
        <row r="171">
          <cell r="E171">
            <v>1.08</v>
          </cell>
        </row>
        <row r="180">
          <cell r="E180">
            <v>0.98</v>
          </cell>
        </row>
        <row r="188">
          <cell r="E188">
            <v>4.04</v>
          </cell>
        </row>
        <row r="197">
          <cell r="E197">
            <v>1.72</v>
          </cell>
        </row>
        <row r="206">
          <cell r="E206">
            <v>27.99</v>
          </cell>
        </row>
        <row r="230">
          <cell r="E230">
            <v>2.8</v>
          </cell>
        </row>
        <row r="239">
          <cell r="E239">
            <v>0.54</v>
          </cell>
        </row>
        <row r="248">
          <cell r="E248">
            <v>1.51</v>
          </cell>
        </row>
        <row r="260">
          <cell r="E260">
            <v>3.36</v>
          </cell>
        </row>
        <row r="269">
          <cell r="E269">
            <v>3.23</v>
          </cell>
        </row>
        <row r="278">
          <cell r="E278">
            <v>1.29</v>
          </cell>
        </row>
        <row r="287">
          <cell r="E287">
            <v>1.08</v>
          </cell>
        </row>
        <row r="305">
          <cell r="E305">
            <v>3.01</v>
          </cell>
        </row>
        <row r="312">
          <cell r="E312">
            <v>0.74880000000000013</v>
          </cell>
        </row>
        <row r="323">
          <cell r="E323">
            <v>0.86</v>
          </cell>
        </row>
        <row r="332">
          <cell r="E332">
            <v>0.86</v>
          </cell>
        </row>
        <row r="341">
          <cell r="E341">
            <v>2.29</v>
          </cell>
        </row>
        <row r="350">
          <cell r="E350">
            <v>2.29</v>
          </cell>
        </row>
        <row r="360">
          <cell r="E360">
            <v>15.32</v>
          </cell>
        </row>
        <row r="433">
          <cell r="E433">
            <v>6.12</v>
          </cell>
        </row>
        <row r="442">
          <cell r="E442">
            <v>6.22</v>
          </cell>
        </row>
        <row r="452">
          <cell r="E452">
            <v>18.87</v>
          </cell>
        </row>
        <row r="477">
          <cell r="E477">
            <v>147.36000000000001</v>
          </cell>
        </row>
        <row r="502">
          <cell r="E502">
            <v>220.63</v>
          </cell>
        </row>
        <row r="516">
          <cell r="E516">
            <v>155.44</v>
          </cell>
        </row>
        <row r="532">
          <cell r="E532">
            <v>137.65</v>
          </cell>
        </row>
        <row r="564">
          <cell r="E564">
            <v>82.7</v>
          </cell>
        </row>
        <row r="608">
          <cell r="E608">
            <v>18.72</v>
          </cell>
        </row>
        <row r="633">
          <cell r="E633">
            <v>310.56</v>
          </cell>
        </row>
        <row r="659">
          <cell r="E659">
            <v>329.25</v>
          </cell>
        </row>
        <row r="679">
          <cell r="E679">
            <v>790.24</v>
          </cell>
        </row>
        <row r="707">
          <cell r="E707">
            <v>474.28</v>
          </cell>
        </row>
        <row r="733">
          <cell r="E733">
            <v>474.28</v>
          </cell>
        </row>
        <row r="750">
          <cell r="E750">
            <v>13.13</v>
          </cell>
        </row>
        <row r="769">
          <cell r="E769">
            <v>19.14</v>
          </cell>
        </row>
        <row r="788">
          <cell r="E788">
            <v>19.72</v>
          </cell>
        </row>
        <row r="969">
          <cell r="E969">
            <v>10.36</v>
          </cell>
        </row>
        <row r="983">
          <cell r="E983">
            <v>18.72</v>
          </cell>
        </row>
        <row r="996">
          <cell r="E996">
            <v>29.34</v>
          </cell>
        </row>
        <row r="1011">
          <cell r="E1011">
            <v>26.88</v>
          </cell>
        </row>
        <row r="1024">
          <cell r="E1024">
            <v>26.88</v>
          </cell>
        </row>
        <row r="1050">
          <cell r="E1050">
            <v>12.42</v>
          </cell>
        </row>
        <row r="1061">
          <cell r="E1061">
            <v>26.55</v>
          </cell>
        </row>
        <row r="1074">
          <cell r="E1074">
            <v>11.29</v>
          </cell>
        </row>
        <row r="1088">
          <cell r="E1088">
            <v>22.73</v>
          </cell>
        </row>
        <row r="1102">
          <cell r="E1102">
            <v>21.87</v>
          </cell>
        </row>
        <row r="1119">
          <cell r="E1119">
            <v>16.97</v>
          </cell>
        </row>
        <row r="1134">
          <cell r="E1134">
            <v>192.47</v>
          </cell>
        </row>
        <row r="1152">
          <cell r="E1152">
            <v>205.12</v>
          </cell>
        </row>
        <row r="1163">
          <cell r="E1163">
            <v>5.07</v>
          </cell>
        </row>
        <row r="1174">
          <cell r="E1174">
            <v>5.96</v>
          </cell>
        </row>
        <row r="1185">
          <cell r="E1185">
            <v>10.46</v>
          </cell>
        </row>
        <row r="1199">
          <cell r="E1199">
            <v>3.27</v>
          </cell>
        </row>
        <row r="1212">
          <cell r="E1212">
            <v>4.43</v>
          </cell>
        </row>
        <row r="1223">
          <cell r="E1223">
            <v>10.67</v>
          </cell>
        </row>
        <row r="1234">
          <cell r="E1234">
            <v>8.2899999999999991</v>
          </cell>
        </row>
        <row r="1245">
          <cell r="E1245">
            <v>16.649999999999999</v>
          </cell>
        </row>
        <row r="1281">
          <cell r="E1281">
            <v>11.75</v>
          </cell>
        </row>
        <row r="1295">
          <cell r="E1295">
            <v>9.85</v>
          </cell>
        </row>
        <row r="1309">
          <cell r="E1309">
            <v>3.9</v>
          </cell>
        </row>
        <row r="1323">
          <cell r="E1323">
            <v>1.29</v>
          </cell>
        </row>
        <row r="1339">
          <cell r="E1339">
            <v>4.3899999999999997</v>
          </cell>
        </row>
        <row r="1352">
          <cell r="E1352">
            <v>4.87</v>
          </cell>
        </row>
        <row r="1365">
          <cell r="E1365">
            <v>3.01</v>
          </cell>
        </row>
        <row r="1378">
          <cell r="E1378">
            <v>12.66</v>
          </cell>
        </row>
        <row r="1391">
          <cell r="E1391">
            <v>10.050000000000001</v>
          </cell>
        </row>
        <row r="1430">
          <cell r="E1430">
            <v>13.27</v>
          </cell>
        </row>
        <row r="1443">
          <cell r="E1443">
            <v>7.39</v>
          </cell>
        </row>
        <row r="1455">
          <cell r="E1455">
            <v>7.21</v>
          </cell>
        </row>
        <row r="1467">
          <cell r="E1467">
            <v>4.55</v>
          </cell>
        </row>
        <row r="1480">
          <cell r="E1480">
            <v>15.03</v>
          </cell>
        </row>
        <row r="1508">
          <cell r="E1508">
            <v>10.050000000000001</v>
          </cell>
        </row>
        <row r="1523">
          <cell r="E1523">
            <v>15.54</v>
          </cell>
        </row>
        <row r="1537">
          <cell r="E1537">
            <v>4.67</v>
          </cell>
        </row>
        <row r="1550">
          <cell r="E1550">
            <v>3.3</v>
          </cell>
        </row>
        <row r="1692">
          <cell r="E1692">
            <v>67.239999999999995</v>
          </cell>
        </row>
        <row r="1718">
          <cell r="E1718">
            <v>26.22</v>
          </cell>
        </row>
        <row r="1752">
          <cell r="E1752">
            <v>6.87</v>
          </cell>
        </row>
        <row r="1766">
          <cell r="E1766">
            <v>37.840000000000003</v>
          </cell>
        </row>
        <row r="1780">
          <cell r="E1780">
            <v>83.83</v>
          </cell>
        </row>
        <row r="1799">
          <cell r="E1799">
            <v>194.34</v>
          </cell>
        </row>
        <row r="1817">
          <cell r="E1817">
            <v>127.26</v>
          </cell>
        </row>
        <row r="1830">
          <cell r="E1830">
            <v>125.92</v>
          </cell>
        </row>
        <row r="1843">
          <cell r="E1843">
            <v>120.17</v>
          </cell>
        </row>
        <row r="1863">
          <cell r="E1863">
            <v>106.64</v>
          </cell>
        </row>
        <row r="1887">
          <cell r="E1887">
            <v>101.93</v>
          </cell>
        </row>
        <row r="1907">
          <cell r="E1907">
            <v>99.63</v>
          </cell>
        </row>
        <row r="1927">
          <cell r="E1927">
            <v>172.55</v>
          </cell>
        </row>
        <row r="1941">
          <cell r="E1941">
            <v>97.61</v>
          </cell>
        </row>
        <row r="1954">
          <cell r="E1954">
            <v>26.27</v>
          </cell>
        </row>
        <row r="1966">
          <cell r="E1966">
            <v>22.82</v>
          </cell>
        </row>
        <row r="2078">
          <cell r="E2078">
            <v>32.72</v>
          </cell>
        </row>
        <row r="2095">
          <cell r="E2095">
            <v>45.92</v>
          </cell>
        </row>
        <row r="2112">
          <cell r="E2112">
            <v>16.809999999999999</v>
          </cell>
        </row>
        <row r="2146">
          <cell r="E2146">
            <v>985.64</v>
          </cell>
        </row>
        <row r="2330">
          <cell r="E2330">
            <v>13.72</v>
          </cell>
        </row>
        <row r="2351">
          <cell r="E2351">
            <v>27.32</v>
          </cell>
        </row>
        <row r="2375">
          <cell r="E2375">
            <v>46.14</v>
          </cell>
        </row>
        <row r="2391">
          <cell r="E2391">
            <v>181.98</v>
          </cell>
        </row>
        <row r="2424">
          <cell r="E2424">
            <v>55.75</v>
          </cell>
        </row>
        <row r="2435">
          <cell r="E2435">
            <v>19.54</v>
          </cell>
        </row>
        <row r="2447">
          <cell r="E2447">
            <v>19.54</v>
          </cell>
        </row>
        <row r="2458">
          <cell r="E2458">
            <v>19.54</v>
          </cell>
        </row>
        <row r="2507">
          <cell r="E2507">
            <v>13.79</v>
          </cell>
        </row>
        <row r="2518">
          <cell r="E2518">
            <v>13.79</v>
          </cell>
        </row>
        <row r="2529">
          <cell r="E2529">
            <v>19.54</v>
          </cell>
        </row>
        <row r="2547">
          <cell r="E2547">
            <v>11.41</v>
          </cell>
        </row>
        <row r="2558">
          <cell r="E2558">
            <v>10.26</v>
          </cell>
        </row>
        <row r="2569">
          <cell r="E2569">
            <v>29.61</v>
          </cell>
        </row>
        <row r="2583">
          <cell r="E2583">
            <v>202.49</v>
          </cell>
        </row>
        <row r="2626">
          <cell r="E2626">
            <v>214.93</v>
          </cell>
        </row>
        <row r="2642">
          <cell r="E2642">
            <v>134.43</v>
          </cell>
        </row>
        <row r="2655">
          <cell r="E2655">
            <v>11.43</v>
          </cell>
        </row>
        <row r="2686">
          <cell r="E2686">
            <v>102.06</v>
          </cell>
        </row>
        <row r="2699">
          <cell r="E2699">
            <v>13.22</v>
          </cell>
        </row>
        <row r="2711">
          <cell r="E2711">
            <v>12.76</v>
          </cell>
        </row>
        <row r="2725">
          <cell r="E2725">
            <v>10.43</v>
          </cell>
        </row>
        <row r="2747">
          <cell r="E2747">
            <v>26.92</v>
          </cell>
        </row>
        <row r="2766">
          <cell r="E2766">
            <v>26.18</v>
          </cell>
        </row>
        <row r="2792">
          <cell r="E2792">
            <v>21.1</v>
          </cell>
        </row>
        <row r="2813">
          <cell r="E2813">
            <v>27.08</v>
          </cell>
        </row>
        <row r="2831">
          <cell r="E2831">
            <v>37.25</v>
          </cell>
        </row>
        <row r="2857">
          <cell r="E2857">
            <v>40.08</v>
          </cell>
        </row>
        <row r="2876">
          <cell r="E2876">
            <v>24.28</v>
          </cell>
        </row>
        <row r="2894">
          <cell r="E2894">
            <v>36.83</v>
          </cell>
        </row>
        <row r="2915">
          <cell r="E2915">
            <v>104.5</v>
          </cell>
        </row>
        <row r="2931">
          <cell r="E2931">
            <v>79.2</v>
          </cell>
        </row>
        <row r="2945">
          <cell r="E2945">
            <v>46.69</v>
          </cell>
        </row>
        <row r="2957">
          <cell r="E2957">
            <v>1.3</v>
          </cell>
        </row>
        <row r="2978">
          <cell r="E2978">
            <v>5.42</v>
          </cell>
        </row>
        <row r="2992">
          <cell r="E2992">
            <v>41.39</v>
          </cell>
        </row>
        <row r="3005">
          <cell r="E3005">
            <v>42.54</v>
          </cell>
        </row>
        <row r="3018">
          <cell r="E3018">
            <v>17.440000000000001</v>
          </cell>
        </row>
        <row r="3043">
          <cell r="E3043">
            <v>37.299999999999997</v>
          </cell>
        </row>
        <row r="3061">
          <cell r="E3061">
            <v>37.299999999999997</v>
          </cell>
        </row>
        <row r="3079">
          <cell r="E3079">
            <v>24.88</v>
          </cell>
        </row>
        <row r="3106">
          <cell r="E3106">
            <v>37.299999999999997</v>
          </cell>
        </row>
        <row r="3124">
          <cell r="E3124">
            <v>37.299999999999997</v>
          </cell>
        </row>
        <row r="3135">
          <cell r="E3135">
            <v>5.74</v>
          </cell>
        </row>
        <row r="3146">
          <cell r="E3146">
            <v>29.89</v>
          </cell>
        </row>
        <row r="3162">
          <cell r="E3162">
            <v>39.090000000000003</v>
          </cell>
        </row>
        <row r="3172">
          <cell r="E3172">
            <v>1.82</v>
          </cell>
        </row>
        <row r="3192">
          <cell r="E3192">
            <v>48.89</v>
          </cell>
        </row>
        <row r="3205">
          <cell r="E3205">
            <v>11.72</v>
          </cell>
        </row>
        <row r="3248">
          <cell r="E3248">
            <v>3.27</v>
          </cell>
        </row>
        <row r="3260">
          <cell r="E3260">
            <v>1.19</v>
          </cell>
        </row>
        <row r="3272">
          <cell r="E3272">
            <v>2.1800000000000002</v>
          </cell>
        </row>
        <row r="3284">
          <cell r="E3284">
            <v>1.63</v>
          </cell>
        </row>
        <row r="3298">
          <cell r="E3298">
            <v>3.64</v>
          </cell>
        </row>
        <row r="3311">
          <cell r="E3311">
            <v>4.93</v>
          </cell>
        </row>
        <row r="3324">
          <cell r="E3324">
            <v>4.51</v>
          </cell>
        </row>
        <row r="3336">
          <cell r="E3336">
            <v>4.95</v>
          </cell>
        </row>
        <row r="3350">
          <cell r="E3350">
            <v>4.54</v>
          </cell>
        </row>
        <row r="3361">
          <cell r="E3361">
            <v>1.46</v>
          </cell>
        </row>
        <row r="3374">
          <cell r="E3374">
            <v>3.13</v>
          </cell>
        </row>
        <row r="3385">
          <cell r="E3385">
            <v>3.19</v>
          </cell>
        </row>
        <row r="3399">
          <cell r="E3399">
            <v>3.74</v>
          </cell>
        </row>
        <row r="3426">
          <cell r="E3426">
            <v>3.28</v>
          </cell>
        </row>
        <row r="3437">
          <cell r="E3437">
            <v>3.03</v>
          </cell>
        </row>
        <row r="3449">
          <cell r="E3449">
            <v>3.24</v>
          </cell>
        </row>
        <row r="3460">
          <cell r="E3460">
            <v>3.13</v>
          </cell>
        </row>
        <row r="3470">
          <cell r="E3470">
            <v>69.67</v>
          </cell>
        </row>
        <row r="3480">
          <cell r="E3480">
            <v>69.67</v>
          </cell>
        </row>
        <row r="3493">
          <cell r="E3493">
            <v>2.89</v>
          </cell>
        </row>
        <row r="3500">
          <cell r="E3500">
            <v>253</v>
          </cell>
        </row>
        <row r="3516">
          <cell r="E3516">
            <v>133.96</v>
          </cell>
        </row>
        <row r="3532">
          <cell r="E3532">
            <v>24.98</v>
          </cell>
        </row>
        <row r="3548">
          <cell r="E3548">
            <v>18.3</v>
          </cell>
        </row>
        <row r="3563">
          <cell r="E3563">
            <v>17.809999999999999</v>
          </cell>
        </row>
        <row r="3586">
          <cell r="E3586">
            <v>103.89</v>
          </cell>
        </row>
        <row r="3611">
          <cell r="E3611">
            <v>138.91</v>
          </cell>
        </row>
        <row r="3624">
          <cell r="E3624">
            <v>20.69</v>
          </cell>
        </row>
        <row r="3640">
          <cell r="E3640">
            <v>30.23</v>
          </cell>
        </row>
        <row r="3653">
          <cell r="E3653">
            <v>23.68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ÃO"/>
      <sheetName val="[Composição básica95.xls]___D_2"/>
    </sheetNames>
    <sheetDataSet>
      <sheetData sheetId="0"/>
      <sheetData sheetId="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Proposta 1"/>
      <sheetName val="Orçamento Proposta 2"/>
    </sheetNames>
    <sheetDataSet>
      <sheetData sheetId="0">
        <row r="1">
          <cell r="AO1">
            <v>1</v>
          </cell>
        </row>
      </sheetData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 DE DADOS"/>
      <sheetName val="ORÇAMENTO COMPLETO"/>
      <sheetName val="QCI"/>
      <sheetName val="Cronograma"/>
      <sheetName val="ORÇAMENTO - ÁGUA"/>
      <sheetName val="ORÇAMENTO - ESGOTO"/>
      <sheetName val="ORÇAMENTO - ELÉTRICO"/>
    </sheetNames>
    <sheetDataSet>
      <sheetData sheetId="0" refreshError="1">
        <row r="5">
          <cell r="C5">
            <v>17</v>
          </cell>
          <cell r="D5">
            <v>1</v>
          </cell>
          <cell r="E5">
            <v>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IÇÃO"/>
    </sheetNames>
    <sheetDataSet>
      <sheetData sheetId="0"/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VAZÕES"/>
      <sheetName val="EVOL.POP.SUB-BACIA"/>
      <sheetName val="4.0-EVOL.POP.SETOR_CENTRO"/>
      <sheetName val="6.0-EVOL.POP.SETOR_C.NOVA"/>
      <sheetName val="5.0-EVOL.POP.SETOR_A.CORUJA"/>
      <sheetName val="3.0-EVOL.POP.SETOR_DELM_COHAB"/>
      <sheetName val="2.0-EVOL.POP.BAIRROS"/>
      <sheetName val="1.0-MEM.CÁLC."/>
      <sheetName val="EVOL.POP.80-07"/>
      <sheetName val="EVOL.POP.Tx.Geo."/>
      <sheetName val="EVOL.POP.80-00"/>
      <sheetName val="EVOL.CONT.TOTAL"/>
      <sheetName val="ÁREA ZONA HOM."/>
      <sheetName val="EVOL.POP.ZCUeZEU"/>
      <sheetName val="OR021296"/>
    </sheetNames>
    <definedNames>
      <definedName name="PassaExtens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ão"/>
      <sheetName val="Memória de Cálculo"/>
      <sheetName val="Planilha_Ajustada"/>
      <sheetName val="PLAN_FINAL"/>
      <sheetName val="Cronograma_FINAL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 DE DADOS"/>
      <sheetName val="Orçamento"/>
      <sheetName val="Cronograma"/>
      <sheetName val="Composição BDI"/>
      <sheetName val="Composição &quot;As Built&quot;"/>
      <sheetName val="Lig. Dom. de ÁGUA"/>
    </sheetNames>
    <sheetDataSet>
      <sheetData sheetId="0"/>
      <sheetData sheetId="1">
        <row r="2">
          <cell r="AS2">
            <v>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CPU"/>
      <sheetName val="PEM"/>
      <sheetName val="CEM"/>
      <sheetName val="Grupos"/>
      <sheetName val="Serviços"/>
      <sheetName val="Insumos"/>
      <sheetName val="Composições"/>
      <sheetName val="Cpus"/>
      <sheetName val="Planilha"/>
      <sheetName val="Instalações"/>
      <sheetName val="E S "/>
      <sheetName val="RlEqMec"/>
      <sheetName val="QTR"/>
      <sheetName val="QTS"/>
      <sheetName val="CpuApr"/>
      <sheetName val="RelCpu"/>
      <sheetName val="Permanência"/>
      <sheetName val="Crono MO"/>
      <sheetName val="Crono EQ"/>
      <sheetName val="GerRel"/>
    </sheetNames>
    <sheetDataSet>
      <sheetData sheetId="0">
        <row r="15">
          <cell r="B15">
            <v>0.25</v>
          </cell>
        </row>
      </sheetData>
      <sheetData sheetId="1">
        <row r="1">
          <cell r="A1" t="str">
            <v>CÓDIGO</v>
          </cell>
        </row>
      </sheetData>
      <sheetData sheetId="2">
        <row r="1">
          <cell r="A1" t="str">
            <v>CÓDIGO</v>
          </cell>
        </row>
      </sheetData>
      <sheetData sheetId="3">
        <row r="1">
          <cell r="A1" t="str">
            <v>CÓDIGO</v>
          </cell>
        </row>
      </sheetData>
      <sheetData sheetId="4">
        <row r="1">
          <cell r="A1" t="str">
            <v>CÓDIGO</v>
          </cell>
        </row>
      </sheetData>
      <sheetData sheetId="5">
        <row r="1">
          <cell r="A1" t="str">
            <v>CÓDIGO</v>
          </cell>
          <cell r="B1" t="str">
            <v>SERVIÇO</v>
          </cell>
          <cell r="C1" t="str">
            <v>UNID.</v>
          </cell>
          <cell r="D1" t="str">
            <v>CLS</v>
          </cell>
          <cell r="E1" t="str">
            <v>CUSTO
ADOTADO</v>
          </cell>
          <cell r="F1" t="str">
            <v>PROD</v>
          </cell>
          <cell r="G1" t="str">
            <v>PREÇO</v>
          </cell>
          <cell r="H1" t="str">
            <v>QUANT.</v>
          </cell>
          <cell r="I1" t="str">
            <v>REF</v>
          </cell>
          <cell r="J1" t="str">
            <v>TIPO</v>
          </cell>
          <cell r="K1" t="str">
            <v>CUSTO</v>
          </cell>
        </row>
        <row r="2">
          <cell r="A2" t="str">
            <v>C001</v>
          </cell>
        </row>
        <row r="3">
          <cell r="A3" t="str">
            <v>C002</v>
          </cell>
        </row>
        <row r="4">
          <cell r="A4" t="str">
            <v>C004</v>
          </cell>
        </row>
        <row r="5">
          <cell r="A5" t="str">
            <v>C008</v>
          </cell>
        </row>
        <row r="6">
          <cell r="A6" t="str">
            <v>C013</v>
          </cell>
        </row>
        <row r="7">
          <cell r="A7" t="str">
            <v>C014</v>
          </cell>
        </row>
        <row r="8">
          <cell r="A8" t="str">
            <v>C015</v>
          </cell>
        </row>
        <row r="9">
          <cell r="A9" t="str">
            <v>C020</v>
          </cell>
        </row>
        <row r="10">
          <cell r="A10" t="str">
            <v>C021</v>
          </cell>
        </row>
        <row r="11">
          <cell r="A11" t="str">
            <v>C023</v>
          </cell>
        </row>
        <row r="12">
          <cell r="A12" t="str">
            <v>C026</v>
          </cell>
        </row>
        <row r="13">
          <cell r="A13" t="str">
            <v>C027</v>
          </cell>
        </row>
        <row r="14">
          <cell r="A14" t="str">
            <v>C030</v>
          </cell>
        </row>
        <row r="15">
          <cell r="A15" t="str">
            <v>C032</v>
          </cell>
        </row>
        <row r="16">
          <cell r="A16" t="str">
            <v>C033</v>
          </cell>
        </row>
        <row r="17">
          <cell r="A17" t="str">
            <v>C034</v>
          </cell>
        </row>
        <row r="18">
          <cell r="A18" t="str">
            <v>C035</v>
          </cell>
        </row>
        <row r="19">
          <cell r="A19" t="str">
            <v>C036</v>
          </cell>
        </row>
        <row r="20">
          <cell r="A20" t="str">
            <v>C037</v>
          </cell>
        </row>
        <row r="21">
          <cell r="A21" t="str">
            <v>C038</v>
          </cell>
        </row>
        <row r="22">
          <cell r="A22" t="str">
            <v>C039</v>
          </cell>
        </row>
        <row r="23">
          <cell r="A23" t="str">
            <v>C040</v>
          </cell>
        </row>
        <row r="24">
          <cell r="A24" t="str">
            <v>C041</v>
          </cell>
        </row>
        <row r="25">
          <cell r="A25" t="str">
            <v>C042</v>
          </cell>
        </row>
        <row r="26">
          <cell r="A26" t="str">
            <v>C045</v>
          </cell>
        </row>
        <row r="27">
          <cell r="A27" t="str">
            <v>C046</v>
          </cell>
        </row>
        <row r="28">
          <cell r="A28" t="str">
            <v>C047</v>
          </cell>
        </row>
        <row r="29">
          <cell r="A29" t="str">
            <v>C048</v>
          </cell>
        </row>
        <row r="30">
          <cell r="A30" t="str">
            <v>C049</v>
          </cell>
        </row>
        <row r="31">
          <cell r="A31" t="str">
            <v>C050</v>
          </cell>
        </row>
        <row r="32">
          <cell r="A32" t="str">
            <v>C051</v>
          </cell>
        </row>
        <row r="33">
          <cell r="A33" t="str">
            <v>C052</v>
          </cell>
        </row>
        <row r="34">
          <cell r="A34" t="str">
            <v>C053</v>
          </cell>
        </row>
        <row r="35">
          <cell r="A35" t="str">
            <v>C054</v>
          </cell>
        </row>
        <row r="36">
          <cell r="A36" t="str">
            <v>C055</v>
          </cell>
        </row>
        <row r="37">
          <cell r="A37" t="str">
            <v>C057</v>
          </cell>
        </row>
        <row r="38">
          <cell r="A38" t="str">
            <v>C058</v>
          </cell>
        </row>
        <row r="39">
          <cell r="A39" t="str">
            <v>C060</v>
          </cell>
        </row>
        <row r="40">
          <cell r="A40" t="str">
            <v>C061</v>
          </cell>
        </row>
        <row r="41">
          <cell r="A41" t="str">
            <v>C062</v>
          </cell>
        </row>
        <row r="42">
          <cell r="A42" t="str">
            <v>C063</v>
          </cell>
        </row>
        <row r="43">
          <cell r="A43" t="str">
            <v>C064</v>
          </cell>
        </row>
        <row r="44">
          <cell r="A44" t="str">
            <v>C065</v>
          </cell>
        </row>
        <row r="45">
          <cell r="A45" t="str">
            <v>C069</v>
          </cell>
        </row>
        <row r="46">
          <cell r="A46" t="str">
            <v>C071</v>
          </cell>
        </row>
        <row r="47">
          <cell r="A47" t="str">
            <v>C072</v>
          </cell>
        </row>
        <row r="48">
          <cell r="A48" t="str">
            <v>C073</v>
          </cell>
        </row>
        <row r="49">
          <cell r="A49" t="str">
            <v>C074</v>
          </cell>
        </row>
        <row r="50">
          <cell r="A50" t="str">
            <v>C075</v>
          </cell>
        </row>
        <row r="51">
          <cell r="A51" t="str">
            <v>C076</v>
          </cell>
        </row>
        <row r="52">
          <cell r="A52" t="str">
            <v>C077</v>
          </cell>
        </row>
        <row r="53">
          <cell r="A53" t="str">
            <v>C080</v>
          </cell>
        </row>
        <row r="54">
          <cell r="A54" t="str">
            <v>C081</v>
          </cell>
        </row>
        <row r="55">
          <cell r="A55" t="str">
            <v>C082</v>
          </cell>
        </row>
        <row r="56">
          <cell r="A56" t="str">
            <v>C083</v>
          </cell>
        </row>
        <row r="57">
          <cell r="A57" t="str">
            <v>C084</v>
          </cell>
        </row>
        <row r="58">
          <cell r="A58" t="str">
            <v>C085</v>
          </cell>
        </row>
        <row r="59">
          <cell r="A59" t="str">
            <v>C089</v>
          </cell>
        </row>
        <row r="60">
          <cell r="A60" t="str">
            <v>C090</v>
          </cell>
        </row>
        <row r="61">
          <cell r="A61" t="str">
            <v>C093</v>
          </cell>
        </row>
        <row r="62">
          <cell r="A62" t="str">
            <v>C097</v>
          </cell>
        </row>
        <row r="63">
          <cell r="A63" t="str">
            <v>C098</v>
          </cell>
        </row>
        <row r="64">
          <cell r="A64" t="str">
            <v>C099</v>
          </cell>
        </row>
        <row r="65">
          <cell r="A65" t="str">
            <v>C100</v>
          </cell>
        </row>
        <row r="66">
          <cell r="A66" t="str">
            <v>C109</v>
          </cell>
        </row>
        <row r="67">
          <cell r="A67" t="str">
            <v>C110</v>
          </cell>
        </row>
        <row r="68">
          <cell r="A68" t="str">
            <v>C111</v>
          </cell>
        </row>
        <row r="69">
          <cell r="A69" t="str">
            <v>C112</v>
          </cell>
        </row>
        <row r="70">
          <cell r="A70" t="str">
            <v>C113</v>
          </cell>
        </row>
        <row r="71">
          <cell r="A71" t="str">
            <v>C114</v>
          </cell>
        </row>
        <row r="72">
          <cell r="A72" t="str">
            <v>C115</v>
          </cell>
        </row>
        <row r="73">
          <cell r="A73" t="str">
            <v>C116</v>
          </cell>
        </row>
        <row r="74">
          <cell r="A74" t="str">
            <v>C117</v>
          </cell>
        </row>
        <row r="75">
          <cell r="A75" t="str">
            <v>C119</v>
          </cell>
        </row>
        <row r="76">
          <cell r="A76" t="str">
            <v>C120</v>
          </cell>
        </row>
        <row r="77">
          <cell r="A77" t="str">
            <v>C126</v>
          </cell>
        </row>
        <row r="78">
          <cell r="A78" t="str">
            <v>C129</v>
          </cell>
        </row>
        <row r="79">
          <cell r="A79" t="str">
            <v>C130</v>
          </cell>
        </row>
        <row r="80">
          <cell r="A80" t="str">
            <v>C131</v>
          </cell>
        </row>
        <row r="81">
          <cell r="A81" t="str">
            <v>C133</v>
          </cell>
        </row>
        <row r="82">
          <cell r="A82" t="str">
            <v>C134</v>
          </cell>
        </row>
        <row r="83">
          <cell r="A83" t="str">
            <v>C135</v>
          </cell>
        </row>
        <row r="84">
          <cell r="A84" t="str">
            <v>C136</v>
          </cell>
        </row>
        <row r="85">
          <cell r="A85" t="str">
            <v>C137</v>
          </cell>
        </row>
        <row r="86">
          <cell r="A86" t="str">
            <v>C138</v>
          </cell>
        </row>
        <row r="87">
          <cell r="A87" t="str">
            <v>C139</v>
          </cell>
        </row>
        <row r="88">
          <cell r="A88" t="str">
            <v>C140</v>
          </cell>
        </row>
        <row r="89">
          <cell r="A89" t="str">
            <v>C141</v>
          </cell>
        </row>
        <row r="90">
          <cell r="A90" t="str">
            <v>C142</v>
          </cell>
        </row>
        <row r="91">
          <cell r="A91" t="str">
            <v>C143</v>
          </cell>
        </row>
        <row r="92">
          <cell r="A92" t="str">
            <v>C144</v>
          </cell>
        </row>
        <row r="93">
          <cell r="A93" t="str">
            <v>C145</v>
          </cell>
        </row>
        <row r="94">
          <cell r="A94" t="str">
            <v>C146</v>
          </cell>
        </row>
        <row r="95">
          <cell r="A95" t="str">
            <v>C147</v>
          </cell>
        </row>
        <row r="96">
          <cell r="A96" t="str">
            <v>C148</v>
          </cell>
        </row>
        <row r="97">
          <cell r="A97" t="str">
            <v>C149</v>
          </cell>
        </row>
        <row r="98">
          <cell r="A98" t="str">
            <v>C150</v>
          </cell>
        </row>
        <row r="99">
          <cell r="A99" t="str">
            <v>C151</v>
          </cell>
        </row>
        <row r="100">
          <cell r="A100" t="str">
            <v>C152</v>
          </cell>
        </row>
        <row r="101">
          <cell r="A101" t="str">
            <v>C153</v>
          </cell>
        </row>
        <row r="102">
          <cell r="A102" t="str">
            <v>C154</v>
          </cell>
        </row>
        <row r="103">
          <cell r="A103" t="str">
            <v>C155</v>
          </cell>
        </row>
        <row r="104">
          <cell r="A104" t="str">
            <v>C156</v>
          </cell>
        </row>
        <row r="105">
          <cell r="A105" t="str">
            <v>C157</v>
          </cell>
        </row>
        <row r="106">
          <cell r="A106" t="str">
            <v>C158</v>
          </cell>
        </row>
        <row r="107">
          <cell r="A107" t="str">
            <v>C159</v>
          </cell>
        </row>
        <row r="108">
          <cell r="A108" t="str">
            <v>C160</v>
          </cell>
        </row>
        <row r="109">
          <cell r="A109" t="str">
            <v>C161</v>
          </cell>
        </row>
        <row r="110">
          <cell r="A110" t="str">
            <v>C162</v>
          </cell>
        </row>
        <row r="111">
          <cell r="A111" t="str">
            <v>C163</v>
          </cell>
        </row>
        <row r="112">
          <cell r="A112" t="str">
            <v>C164</v>
          </cell>
        </row>
        <row r="113">
          <cell r="A113" t="str">
            <v>C165</v>
          </cell>
        </row>
        <row r="114">
          <cell r="A114" t="str">
            <v>C166</v>
          </cell>
        </row>
        <row r="115">
          <cell r="A115" t="str">
            <v>C167</v>
          </cell>
        </row>
        <row r="116">
          <cell r="A116" t="str">
            <v>C168</v>
          </cell>
        </row>
        <row r="117">
          <cell r="A117" t="str">
            <v>C169</v>
          </cell>
        </row>
        <row r="118">
          <cell r="A118" t="str">
            <v>C170</v>
          </cell>
        </row>
        <row r="119">
          <cell r="A119" t="str">
            <v>C171</v>
          </cell>
        </row>
        <row r="120">
          <cell r="A120" t="str">
            <v>C172</v>
          </cell>
        </row>
        <row r="121">
          <cell r="A121" t="str">
            <v>C173</v>
          </cell>
        </row>
        <row r="122">
          <cell r="A122" t="str">
            <v>C174</v>
          </cell>
        </row>
        <row r="123">
          <cell r="A123" t="str">
            <v>C175</v>
          </cell>
        </row>
        <row r="124">
          <cell r="A124" t="str">
            <v>C176</v>
          </cell>
        </row>
        <row r="125">
          <cell r="A125" t="str">
            <v>C177</v>
          </cell>
        </row>
        <row r="126">
          <cell r="A126" t="str">
            <v>C178</v>
          </cell>
        </row>
        <row r="127">
          <cell r="A127" t="str">
            <v>C179</v>
          </cell>
        </row>
        <row r="128">
          <cell r="A128" t="str">
            <v>C180</v>
          </cell>
        </row>
        <row r="129">
          <cell r="A129" t="str">
            <v>C181</v>
          </cell>
        </row>
        <row r="130">
          <cell r="A130" t="str">
            <v>C182</v>
          </cell>
        </row>
        <row r="131">
          <cell r="A131" t="str">
            <v>C183</v>
          </cell>
        </row>
        <row r="132">
          <cell r="A132" t="str">
            <v>C184</v>
          </cell>
        </row>
        <row r="133">
          <cell r="A133" t="str">
            <v>C185</v>
          </cell>
        </row>
        <row r="134">
          <cell r="A134" t="str">
            <v>C186</v>
          </cell>
        </row>
        <row r="135">
          <cell r="A135" t="str">
            <v>C187</v>
          </cell>
        </row>
        <row r="136">
          <cell r="A136" t="str">
            <v>C188</v>
          </cell>
        </row>
        <row r="137">
          <cell r="A137" t="str">
            <v>C189</v>
          </cell>
        </row>
        <row r="138">
          <cell r="A138" t="str">
            <v>C190</v>
          </cell>
        </row>
        <row r="139">
          <cell r="A139" t="str">
            <v>C191</v>
          </cell>
        </row>
        <row r="140">
          <cell r="A140" t="str">
            <v>C192</v>
          </cell>
        </row>
        <row r="141">
          <cell r="A141" t="str">
            <v>C193</v>
          </cell>
        </row>
        <row r="142">
          <cell r="A142" t="str">
            <v>C194</v>
          </cell>
        </row>
        <row r="143">
          <cell r="A143" t="str">
            <v>C195</v>
          </cell>
        </row>
        <row r="144">
          <cell r="A144" t="str">
            <v>C196</v>
          </cell>
        </row>
        <row r="145">
          <cell r="A145" t="str">
            <v>C197</v>
          </cell>
        </row>
        <row r="146">
          <cell r="A146" t="str">
            <v>C198</v>
          </cell>
        </row>
        <row r="147">
          <cell r="A147" t="str">
            <v>C199</v>
          </cell>
        </row>
        <row r="148">
          <cell r="A148" t="str">
            <v>C200</v>
          </cell>
        </row>
        <row r="149">
          <cell r="A149" t="str">
            <v>C201</v>
          </cell>
        </row>
        <row r="150">
          <cell r="A150" t="str">
            <v>C202</v>
          </cell>
        </row>
        <row r="151">
          <cell r="A151" t="str">
            <v>C207</v>
          </cell>
        </row>
        <row r="152">
          <cell r="A152" t="str">
            <v>C208</v>
          </cell>
        </row>
        <row r="153">
          <cell r="A153" t="str">
            <v>C210</v>
          </cell>
        </row>
        <row r="154">
          <cell r="A154" t="str">
            <v>C211</v>
          </cell>
        </row>
        <row r="155">
          <cell r="A155" t="str">
            <v>C212</v>
          </cell>
        </row>
        <row r="156">
          <cell r="A156" t="str">
            <v>C214</v>
          </cell>
        </row>
        <row r="157">
          <cell r="A157" t="str">
            <v>C215</v>
          </cell>
        </row>
        <row r="158">
          <cell r="A158" t="str">
            <v>C216</v>
          </cell>
        </row>
        <row r="159">
          <cell r="A159" t="str">
            <v>C217</v>
          </cell>
        </row>
        <row r="160">
          <cell r="A160" t="str">
            <v>C218</v>
          </cell>
        </row>
        <row r="161">
          <cell r="A161" t="str">
            <v>C219</v>
          </cell>
        </row>
        <row r="162">
          <cell r="A162" t="str">
            <v>C220</v>
          </cell>
        </row>
        <row r="163">
          <cell r="A163" t="str">
            <v>C221</v>
          </cell>
        </row>
        <row r="164">
          <cell r="A164" t="str">
            <v>C222</v>
          </cell>
        </row>
        <row r="165">
          <cell r="A165" t="str">
            <v>C223</v>
          </cell>
        </row>
        <row r="166">
          <cell r="A166" t="str">
            <v>C224</v>
          </cell>
        </row>
        <row r="167">
          <cell r="A167" t="str">
            <v>C225</v>
          </cell>
        </row>
        <row r="168">
          <cell r="A168" t="str">
            <v>C226</v>
          </cell>
        </row>
        <row r="169">
          <cell r="A169" t="str">
            <v>C227</v>
          </cell>
        </row>
        <row r="170">
          <cell r="A170" t="str">
            <v>C228</v>
          </cell>
        </row>
        <row r="171">
          <cell r="A171" t="str">
            <v>C229</v>
          </cell>
        </row>
        <row r="172">
          <cell r="A172" t="str">
            <v>C230</v>
          </cell>
        </row>
        <row r="173">
          <cell r="A173" t="str">
            <v>C231</v>
          </cell>
        </row>
        <row r="174">
          <cell r="A174" t="str">
            <v>C232</v>
          </cell>
        </row>
        <row r="175">
          <cell r="A175" t="str">
            <v>C233</v>
          </cell>
        </row>
        <row r="176">
          <cell r="A176" t="str">
            <v>C234</v>
          </cell>
        </row>
        <row r="177">
          <cell r="A177" t="str">
            <v>C235</v>
          </cell>
        </row>
        <row r="178">
          <cell r="A178" t="str">
            <v>C236</v>
          </cell>
        </row>
        <row r="179">
          <cell r="A179" t="str">
            <v>C237</v>
          </cell>
        </row>
        <row r="180">
          <cell r="A180" t="str">
            <v>C238</v>
          </cell>
        </row>
        <row r="181">
          <cell r="A181" t="str">
            <v>C239</v>
          </cell>
        </row>
        <row r="182">
          <cell r="A182" t="str">
            <v>C240</v>
          </cell>
        </row>
        <row r="183">
          <cell r="A183" t="str">
            <v>C241</v>
          </cell>
        </row>
        <row r="184">
          <cell r="A184" t="str">
            <v>C242</v>
          </cell>
        </row>
        <row r="185">
          <cell r="A185" t="str">
            <v>C243</v>
          </cell>
        </row>
        <row r="186">
          <cell r="A186" t="str">
            <v>C244</v>
          </cell>
        </row>
        <row r="187">
          <cell r="A187" t="str">
            <v>C245</v>
          </cell>
        </row>
        <row r="188">
          <cell r="A188" t="str">
            <v>C245a</v>
          </cell>
        </row>
        <row r="189">
          <cell r="A189" t="str">
            <v>C247</v>
          </cell>
        </row>
        <row r="190">
          <cell r="A190" t="str">
            <v>C250</v>
          </cell>
        </row>
        <row r="191">
          <cell r="A191" t="str">
            <v>C253</v>
          </cell>
        </row>
        <row r="192">
          <cell r="A192" t="str">
            <v>C254</v>
          </cell>
        </row>
        <row r="193">
          <cell r="A193" t="str">
            <v>C256</v>
          </cell>
        </row>
        <row r="194">
          <cell r="A194" t="str">
            <v>C257</v>
          </cell>
        </row>
        <row r="195">
          <cell r="A195" t="str">
            <v>C260</v>
          </cell>
        </row>
        <row r="196">
          <cell r="A196" t="str">
            <v>C261</v>
          </cell>
        </row>
        <row r="197">
          <cell r="A197" t="str">
            <v>C263</v>
          </cell>
        </row>
        <row r="198">
          <cell r="A198" t="str">
            <v>C264</v>
          </cell>
        </row>
        <row r="199">
          <cell r="A199" t="str">
            <v>C265</v>
          </cell>
        </row>
        <row r="200">
          <cell r="A200" t="str">
            <v>C266</v>
          </cell>
        </row>
        <row r="201">
          <cell r="A201" t="str">
            <v>C267</v>
          </cell>
        </row>
        <row r="202">
          <cell r="A202" t="str">
            <v>C268</v>
          </cell>
        </row>
        <row r="203">
          <cell r="A203" t="str">
            <v>C269</v>
          </cell>
        </row>
        <row r="204">
          <cell r="A204" t="str">
            <v>C270</v>
          </cell>
        </row>
        <row r="205">
          <cell r="A205" t="str">
            <v>C271</v>
          </cell>
        </row>
        <row r="206">
          <cell r="A206" t="str">
            <v>C272</v>
          </cell>
        </row>
        <row r="207">
          <cell r="A207" t="str">
            <v>C273</v>
          </cell>
        </row>
        <row r="208">
          <cell r="A208" t="str">
            <v>C274</v>
          </cell>
        </row>
        <row r="209">
          <cell r="A209" t="str">
            <v>C275</v>
          </cell>
        </row>
        <row r="210">
          <cell r="A210" t="str">
            <v>C277</v>
          </cell>
        </row>
        <row r="211">
          <cell r="A211" t="str">
            <v>C278</v>
          </cell>
        </row>
        <row r="212">
          <cell r="A212" t="str">
            <v>C279</v>
          </cell>
        </row>
        <row r="213">
          <cell r="A213" t="str">
            <v>C280</v>
          </cell>
        </row>
        <row r="214">
          <cell r="A214" t="str">
            <v>C281</v>
          </cell>
        </row>
        <row r="215">
          <cell r="A215" t="str">
            <v>C282</v>
          </cell>
        </row>
        <row r="216">
          <cell r="A216" t="str">
            <v>C283</v>
          </cell>
        </row>
        <row r="217">
          <cell r="A217" t="str">
            <v>C285</v>
          </cell>
        </row>
        <row r="218">
          <cell r="A218" t="str">
            <v>C286</v>
          </cell>
        </row>
        <row r="219">
          <cell r="A219" t="str">
            <v>C287</v>
          </cell>
        </row>
        <row r="220">
          <cell r="A220" t="str">
            <v>C289</v>
          </cell>
        </row>
        <row r="221">
          <cell r="A221" t="str">
            <v>C291</v>
          </cell>
        </row>
        <row r="222">
          <cell r="A222" t="str">
            <v>C292</v>
          </cell>
        </row>
        <row r="223">
          <cell r="A223" t="str">
            <v>C293</v>
          </cell>
        </row>
        <row r="224">
          <cell r="A224" t="str">
            <v>C296</v>
          </cell>
        </row>
        <row r="225">
          <cell r="A225" t="str">
            <v>C297</v>
          </cell>
        </row>
        <row r="226">
          <cell r="A226" t="str">
            <v>C298</v>
          </cell>
        </row>
        <row r="227">
          <cell r="A227" t="str">
            <v>C299</v>
          </cell>
        </row>
        <row r="228">
          <cell r="A228" t="str">
            <v>C300</v>
          </cell>
        </row>
        <row r="229">
          <cell r="A229" t="str">
            <v>C301</v>
          </cell>
        </row>
        <row r="230">
          <cell r="A230" t="str">
            <v>C302</v>
          </cell>
        </row>
        <row r="231">
          <cell r="A231" t="str">
            <v>C303</v>
          </cell>
        </row>
        <row r="232">
          <cell r="A232" t="str">
            <v>C304</v>
          </cell>
        </row>
        <row r="233">
          <cell r="A233" t="str">
            <v>C305</v>
          </cell>
        </row>
        <row r="234">
          <cell r="A234" t="str">
            <v>C306</v>
          </cell>
        </row>
        <row r="235">
          <cell r="A235" t="str">
            <v>C307</v>
          </cell>
        </row>
        <row r="236">
          <cell r="A236" t="str">
            <v>C308</v>
          </cell>
        </row>
        <row r="237">
          <cell r="A237" t="str">
            <v>C309</v>
          </cell>
        </row>
        <row r="238">
          <cell r="A238" t="str">
            <v>C310</v>
          </cell>
        </row>
        <row r="239">
          <cell r="A239" t="str">
            <v>C311</v>
          </cell>
        </row>
        <row r="240">
          <cell r="A240" t="str">
            <v>C312</v>
          </cell>
        </row>
        <row r="241">
          <cell r="A241" t="str">
            <v>C313</v>
          </cell>
        </row>
        <row r="242">
          <cell r="A242" t="str">
            <v>C314</v>
          </cell>
        </row>
        <row r="243">
          <cell r="A243" t="str">
            <v>C315</v>
          </cell>
        </row>
        <row r="244">
          <cell r="A244" t="str">
            <v>C316</v>
          </cell>
        </row>
        <row r="245">
          <cell r="A245" t="str">
            <v>C317</v>
          </cell>
        </row>
        <row r="246">
          <cell r="A246" t="str">
            <v>C318</v>
          </cell>
        </row>
        <row r="247">
          <cell r="A247" t="str">
            <v>C319</v>
          </cell>
        </row>
        <row r="248">
          <cell r="A248" t="str">
            <v>C320</v>
          </cell>
        </row>
        <row r="249">
          <cell r="A249" t="str">
            <v>C321</v>
          </cell>
        </row>
        <row r="250">
          <cell r="A250" t="str">
            <v>C322</v>
          </cell>
        </row>
        <row r="251">
          <cell r="A251" t="str">
            <v>C323</v>
          </cell>
        </row>
        <row r="252">
          <cell r="A252" t="str">
            <v>C324</v>
          </cell>
        </row>
        <row r="253">
          <cell r="A253" t="str">
            <v>C325</v>
          </cell>
        </row>
        <row r="254">
          <cell r="A254" t="str">
            <v>C326</v>
          </cell>
        </row>
        <row r="255">
          <cell r="A255" t="str">
            <v>C328</v>
          </cell>
        </row>
        <row r="256">
          <cell r="A256" t="str">
            <v>C329</v>
          </cell>
        </row>
        <row r="257">
          <cell r="A257" t="str">
            <v>C330</v>
          </cell>
        </row>
        <row r="258">
          <cell r="A258" t="str">
            <v>C500</v>
          </cell>
        </row>
        <row r="259">
          <cell r="A259" t="str">
            <v>C505</v>
          </cell>
        </row>
        <row r="260">
          <cell r="A260" t="str">
            <v>C510</v>
          </cell>
        </row>
        <row r="261">
          <cell r="A261" t="str">
            <v>C005</v>
          </cell>
        </row>
        <row r="262">
          <cell r="A262" t="str">
            <v>C006</v>
          </cell>
        </row>
        <row r="263">
          <cell r="A263" t="str">
            <v>C007</v>
          </cell>
        </row>
        <row r="264">
          <cell r="A264" t="str">
            <v>C016</v>
          </cell>
        </row>
        <row r="265">
          <cell r="A265" t="str">
            <v>C017</v>
          </cell>
        </row>
        <row r="266">
          <cell r="A266" t="str">
            <v>C018</v>
          </cell>
        </row>
        <row r="267">
          <cell r="A267" t="str">
            <v>C019</v>
          </cell>
        </row>
        <row r="268">
          <cell r="A268" t="str">
            <v>C022</v>
          </cell>
        </row>
        <row r="269">
          <cell r="A269" t="str">
            <v>C024</v>
          </cell>
        </row>
        <row r="270">
          <cell r="A270" t="str">
            <v>C025</v>
          </cell>
        </row>
        <row r="271">
          <cell r="A271" t="str">
            <v>C028</v>
          </cell>
        </row>
        <row r="272">
          <cell r="A272" t="str">
            <v>C029</v>
          </cell>
        </row>
        <row r="273">
          <cell r="A273" t="str">
            <v>C031</v>
          </cell>
        </row>
        <row r="274">
          <cell r="A274" t="str">
            <v>C043</v>
          </cell>
        </row>
        <row r="275">
          <cell r="A275" t="str">
            <v>C044</v>
          </cell>
        </row>
        <row r="276">
          <cell r="A276" t="str">
            <v>C056</v>
          </cell>
        </row>
        <row r="277">
          <cell r="A277" t="str">
            <v>C059</v>
          </cell>
        </row>
        <row r="278">
          <cell r="A278" t="str">
            <v>C066</v>
          </cell>
        </row>
        <row r="279">
          <cell r="A279" t="str">
            <v>C067</v>
          </cell>
        </row>
        <row r="280">
          <cell r="A280" t="str">
            <v>C068</v>
          </cell>
        </row>
        <row r="281">
          <cell r="A281" t="str">
            <v>C070</v>
          </cell>
        </row>
        <row r="282">
          <cell r="A282" t="str">
            <v>C078</v>
          </cell>
        </row>
        <row r="283">
          <cell r="A283" t="str">
            <v>C079</v>
          </cell>
        </row>
        <row r="284">
          <cell r="A284" t="str">
            <v>C086</v>
          </cell>
        </row>
        <row r="285">
          <cell r="A285" t="str">
            <v>C087</v>
          </cell>
        </row>
        <row r="286">
          <cell r="A286" t="str">
            <v>C088</v>
          </cell>
        </row>
        <row r="287">
          <cell r="A287" t="str">
            <v>C091</v>
          </cell>
        </row>
        <row r="288">
          <cell r="A288" t="str">
            <v>C092</v>
          </cell>
        </row>
        <row r="289">
          <cell r="A289" t="str">
            <v>C094</v>
          </cell>
        </row>
        <row r="290">
          <cell r="A290" t="str">
            <v>C095</v>
          </cell>
        </row>
        <row r="291">
          <cell r="A291" t="str">
            <v>C096</v>
          </cell>
        </row>
        <row r="292">
          <cell r="A292" t="str">
            <v>C101</v>
          </cell>
        </row>
        <row r="293">
          <cell r="A293" t="str">
            <v>C102</v>
          </cell>
        </row>
        <row r="294">
          <cell r="A294" t="str">
            <v>C103</v>
          </cell>
        </row>
        <row r="295">
          <cell r="A295" t="str">
            <v>C104</v>
          </cell>
        </row>
        <row r="296">
          <cell r="A296" t="str">
            <v>C105</v>
          </cell>
        </row>
        <row r="297">
          <cell r="A297" t="str">
            <v>C106</v>
          </cell>
        </row>
        <row r="298">
          <cell r="A298" t="str">
            <v>C107</v>
          </cell>
        </row>
        <row r="299">
          <cell r="A299" t="str">
            <v>C108</v>
          </cell>
        </row>
        <row r="300">
          <cell r="A300" t="str">
            <v>C118</v>
          </cell>
        </row>
        <row r="301">
          <cell r="A301" t="str">
            <v>C121</v>
          </cell>
        </row>
        <row r="302">
          <cell r="A302" t="str">
            <v>C122</v>
          </cell>
        </row>
        <row r="303">
          <cell r="A303" t="str">
            <v>C123</v>
          </cell>
        </row>
        <row r="304">
          <cell r="A304" t="str">
            <v>C124</v>
          </cell>
        </row>
        <row r="305">
          <cell r="A305" t="str">
            <v>C125</v>
          </cell>
        </row>
        <row r="306">
          <cell r="A306" t="str">
            <v>C127</v>
          </cell>
        </row>
        <row r="307">
          <cell r="A307" t="str">
            <v>C128</v>
          </cell>
        </row>
        <row r="308">
          <cell r="A308" t="str">
            <v>C132</v>
          </cell>
        </row>
        <row r="309">
          <cell r="A309" t="str">
            <v>C203</v>
          </cell>
        </row>
        <row r="310">
          <cell r="A310" t="str">
            <v>C204</v>
          </cell>
        </row>
        <row r="311">
          <cell r="A311" t="str">
            <v>C205</v>
          </cell>
        </row>
        <row r="312">
          <cell r="A312" t="str">
            <v>C206</v>
          </cell>
        </row>
        <row r="313">
          <cell r="A313" t="str">
            <v>C209</v>
          </cell>
        </row>
        <row r="314">
          <cell r="A314" t="str">
            <v>C213</v>
          </cell>
        </row>
        <row r="315">
          <cell r="A315" t="str">
            <v>C246</v>
          </cell>
        </row>
        <row r="316">
          <cell r="A316" t="str">
            <v>C248</v>
          </cell>
        </row>
        <row r="317">
          <cell r="A317" t="str">
            <v>C249</v>
          </cell>
        </row>
        <row r="318">
          <cell r="A318" t="str">
            <v>C251</v>
          </cell>
        </row>
        <row r="319">
          <cell r="A319" t="str">
            <v>C252</v>
          </cell>
        </row>
        <row r="320">
          <cell r="A320" t="str">
            <v>C255</v>
          </cell>
        </row>
        <row r="321">
          <cell r="A321" t="str">
            <v>C258</v>
          </cell>
        </row>
        <row r="322">
          <cell r="A322" t="str">
            <v>C259</v>
          </cell>
        </row>
        <row r="323">
          <cell r="A323" t="str">
            <v>C262</v>
          </cell>
        </row>
        <row r="324">
          <cell r="A324" t="str">
            <v>C284</v>
          </cell>
        </row>
        <row r="325">
          <cell r="A325" t="str">
            <v>C288</v>
          </cell>
        </row>
        <row r="326">
          <cell r="A326" t="str">
            <v>C290</v>
          </cell>
        </row>
        <row r="327">
          <cell r="A327" t="str">
            <v>C294</v>
          </cell>
        </row>
        <row r="328">
          <cell r="A328" t="str">
            <v>C295</v>
          </cell>
        </row>
      </sheetData>
      <sheetData sheetId="6">
        <row r="1">
          <cell r="A1" t="str">
            <v>CÓDIGO</v>
          </cell>
          <cell r="B1" t="str">
            <v>INSUMO</v>
          </cell>
          <cell r="C1" t="str">
            <v>UNID</v>
          </cell>
          <cell r="D1" t="str">
            <v>CLS</v>
          </cell>
          <cell r="E1" t="str">
            <v>COTAÇÃO</v>
          </cell>
          <cell r="F1" t="str">
            <v>CUN IMP</v>
          </cell>
          <cell r="G1" t="str">
            <v>COTAÇÕES</v>
          </cell>
        </row>
        <row r="2">
          <cell r="A2" t="str">
            <v>10101</v>
          </cell>
        </row>
        <row r="3">
          <cell r="A3" t="str">
            <v>10106</v>
          </cell>
        </row>
        <row r="4">
          <cell r="A4" t="str">
            <v>10110</v>
          </cell>
        </row>
        <row r="5">
          <cell r="A5" t="str">
            <v>10111</v>
          </cell>
        </row>
        <row r="6">
          <cell r="A6" t="str">
            <v>10113</v>
          </cell>
        </row>
        <row r="7">
          <cell r="A7" t="str">
            <v>10115</v>
          </cell>
        </row>
        <row r="8">
          <cell r="A8" t="str">
            <v>10118</v>
          </cell>
        </row>
        <row r="9">
          <cell r="A9" t="str">
            <v>10120</v>
          </cell>
        </row>
        <row r="10">
          <cell r="A10" t="str">
            <v>10121</v>
          </cell>
        </row>
        <row r="11">
          <cell r="A11" t="str">
            <v>10128</v>
          </cell>
        </row>
        <row r="12">
          <cell r="A12" t="str">
            <v>10130</v>
          </cell>
        </row>
        <row r="13">
          <cell r="A13" t="str">
            <v>10139</v>
          </cell>
        </row>
        <row r="14">
          <cell r="A14" t="str">
            <v>10140</v>
          </cell>
        </row>
        <row r="15">
          <cell r="A15" t="str">
            <v>10143</v>
          </cell>
        </row>
        <row r="16">
          <cell r="A16" t="str">
            <v>10144</v>
          </cell>
        </row>
        <row r="17">
          <cell r="A17" t="str">
            <v>10146</v>
          </cell>
        </row>
        <row r="18">
          <cell r="A18" t="str">
            <v>10149</v>
          </cell>
        </row>
        <row r="19">
          <cell r="A19" t="str">
            <v>10152</v>
          </cell>
        </row>
        <row r="20">
          <cell r="A20" t="str">
            <v>20372</v>
          </cell>
        </row>
        <row r="21">
          <cell r="A21" t="str">
            <v>20379</v>
          </cell>
        </row>
        <row r="22">
          <cell r="A22" t="str">
            <v>20380</v>
          </cell>
        </row>
        <row r="23">
          <cell r="A23" t="str">
            <v>20384</v>
          </cell>
        </row>
        <row r="24">
          <cell r="A24" t="str">
            <v>20385</v>
          </cell>
        </row>
        <row r="25">
          <cell r="A25" t="str">
            <v>20399</v>
          </cell>
        </row>
        <row r="26">
          <cell r="A26" t="str">
            <v>20400</v>
          </cell>
        </row>
        <row r="27">
          <cell r="A27" t="str">
            <v>20503</v>
          </cell>
        </row>
        <row r="28">
          <cell r="A28" t="str">
            <v>20505</v>
          </cell>
        </row>
        <row r="29">
          <cell r="A29" t="str">
            <v>20508</v>
          </cell>
        </row>
        <row r="30">
          <cell r="A30" t="str">
            <v>20509</v>
          </cell>
        </row>
        <row r="31">
          <cell r="A31" t="str">
            <v>20510</v>
          </cell>
        </row>
        <row r="32">
          <cell r="A32" t="str">
            <v>20517</v>
          </cell>
        </row>
        <row r="33">
          <cell r="A33" t="str">
            <v>20522</v>
          </cell>
        </row>
        <row r="34">
          <cell r="A34" t="str">
            <v>20579</v>
          </cell>
        </row>
        <row r="35">
          <cell r="A35" t="str">
            <v>21009</v>
          </cell>
        </row>
        <row r="36">
          <cell r="A36" t="str">
            <v>21016</v>
          </cell>
        </row>
        <row r="37">
          <cell r="A37" t="str">
            <v>21030</v>
          </cell>
        </row>
        <row r="38">
          <cell r="A38" t="str">
            <v>21032</v>
          </cell>
        </row>
        <row r="39">
          <cell r="A39" t="str">
            <v>21103</v>
          </cell>
        </row>
        <row r="40">
          <cell r="A40" t="str">
            <v>21208</v>
          </cell>
        </row>
        <row r="41">
          <cell r="A41" t="str">
            <v>21503</v>
          </cell>
        </row>
        <row r="42">
          <cell r="A42" t="str">
            <v>21517</v>
          </cell>
        </row>
        <row r="43">
          <cell r="A43" t="str">
            <v>21533</v>
          </cell>
        </row>
        <row r="44">
          <cell r="A44" t="str">
            <v>21534</v>
          </cell>
        </row>
        <row r="45">
          <cell r="A45" t="str">
            <v>21540</v>
          </cell>
        </row>
        <row r="46">
          <cell r="A46" t="str">
            <v>21545</v>
          </cell>
        </row>
        <row r="47">
          <cell r="A47" t="str">
            <v>21550</v>
          </cell>
        </row>
        <row r="48">
          <cell r="A48" t="str">
            <v>21555</v>
          </cell>
        </row>
        <row r="49">
          <cell r="A49" t="str">
            <v>21556</v>
          </cell>
        </row>
        <row r="50">
          <cell r="A50" t="str">
            <v>21557</v>
          </cell>
        </row>
        <row r="51">
          <cell r="A51" t="str">
            <v>21558</v>
          </cell>
        </row>
        <row r="52">
          <cell r="A52" t="str">
            <v>21559</v>
          </cell>
        </row>
        <row r="53">
          <cell r="A53" t="str">
            <v>21560</v>
          </cell>
        </row>
        <row r="54">
          <cell r="A54" t="str">
            <v>21561</v>
          </cell>
        </row>
        <row r="55">
          <cell r="A55" t="str">
            <v>23515</v>
          </cell>
        </row>
        <row r="56">
          <cell r="A56" t="str">
            <v>24019</v>
          </cell>
        </row>
        <row r="57">
          <cell r="A57" t="str">
            <v>24070</v>
          </cell>
        </row>
        <row r="58">
          <cell r="A58" t="str">
            <v>24072</v>
          </cell>
        </row>
        <row r="59">
          <cell r="A59" t="str">
            <v>24502</v>
          </cell>
        </row>
        <row r="60">
          <cell r="A60" t="str">
            <v>26549</v>
          </cell>
        </row>
        <row r="61">
          <cell r="A61" t="str">
            <v>26550</v>
          </cell>
        </row>
        <row r="62">
          <cell r="A62" t="str">
            <v>26560</v>
          </cell>
        </row>
        <row r="63">
          <cell r="A63" t="str">
            <v>26569</v>
          </cell>
        </row>
        <row r="64">
          <cell r="A64" t="str">
            <v>27001</v>
          </cell>
        </row>
        <row r="65">
          <cell r="A65" t="str">
            <v>27010</v>
          </cell>
        </row>
        <row r="66">
          <cell r="A66" t="str">
            <v>27504</v>
          </cell>
        </row>
        <row r="67">
          <cell r="A67" t="str">
            <v>27508</v>
          </cell>
        </row>
        <row r="68">
          <cell r="A68" t="str">
            <v>28001</v>
          </cell>
        </row>
        <row r="69">
          <cell r="A69" t="str">
            <v>28008</v>
          </cell>
        </row>
        <row r="70">
          <cell r="A70" t="str">
            <v>28011</v>
          </cell>
        </row>
        <row r="71">
          <cell r="A71" t="str">
            <v>30370</v>
          </cell>
        </row>
        <row r="72">
          <cell r="A72" t="str">
            <v>31010</v>
          </cell>
        </row>
        <row r="73">
          <cell r="A73" t="str">
            <v>31011</v>
          </cell>
        </row>
        <row r="74">
          <cell r="A74" t="str">
            <v>31012</v>
          </cell>
        </row>
        <row r="75">
          <cell r="A75" t="str">
            <v>34004</v>
          </cell>
        </row>
        <row r="76">
          <cell r="A76" t="str">
            <v>34103</v>
          </cell>
        </row>
        <row r="77">
          <cell r="A77" t="str">
            <v>34502</v>
          </cell>
        </row>
        <row r="78">
          <cell r="A78" t="str">
            <v>35003</v>
          </cell>
        </row>
        <row r="79">
          <cell r="A79" t="str">
            <v>35506</v>
          </cell>
        </row>
        <row r="80">
          <cell r="A80" t="str">
            <v>35507</v>
          </cell>
        </row>
        <row r="81">
          <cell r="A81" t="str">
            <v>35516</v>
          </cell>
        </row>
        <row r="82">
          <cell r="A82" t="str">
            <v>36003</v>
          </cell>
        </row>
        <row r="83">
          <cell r="A83" t="str">
            <v>36004</v>
          </cell>
        </row>
        <row r="84">
          <cell r="A84" t="str">
            <v>36005</v>
          </cell>
        </row>
        <row r="85">
          <cell r="A85" t="str">
            <v>36010</v>
          </cell>
        </row>
        <row r="86">
          <cell r="A86" t="str">
            <v>36011</v>
          </cell>
        </row>
        <row r="87">
          <cell r="A87" t="str">
            <v>36012</v>
          </cell>
        </row>
        <row r="88">
          <cell r="A88" t="str">
            <v>36013</v>
          </cell>
        </row>
        <row r="89">
          <cell r="A89" t="str">
            <v>36014</v>
          </cell>
        </row>
        <row r="90">
          <cell r="A90" t="str">
            <v>36015</v>
          </cell>
        </row>
        <row r="91">
          <cell r="A91" t="str">
            <v>36016</v>
          </cell>
        </row>
        <row r="92">
          <cell r="A92" t="str">
            <v>37010</v>
          </cell>
        </row>
        <row r="93">
          <cell r="A93" t="str">
            <v>37043</v>
          </cell>
        </row>
        <row r="94">
          <cell r="A94" t="str">
            <v>37514</v>
          </cell>
        </row>
        <row r="95">
          <cell r="A95" t="str">
            <v>37551</v>
          </cell>
        </row>
        <row r="96">
          <cell r="A96" t="str">
            <v>38001</v>
          </cell>
        </row>
        <row r="97">
          <cell r="A97" t="str">
            <v>38010</v>
          </cell>
        </row>
        <row r="98">
          <cell r="A98" t="str">
            <v>38013</v>
          </cell>
        </row>
        <row r="99">
          <cell r="A99" t="str">
            <v>38014</v>
          </cell>
        </row>
        <row r="100">
          <cell r="A100" t="str">
            <v>38022</v>
          </cell>
        </row>
        <row r="101">
          <cell r="A101" t="str">
            <v>38025</v>
          </cell>
        </row>
        <row r="102">
          <cell r="A102" t="str">
            <v>38509</v>
          </cell>
        </row>
        <row r="103">
          <cell r="A103" t="str">
            <v>38511</v>
          </cell>
        </row>
        <row r="104">
          <cell r="A104" t="str">
            <v>39001</v>
          </cell>
        </row>
        <row r="105">
          <cell r="A105" t="str">
            <v>39002</v>
          </cell>
        </row>
        <row r="106">
          <cell r="A106" t="str">
            <v>39013</v>
          </cell>
        </row>
        <row r="107">
          <cell r="A107" t="str">
            <v>39016</v>
          </cell>
        </row>
        <row r="108">
          <cell r="A108" t="str">
            <v>40101</v>
          </cell>
        </row>
        <row r="109">
          <cell r="A109" t="str">
            <v>40102</v>
          </cell>
        </row>
        <row r="110">
          <cell r="A110" t="str">
            <v>40103</v>
          </cell>
        </row>
        <row r="111">
          <cell r="A111" t="str">
            <v>40104</v>
          </cell>
        </row>
        <row r="112">
          <cell r="A112" t="str">
            <v>40501</v>
          </cell>
        </row>
        <row r="113">
          <cell r="A113" t="str">
            <v>40502</v>
          </cell>
        </row>
        <row r="114">
          <cell r="A114" t="str">
            <v>40503</v>
          </cell>
        </row>
        <row r="115">
          <cell r="A115" t="str">
            <v>40504</v>
          </cell>
        </row>
        <row r="116">
          <cell r="A116" t="str">
            <v>40505</v>
          </cell>
        </row>
        <row r="117">
          <cell r="A117" t="str">
            <v>40507</v>
          </cell>
        </row>
        <row r="118">
          <cell r="A118" t="str">
            <v>40508</v>
          </cell>
        </row>
        <row r="119">
          <cell r="A119" t="str">
            <v>40509</v>
          </cell>
        </row>
        <row r="120">
          <cell r="A120" t="str">
            <v>40510</v>
          </cell>
        </row>
        <row r="121">
          <cell r="A121" t="str">
            <v>40511</v>
          </cell>
        </row>
        <row r="122">
          <cell r="A122" t="str">
            <v>40512</v>
          </cell>
        </row>
        <row r="123">
          <cell r="A123" t="str">
            <v>40513</v>
          </cell>
        </row>
        <row r="124">
          <cell r="A124" t="str">
            <v>40514</v>
          </cell>
        </row>
        <row r="125">
          <cell r="A125" t="str">
            <v>41000</v>
          </cell>
        </row>
        <row r="126">
          <cell r="A126" t="str">
            <v>41001</v>
          </cell>
        </row>
        <row r="127">
          <cell r="A127" t="str">
            <v>41003</v>
          </cell>
        </row>
        <row r="128">
          <cell r="A128" t="str">
            <v>41501</v>
          </cell>
        </row>
        <row r="129">
          <cell r="A129" t="str">
            <v>47505</v>
          </cell>
        </row>
        <row r="130">
          <cell r="A130" t="str">
            <v>50101</v>
          </cell>
        </row>
        <row r="131">
          <cell r="A131" t="str">
            <v>50102</v>
          </cell>
        </row>
        <row r="132">
          <cell r="A132" t="str">
            <v>50103</v>
          </cell>
        </row>
        <row r="133">
          <cell r="A133" t="str">
            <v>50104</v>
          </cell>
        </row>
        <row r="134">
          <cell r="A134" t="str">
            <v>50105</v>
          </cell>
        </row>
        <row r="135">
          <cell r="A135" t="str">
            <v>50106</v>
          </cell>
        </row>
        <row r="136">
          <cell r="A136" t="str">
            <v>50107</v>
          </cell>
        </row>
        <row r="137">
          <cell r="A137" t="str">
            <v>50108</v>
          </cell>
        </row>
        <row r="138">
          <cell r="A138" t="str">
            <v>50109</v>
          </cell>
        </row>
        <row r="139">
          <cell r="A139" t="str">
            <v>50201</v>
          </cell>
        </row>
        <row r="140">
          <cell r="A140" t="str">
            <v>50202</v>
          </cell>
        </row>
        <row r="141">
          <cell r="A141" t="str">
            <v>50203</v>
          </cell>
        </row>
        <row r="142">
          <cell r="A142" t="str">
            <v>50204</v>
          </cell>
        </row>
        <row r="143">
          <cell r="A143" t="str">
            <v>50205</v>
          </cell>
        </row>
        <row r="144">
          <cell r="A144" t="str">
            <v>50206</v>
          </cell>
        </row>
        <row r="145">
          <cell r="A145" t="str">
            <v>50207</v>
          </cell>
        </row>
        <row r="146">
          <cell r="A146" t="str">
            <v>50208</v>
          </cell>
        </row>
        <row r="147">
          <cell r="A147" t="str">
            <v>50209</v>
          </cell>
        </row>
        <row r="148">
          <cell r="A148" t="str">
            <v>50210</v>
          </cell>
        </row>
        <row r="149">
          <cell r="A149" t="str">
            <v>50211</v>
          </cell>
        </row>
        <row r="150">
          <cell r="A150" t="str">
            <v>50212</v>
          </cell>
        </row>
        <row r="151">
          <cell r="A151" t="str">
            <v>50213</v>
          </cell>
        </row>
        <row r="152">
          <cell r="A152" t="str">
            <v>50214</v>
          </cell>
        </row>
        <row r="153">
          <cell r="A153" t="str">
            <v>50215</v>
          </cell>
        </row>
        <row r="154">
          <cell r="A154" t="str">
            <v>50216</v>
          </cell>
        </row>
        <row r="155">
          <cell r="A155" t="str">
            <v>50217</v>
          </cell>
        </row>
        <row r="156">
          <cell r="A156" t="str">
            <v>50218</v>
          </cell>
        </row>
        <row r="157">
          <cell r="A157" t="str">
            <v>50219</v>
          </cell>
        </row>
        <row r="158">
          <cell r="A158" t="str">
            <v>50220</v>
          </cell>
        </row>
        <row r="159">
          <cell r="A159" t="str">
            <v>50221</v>
          </cell>
        </row>
        <row r="160">
          <cell r="A160" t="str">
            <v>50222</v>
          </cell>
        </row>
        <row r="161">
          <cell r="A161" t="str">
            <v>50223</v>
          </cell>
        </row>
        <row r="162">
          <cell r="A162" t="str">
            <v>50224</v>
          </cell>
        </row>
        <row r="163">
          <cell r="A163" t="str">
            <v>50225</v>
          </cell>
        </row>
        <row r="164">
          <cell r="A164" t="str">
            <v>50226</v>
          </cell>
        </row>
        <row r="165">
          <cell r="A165" t="str">
            <v>50227</v>
          </cell>
        </row>
        <row r="166">
          <cell r="A166" t="str">
            <v>50228</v>
          </cell>
        </row>
        <row r="167">
          <cell r="A167" t="str">
            <v>50229</v>
          </cell>
        </row>
        <row r="168">
          <cell r="A168" t="str">
            <v>50230</v>
          </cell>
        </row>
        <row r="169">
          <cell r="A169" t="str">
            <v>50231</v>
          </cell>
        </row>
        <row r="170">
          <cell r="A170" t="str">
            <v>50232</v>
          </cell>
        </row>
        <row r="171">
          <cell r="A171" t="str">
            <v>50233</v>
          </cell>
        </row>
        <row r="172">
          <cell r="A172" t="str">
            <v>50234</v>
          </cell>
        </row>
        <row r="173">
          <cell r="A173" t="str">
            <v>50301</v>
          </cell>
        </row>
        <row r="174">
          <cell r="A174" t="str">
            <v>50302</v>
          </cell>
        </row>
        <row r="175">
          <cell r="A175" t="str">
            <v>50303</v>
          </cell>
        </row>
        <row r="176">
          <cell r="A176" t="str">
            <v>50304</v>
          </cell>
        </row>
        <row r="177">
          <cell r="A177" t="str">
            <v>50305</v>
          </cell>
        </row>
        <row r="178">
          <cell r="A178" t="str">
            <v>50306</v>
          </cell>
        </row>
        <row r="179">
          <cell r="A179" t="str">
            <v>50307</v>
          </cell>
        </row>
        <row r="180">
          <cell r="A180" t="str">
            <v>50308</v>
          </cell>
        </row>
        <row r="181">
          <cell r="A181" t="str">
            <v>50309</v>
          </cell>
        </row>
        <row r="182">
          <cell r="A182" t="str">
            <v>50310</v>
          </cell>
        </row>
        <row r="183">
          <cell r="A183" t="str">
            <v>50311</v>
          </cell>
        </row>
        <row r="184">
          <cell r="A184" t="str">
            <v>50312</v>
          </cell>
        </row>
        <row r="185">
          <cell r="A185" t="str">
            <v>50313</v>
          </cell>
        </row>
        <row r="186">
          <cell r="A186" t="str">
            <v>50314</v>
          </cell>
        </row>
        <row r="187">
          <cell r="A187" t="str">
            <v>50315</v>
          </cell>
        </row>
        <row r="188">
          <cell r="A188" t="str">
            <v>50316</v>
          </cell>
        </row>
        <row r="189">
          <cell r="A189" t="str">
            <v>50317</v>
          </cell>
        </row>
        <row r="190">
          <cell r="A190" t="str">
            <v>50318</v>
          </cell>
        </row>
        <row r="191">
          <cell r="A191" t="str">
            <v>50319</v>
          </cell>
        </row>
        <row r="192">
          <cell r="A192" t="str">
            <v>50320</v>
          </cell>
        </row>
        <row r="193">
          <cell r="A193" t="str">
            <v>50321</v>
          </cell>
        </row>
        <row r="194">
          <cell r="A194" t="str">
            <v>50322</v>
          </cell>
        </row>
        <row r="195">
          <cell r="A195" t="str">
            <v>50323</v>
          </cell>
        </row>
        <row r="196">
          <cell r="A196" t="str">
            <v>50324</v>
          </cell>
        </row>
        <row r="197">
          <cell r="A197" t="str">
            <v>50325</v>
          </cell>
        </row>
        <row r="198">
          <cell r="A198" t="str">
            <v>50401</v>
          </cell>
        </row>
        <row r="199">
          <cell r="A199" t="str">
            <v>50402</v>
          </cell>
        </row>
        <row r="200">
          <cell r="A200" t="str">
            <v>50403</v>
          </cell>
        </row>
        <row r="201">
          <cell r="A201" t="str">
            <v>50404</v>
          </cell>
        </row>
        <row r="202">
          <cell r="A202" t="str">
            <v>50405</v>
          </cell>
        </row>
        <row r="203">
          <cell r="A203" t="str">
            <v>50406</v>
          </cell>
        </row>
        <row r="204">
          <cell r="A204" t="str">
            <v>50407</v>
          </cell>
        </row>
        <row r="205">
          <cell r="A205" t="str">
            <v>50408</v>
          </cell>
        </row>
        <row r="206">
          <cell r="A206" t="str">
            <v>50409</v>
          </cell>
        </row>
        <row r="207">
          <cell r="A207" t="str">
            <v>50409a</v>
          </cell>
        </row>
        <row r="208">
          <cell r="A208" t="str">
            <v>50410</v>
          </cell>
        </row>
        <row r="209">
          <cell r="A209" t="str">
            <v>50411</v>
          </cell>
        </row>
        <row r="210">
          <cell r="A210" t="str">
            <v>50412</v>
          </cell>
        </row>
        <row r="211">
          <cell r="A211" t="str">
            <v>50413</v>
          </cell>
        </row>
        <row r="212">
          <cell r="A212" t="str">
            <v>50414</v>
          </cell>
        </row>
        <row r="213">
          <cell r="A213" t="str">
            <v>50415</v>
          </cell>
        </row>
        <row r="214">
          <cell r="A214" t="str">
            <v>50416</v>
          </cell>
        </row>
        <row r="215">
          <cell r="A215" t="str">
            <v>50500</v>
          </cell>
        </row>
        <row r="216">
          <cell r="A216" t="str">
            <v>50502</v>
          </cell>
        </row>
        <row r="217">
          <cell r="A217" t="str">
            <v>50503</v>
          </cell>
        </row>
        <row r="218">
          <cell r="A218" t="str">
            <v>50504</v>
          </cell>
        </row>
        <row r="219">
          <cell r="A219" t="str">
            <v>60503</v>
          </cell>
        </row>
        <row r="220">
          <cell r="A220" t="str">
            <v>60504</v>
          </cell>
        </row>
        <row r="221">
          <cell r="A221" t="str">
            <v>60505</v>
          </cell>
        </row>
        <row r="222">
          <cell r="A222" t="str">
            <v>60507</v>
          </cell>
        </row>
        <row r="223">
          <cell r="A223" t="str">
            <v>60508</v>
          </cell>
        </row>
        <row r="224">
          <cell r="A224" t="str">
            <v>60510</v>
          </cell>
        </row>
        <row r="225">
          <cell r="A225" t="str">
            <v>60511</v>
          </cell>
        </row>
        <row r="226">
          <cell r="A226" t="str">
            <v>60512</v>
          </cell>
        </row>
        <row r="227">
          <cell r="A227" t="str">
            <v>60514</v>
          </cell>
        </row>
        <row r="228">
          <cell r="A228" t="str">
            <v>60515</v>
          </cell>
        </row>
        <row r="229">
          <cell r="A229" t="str">
            <v>60516</v>
          </cell>
        </row>
        <row r="230">
          <cell r="A230" t="str">
            <v>60517</v>
          </cell>
        </row>
        <row r="231">
          <cell r="A231" t="str">
            <v>60518</v>
          </cell>
        </row>
        <row r="232">
          <cell r="A232" t="str">
            <v>60519</v>
          </cell>
        </row>
        <row r="233">
          <cell r="A233" t="str">
            <v>60520</v>
          </cell>
        </row>
        <row r="234">
          <cell r="A234" t="str">
            <v>62530</v>
          </cell>
        </row>
        <row r="235">
          <cell r="A235" t="str">
            <v>62543</v>
          </cell>
        </row>
        <row r="236">
          <cell r="A236" t="str">
            <v>64001</v>
          </cell>
        </row>
        <row r="237">
          <cell r="A237" t="str">
            <v>64010</v>
          </cell>
        </row>
        <row r="238">
          <cell r="A238" t="str">
            <v>64504</v>
          </cell>
        </row>
        <row r="239">
          <cell r="A239" t="str">
            <v>65501</v>
          </cell>
        </row>
        <row r="240">
          <cell r="A240" t="str">
            <v>65502</v>
          </cell>
        </row>
        <row r="241">
          <cell r="A241" t="str">
            <v>65507</v>
          </cell>
        </row>
        <row r="242">
          <cell r="A242" t="str">
            <v>65508</v>
          </cell>
        </row>
        <row r="243">
          <cell r="A243" t="str">
            <v>65509</v>
          </cell>
        </row>
        <row r="244">
          <cell r="A244" t="str">
            <v>65511</v>
          </cell>
        </row>
        <row r="245">
          <cell r="A245" t="str">
            <v>65512</v>
          </cell>
        </row>
        <row r="246">
          <cell r="A246" t="str">
            <v>65513</v>
          </cell>
        </row>
        <row r="247">
          <cell r="A247" t="str">
            <v>65514</v>
          </cell>
        </row>
        <row r="248">
          <cell r="A248" t="str">
            <v>65515</v>
          </cell>
        </row>
        <row r="249">
          <cell r="A249" t="str">
            <v>65516</v>
          </cell>
        </row>
        <row r="250">
          <cell r="A250" t="str">
            <v>65517</v>
          </cell>
        </row>
        <row r="251">
          <cell r="A251" t="str">
            <v>66009</v>
          </cell>
        </row>
        <row r="252">
          <cell r="A252" t="str">
            <v>66010</v>
          </cell>
        </row>
        <row r="253">
          <cell r="A253" t="str">
            <v>66013</v>
          </cell>
        </row>
        <row r="254">
          <cell r="A254" t="str">
            <v>66015</v>
          </cell>
        </row>
        <row r="255">
          <cell r="A255" t="str">
            <v>66016</v>
          </cell>
        </row>
        <row r="256">
          <cell r="A256" t="str">
            <v>66017</v>
          </cell>
        </row>
        <row r="257">
          <cell r="A257" t="str">
            <v>69502</v>
          </cell>
        </row>
        <row r="258">
          <cell r="A258" t="str">
            <v>69503</v>
          </cell>
        </row>
        <row r="259">
          <cell r="A259" t="str">
            <v>69506</v>
          </cell>
        </row>
        <row r="260">
          <cell r="A260" t="str">
            <v>69509</v>
          </cell>
        </row>
        <row r="261">
          <cell r="A261" t="str">
            <v>69510</v>
          </cell>
        </row>
        <row r="262">
          <cell r="A262" t="str">
            <v>69512</v>
          </cell>
        </row>
        <row r="263">
          <cell r="A263" t="str">
            <v>69515</v>
          </cell>
        </row>
        <row r="264">
          <cell r="A264" t="str">
            <v>69517</v>
          </cell>
        </row>
        <row r="265">
          <cell r="A265" t="str">
            <v>69520</v>
          </cell>
        </row>
        <row r="266">
          <cell r="A266" t="str">
            <v>70101</v>
          </cell>
        </row>
        <row r="267">
          <cell r="A267" t="str">
            <v>70201</v>
          </cell>
        </row>
        <row r="268">
          <cell r="A268" t="str">
            <v>70301</v>
          </cell>
        </row>
        <row r="269">
          <cell r="A269" t="str">
            <v>70302</v>
          </cell>
        </row>
        <row r="270">
          <cell r="A270" t="str">
            <v>70303</v>
          </cell>
        </row>
        <row r="271">
          <cell r="A271" t="str">
            <v>70304</v>
          </cell>
        </row>
        <row r="272">
          <cell r="A272" t="str">
            <v>70305</v>
          </cell>
        </row>
        <row r="273">
          <cell r="A273" t="str">
            <v>70306</v>
          </cell>
        </row>
        <row r="274">
          <cell r="A274" t="str">
            <v>70307</v>
          </cell>
        </row>
        <row r="275">
          <cell r="A275" t="str">
            <v>80102</v>
          </cell>
        </row>
        <row r="276">
          <cell r="A276" t="str">
            <v>80103</v>
          </cell>
        </row>
        <row r="277">
          <cell r="A277" t="str">
            <v>80108</v>
          </cell>
        </row>
        <row r="278">
          <cell r="A278" t="str">
            <v>80114</v>
          </cell>
        </row>
        <row r="279">
          <cell r="A279" t="str">
            <v>80115</v>
          </cell>
        </row>
        <row r="280">
          <cell r="A280" t="str">
            <v>80132</v>
          </cell>
        </row>
        <row r="281">
          <cell r="A281" t="str">
            <v>80136</v>
          </cell>
        </row>
        <row r="282">
          <cell r="A282" t="str">
            <v>80144</v>
          </cell>
        </row>
        <row r="283">
          <cell r="A283" t="str">
            <v>80169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resumo"/>
      <sheetName val="central"/>
      <sheetName val="b1"/>
      <sheetName val="b2"/>
      <sheetName val="b3"/>
      <sheetName val="b4"/>
      <sheetName val="frentes"/>
      <sheetName val="aloj"/>
      <sheetName val="lote B"/>
      <sheetName val="G-REV_C"/>
      <sheetName val="BDI"/>
      <sheetName val="Encargos Sociais"/>
      <sheetName val="Plan1 (2)"/>
      <sheetName val="Indireto - 40 meses"/>
      <sheetName val="Plan1"/>
      <sheetName val="Sal"/>
      <sheetName val="Gráfico MO"/>
      <sheetName val="Bens Duráveis"/>
      <sheetName val="2"/>
      <sheetName val="3"/>
      <sheetName val="5"/>
      <sheetName val="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Ajudante</v>
          </cell>
          <cell r="C4">
            <v>1.95</v>
          </cell>
          <cell r="D4">
            <v>1.1100000000000001</v>
          </cell>
          <cell r="E4">
            <v>0.94</v>
          </cell>
          <cell r="F4">
            <v>0.87</v>
          </cell>
          <cell r="G4">
            <v>0.94</v>
          </cell>
        </row>
        <row r="5">
          <cell r="B5" t="str">
            <v>Ajudante (Carga e Descarga)</v>
          </cell>
          <cell r="C5">
            <v>1.95</v>
          </cell>
          <cell r="D5">
            <v>1.1100000000000001</v>
          </cell>
          <cell r="E5">
            <v>0.94</v>
          </cell>
          <cell r="F5">
            <v>0.87</v>
          </cell>
          <cell r="G5">
            <v>0.94</v>
          </cell>
        </row>
        <row r="6">
          <cell r="B6" t="str">
            <v>Almoxarife</v>
          </cell>
          <cell r="C6">
            <v>5</v>
          </cell>
          <cell r="D6">
            <v>2.84</v>
          </cell>
          <cell r="E6">
            <v>2.44</v>
          </cell>
          <cell r="F6">
            <v>2.6093636363636361</v>
          </cell>
          <cell r="G6">
            <v>2.61</v>
          </cell>
        </row>
        <row r="7">
          <cell r="B7" t="str">
            <v>Analista de sistema</v>
          </cell>
          <cell r="C7">
            <v>3380.64</v>
          </cell>
          <cell r="D7">
            <v>1917.44</v>
          </cell>
          <cell r="E7">
            <v>1498</v>
          </cell>
          <cell r="F7">
            <v>1498</v>
          </cell>
          <cell r="G7">
            <v>1498</v>
          </cell>
        </row>
        <row r="8">
          <cell r="B8" t="str">
            <v>Apontador</v>
          </cell>
          <cell r="C8">
            <v>3.2</v>
          </cell>
          <cell r="D8">
            <v>1.81</v>
          </cell>
          <cell r="E8">
            <v>1.56</v>
          </cell>
          <cell r="F8">
            <v>1.0441363636363636</v>
          </cell>
          <cell r="G8">
            <v>1.68</v>
          </cell>
        </row>
        <row r="9">
          <cell r="B9" t="str">
            <v>Assist. de Rede</v>
          </cell>
          <cell r="C9">
            <v>1500</v>
          </cell>
          <cell r="D9">
            <v>850.77</v>
          </cell>
          <cell r="E9">
            <v>664.21</v>
          </cell>
          <cell r="F9">
            <v>664.21</v>
          </cell>
          <cell r="G9">
            <v>664.21</v>
          </cell>
        </row>
        <row r="10">
          <cell r="B10" t="str">
            <v>Assist. de Engenharia</v>
          </cell>
          <cell r="C10">
            <v>3380.64</v>
          </cell>
          <cell r="D10">
            <v>1917.44</v>
          </cell>
          <cell r="E10">
            <v>1498</v>
          </cell>
          <cell r="F10">
            <v>1500</v>
          </cell>
          <cell r="G10">
            <v>1500</v>
          </cell>
        </row>
        <row r="11">
          <cell r="B11" t="str">
            <v>Orçamentista</v>
          </cell>
          <cell r="F11">
            <v>1500</v>
          </cell>
          <cell r="G11">
            <v>1500</v>
          </cell>
        </row>
        <row r="12">
          <cell r="B12" t="str">
            <v>Assist. Financeiro</v>
          </cell>
          <cell r="C12">
            <v>4858.3599999999997</v>
          </cell>
          <cell r="D12">
            <v>2755.58</v>
          </cell>
          <cell r="E12">
            <v>1498</v>
          </cell>
          <cell r="F12">
            <v>1498</v>
          </cell>
          <cell r="G12">
            <v>1498</v>
          </cell>
        </row>
        <row r="13">
          <cell r="B13" t="str">
            <v>Assistente Social</v>
          </cell>
          <cell r="C13">
            <v>1433.7</v>
          </cell>
          <cell r="D13">
            <v>813.17</v>
          </cell>
          <cell r="E13">
            <v>961</v>
          </cell>
          <cell r="F13">
            <v>961</v>
          </cell>
          <cell r="G13">
            <v>961</v>
          </cell>
        </row>
        <row r="14">
          <cell r="B14" t="str">
            <v>Assistente técnico I</v>
          </cell>
          <cell r="C14">
            <v>1805.4</v>
          </cell>
          <cell r="D14">
            <v>1023.99</v>
          </cell>
          <cell r="E14">
            <v>961</v>
          </cell>
          <cell r="F14">
            <v>961</v>
          </cell>
          <cell r="G14">
            <v>961</v>
          </cell>
        </row>
        <row r="15">
          <cell r="B15" t="str">
            <v>Aux. de arquivo</v>
          </cell>
          <cell r="C15">
            <v>485.92</v>
          </cell>
          <cell r="D15">
            <v>275.61</v>
          </cell>
          <cell r="E15">
            <v>204</v>
          </cell>
          <cell r="F15">
            <v>204</v>
          </cell>
          <cell r="G15">
            <v>204</v>
          </cell>
        </row>
        <row r="16">
          <cell r="B16" t="str">
            <v>Aux. de pessoal</v>
          </cell>
          <cell r="C16">
            <v>3.2</v>
          </cell>
          <cell r="D16">
            <v>1.81</v>
          </cell>
          <cell r="E16">
            <v>1.56</v>
          </cell>
          <cell r="F16">
            <v>1.5576363636363637</v>
          </cell>
          <cell r="G16">
            <v>1.68</v>
          </cell>
        </row>
        <row r="17">
          <cell r="B17" t="str">
            <v>Aux. Financeiro</v>
          </cell>
          <cell r="C17">
            <v>878.63</v>
          </cell>
          <cell r="D17">
            <v>498.34</v>
          </cell>
          <cell r="E17">
            <v>749</v>
          </cell>
          <cell r="F17">
            <v>749</v>
          </cell>
          <cell r="G17">
            <v>749</v>
          </cell>
        </row>
        <row r="18">
          <cell r="B18" t="str">
            <v>Aux. Laboratório</v>
          </cell>
          <cell r="C18">
            <v>3.2</v>
          </cell>
          <cell r="D18">
            <v>1.81</v>
          </cell>
          <cell r="E18">
            <v>1.56</v>
          </cell>
          <cell r="F18">
            <v>1.56</v>
          </cell>
          <cell r="G18">
            <v>1.68</v>
          </cell>
        </row>
        <row r="19">
          <cell r="B19" t="str">
            <v>Aux. Segurança</v>
          </cell>
          <cell r="C19">
            <v>3.2</v>
          </cell>
          <cell r="D19">
            <v>1.81</v>
          </cell>
          <cell r="E19">
            <v>1.56</v>
          </cell>
          <cell r="F19">
            <v>1.56</v>
          </cell>
          <cell r="G19">
            <v>1.68</v>
          </cell>
        </row>
        <row r="20">
          <cell r="B20" t="str">
            <v>Cadista</v>
          </cell>
          <cell r="F20">
            <v>1000</v>
          </cell>
          <cell r="G20">
            <v>1000</v>
          </cell>
        </row>
        <row r="21">
          <cell r="B21" t="str">
            <v>Aux. técnico</v>
          </cell>
          <cell r="C21">
            <v>933.11</v>
          </cell>
          <cell r="D21">
            <v>529.24</v>
          </cell>
          <cell r="E21">
            <v>749</v>
          </cell>
          <cell r="F21">
            <v>342.68</v>
          </cell>
          <cell r="G21">
            <v>749</v>
          </cell>
        </row>
        <row r="22">
          <cell r="B22" t="str">
            <v>Aux. Serv. Gerais</v>
          </cell>
          <cell r="F22">
            <v>342.68</v>
          </cell>
          <cell r="G22">
            <v>342.68</v>
          </cell>
        </row>
        <row r="23">
          <cell r="B23" t="str">
            <v>Aux.almoxarifado</v>
          </cell>
          <cell r="C23">
            <v>3.67</v>
          </cell>
          <cell r="D23">
            <v>2.08</v>
          </cell>
          <cell r="E23">
            <v>3.4045454545454548</v>
          </cell>
          <cell r="F23">
            <v>1.5576363636363637</v>
          </cell>
          <cell r="G23">
            <v>3.4</v>
          </cell>
        </row>
        <row r="24">
          <cell r="B24" t="str">
            <v>Auxiliar de Topografia</v>
          </cell>
          <cell r="C24">
            <v>3.2</v>
          </cell>
          <cell r="D24">
            <v>1.81</v>
          </cell>
          <cell r="E24">
            <v>0.94</v>
          </cell>
          <cell r="F24">
            <v>0.94</v>
          </cell>
          <cell r="G24">
            <v>1.68</v>
          </cell>
        </row>
        <row r="25">
          <cell r="B25" t="str">
            <v>Carpinteiro</v>
          </cell>
          <cell r="C25">
            <v>3.2</v>
          </cell>
          <cell r="D25">
            <v>1.81</v>
          </cell>
          <cell r="E25">
            <v>1.56</v>
          </cell>
          <cell r="F25">
            <v>1.5576363636363637</v>
          </cell>
          <cell r="G25">
            <v>1.68</v>
          </cell>
        </row>
        <row r="26">
          <cell r="B26" t="str">
            <v>Chefe Administrativo</v>
          </cell>
          <cell r="C26">
            <v>3919.9999999999995</v>
          </cell>
          <cell r="D26">
            <v>2223.36</v>
          </cell>
          <cell r="E26">
            <v>2244</v>
          </cell>
          <cell r="F26">
            <v>2244</v>
          </cell>
          <cell r="G26">
            <v>2244</v>
          </cell>
        </row>
        <row r="27">
          <cell r="B27" t="str">
            <v>Chefe de Laboratório</v>
          </cell>
          <cell r="C27">
            <v>3919.9999999999995</v>
          </cell>
          <cell r="D27">
            <v>2223.36</v>
          </cell>
          <cell r="E27">
            <v>2244</v>
          </cell>
          <cell r="F27">
            <v>956.9</v>
          </cell>
          <cell r="G27">
            <v>2244</v>
          </cell>
        </row>
        <row r="28">
          <cell r="B28" t="str">
            <v>Chefe de Materiais</v>
          </cell>
          <cell r="C28">
            <v>3919.9999999999995</v>
          </cell>
          <cell r="D28">
            <v>2223.36</v>
          </cell>
          <cell r="E28">
            <v>2244</v>
          </cell>
          <cell r="F28">
            <v>2244</v>
          </cell>
          <cell r="G28">
            <v>2244</v>
          </cell>
        </row>
        <row r="29">
          <cell r="B29" t="str">
            <v>Eng. de Medição</v>
          </cell>
          <cell r="C29">
            <v>4804.05</v>
          </cell>
          <cell r="D29">
            <v>2724.77</v>
          </cell>
          <cell r="E29">
            <v>2312</v>
          </cell>
          <cell r="F29">
            <v>2500</v>
          </cell>
          <cell r="G29">
            <v>2500</v>
          </cell>
        </row>
        <row r="30">
          <cell r="B30" t="str">
            <v>Chefe S. Pessoal</v>
          </cell>
          <cell r="C30">
            <v>3919.9999999999995</v>
          </cell>
          <cell r="D30">
            <v>2223.36</v>
          </cell>
          <cell r="E30">
            <v>2244</v>
          </cell>
          <cell r="F30">
            <v>2000</v>
          </cell>
          <cell r="G30">
            <v>2244</v>
          </cell>
        </row>
        <row r="31">
          <cell r="B31" t="str">
            <v>Comprador</v>
          </cell>
          <cell r="C31">
            <v>7.26</v>
          </cell>
          <cell r="D31">
            <v>4.12</v>
          </cell>
          <cell r="E31">
            <v>4.3681818181818182</v>
          </cell>
          <cell r="F31">
            <v>4.3681818181818182</v>
          </cell>
          <cell r="G31">
            <v>4.37</v>
          </cell>
        </row>
        <row r="32">
          <cell r="B32" t="str">
            <v>Contador</v>
          </cell>
          <cell r="C32">
            <v>4115.74</v>
          </cell>
          <cell r="D32">
            <v>2334.38</v>
          </cell>
          <cell r="E32">
            <v>2244</v>
          </cell>
          <cell r="F32">
            <v>2244</v>
          </cell>
          <cell r="G32">
            <v>2244</v>
          </cell>
        </row>
        <row r="33">
          <cell r="B33" t="str">
            <v>Contínuo</v>
          </cell>
          <cell r="F33">
            <v>1.0441363636363636</v>
          </cell>
          <cell r="G33">
            <v>0.94</v>
          </cell>
        </row>
        <row r="34">
          <cell r="B34" t="str">
            <v>Coord. Desenv. Proj.</v>
          </cell>
          <cell r="C34">
            <v>7300</v>
          </cell>
          <cell r="D34">
            <v>4140.43</v>
          </cell>
          <cell r="E34">
            <v>2312</v>
          </cell>
          <cell r="F34">
            <v>2312</v>
          </cell>
          <cell r="G34">
            <v>2312</v>
          </cell>
        </row>
        <row r="35">
          <cell r="B35" t="str">
            <v>Coord. Topografia</v>
          </cell>
          <cell r="C35">
            <v>7300</v>
          </cell>
          <cell r="D35">
            <v>4140.43</v>
          </cell>
          <cell r="E35">
            <v>2312</v>
          </cell>
          <cell r="F35">
            <v>2312</v>
          </cell>
          <cell r="G35">
            <v>2312</v>
          </cell>
        </row>
        <row r="36">
          <cell r="B36" t="str">
            <v>Copeira</v>
          </cell>
          <cell r="C36">
            <v>2.21</v>
          </cell>
          <cell r="D36">
            <v>1.25</v>
          </cell>
          <cell r="E36">
            <v>1.01</v>
          </cell>
          <cell r="F36">
            <v>1.0441363636363636</v>
          </cell>
          <cell r="G36">
            <v>0.94</v>
          </cell>
        </row>
        <row r="37">
          <cell r="B37" t="str">
            <v>Desenhista Projetista</v>
          </cell>
          <cell r="C37">
            <v>3219.64</v>
          </cell>
          <cell r="D37">
            <v>1826.12</v>
          </cell>
          <cell r="E37">
            <v>1498</v>
          </cell>
          <cell r="F37">
            <v>1498</v>
          </cell>
          <cell r="G37">
            <v>1498</v>
          </cell>
        </row>
        <row r="38">
          <cell r="B38" t="str">
            <v>Eletricista</v>
          </cell>
          <cell r="C38">
            <v>3.2</v>
          </cell>
          <cell r="D38">
            <v>1.81</v>
          </cell>
          <cell r="E38">
            <v>1.81</v>
          </cell>
          <cell r="F38">
            <v>1.81</v>
          </cell>
          <cell r="G38">
            <v>1.9</v>
          </cell>
        </row>
        <row r="39">
          <cell r="B39" t="str">
            <v>Enc.Serv.Gerais</v>
          </cell>
          <cell r="C39">
            <v>3380.64</v>
          </cell>
          <cell r="D39">
            <v>1917.44</v>
          </cell>
          <cell r="E39">
            <v>1498</v>
          </cell>
          <cell r="F39">
            <v>510.88</v>
          </cell>
          <cell r="G39">
            <v>1498</v>
          </cell>
        </row>
        <row r="40">
          <cell r="B40" t="str">
            <v>Encanador</v>
          </cell>
          <cell r="C40">
            <v>3.2</v>
          </cell>
          <cell r="D40">
            <v>1.81</v>
          </cell>
          <cell r="E40">
            <v>1.81</v>
          </cell>
          <cell r="F40">
            <v>1.81</v>
          </cell>
          <cell r="G40">
            <v>1.9</v>
          </cell>
        </row>
        <row r="41">
          <cell r="B41" t="str">
            <v>Encarregado Comercial</v>
          </cell>
          <cell r="C41">
            <v>3380.64</v>
          </cell>
          <cell r="D41">
            <v>1917.44</v>
          </cell>
          <cell r="E41">
            <v>1498</v>
          </cell>
          <cell r="F41">
            <v>1498</v>
          </cell>
          <cell r="G41">
            <v>1498</v>
          </cell>
        </row>
        <row r="42">
          <cell r="B42" t="str">
            <v>Encarregado de Apropriação</v>
          </cell>
          <cell r="C42">
            <v>3380.64</v>
          </cell>
          <cell r="D42">
            <v>1917.44</v>
          </cell>
          <cell r="E42">
            <v>1498</v>
          </cell>
          <cell r="F42">
            <v>1498</v>
          </cell>
          <cell r="G42">
            <v>1498</v>
          </cell>
        </row>
        <row r="43">
          <cell r="B43" t="str">
            <v>Encarregado de Transportes</v>
          </cell>
          <cell r="C43">
            <v>3380.64</v>
          </cell>
          <cell r="D43">
            <v>1917.44</v>
          </cell>
          <cell r="E43">
            <v>1498</v>
          </cell>
          <cell r="F43">
            <v>1498</v>
          </cell>
          <cell r="G43">
            <v>1498</v>
          </cell>
        </row>
        <row r="44">
          <cell r="B44" t="str">
            <v>Encarregado de Produção</v>
          </cell>
          <cell r="C44">
            <v>3380.64</v>
          </cell>
          <cell r="D44">
            <v>1917.44</v>
          </cell>
          <cell r="E44">
            <v>1498</v>
          </cell>
          <cell r="F44">
            <v>1498</v>
          </cell>
          <cell r="G44">
            <v>1100</v>
          </cell>
        </row>
        <row r="45">
          <cell r="B45" t="str">
            <v>Mestre de Obras</v>
          </cell>
          <cell r="C45">
            <v>3380.64</v>
          </cell>
          <cell r="D45">
            <v>1917.44</v>
          </cell>
          <cell r="E45">
            <v>2244</v>
          </cell>
          <cell r="F45">
            <v>3500</v>
          </cell>
          <cell r="G45">
            <v>2500</v>
          </cell>
        </row>
        <row r="46">
          <cell r="B46" t="str">
            <v>Enc. Frente Serviço</v>
          </cell>
          <cell r="E46">
            <v>838.2</v>
          </cell>
          <cell r="F46">
            <v>2000</v>
          </cell>
          <cell r="G46">
            <v>2000</v>
          </cell>
        </row>
        <row r="47">
          <cell r="B47" t="str">
            <v>Enc. Financeiro</v>
          </cell>
          <cell r="E47">
            <v>1498</v>
          </cell>
          <cell r="F47">
            <v>1000</v>
          </cell>
          <cell r="G47">
            <v>1498</v>
          </cell>
        </row>
        <row r="48">
          <cell r="B48" t="str">
            <v>Enc. Pessoal</v>
          </cell>
          <cell r="E48">
            <v>1498</v>
          </cell>
          <cell r="F48">
            <v>1000</v>
          </cell>
          <cell r="G48">
            <v>1498</v>
          </cell>
        </row>
        <row r="49">
          <cell r="B49" t="str">
            <v>Eng. Seg.Trabalho</v>
          </cell>
          <cell r="C49">
            <v>5161.32</v>
          </cell>
          <cell r="D49">
            <v>2927.41</v>
          </cell>
          <cell r="E49">
            <v>2312</v>
          </cell>
          <cell r="F49">
            <v>2500</v>
          </cell>
          <cell r="G49">
            <v>2500</v>
          </cell>
        </row>
        <row r="50">
          <cell r="B50" t="str">
            <v>Engenheiro C. Qualidade</v>
          </cell>
          <cell r="C50">
            <v>5161.32</v>
          </cell>
          <cell r="D50">
            <v>2927.41</v>
          </cell>
          <cell r="E50">
            <v>2312</v>
          </cell>
          <cell r="F50">
            <v>2500</v>
          </cell>
          <cell r="G50">
            <v>2500</v>
          </cell>
        </row>
        <row r="51">
          <cell r="B51" t="str">
            <v>Engenheiro Produção</v>
          </cell>
          <cell r="C51">
            <v>5161.32</v>
          </cell>
          <cell r="D51">
            <v>2927.41</v>
          </cell>
          <cell r="E51">
            <v>2312</v>
          </cell>
          <cell r="F51">
            <v>2500</v>
          </cell>
          <cell r="G51">
            <v>2800</v>
          </cell>
        </row>
        <row r="52">
          <cell r="B52" t="str">
            <v>Eng. Projetos</v>
          </cell>
          <cell r="C52">
            <v>5161.32</v>
          </cell>
          <cell r="D52">
            <v>2927.41</v>
          </cell>
          <cell r="E52">
            <v>2312</v>
          </cell>
          <cell r="F52">
            <v>2500</v>
          </cell>
          <cell r="G52">
            <v>2500</v>
          </cell>
        </row>
        <row r="53">
          <cell r="B53" t="str">
            <v>Eng. Planejamento</v>
          </cell>
          <cell r="C53">
            <v>5161.32</v>
          </cell>
          <cell r="D53">
            <v>2927.41</v>
          </cell>
          <cell r="E53">
            <v>2312</v>
          </cell>
          <cell r="F53">
            <v>2800</v>
          </cell>
          <cell r="G53">
            <v>2800</v>
          </cell>
        </row>
        <row r="54">
          <cell r="B54" t="str">
            <v>Eng. Métodos Constr.</v>
          </cell>
          <cell r="F54">
            <v>2800</v>
          </cell>
          <cell r="G54">
            <v>2800</v>
          </cell>
        </row>
        <row r="55">
          <cell r="B55" t="str">
            <v>Engenheiro de Minas</v>
          </cell>
          <cell r="C55">
            <v>5161.32</v>
          </cell>
          <cell r="D55">
            <v>2927.41</v>
          </cell>
          <cell r="E55">
            <v>2312</v>
          </cell>
          <cell r="F55">
            <v>2800</v>
          </cell>
          <cell r="G55">
            <v>2800</v>
          </cell>
        </row>
        <row r="56">
          <cell r="B56" t="str">
            <v>Geólogo</v>
          </cell>
          <cell r="E56">
            <v>2312</v>
          </cell>
          <cell r="F56">
            <v>2800</v>
          </cell>
          <cell r="G56">
            <v>2800</v>
          </cell>
        </row>
        <row r="57">
          <cell r="B57" t="str">
            <v>Faxineiro</v>
          </cell>
          <cell r="C57">
            <v>1.79</v>
          </cell>
          <cell r="D57">
            <v>1.02</v>
          </cell>
          <cell r="E57">
            <v>0.94</v>
          </cell>
          <cell r="F57">
            <v>1.0441363636363636</v>
          </cell>
          <cell r="G57">
            <v>0.94</v>
          </cell>
        </row>
        <row r="58">
          <cell r="B58" t="str">
            <v>Ferramenteiro</v>
          </cell>
          <cell r="C58">
            <v>2.21</v>
          </cell>
          <cell r="D58">
            <v>1.25</v>
          </cell>
          <cell r="E58">
            <v>1.56</v>
          </cell>
          <cell r="F58">
            <v>1.56</v>
          </cell>
          <cell r="G58">
            <v>1.9</v>
          </cell>
        </row>
        <row r="59">
          <cell r="B59" t="str">
            <v>Gerente Adm. Financeiro</v>
          </cell>
          <cell r="C59">
            <v>11773.4</v>
          </cell>
          <cell r="D59">
            <v>6677.67</v>
          </cell>
          <cell r="E59">
            <v>3400</v>
          </cell>
          <cell r="F59">
            <v>4000</v>
          </cell>
          <cell r="G59">
            <v>4000</v>
          </cell>
        </row>
        <row r="60">
          <cell r="B60" t="str">
            <v>Gerente Comercial</v>
          </cell>
          <cell r="C60">
            <v>11773.4</v>
          </cell>
          <cell r="D60">
            <v>6677.67</v>
          </cell>
          <cell r="E60">
            <v>3400</v>
          </cell>
        </row>
        <row r="61">
          <cell r="B61" t="str">
            <v>Gerente Gest. Qualidade</v>
          </cell>
          <cell r="F61">
            <v>4000</v>
          </cell>
          <cell r="G61">
            <v>4000</v>
          </cell>
        </row>
        <row r="62">
          <cell r="B62" t="str">
            <v>Gerente de Sistemas</v>
          </cell>
          <cell r="F62">
            <v>5000</v>
          </cell>
          <cell r="G62">
            <v>5000</v>
          </cell>
        </row>
        <row r="63">
          <cell r="B63" t="str">
            <v>Gerente de Construção</v>
          </cell>
          <cell r="E63">
            <v>3400</v>
          </cell>
          <cell r="F63">
            <v>7000</v>
          </cell>
          <cell r="G63">
            <v>7000</v>
          </cell>
        </row>
        <row r="64">
          <cell r="B64" t="str">
            <v>Gerente Área Técnica</v>
          </cell>
          <cell r="C64">
            <v>11773.4</v>
          </cell>
          <cell r="D64">
            <v>6677.67</v>
          </cell>
          <cell r="E64">
            <v>3400</v>
          </cell>
          <cell r="F64">
            <v>5000</v>
          </cell>
          <cell r="G64">
            <v>5000</v>
          </cell>
        </row>
        <row r="65">
          <cell r="B65" t="str">
            <v>Gerente Obras Civis</v>
          </cell>
          <cell r="C65">
            <v>16947.98</v>
          </cell>
          <cell r="D65">
            <v>9612.6</v>
          </cell>
          <cell r="E65">
            <v>4080</v>
          </cell>
          <cell r="F65">
            <v>5000</v>
          </cell>
          <cell r="G65">
            <v>5000</v>
          </cell>
        </row>
        <row r="66">
          <cell r="B66" t="str">
            <v>1º Repres. Contratada</v>
          </cell>
          <cell r="C66">
            <v>16947.98</v>
          </cell>
          <cell r="D66">
            <v>9612.6</v>
          </cell>
          <cell r="E66">
            <v>4760</v>
          </cell>
          <cell r="F66">
            <v>10000</v>
          </cell>
          <cell r="G66">
            <v>10000</v>
          </cell>
        </row>
        <row r="67">
          <cell r="B67" t="str">
            <v xml:space="preserve">Inspetor de qualidade </v>
          </cell>
          <cell r="C67">
            <v>4292</v>
          </cell>
          <cell r="D67">
            <v>2434.35</v>
          </cell>
          <cell r="E67">
            <v>1498</v>
          </cell>
          <cell r="F67">
            <v>1498</v>
          </cell>
          <cell r="G67">
            <v>1498</v>
          </cell>
        </row>
        <row r="68">
          <cell r="B68" t="str">
            <v>Laboratorista</v>
          </cell>
          <cell r="C68">
            <v>1187.92</v>
          </cell>
          <cell r="D68">
            <v>673.77</v>
          </cell>
          <cell r="E68">
            <v>749</v>
          </cell>
          <cell r="F68">
            <v>749</v>
          </cell>
          <cell r="G68">
            <v>749</v>
          </cell>
        </row>
        <row r="69">
          <cell r="B69" t="str">
            <v>Médico do Trabalho</v>
          </cell>
          <cell r="C69">
            <v>5252.91</v>
          </cell>
          <cell r="D69">
            <v>2979.36</v>
          </cell>
          <cell r="E69">
            <v>2312</v>
          </cell>
          <cell r="F69">
            <v>2000</v>
          </cell>
          <cell r="G69">
            <v>2312</v>
          </cell>
        </row>
        <row r="70">
          <cell r="B70" t="str">
            <v>Motorista</v>
          </cell>
          <cell r="C70">
            <v>3.67</v>
          </cell>
          <cell r="D70">
            <v>2.08</v>
          </cell>
          <cell r="E70">
            <v>1.56</v>
          </cell>
          <cell r="F70">
            <v>1.5576363636363637</v>
          </cell>
          <cell r="G70">
            <v>1.9</v>
          </cell>
        </row>
        <row r="71">
          <cell r="B71" t="str">
            <v>Pedreiro</v>
          </cell>
          <cell r="C71">
            <v>3.2</v>
          </cell>
          <cell r="D71">
            <v>1.81</v>
          </cell>
          <cell r="E71">
            <v>1.56</v>
          </cell>
          <cell r="F71">
            <v>1.56</v>
          </cell>
          <cell r="G71">
            <v>1.9</v>
          </cell>
        </row>
        <row r="72">
          <cell r="B72" t="str">
            <v>Pintor de Placas</v>
          </cell>
          <cell r="C72">
            <v>1.9</v>
          </cell>
          <cell r="D72">
            <v>1.08</v>
          </cell>
          <cell r="E72">
            <v>1.81</v>
          </cell>
          <cell r="F72">
            <v>1.81</v>
          </cell>
          <cell r="G72">
            <v>1.9</v>
          </cell>
        </row>
        <row r="73">
          <cell r="B73" t="str">
            <v>Porteiro</v>
          </cell>
          <cell r="C73">
            <v>1.89</v>
          </cell>
          <cell r="D73">
            <v>1.07</v>
          </cell>
          <cell r="E73">
            <v>1.01</v>
          </cell>
          <cell r="F73">
            <v>1.01</v>
          </cell>
          <cell r="G73">
            <v>0.94</v>
          </cell>
        </row>
        <row r="74">
          <cell r="B74" t="str">
            <v>Recepcionista</v>
          </cell>
          <cell r="C74">
            <v>497</v>
          </cell>
          <cell r="D74">
            <v>281.89</v>
          </cell>
          <cell r="E74">
            <v>398</v>
          </cell>
          <cell r="F74">
            <v>398</v>
          </cell>
          <cell r="G74">
            <v>398</v>
          </cell>
        </row>
        <row r="75">
          <cell r="B75" t="str">
            <v>Secretária</v>
          </cell>
          <cell r="C75">
            <v>1077.73</v>
          </cell>
          <cell r="D75">
            <v>611.27</v>
          </cell>
          <cell r="E75">
            <v>961</v>
          </cell>
          <cell r="F75">
            <v>961</v>
          </cell>
          <cell r="G75">
            <v>961</v>
          </cell>
        </row>
        <row r="76">
          <cell r="B76" t="str">
            <v>Téc. Seg. do Trabalho</v>
          </cell>
          <cell r="C76">
            <v>1518.46</v>
          </cell>
          <cell r="D76">
            <v>861.24</v>
          </cell>
          <cell r="E76">
            <v>961</v>
          </cell>
          <cell r="F76">
            <v>961</v>
          </cell>
          <cell r="G76">
            <v>961</v>
          </cell>
        </row>
        <row r="77">
          <cell r="B77" t="str">
            <v>Técnico  meio ambiente</v>
          </cell>
          <cell r="C77">
            <v>2389.5</v>
          </cell>
          <cell r="D77">
            <v>1355.28</v>
          </cell>
          <cell r="E77">
            <v>1498</v>
          </cell>
          <cell r="F77">
            <v>1498</v>
          </cell>
          <cell r="G77">
            <v>1498</v>
          </cell>
        </row>
        <row r="78">
          <cell r="B78" t="str">
            <v>Técnico de Enfermagem</v>
          </cell>
          <cell r="C78">
            <v>4.66</v>
          </cell>
          <cell r="D78">
            <v>2.64</v>
          </cell>
          <cell r="E78">
            <v>4.3681818181818182</v>
          </cell>
          <cell r="F78">
            <v>1.5576363636363637</v>
          </cell>
          <cell r="G78">
            <v>4.37</v>
          </cell>
        </row>
        <row r="79">
          <cell r="B79" t="str">
            <v>Auxiliar Enfermagem</v>
          </cell>
          <cell r="F79">
            <v>1.0441363636363636</v>
          </cell>
          <cell r="G79">
            <v>1.68</v>
          </cell>
        </row>
        <row r="80">
          <cell r="B80" t="str">
            <v>Topógrafo II</v>
          </cell>
          <cell r="C80">
            <v>10.69</v>
          </cell>
          <cell r="D80">
            <v>6.06</v>
          </cell>
          <cell r="E80">
            <v>6.8090909090909095</v>
          </cell>
          <cell r="F80">
            <v>6.8090909090909095</v>
          </cell>
          <cell r="G80">
            <v>6.81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LETORES MEDIDOS"/>
      <sheetName val="MEMORIA_COLETORES"/>
      <sheetName val="PASSADIÇOS (M)"/>
      <sheetName val="PASSADIÇOS (P)"/>
      <sheetName val="PV`S_ --º MED_---"/>
      <sheetName val="LIGAÇÕES"/>
      <sheetName val="CALÇAMENTO"/>
      <sheetName val="FATURAMENTO  13ªmed  CRISTO MAI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68">
          <cell r="M68">
            <v>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76"/>
  <sheetViews>
    <sheetView view="pageBreakPreview" topLeftCell="A48" zoomScaleNormal="100" zoomScaleSheetLayoutView="100" workbookViewId="0">
      <selection activeCell="F48" sqref="F48"/>
    </sheetView>
  </sheetViews>
  <sheetFormatPr defaultColWidth="9.140625" defaultRowHeight="15"/>
  <cols>
    <col min="1" max="1" width="4.85546875" bestFit="1" customWidth="1"/>
    <col min="2" max="2" width="61.42578125" bestFit="1" customWidth="1"/>
    <col min="3" max="3" width="8.7109375" bestFit="1" customWidth="1"/>
    <col min="4" max="4" width="11.42578125" bestFit="1" customWidth="1"/>
  </cols>
  <sheetData>
    <row r="1" spans="1:4" hidden="1">
      <c r="A1" s="338" t="s">
        <v>155</v>
      </c>
      <c r="B1" s="338"/>
      <c r="C1" s="338"/>
      <c r="D1" s="338"/>
    </row>
    <row r="2" spans="1:4" ht="15.75" hidden="1" thickBot="1">
      <c r="A2" s="310"/>
      <c r="B2" s="311"/>
      <c r="C2" s="184"/>
      <c r="D2" s="184"/>
    </row>
    <row r="3" spans="1:4" ht="15.75" hidden="1" thickBot="1">
      <c r="A3" s="185" t="s">
        <v>1</v>
      </c>
      <c r="B3" s="186" t="s">
        <v>156</v>
      </c>
      <c r="C3" s="187" t="s">
        <v>157</v>
      </c>
      <c r="D3" s="187" t="s">
        <v>158</v>
      </c>
    </row>
    <row r="4" spans="1:4" hidden="1">
      <c r="A4" s="188" t="s">
        <v>159</v>
      </c>
      <c r="B4" s="189" t="s">
        <v>160</v>
      </c>
      <c r="C4" s="190">
        <f>SUM(C5:C13)</f>
        <v>16.8</v>
      </c>
      <c r="D4" s="190">
        <f>SUM(D5:D13)</f>
        <v>16.8</v>
      </c>
    </row>
    <row r="5" spans="1:4" hidden="1">
      <c r="A5" s="191" t="s">
        <v>161</v>
      </c>
      <c r="B5" s="192" t="s">
        <v>162</v>
      </c>
      <c r="C5" s="312">
        <v>0</v>
      </c>
      <c r="D5" s="312">
        <v>0</v>
      </c>
    </row>
    <row r="6" spans="1:4" hidden="1">
      <c r="A6" s="191" t="s">
        <v>163</v>
      </c>
      <c r="B6" s="192" t="s">
        <v>164</v>
      </c>
      <c r="C6" s="312">
        <v>1.5</v>
      </c>
      <c r="D6" s="312">
        <v>1.5</v>
      </c>
    </row>
    <row r="7" spans="1:4" hidden="1">
      <c r="A7" s="191" t="s">
        <v>165</v>
      </c>
      <c r="B7" s="192" t="s">
        <v>166</v>
      </c>
      <c r="C7" s="312">
        <v>1</v>
      </c>
      <c r="D7" s="312">
        <v>1</v>
      </c>
    </row>
    <row r="8" spans="1:4" hidden="1">
      <c r="A8" s="191" t="s">
        <v>167</v>
      </c>
      <c r="B8" s="192" t="s">
        <v>168</v>
      </c>
      <c r="C8" s="312">
        <v>0.2</v>
      </c>
      <c r="D8" s="312">
        <v>0.2</v>
      </c>
    </row>
    <row r="9" spans="1:4" hidden="1">
      <c r="A9" s="191" t="s">
        <v>169</v>
      </c>
      <c r="B9" s="192" t="s">
        <v>170</v>
      </c>
      <c r="C9" s="312">
        <v>0.6</v>
      </c>
      <c r="D9" s="312">
        <v>0.6</v>
      </c>
    </row>
    <row r="10" spans="1:4" hidden="1">
      <c r="A10" s="191" t="s">
        <v>171</v>
      </c>
      <c r="B10" s="192" t="s">
        <v>172</v>
      </c>
      <c r="C10" s="312">
        <v>2.5</v>
      </c>
      <c r="D10" s="312">
        <v>2.5</v>
      </c>
    </row>
    <row r="11" spans="1:4" hidden="1">
      <c r="A11" s="191" t="s">
        <v>173</v>
      </c>
      <c r="B11" s="192" t="s">
        <v>174</v>
      </c>
      <c r="C11" s="312">
        <v>3</v>
      </c>
      <c r="D11" s="312">
        <v>3</v>
      </c>
    </row>
    <row r="12" spans="1:4" hidden="1">
      <c r="A12" s="191" t="s">
        <v>175</v>
      </c>
      <c r="B12" s="192" t="s">
        <v>176</v>
      </c>
      <c r="C12" s="312">
        <v>8</v>
      </c>
      <c r="D12" s="312">
        <v>8</v>
      </c>
    </row>
    <row r="13" spans="1:4" ht="15.75" hidden="1" thickBot="1">
      <c r="A13" s="191" t="s">
        <v>177</v>
      </c>
      <c r="B13" s="192" t="s">
        <v>178</v>
      </c>
      <c r="C13" s="312">
        <v>0</v>
      </c>
      <c r="D13" s="312">
        <v>0</v>
      </c>
    </row>
    <row r="14" spans="1:4" hidden="1">
      <c r="A14" s="188" t="s">
        <v>179</v>
      </c>
      <c r="B14" s="189" t="s">
        <v>180</v>
      </c>
      <c r="C14" s="190">
        <f>SUM(C15:C25)</f>
        <v>50.51</v>
      </c>
      <c r="D14" s="190">
        <f>SUM(D15:D25)</f>
        <v>20.28</v>
      </c>
    </row>
    <row r="15" spans="1:4" hidden="1">
      <c r="A15" s="191" t="s">
        <v>181</v>
      </c>
      <c r="B15" s="192" t="s">
        <v>182</v>
      </c>
      <c r="C15" s="312">
        <v>18.010000000000002</v>
      </c>
      <c r="D15" s="312">
        <v>0</v>
      </c>
    </row>
    <row r="16" spans="1:4" hidden="1">
      <c r="A16" s="191" t="s">
        <v>183</v>
      </c>
      <c r="B16" s="192" t="s">
        <v>184</v>
      </c>
      <c r="C16" s="312">
        <v>4.3</v>
      </c>
      <c r="D16" s="312">
        <v>0</v>
      </c>
    </row>
    <row r="17" spans="1:4" hidden="1">
      <c r="A17" s="191" t="s">
        <v>185</v>
      </c>
      <c r="B17" s="192" t="s">
        <v>186</v>
      </c>
      <c r="C17" s="312">
        <v>0.87</v>
      </c>
      <c r="D17" s="312">
        <v>0.67</v>
      </c>
    </row>
    <row r="18" spans="1:4" hidden="1">
      <c r="A18" s="191" t="s">
        <v>187</v>
      </c>
      <c r="B18" s="192" t="s">
        <v>188</v>
      </c>
      <c r="C18" s="312">
        <v>10.78</v>
      </c>
      <c r="D18" s="312">
        <v>8.33</v>
      </c>
    </row>
    <row r="19" spans="1:4" hidden="1">
      <c r="A19" s="191" t="s">
        <v>189</v>
      </c>
      <c r="B19" s="192" t="s">
        <v>190</v>
      </c>
      <c r="C19" s="312">
        <v>7.0000000000000007E-2</v>
      </c>
      <c r="D19" s="312">
        <v>0.06</v>
      </c>
    </row>
    <row r="20" spans="1:4" hidden="1">
      <c r="A20" s="191" t="s">
        <v>191</v>
      </c>
      <c r="B20" s="192" t="s">
        <v>192</v>
      </c>
      <c r="C20" s="312">
        <v>0.72</v>
      </c>
      <c r="D20" s="312">
        <v>0.56000000000000005</v>
      </c>
    </row>
    <row r="21" spans="1:4" hidden="1">
      <c r="A21" s="191" t="s">
        <v>193</v>
      </c>
      <c r="B21" s="192" t="s">
        <v>194</v>
      </c>
      <c r="C21" s="312">
        <v>1.98</v>
      </c>
      <c r="D21" s="312" t="s">
        <v>83</v>
      </c>
    </row>
    <row r="22" spans="1:4" hidden="1">
      <c r="A22" s="191" t="s">
        <v>195</v>
      </c>
      <c r="B22" s="192" t="s">
        <v>196</v>
      </c>
      <c r="C22" s="312">
        <v>0.11</v>
      </c>
      <c r="D22" s="312">
        <v>0.08</v>
      </c>
    </row>
    <row r="23" spans="1:4" hidden="1">
      <c r="A23" s="191" t="s">
        <v>197</v>
      </c>
      <c r="B23" s="192" t="s">
        <v>198</v>
      </c>
      <c r="C23" s="312">
        <v>13.64</v>
      </c>
      <c r="D23" s="312">
        <v>10.55</v>
      </c>
    </row>
    <row r="24" spans="1:4" hidden="1">
      <c r="A24" s="191" t="s">
        <v>199</v>
      </c>
      <c r="B24" s="192" t="s">
        <v>200</v>
      </c>
      <c r="C24" s="312">
        <v>0.03</v>
      </c>
      <c r="D24" s="312">
        <v>0.03</v>
      </c>
    </row>
    <row r="25" spans="1:4" ht="15.75" hidden="1" thickBot="1">
      <c r="A25" s="191"/>
      <c r="B25" s="192"/>
      <c r="C25" s="313"/>
      <c r="D25" s="313"/>
    </row>
    <row r="26" spans="1:4" hidden="1">
      <c r="A26" s="188" t="s">
        <v>201</v>
      </c>
      <c r="B26" s="189" t="s">
        <v>202</v>
      </c>
      <c r="C26" s="190">
        <f>SUM(C27:C32)</f>
        <v>9.5199999999999978</v>
      </c>
      <c r="D26" s="190">
        <f>SUM(D27:D32)</f>
        <v>7.38</v>
      </c>
    </row>
    <row r="27" spans="1:4" hidden="1">
      <c r="A27" s="191" t="s">
        <v>203</v>
      </c>
      <c r="B27" s="192" t="s">
        <v>204</v>
      </c>
      <c r="C27" s="312">
        <v>4.45</v>
      </c>
      <c r="D27" s="312">
        <v>3.45</v>
      </c>
    </row>
    <row r="28" spans="1:4" hidden="1">
      <c r="A28" s="191" t="s">
        <v>205</v>
      </c>
      <c r="B28" s="192" t="s">
        <v>206</v>
      </c>
      <c r="C28" s="312">
        <v>0.1</v>
      </c>
      <c r="D28" s="312">
        <v>0.08</v>
      </c>
    </row>
    <row r="29" spans="1:4" hidden="1">
      <c r="A29" s="191" t="s">
        <v>207</v>
      </c>
      <c r="B29" s="192" t="s">
        <v>208</v>
      </c>
      <c r="C29" s="312">
        <v>0.5</v>
      </c>
      <c r="D29" s="312">
        <v>0.39</v>
      </c>
    </row>
    <row r="30" spans="1:4" hidden="1">
      <c r="A30" s="191" t="s">
        <v>209</v>
      </c>
      <c r="B30" s="192" t="s">
        <v>210</v>
      </c>
      <c r="C30" s="312">
        <v>4.0999999999999996</v>
      </c>
      <c r="D30" s="312">
        <v>3.17</v>
      </c>
    </row>
    <row r="31" spans="1:4" hidden="1">
      <c r="A31" s="191" t="s">
        <v>211</v>
      </c>
      <c r="B31" s="192" t="s">
        <v>212</v>
      </c>
      <c r="C31" s="312">
        <v>0.37</v>
      </c>
      <c r="D31" s="312">
        <v>0.28999999999999998</v>
      </c>
    </row>
    <row r="32" spans="1:4" ht="15.75" hidden="1" thickBot="1">
      <c r="A32" s="191"/>
      <c r="B32" s="192"/>
      <c r="C32" s="312"/>
      <c r="D32" s="312"/>
    </row>
    <row r="33" spans="1:4" hidden="1">
      <c r="A33" s="188" t="s">
        <v>213</v>
      </c>
      <c r="B33" s="189" t="s">
        <v>214</v>
      </c>
      <c r="C33" s="190">
        <f>SUM(C34:C37)</f>
        <v>8.86</v>
      </c>
      <c r="D33" s="190">
        <f>SUM(D34:D37)</f>
        <v>3.7</v>
      </c>
    </row>
    <row r="34" spans="1:4" hidden="1">
      <c r="A34" s="191" t="s">
        <v>215</v>
      </c>
      <c r="B34" s="192" t="s">
        <v>216</v>
      </c>
      <c r="C34" s="312">
        <v>8.49</v>
      </c>
      <c r="D34" s="312">
        <v>3.41</v>
      </c>
    </row>
    <row r="35" spans="1:4" ht="39" hidden="1">
      <c r="A35" s="191" t="s">
        <v>217</v>
      </c>
      <c r="B35" s="193" t="s">
        <v>218</v>
      </c>
      <c r="C35" s="313">
        <v>0.37</v>
      </c>
      <c r="D35" s="313">
        <v>0.28999999999999998</v>
      </c>
    </row>
    <row r="36" spans="1:4" hidden="1">
      <c r="A36" s="191"/>
      <c r="B36" s="192"/>
      <c r="C36" s="312"/>
      <c r="D36" s="312"/>
    </row>
    <row r="37" spans="1:4" ht="15.75" hidden="1" thickBot="1">
      <c r="A37" s="194"/>
      <c r="B37" s="195"/>
      <c r="C37" s="196"/>
      <c r="D37" s="196"/>
    </row>
    <row r="38" spans="1:4" hidden="1">
      <c r="A38" s="188"/>
      <c r="B38" s="189" t="s">
        <v>219</v>
      </c>
      <c r="C38" s="190">
        <f>C33+C26+C14+C4</f>
        <v>85.689999999999984</v>
      </c>
      <c r="D38" s="190">
        <f>D33+D26+D14+D4</f>
        <v>48.16</v>
      </c>
    </row>
    <row r="39" spans="1:4">
      <c r="A39" s="338" t="s">
        <v>379</v>
      </c>
      <c r="B39" s="338"/>
      <c r="C39" s="338"/>
      <c r="D39" s="338"/>
    </row>
    <row r="40" spans="1:4" ht="15.75" thickBot="1">
      <c r="A40" s="310"/>
      <c r="B40" s="311"/>
      <c r="C40" s="184"/>
      <c r="D40" s="184"/>
    </row>
    <row r="41" spans="1:4" ht="15.75" thickBot="1">
      <c r="A41" s="185" t="s">
        <v>1</v>
      </c>
      <c r="B41" s="186" t="s">
        <v>156</v>
      </c>
      <c r="C41" s="187" t="s">
        <v>157</v>
      </c>
      <c r="D41" s="187" t="s">
        <v>158</v>
      </c>
    </row>
    <row r="42" spans="1:4">
      <c r="A42" s="188" t="s">
        <v>159</v>
      </c>
      <c r="B42" s="189" t="s">
        <v>160</v>
      </c>
      <c r="C42" s="190">
        <f>SUM(C43:C51)</f>
        <v>36.799999999999997</v>
      </c>
      <c r="D42" s="190">
        <f>SUM(D43:D51)</f>
        <v>36.799999999999997</v>
      </c>
    </row>
    <row r="43" spans="1:4">
      <c r="A43" s="191" t="s">
        <v>161</v>
      </c>
      <c r="B43" s="192" t="s">
        <v>162</v>
      </c>
      <c r="C43" s="312">
        <v>20</v>
      </c>
      <c r="D43" s="312">
        <v>20</v>
      </c>
    </row>
    <row r="44" spans="1:4">
      <c r="A44" s="191" t="s">
        <v>163</v>
      </c>
      <c r="B44" s="192" t="s">
        <v>164</v>
      </c>
      <c r="C44" s="312">
        <v>1.5</v>
      </c>
      <c r="D44" s="312">
        <v>1.5</v>
      </c>
    </row>
    <row r="45" spans="1:4">
      <c r="A45" s="191" t="s">
        <v>165</v>
      </c>
      <c r="B45" s="192" t="s">
        <v>166</v>
      </c>
      <c r="C45" s="312">
        <v>1</v>
      </c>
      <c r="D45" s="312">
        <v>1</v>
      </c>
    </row>
    <row r="46" spans="1:4">
      <c r="A46" s="191" t="s">
        <v>167</v>
      </c>
      <c r="B46" s="192" t="s">
        <v>168</v>
      </c>
      <c r="C46" s="312">
        <v>0.2</v>
      </c>
      <c r="D46" s="312">
        <v>0.2</v>
      </c>
    </row>
    <row r="47" spans="1:4">
      <c r="A47" s="191" t="s">
        <v>169</v>
      </c>
      <c r="B47" s="192" t="s">
        <v>170</v>
      </c>
      <c r="C47" s="312">
        <v>0.6</v>
      </c>
      <c r="D47" s="312">
        <v>0.6</v>
      </c>
    </row>
    <row r="48" spans="1:4">
      <c r="A48" s="191" t="s">
        <v>171</v>
      </c>
      <c r="B48" s="192" t="s">
        <v>172</v>
      </c>
      <c r="C48" s="312">
        <v>2.5</v>
      </c>
      <c r="D48" s="312">
        <v>2.5</v>
      </c>
    </row>
    <row r="49" spans="1:4">
      <c r="A49" s="191" t="s">
        <v>173</v>
      </c>
      <c r="B49" s="192" t="s">
        <v>174</v>
      </c>
      <c r="C49" s="312">
        <v>3</v>
      </c>
      <c r="D49" s="312">
        <v>3</v>
      </c>
    </row>
    <row r="50" spans="1:4">
      <c r="A50" s="191" t="s">
        <v>175</v>
      </c>
      <c r="B50" s="192" t="s">
        <v>176</v>
      </c>
      <c r="C50" s="312">
        <v>8</v>
      </c>
      <c r="D50" s="312">
        <v>8</v>
      </c>
    </row>
    <row r="51" spans="1:4" ht="15.75" thickBot="1">
      <c r="A51" s="191" t="s">
        <v>177</v>
      </c>
      <c r="B51" s="192" t="s">
        <v>178</v>
      </c>
      <c r="C51" s="312">
        <v>0</v>
      </c>
      <c r="D51" s="312">
        <v>0</v>
      </c>
    </row>
    <row r="52" spans="1:4">
      <c r="A52" s="188" t="s">
        <v>179</v>
      </c>
      <c r="B52" s="189" t="s">
        <v>180</v>
      </c>
      <c r="C52" s="190">
        <f>SUM(C53:C63)</f>
        <v>46.76</v>
      </c>
      <c r="D52" s="190">
        <f>SUM(D53:D63)</f>
        <v>17.040000000000003</v>
      </c>
    </row>
    <row r="53" spans="1:4">
      <c r="A53" s="191" t="s">
        <v>181</v>
      </c>
      <c r="B53" s="192" t="s">
        <v>182</v>
      </c>
      <c r="C53" s="312">
        <v>18.02</v>
      </c>
      <c r="D53" s="312">
        <v>0</v>
      </c>
    </row>
    <row r="54" spans="1:4">
      <c r="A54" s="191" t="s">
        <v>183</v>
      </c>
      <c r="B54" s="192" t="s">
        <v>184</v>
      </c>
      <c r="C54" s="312">
        <v>4.3099999999999996</v>
      </c>
      <c r="D54" s="312">
        <v>0</v>
      </c>
    </row>
    <row r="55" spans="1:4">
      <c r="A55" s="191" t="s">
        <v>185</v>
      </c>
      <c r="B55" s="192" t="s">
        <v>186</v>
      </c>
      <c r="C55" s="312">
        <v>0.87</v>
      </c>
      <c r="D55" s="312">
        <v>0.66</v>
      </c>
    </row>
    <row r="56" spans="1:4">
      <c r="A56" s="191" t="s">
        <v>187</v>
      </c>
      <c r="B56" s="192" t="s">
        <v>188</v>
      </c>
      <c r="C56" s="312">
        <v>10.96</v>
      </c>
      <c r="D56" s="312">
        <v>8.33</v>
      </c>
    </row>
    <row r="57" spans="1:4">
      <c r="A57" s="191" t="s">
        <v>189</v>
      </c>
      <c r="B57" s="192" t="s">
        <v>190</v>
      </c>
      <c r="C57" s="312">
        <v>7.0000000000000007E-2</v>
      </c>
      <c r="D57" s="312">
        <v>0.05</v>
      </c>
    </row>
    <row r="58" spans="1:4">
      <c r="A58" s="191" t="s">
        <v>191</v>
      </c>
      <c r="B58" s="192" t="s">
        <v>192</v>
      </c>
      <c r="C58" s="312">
        <v>0.73</v>
      </c>
      <c r="D58" s="312">
        <v>0.56000000000000005</v>
      </c>
    </row>
    <row r="59" spans="1:4">
      <c r="A59" s="191" t="s">
        <v>193</v>
      </c>
      <c r="B59" s="192" t="s">
        <v>194</v>
      </c>
      <c r="C59" s="312">
        <v>2.02</v>
      </c>
      <c r="D59" s="312" t="s">
        <v>83</v>
      </c>
    </row>
    <row r="60" spans="1:4">
      <c r="A60" s="191" t="s">
        <v>195</v>
      </c>
      <c r="B60" s="192" t="s">
        <v>196</v>
      </c>
      <c r="C60" s="312">
        <v>0.1</v>
      </c>
      <c r="D60" s="312">
        <v>0.08</v>
      </c>
    </row>
    <row r="61" spans="1:4">
      <c r="A61" s="191" t="s">
        <v>197</v>
      </c>
      <c r="B61" s="192" t="s">
        <v>198</v>
      </c>
      <c r="C61" s="312">
        <v>9.64</v>
      </c>
      <c r="D61" s="312">
        <v>7.33</v>
      </c>
    </row>
    <row r="62" spans="1:4">
      <c r="A62" s="191" t="s">
        <v>199</v>
      </c>
      <c r="B62" s="192" t="s">
        <v>200</v>
      </c>
      <c r="C62" s="312">
        <v>0.04</v>
      </c>
      <c r="D62" s="312">
        <v>0.03</v>
      </c>
    </row>
    <row r="63" spans="1:4" ht="15.75" thickBot="1">
      <c r="A63" s="191"/>
      <c r="B63" s="192"/>
      <c r="C63" s="313"/>
      <c r="D63" s="313"/>
    </row>
    <row r="64" spans="1:4">
      <c r="A64" s="188" t="s">
        <v>201</v>
      </c>
      <c r="B64" s="189" t="s">
        <v>202</v>
      </c>
      <c r="C64" s="190">
        <f>SUM(C65:C70)</f>
        <v>12.250000000000002</v>
      </c>
      <c r="D64" s="190">
        <f>SUM(D65:D70)</f>
        <v>9.3299999999999983</v>
      </c>
    </row>
    <row r="65" spans="1:4">
      <c r="A65" s="191" t="s">
        <v>203</v>
      </c>
      <c r="B65" s="192" t="s">
        <v>204</v>
      </c>
      <c r="C65" s="312">
        <v>4.53</v>
      </c>
      <c r="D65" s="312">
        <v>3.45</v>
      </c>
    </row>
    <row r="66" spans="1:4">
      <c r="A66" s="191" t="s">
        <v>205</v>
      </c>
      <c r="B66" s="192" t="s">
        <v>206</v>
      </c>
      <c r="C66" s="312">
        <v>0.11</v>
      </c>
      <c r="D66" s="312">
        <v>0.08</v>
      </c>
    </row>
    <row r="67" spans="1:4">
      <c r="A67" s="191" t="s">
        <v>207</v>
      </c>
      <c r="B67" s="192" t="s">
        <v>208</v>
      </c>
      <c r="C67" s="312">
        <v>4.24</v>
      </c>
      <c r="D67" s="312">
        <v>3.23</v>
      </c>
    </row>
    <row r="68" spans="1:4">
      <c r="A68" s="191" t="s">
        <v>209</v>
      </c>
      <c r="B68" s="192" t="s">
        <v>210</v>
      </c>
      <c r="C68" s="312">
        <v>2.99</v>
      </c>
      <c r="D68" s="312">
        <v>2.2799999999999998</v>
      </c>
    </row>
    <row r="69" spans="1:4">
      <c r="A69" s="191" t="s">
        <v>211</v>
      </c>
      <c r="B69" s="192" t="s">
        <v>212</v>
      </c>
      <c r="C69" s="312">
        <v>0.38</v>
      </c>
      <c r="D69" s="312">
        <v>0.28999999999999998</v>
      </c>
    </row>
    <row r="70" spans="1:4" ht="15.75" thickBot="1">
      <c r="A70" s="191"/>
      <c r="B70" s="192"/>
      <c r="C70" s="312"/>
      <c r="D70" s="312"/>
    </row>
    <row r="71" spans="1:4">
      <c r="A71" s="188" t="s">
        <v>213</v>
      </c>
      <c r="B71" s="189" t="s">
        <v>214</v>
      </c>
      <c r="C71" s="190">
        <f>SUM(C72:C75)</f>
        <v>17.61</v>
      </c>
      <c r="D71" s="190">
        <f>SUM(D72:D75)</f>
        <v>6.5799999999999992</v>
      </c>
    </row>
    <row r="72" spans="1:4">
      <c r="A72" s="191" t="s">
        <v>215</v>
      </c>
      <c r="B72" s="192" t="s">
        <v>216</v>
      </c>
      <c r="C72" s="312">
        <v>17.21</v>
      </c>
      <c r="D72" s="312">
        <v>6.27</v>
      </c>
    </row>
    <row r="73" spans="1:4" ht="39">
      <c r="A73" s="191" t="s">
        <v>217</v>
      </c>
      <c r="B73" s="193" t="s">
        <v>218</v>
      </c>
      <c r="C73" s="313">
        <v>0.4</v>
      </c>
      <c r="D73" s="313">
        <v>0.31</v>
      </c>
    </row>
    <row r="74" spans="1:4">
      <c r="A74" s="191"/>
      <c r="B74" s="192"/>
      <c r="C74" s="312"/>
      <c r="D74" s="312"/>
    </row>
    <row r="75" spans="1:4" ht="15.75" thickBot="1">
      <c r="A75" s="194"/>
      <c r="B75" s="195"/>
      <c r="C75" s="196"/>
      <c r="D75" s="196"/>
    </row>
    <row r="76" spans="1:4">
      <c r="A76" s="188"/>
      <c r="B76" s="189" t="s">
        <v>219</v>
      </c>
      <c r="C76" s="190">
        <f>C71+C64+C52+C42</f>
        <v>113.42</v>
      </c>
      <c r="D76" s="190">
        <f>D71+D64+D52+D42</f>
        <v>69.75</v>
      </c>
    </row>
  </sheetData>
  <mergeCells count="2">
    <mergeCell ref="A1:D1"/>
    <mergeCell ref="A39:D39"/>
  </mergeCells>
  <pageMargins left="0.511811024" right="0.511811024" top="0.78740157499999996" bottom="0.78740157499999996" header="0.31496062000000002" footer="0.31496062000000002"/>
  <pageSetup paperSize="9" orientation="portrait" r:id="rId1"/>
  <headerFooter>
    <oddFooter xml:space="preserve">&amp;R_________________________________________________________________________________________
PROJETO: Lincoln Cartaxo de Lira Júnior – Eng° Civil CREA 160 814 689 - 8 – Tel. (83) 9 9924 4447               </oddFooter>
  </headerFooter>
  <rowBreaks count="1" manualBreakCount="1">
    <brk id="38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62"/>
  <sheetViews>
    <sheetView showGridLines="0" tabSelected="1" view="pageBreakPreview" topLeftCell="A12" zoomScale="115" zoomScaleNormal="100" zoomScaleSheetLayoutView="115" zoomScalePageLayoutView="40" workbookViewId="0">
      <selection activeCell="V26" sqref="V26"/>
    </sheetView>
  </sheetViews>
  <sheetFormatPr defaultColWidth="10.140625" defaultRowHeight="12.75"/>
  <cols>
    <col min="1" max="1" width="3.85546875" style="197" customWidth="1"/>
    <col min="2" max="2" width="28.140625" style="197" customWidth="1"/>
    <col min="3" max="21" width="7.7109375" style="197" customWidth="1"/>
    <col min="22" max="256" width="10.140625" style="197"/>
    <col min="257" max="257" width="3.85546875" style="197" customWidth="1"/>
    <col min="258" max="258" width="34.5703125" style="197" customWidth="1"/>
    <col min="259" max="259" width="16.42578125" style="197" customWidth="1"/>
    <col min="260" max="260" width="11.28515625" style="197" customWidth="1"/>
    <col min="261" max="261" width="12.140625" style="197" customWidth="1"/>
    <col min="262" max="262" width="10.42578125" style="197" customWidth="1"/>
    <col min="263" max="264" width="10.7109375" style="197" customWidth="1"/>
    <col min="265" max="265" width="10.28515625" style="197" customWidth="1"/>
    <col min="266" max="266" width="10.140625" style="197"/>
    <col min="267" max="267" width="10.140625" style="197" customWidth="1"/>
    <col min="268" max="271" width="10.140625" style="197"/>
    <col min="272" max="272" width="13.7109375" style="197" bestFit="1" customWidth="1"/>
    <col min="273" max="512" width="10.140625" style="197"/>
    <col min="513" max="513" width="3.85546875" style="197" customWidth="1"/>
    <col min="514" max="514" width="34.5703125" style="197" customWidth="1"/>
    <col min="515" max="515" width="16.42578125" style="197" customWidth="1"/>
    <col min="516" max="516" width="11.28515625" style="197" customWidth="1"/>
    <col min="517" max="517" width="12.140625" style="197" customWidth="1"/>
    <col min="518" max="518" width="10.42578125" style="197" customWidth="1"/>
    <col min="519" max="520" width="10.7109375" style="197" customWidth="1"/>
    <col min="521" max="521" width="10.28515625" style="197" customWidth="1"/>
    <col min="522" max="522" width="10.140625" style="197"/>
    <col min="523" max="523" width="10.140625" style="197" customWidth="1"/>
    <col min="524" max="527" width="10.140625" style="197"/>
    <col min="528" max="528" width="13.7109375" style="197" bestFit="1" customWidth="1"/>
    <col min="529" max="768" width="10.140625" style="197"/>
    <col min="769" max="769" width="3.85546875" style="197" customWidth="1"/>
    <col min="770" max="770" width="34.5703125" style="197" customWidth="1"/>
    <col min="771" max="771" width="16.42578125" style="197" customWidth="1"/>
    <col min="772" max="772" width="11.28515625" style="197" customWidth="1"/>
    <col min="773" max="773" width="12.140625" style="197" customWidth="1"/>
    <col min="774" max="774" width="10.42578125" style="197" customWidth="1"/>
    <col min="775" max="776" width="10.7109375" style="197" customWidth="1"/>
    <col min="777" max="777" width="10.28515625" style="197" customWidth="1"/>
    <col min="778" max="778" width="10.140625" style="197"/>
    <col min="779" max="779" width="10.140625" style="197" customWidth="1"/>
    <col min="780" max="783" width="10.140625" style="197"/>
    <col min="784" max="784" width="13.7109375" style="197" bestFit="1" customWidth="1"/>
    <col min="785" max="1024" width="10.140625" style="197"/>
    <col min="1025" max="1025" width="3.85546875" style="197" customWidth="1"/>
    <col min="1026" max="1026" width="34.5703125" style="197" customWidth="1"/>
    <col min="1027" max="1027" width="16.42578125" style="197" customWidth="1"/>
    <col min="1028" max="1028" width="11.28515625" style="197" customWidth="1"/>
    <col min="1029" max="1029" width="12.140625" style="197" customWidth="1"/>
    <col min="1030" max="1030" width="10.42578125" style="197" customWidth="1"/>
    <col min="1031" max="1032" width="10.7109375" style="197" customWidth="1"/>
    <col min="1033" max="1033" width="10.28515625" style="197" customWidth="1"/>
    <col min="1034" max="1034" width="10.140625" style="197"/>
    <col min="1035" max="1035" width="10.140625" style="197" customWidth="1"/>
    <col min="1036" max="1039" width="10.140625" style="197"/>
    <col min="1040" max="1040" width="13.7109375" style="197" bestFit="1" customWidth="1"/>
    <col min="1041" max="1280" width="10.140625" style="197"/>
    <col min="1281" max="1281" width="3.85546875" style="197" customWidth="1"/>
    <col min="1282" max="1282" width="34.5703125" style="197" customWidth="1"/>
    <col min="1283" max="1283" width="16.42578125" style="197" customWidth="1"/>
    <col min="1284" max="1284" width="11.28515625" style="197" customWidth="1"/>
    <col min="1285" max="1285" width="12.140625" style="197" customWidth="1"/>
    <col min="1286" max="1286" width="10.42578125" style="197" customWidth="1"/>
    <col min="1287" max="1288" width="10.7109375" style="197" customWidth="1"/>
    <col min="1289" max="1289" width="10.28515625" style="197" customWidth="1"/>
    <col min="1290" max="1290" width="10.140625" style="197"/>
    <col min="1291" max="1291" width="10.140625" style="197" customWidth="1"/>
    <col min="1292" max="1295" width="10.140625" style="197"/>
    <col min="1296" max="1296" width="13.7109375" style="197" bestFit="1" customWidth="1"/>
    <col min="1297" max="1536" width="10.140625" style="197"/>
    <col min="1537" max="1537" width="3.85546875" style="197" customWidth="1"/>
    <col min="1538" max="1538" width="34.5703125" style="197" customWidth="1"/>
    <col min="1539" max="1539" width="16.42578125" style="197" customWidth="1"/>
    <col min="1540" max="1540" width="11.28515625" style="197" customWidth="1"/>
    <col min="1541" max="1541" width="12.140625" style="197" customWidth="1"/>
    <col min="1542" max="1542" width="10.42578125" style="197" customWidth="1"/>
    <col min="1543" max="1544" width="10.7109375" style="197" customWidth="1"/>
    <col min="1545" max="1545" width="10.28515625" style="197" customWidth="1"/>
    <col min="1546" max="1546" width="10.140625" style="197"/>
    <col min="1547" max="1547" width="10.140625" style="197" customWidth="1"/>
    <col min="1548" max="1551" width="10.140625" style="197"/>
    <col min="1552" max="1552" width="13.7109375" style="197" bestFit="1" customWidth="1"/>
    <col min="1553" max="1792" width="10.140625" style="197"/>
    <col min="1793" max="1793" width="3.85546875" style="197" customWidth="1"/>
    <col min="1794" max="1794" width="34.5703125" style="197" customWidth="1"/>
    <col min="1795" max="1795" width="16.42578125" style="197" customWidth="1"/>
    <col min="1796" max="1796" width="11.28515625" style="197" customWidth="1"/>
    <col min="1797" max="1797" width="12.140625" style="197" customWidth="1"/>
    <col min="1798" max="1798" width="10.42578125" style="197" customWidth="1"/>
    <col min="1799" max="1800" width="10.7109375" style="197" customWidth="1"/>
    <col min="1801" max="1801" width="10.28515625" style="197" customWidth="1"/>
    <col min="1802" max="1802" width="10.140625" style="197"/>
    <col min="1803" max="1803" width="10.140625" style="197" customWidth="1"/>
    <col min="1804" max="1807" width="10.140625" style="197"/>
    <col min="1808" max="1808" width="13.7109375" style="197" bestFit="1" customWidth="1"/>
    <col min="1809" max="2048" width="10.140625" style="197"/>
    <col min="2049" max="2049" width="3.85546875" style="197" customWidth="1"/>
    <col min="2050" max="2050" width="34.5703125" style="197" customWidth="1"/>
    <col min="2051" max="2051" width="16.42578125" style="197" customWidth="1"/>
    <col min="2052" max="2052" width="11.28515625" style="197" customWidth="1"/>
    <col min="2053" max="2053" width="12.140625" style="197" customWidth="1"/>
    <col min="2054" max="2054" width="10.42578125" style="197" customWidth="1"/>
    <col min="2055" max="2056" width="10.7109375" style="197" customWidth="1"/>
    <col min="2057" max="2057" width="10.28515625" style="197" customWidth="1"/>
    <col min="2058" max="2058" width="10.140625" style="197"/>
    <col min="2059" max="2059" width="10.140625" style="197" customWidth="1"/>
    <col min="2060" max="2063" width="10.140625" style="197"/>
    <col min="2064" max="2064" width="13.7109375" style="197" bestFit="1" customWidth="1"/>
    <col min="2065" max="2304" width="10.140625" style="197"/>
    <col min="2305" max="2305" width="3.85546875" style="197" customWidth="1"/>
    <col min="2306" max="2306" width="34.5703125" style="197" customWidth="1"/>
    <col min="2307" max="2307" width="16.42578125" style="197" customWidth="1"/>
    <col min="2308" max="2308" width="11.28515625" style="197" customWidth="1"/>
    <col min="2309" max="2309" width="12.140625" style="197" customWidth="1"/>
    <col min="2310" max="2310" width="10.42578125" style="197" customWidth="1"/>
    <col min="2311" max="2312" width="10.7109375" style="197" customWidth="1"/>
    <col min="2313" max="2313" width="10.28515625" style="197" customWidth="1"/>
    <col min="2314" max="2314" width="10.140625" style="197"/>
    <col min="2315" max="2315" width="10.140625" style="197" customWidth="1"/>
    <col min="2316" max="2319" width="10.140625" style="197"/>
    <col min="2320" max="2320" width="13.7109375" style="197" bestFit="1" customWidth="1"/>
    <col min="2321" max="2560" width="10.140625" style="197"/>
    <col min="2561" max="2561" width="3.85546875" style="197" customWidth="1"/>
    <col min="2562" max="2562" width="34.5703125" style="197" customWidth="1"/>
    <col min="2563" max="2563" width="16.42578125" style="197" customWidth="1"/>
    <col min="2564" max="2564" width="11.28515625" style="197" customWidth="1"/>
    <col min="2565" max="2565" width="12.140625" style="197" customWidth="1"/>
    <col min="2566" max="2566" width="10.42578125" style="197" customWidth="1"/>
    <col min="2567" max="2568" width="10.7109375" style="197" customWidth="1"/>
    <col min="2569" max="2569" width="10.28515625" style="197" customWidth="1"/>
    <col min="2570" max="2570" width="10.140625" style="197"/>
    <col min="2571" max="2571" width="10.140625" style="197" customWidth="1"/>
    <col min="2572" max="2575" width="10.140625" style="197"/>
    <col min="2576" max="2576" width="13.7109375" style="197" bestFit="1" customWidth="1"/>
    <col min="2577" max="2816" width="10.140625" style="197"/>
    <col min="2817" max="2817" width="3.85546875" style="197" customWidth="1"/>
    <col min="2818" max="2818" width="34.5703125" style="197" customWidth="1"/>
    <col min="2819" max="2819" width="16.42578125" style="197" customWidth="1"/>
    <col min="2820" max="2820" width="11.28515625" style="197" customWidth="1"/>
    <col min="2821" max="2821" width="12.140625" style="197" customWidth="1"/>
    <col min="2822" max="2822" width="10.42578125" style="197" customWidth="1"/>
    <col min="2823" max="2824" width="10.7109375" style="197" customWidth="1"/>
    <col min="2825" max="2825" width="10.28515625" style="197" customWidth="1"/>
    <col min="2826" max="2826" width="10.140625" style="197"/>
    <col min="2827" max="2827" width="10.140625" style="197" customWidth="1"/>
    <col min="2828" max="2831" width="10.140625" style="197"/>
    <col min="2832" max="2832" width="13.7109375" style="197" bestFit="1" customWidth="1"/>
    <col min="2833" max="3072" width="10.140625" style="197"/>
    <col min="3073" max="3073" width="3.85546875" style="197" customWidth="1"/>
    <col min="3074" max="3074" width="34.5703125" style="197" customWidth="1"/>
    <col min="3075" max="3075" width="16.42578125" style="197" customWidth="1"/>
    <col min="3076" max="3076" width="11.28515625" style="197" customWidth="1"/>
    <col min="3077" max="3077" width="12.140625" style="197" customWidth="1"/>
    <col min="3078" max="3078" width="10.42578125" style="197" customWidth="1"/>
    <col min="3079" max="3080" width="10.7109375" style="197" customWidth="1"/>
    <col min="3081" max="3081" width="10.28515625" style="197" customWidth="1"/>
    <col min="3082" max="3082" width="10.140625" style="197"/>
    <col min="3083" max="3083" width="10.140625" style="197" customWidth="1"/>
    <col min="3084" max="3087" width="10.140625" style="197"/>
    <col min="3088" max="3088" width="13.7109375" style="197" bestFit="1" customWidth="1"/>
    <col min="3089" max="3328" width="10.140625" style="197"/>
    <col min="3329" max="3329" width="3.85546875" style="197" customWidth="1"/>
    <col min="3330" max="3330" width="34.5703125" style="197" customWidth="1"/>
    <col min="3331" max="3331" width="16.42578125" style="197" customWidth="1"/>
    <col min="3332" max="3332" width="11.28515625" style="197" customWidth="1"/>
    <col min="3333" max="3333" width="12.140625" style="197" customWidth="1"/>
    <col min="3334" max="3334" width="10.42578125" style="197" customWidth="1"/>
    <col min="3335" max="3336" width="10.7109375" style="197" customWidth="1"/>
    <col min="3337" max="3337" width="10.28515625" style="197" customWidth="1"/>
    <col min="3338" max="3338" width="10.140625" style="197"/>
    <col min="3339" max="3339" width="10.140625" style="197" customWidth="1"/>
    <col min="3340" max="3343" width="10.140625" style="197"/>
    <col min="3344" max="3344" width="13.7109375" style="197" bestFit="1" customWidth="1"/>
    <col min="3345" max="3584" width="10.140625" style="197"/>
    <col min="3585" max="3585" width="3.85546875" style="197" customWidth="1"/>
    <col min="3586" max="3586" width="34.5703125" style="197" customWidth="1"/>
    <col min="3587" max="3587" width="16.42578125" style="197" customWidth="1"/>
    <col min="3588" max="3588" width="11.28515625" style="197" customWidth="1"/>
    <col min="3589" max="3589" width="12.140625" style="197" customWidth="1"/>
    <col min="3590" max="3590" width="10.42578125" style="197" customWidth="1"/>
    <col min="3591" max="3592" width="10.7109375" style="197" customWidth="1"/>
    <col min="3593" max="3593" width="10.28515625" style="197" customWidth="1"/>
    <col min="3594" max="3594" width="10.140625" style="197"/>
    <col min="3595" max="3595" width="10.140625" style="197" customWidth="1"/>
    <col min="3596" max="3599" width="10.140625" style="197"/>
    <col min="3600" max="3600" width="13.7109375" style="197" bestFit="1" customWidth="1"/>
    <col min="3601" max="3840" width="10.140625" style="197"/>
    <col min="3841" max="3841" width="3.85546875" style="197" customWidth="1"/>
    <col min="3842" max="3842" width="34.5703125" style="197" customWidth="1"/>
    <col min="3843" max="3843" width="16.42578125" style="197" customWidth="1"/>
    <col min="3844" max="3844" width="11.28515625" style="197" customWidth="1"/>
    <col min="3845" max="3845" width="12.140625" style="197" customWidth="1"/>
    <col min="3846" max="3846" width="10.42578125" style="197" customWidth="1"/>
    <col min="3847" max="3848" width="10.7109375" style="197" customWidth="1"/>
    <col min="3849" max="3849" width="10.28515625" style="197" customWidth="1"/>
    <col min="3850" max="3850" width="10.140625" style="197"/>
    <col min="3851" max="3851" width="10.140625" style="197" customWidth="1"/>
    <col min="3852" max="3855" width="10.140625" style="197"/>
    <col min="3856" max="3856" width="13.7109375" style="197" bestFit="1" customWidth="1"/>
    <col min="3857" max="4096" width="10.140625" style="197"/>
    <col min="4097" max="4097" width="3.85546875" style="197" customWidth="1"/>
    <col min="4098" max="4098" width="34.5703125" style="197" customWidth="1"/>
    <col min="4099" max="4099" width="16.42578125" style="197" customWidth="1"/>
    <col min="4100" max="4100" width="11.28515625" style="197" customWidth="1"/>
    <col min="4101" max="4101" width="12.140625" style="197" customWidth="1"/>
    <col min="4102" max="4102" width="10.42578125" style="197" customWidth="1"/>
    <col min="4103" max="4104" width="10.7109375" style="197" customWidth="1"/>
    <col min="4105" max="4105" width="10.28515625" style="197" customWidth="1"/>
    <col min="4106" max="4106" width="10.140625" style="197"/>
    <col min="4107" max="4107" width="10.140625" style="197" customWidth="1"/>
    <col min="4108" max="4111" width="10.140625" style="197"/>
    <col min="4112" max="4112" width="13.7109375" style="197" bestFit="1" customWidth="1"/>
    <col min="4113" max="4352" width="10.140625" style="197"/>
    <col min="4353" max="4353" width="3.85546875" style="197" customWidth="1"/>
    <col min="4354" max="4354" width="34.5703125" style="197" customWidth="1"/>
    <col min="4355" max="4355" width="16.42578125" style="197" customWidth="1"/>
    <col min="4356" max="4356" width="11.28515625" style="197" customWidth="1"/>
    <col min="4357" max="4357" width="12.140625" style="197" customWidth="1"/>
    <col min="4358" max="4358" width="10.42578125" style="197" customWidth="1"/>
    <col min="4359" max="4360" width="10.7109375" style="197" customWidth="1"/>
    <col min="4361" max="4361" width="10.28515625" style="197" customWidth="1"/>
    <col min="4362" max="4362" width="10.140625" style="197"/>
    <col min="4363" max="4363" width="10.140625" style="197" customWidth="1"/>
    <col min="4364" max="4367" width="10.140625" style="197"/>
    <col min="4368" max="4368" width="13.7109375" style="197" bestFit="1" customWidth="1"/>
    <col min="4369" max="4608" width="10.140625" style="197"/>
    <col min="4609" max="4609" width="3.85546875" style="197" customWidth="1"/>
    <col min="4610" max="4610" width="34.5703125" style="197" customWidth="1"/>
    <col min="4611" max="4611" width="16.42578125" style="197" customWidth="1"/>
    <col min="4612" max="4612" width="11.28515625" style="197" customWidth="1"/>
    <col min="4613" max="4613" width="12.140625" style="197" customWidth="1"/>
    <col min="4614" max="4614" width="10.42578125" style="197" customWidth="1"/>
    <col min="4615" max="4616" width="10.7109375" style="197" customWidth="1"/>
    <col min="4617" max="4617" width="10.28515625" style="197" customWidth="1"/>
    <col min="4618" max="4618" width="10.140625" style="197"/>
    <col min="4619" max="4619" width="10.140625" style="197" customWidth="1"/>
    <col min="4620" max="4623" width="10.140625" style="197"/>
    <col min="4624" max="4624" width="13.7109375" style="197" bestFit="1" customWidth="1"/>
    <col min="4625" max="4864" width="10.140625" style="197"/>
    <col min="4865" max="4865" width="3.85546875" style="197" customWidth="1"/>
    <col min="4866" max="4866" width="34.5703125" style="197" customWidth="1"/>
    <col min="4867" max="4867" width="16.42578125" style="197" customWidth="1"/>
    <col min="4868" max="4868" width="11.28515625" style="197" customWidth="1"/>
    <col min="4869" max="4869" width="12.140625" style="197" customWidth="1"/>
    <col min="4870" max="4870" width="10.42578125" style="197" customWidth="1"/>
    <col min="4871" max="4872" width="10.7109375" style="197" customWidth="1"/>
    <col min="4873" max="4873" width="10.28515625" style="197" customWidth="1"/>
    <col min="4874" max="4874" width="10.140625" style="197"/>
    <col min="4875" max="4875" width="10.140625" style="197" customWidth="1"/>
    <col min="4876" max="4879" width="10.140625" style="197"/>
    <col min="4880" max="4880" width="13.7109375" style="197" bestFit="1" customWidth="1"/>
    <col min="4881" max="5120" width="10.140625" style="197"/>
    <col min="5121" max="5121" width="3.85546875" style="197" customWidth="1"/>
    <col min="5122" max="5122" width="34.5703125" style="197" customWidth="1"/>
    <col min="5123" max="5123" width="16.42578125" style="197" customWidth="1"/>
    <col min="5124" max="5124" width="11.28515625" style="197" customWidth="1"/>
    <col min="5125" max="5125" width="12.140625" style="197" customWidth="1"/>
    <col min="5126" max="5126" width="10.42578125" style="197" customWidth="1"/>
    <col min="5127" max="5128" width="10.7109375" style="197" customWidth="1"/>
    <col min="5129" max="5129" width="10.28515625" style="197" customWidth="1"/>
    <col min="5130" max="5130" width="10.140625" style="197"/>
    <col min="5131" max="5131" width="10.140625" style="197" customWidth="1"/>
    <col min="5132" max="5135" width="10.140625" style="197"/>
    <col min="5136" max="5136" width="13.7109375" style="197" bestFit="1" customWidth="1"/>
    <col min="5137" max="5376" width="10.140625" style="197"/>
    <col min="5377" max="5377" width="3.85546875" style="197" customWidth="1"/>
    <col min="5378" max="5378" width="34.5703125" style="197" customWidth="1"/>
    <col min="5379" max="5379" width="16.42578125" style="197" customWidth="1"/>
    <col min="5380" max="5380" width="11.28515625" style="197" customWidth="1"/>
    <col min="5381" max="5381" width="12.140625" style="197" customWidth="1"/>
    <col min="5382" max="5382" width="10.42578125" style="197" customWidth="1"/>
    <col min="5383" max="5384" width="10.7109375" style="197" customWidth="1"/>
    <col min="5385" max="5385" width="10.28515625" style="197" customWidth="1"/>
    <col min="5386" max="5386" width="10.140625" style="197"/>
    <col min="5387" max="5387" width="10.140625" style="197" customWidth="1"/>
    <col min="5388" max="5391" width="10.140625" style="197"/>
    <col min="5392" max="5392" width="13.7109375" style="197" bestFit="1" customWidth="1"/>
    <col min="5393" max="5632" width="10.140625" style="197"/>
    <col min="5633" max="5633" width="3.85546875" style="197" customWidth="1"/>
    <col min="5634" max="5634" width="34.5703125" style="197" customWidth="1"/>
    <col min="5635" max="5635" width="16.42578125" style="197" customWidth="1"/>
    <col min="5636" max="5636" width="11.28515625" style="197" customWidth="1"/>
    <col min="5637" max="5637" width="12.140625" style="197" customWidth="1"/>
    <col min="5638" max="5638" width="10.42578125" style="197" customWidth="1"/>
    <col min="5639" max="5640" width="10.7109375" style="197" customWidth="1"/>
    <col min="5641" max="5641" width="10.28515625" style="197" customWidth="1"/>
    <col min="5642" max="5642" width="10.140625" style="197"/>
    <col min="5643" max="5643" width="10.140625" style="197" customWidth="1"/>
    <col min="5644" max="5647" width="10.140625" style="197"/>
    <col min="5648" max="5648" width="13.7109375" style="197" bestFit="1" customWidth="1"/>
    <col min="5649" max="5888" width="10.140625" style="197"/>
    <col min="5889" max="5889" width="3.85546875" style="197" customWidth="1"/>
    <col min="5890" max="5890" width="34.5703125" style="197" customWidth="1"/>
    <col min="5891" max="5891" width="16.42578125" style="197" customWidth="1"/>
    <col min="5892" max="5892" width="11.28515625" style="197" customWidth="1"/>
    <col min="5893" max="5893" width="12.140625" style="197" customWidth="1"/>
    <col min="5894" max="5894" width="10.42578125" style="197" customWidth="1"/>
    <col min="5895" max="5896" width="10.7109375" style="197" customWidth="1"/>
    <col min="5897" max="5897" width="10.28515625" style="197" customWidth="1"/>
    <col min="5898" max="5898" width="10.140625" style="197"/>
    <col min="5899" max="5899" width="10.140625" style="197" customWidth="1"/>
    <col min="5900" max="5903" width="10.140625" style="197"/>
    <col min="5904" max="5904" width="13.7109375" style="197" bestFit="1" customWidth="1"/>
    <col min="5905" max="6144" width="10.140625" style="197"/>
    <col min="6145" max="6145" width="3.85546875" style="197" customWidth="1"/>
    <col min="6146" max="6146" width="34.5703125" style="197" customWidth="1"/>
    <col min="6147" max="6147" width="16.42578125" style="197" customWidth="1"/>
    <col min="6148" max="6148" width="11.28515625" style="197" customWidth="1"/>
    <col min="6149" max="6149" width="12.140625" style="197" customWidth="1"/>
    <col min="6150" max="6150" width="10.42578125" style="197" customWidth="1"/>
    <col min="6151" max="6152" width="10.7109375" style="197" customWidth="1"/>
    <col min="6153" max="6153" width="10.28515625" style="197" customWidth="1"/>
    <col min="6154" max="6154" width="10.140625" style="197"/>
    <col min="6155" max="6155" width="10.140625" style="197" customWidth="1"/>
    <col min="6156" max="6159" width="10.140625" style="197"/>
    <col min="6160" max="6160" width="13.7109375" style="197" bestFit="1" customWidth="1"/>
    <col min="6161" max="6400" width="10.140625" style="197"/>
    <col min="6401" max="6401" width="3.85546875" style="197" customWidth="1"/>
    <col min="6402" max="6402" width="34.5703125" style="197" customWidth="1"/>
    <col min="6403" max="6403" width="16.42578125" style="197" customWidth="1"/>
    <col min="6404" max="6404" width="11.28515625" style="197" customWidth="1"/>
    <col min="6405" max="6405" width="12.140625" style="197" customWidth="1"/>
    <col min="6406" max="6406" width="10.42578125" style="197" customWidth="1"/>
    <col min="6407" max="6408" width="10.7109375" style="197" customWidth="1"/>
    <col min="6409" max="6409" width="10.28515625" style="197" customWidth="1"/>
    <col min="6410" max="6410" width="10.140625" style="197"/>
    <col min="6411" max="6411" width="10.140625" style="197" customWidth="1"/>
    <col min="6412" max="6415" width="10.140625" style="197"/>
    <col min="6416" max="6416" width="13.7109375" style="197" bestFit="1" customWidth="1"/>
    <col min="6417" max="6656" width="10.140625" style="197"/>
    <col min="6657" max="6657" width="3.85546875" style="197" customWidth="1"/>
    <col min="6658" max="6658" width="34.5703125" style="197" customWidth="1"/>
    <col min="6659" max="6659" width="16.42578125" style="197" customWidth="1"/>
    <col min="6660" max="6660" width="11.28515625" style="197" customWidth="1"/>
    <col min="6661" max="6661" width="12.140625" style="197" customWidth="1"/>
    <col min="6662" max="6662" width="10.42578125" style="197" customWidth="1"/>
    <col min="6663" max="6664" width="10.7109375" style="197" customWidth="1"/>
    <col min="6665" max="6665" width="10.28515625" style="197" customWidth="1"/>
    <col min="6666" max="6666" width="10.140625" style="197"/>
    <col min="6667" max="6667" width="10.140625" style="197" customWidth="1"/>
    <col min="6668" max="6671" width="10.140625" style="197"/>
    <col min="6672" max="6672" width="13.7109375" style="197" bestFit="1" customWidth="1"/>
    <col min="6673" max="6912" width="10.140625" style="197"/>
    <col min="6913" max="6913" width="3.85546875" style="197" customWidth="1"/>
    <col min="6914" max="6914" width="34.5703125" style="197" customWidth="1"/>
    <col min="6915" max="6915" width="16.42578125" style="197" customWidth="1"/>
    <col min="6916" max="6916" width="11.28515625" style="197" customWidth="1"/>
    <col min="6917" max="6917" width="12.140625" style="197" customWidth="1"/>
    <col min="6918" max="6918" width="10.42578125" style="197" customWidth="1"/>
    <col min="6919" max="6920" width="10.7109375" style="197" customWidth="1"/>
    <col min="6921" max="6921" width="10.28515625" style="197" customWidth="1"/>
    <col min="6922" max="6922" width="10.140625" style="197"/>
    <col min="6923" max="6923" width="10.140625" style="197" customWidth="1"/>
    <col min="6924" max="6927" width="10.140625" style="197"/>
    <col min="6928" max="6928" width="13.7109375" style="197" bestFit="1" customWidth="1"/>
    <col min="6929" max="7168" width="10.140625" style="197"/>
    <col min="7169" max="7169" width="3.85546875" style="197" customWidth="1"/>
    <col min="7170" max="7170" width="34.5703125" style="197" customWidth="1"/>
    <col min="7171" max="7171" width="16.42578125" style="197" customWidth="1"/>
    <col min="7172" max="7172" width="11.28515625" style="197" customWidth="1"/>
    <col min="7173" max="7173" width="12.140625" style="197" customWidth="1"/>
    <col min="7174" max="7174" width="10.42578125" style="197" customWidth="1"/>
    <col min="7175" max="7176" width="10.7109375" style="197" customWidth="1"/>
    <col min="7177" max="7177" width="10.28515625" style="197" customWidth="1"/>
    <col min="7178" max="7178" width="10.140625" style="197"/>
    <col min="7179" max="7179" width="10.140625" style="197" customWidth="1"/>
    <col min="7180" max="7183" width="10.140625" style="197"/>
    <col min="7184" max="7184" width="13.7109375" style="197" bestFit="1" customWidth="1"/>
    <col min="7185" max="7424" width="10.140625" style="197"/>
    <col min="7425" max="7425" width="3.85546875" style="197" customWidth="1"/>
    <col min="7426" max="7426" width="34.5703125" style="197" customWidth="1"/>
    <col min="7427" max="7427" width="16.42578125" style="197" customWidth="1"/>
    <col min="7428" max="7428" width="11.28515625" style="197" customWidth="1"/>
    <col min="7429" max="7429" width="12.140625" style="197" customWidth="1"/>
    <col min="7430" max="7430" width="10.42578125" style="197" customWidth="1"/>
    <col min="7431" max="7432" width="10.7109375" style="197" customWidth="1"/>
    <col min="7433" max="7433" width="10.28515625" style="197" customWidth="1"/>
    <col min="7434" max="7434" width="10.140625" style="197"/>
    <col min="7435" max="7435" width="10.140625" style="197" customWidth="1"/>
    <col min="7436" max="7439" width="10.140625" style="197"/>
    <col min="7440" max="7440" width="13.7109375" style="197" bestFit="1" customWidth="1"/>
    <col min="7441" max="7680" width="10.140625" style="197"/>
    <col min="7681" max="7681" width="3.85546875" style="197" customWidth="1"/>
    <col min="7682" max="7682" width="34.5703125" style="197" customWidth="1"/>
    <col min="7683" max="7683" width="16.42578125" style="197" customWidth="1"/>
    <col min="7684" max="7684" width="11.28515625" style="197" customWidth="1"/>
    <col min="7685" max="7685" width="12.140625" style="197" customWidth="1"/>
    <col min="7686" max="7686" width="10.42578125" style="197" customWidth="1"/>
    <col min="7687" max="7688" width="10.7109375" style="197" customWidth="1"/>
    <col min="7689" max="7689" width="10.28515625" style="197" customWidth="1"/>
    <col min="7690" max="7690" width="10.140625" style="197"/>
    <col min="7691" max="7691" width="10.140625" style="197" customWidth="1"/>
    <col min="7692" max="7695" width="10.140625" style="197"/>
    <col min="7696" max="7696" width="13.7109375" style="197" bestFit="1" customWidth="1"/>
    <col min="7697" max="7936" width="10.140625" style="197"/>
    <col min="7937" max="7937" width="3.85546875" style="197" customWidth="1"/>
    <col min="7938" max="7938" width="34.5703125" style="197" customWidth="1"/>
    <col min="7939" max="7939" width="16.42578125" style="197" customWidth="1"/>
    <col min="7940" max="7940" width="11.28515625" style="197" customWidth="1"/>
    <col min="7941" max="7941" width="12.140625" style="197" customWidth="1"/>
    <col min="7942" max="7942" width="10.42578125" style="197" customWidth="1"/>
    <col min="7943" max="7944" width="10.7109375" style="197" customWidth="1"/>
    <col min="7945" max="7945" width="10.28515625" style="197" customWidth="1"/>
    <col min="7946" max="7946" width="10.140625" style="197"/>
    <col min="7947" max="7947" width="10.140625" style="197" customWidth="1"/>
    <col min="7948" max="7951" width="10.140625" style="197"/>
    <col min="7952" max="7952" width="13.7109375" style="197" bestFit="1" customWidth="1"/>
    <col min="7953" max="8192" width="10.140625" style="197"/>
    <col min="8193" max="8193" width="3.85546875" style="197" customWidth="1"/>
    <col min="8194" max="8194" width="34.5703125" style="197" customWidth="1"/>
    <col min="8195" max="8195" width="16.42578125" style="197" customWidth="1"/>
    <col min="8196" max="8196" width="11.28515625" style="197" customWidth="1"/>
    <col min="8197" max="8197" width="12.140625" style="197" customWidth="1"/>
    <col min="8198" max="8198" width="10.42578125" style="197" customWidth="1"/>
    <col min="8199" max="8200" width="10.7109375" style="197" customWidth="1"/>
    <col min="8201" max="8201" width="10.28515625" style="197" customWidth="1"/>
    <col min="8202" max="8202" width="10.140625" style="197"/>
    <col min="8203" max="8203" width="10.140625" style="197" customWidth="1"/>
    <col min="8204" max="8207" width="10.140625" style="197"/>
    <col min="8208" max="8208" width="13.7109375" style="197" bestFit="1" customWidth="1"/>
    <col min="8209" max="8448" width="10.140625" style="197"/>
    <col min="8449" max="8449" width="3.85546875" style="197" customWidth="1"/>
    <col min="8450" max="8450" width="34.5703125" style="197" customWidth="1"/>
    <col min="8451" max="8451" width="16.42578125" style="197" customWidth="1"/>
    <col min="8452" max="8452" width="11.28515625" style="197" customWidth="1"/>
    <col min="8453" max="8453" width="12.140625" style="197" customWidth="1"/>
    <col min="8454" max="8454" width="10.42578125" style="197" customWidth="1"/>
    <col min="8455" max="8456" width="10.7109375" style="197" customWidth="1"/>
    <col min="8457" max="8457" width="10.28515625" style="197" customWidth="1"/>
    <col min="8458" max="8458" width="10.140625" style="197"/>
    <col min="8459" max="8459" width="10.140625" style="197" customWidth="1"/>
    <col min="8460" max="8463" width="10.140625" style="197"/>
    <col min="8464" max="8464" width="13.7109375" style="197" bestFit="1" customWidth="1"/>
    <col min="8465" max="8704" width="10.140625" style="197"/>
    <col min="8705" max="8705" width="3.85546875" style="197" customWidth="1"/>
    <col min="8706" max="8706" width="34.5703125" style="197" customWidth="1"/>
    <col min="8707" max="8707" width="16.42578125" style="197" customWidth="1"/>
    <col min="8708" max="8708" width="11.28515625" style="197" customWidth="1"/>
    <col min="8709" max="8709" width="12.140625" style="197" customWidth="1"/>
    <col min="8710" max="8710" width="10.42578125" style="197" customWidth="1"/>
    <col min="8711" max="8712" width="10.7109375" style="197" customWidth="1"/>
    <col min="8713" max="8713" width="10.28515625" style="197" customWidth="1"/>
    <col min="8714" max="8714" width="10.140625" style="197"/>
    <col min="8715" max="8715" width="10.140625" style="197" customWidth="1"/>
    <col min="8716" max="8719" width="10.140625" style="197"/>
    <col min="8720" max="8720" width="13.7109375" style="197" bestFit="1" customWidth="1"/>
    <col min="8721" max="8960" width="10.140625" style="197"/>
    <col min="8961" max="8961" width="3.85546875" style="197" customWidth="1"/>
    <col min="8962" max="8962" width="34.5703125" style="197" customWidth="1"/>
    <col min="8963" max="8963" width="16.42578125" style="197" customWidth="1"/>
    <col min="8964" max="8964" width="11.28515625" style="197" customWidth="1"/>
    <col min="8965" max="8965" width="12.140625" style="197" customWidth="1"/>
    <col min="8966" max="8966" width="10.42578125" style="197" customWidth="1"/>
    <col min="8967" max="8968" width="10.7109375" style="197" customWidth="1"/>
    <col min="8969" max="8969" width="10.28515625" style="197" customWidth="1"/>
    <col min="8970" max="8970" width="10.140625" style="197"/>
    <col min="8971" max="8971" width="10.140625" style="197" customWidth="1"/>
    <col min="8972" max="8975" width="10.140625" style="197"/>
    <col min="8976" max="8976" width="13.7109375" style="197" bestFit="1" customWidth="1"/>
    <col min="8977" max="9216" width="10.140625" style="197"/>
    <col min="9217" max="9217" width="3.85546875" style="197" customWidth="1"/>
    <col min="9218" max="9218" width="34.5703125" style="197" customWidth="1"/>
    <col min="9219" max="9219" width="16.42578125" style="197" customWidth="1"/>
    <col min="9220" max="9220" width="11.28515625" style="197" customWidth="1"/>
    <col min="9221" max="9221" width="12.140625" style="197" customWidth="1"/>
    <col min="9222" max="9222" width="10.42578125" style="197" customWidth="1"/>
    <col min="9223" max="9224" width="10.7109375" style="197" customWidth="1"/>
    <col min="9225" max="9225" width="10.28515625" style="197" customWidth="1"/>
    <col min="9226" max="9226" width="10.140625" style="197"/>
    <col min="9227" max="9227" width="10.140625" style="197" customWidth="1"/>
    <col min="9228" max="9231" width="10.140625" style="197"/>
    <col min="9232" max="9232" width="13.7109375" style="197" bestFit="1" customWidth="1"/>
    <col min="9233" max="9472" width="10.140625" style="197"/>
    <col min="9473" max="9473" width="3.85546875" style="197" customWidth="1"/>
    <col min="9474" max="9474" width="34.5703125" style="197" customWidth="1"/>
    <col min="9475" max="9475" width="16.42578125" style="197" customWidth="1"/>
    <col min="9476" max="9476" width="11.28515625" style="197" customWidth="1"/>
    <col min="9477" max="9477" width="12.140625" style="197" customWidth="1"/>
    <col min="9478" max="9478" width="10.42578125" style="197" customWidth="1"/>
    <col min="9479" max="9480" width="10.7109375" style="197" customWidth="1"/>
    <col min="9481" max="9481" width="10.28515625" style="197" customWidth="1"/>
    <col min="9482" max="9482" width="10.140625" style="197"/>
    <col min="9483" max="9483" width="10.140625" style="197" customWidth="1"/>
    <col min="9484" max="9487" width="10.140625" style="197"/>
    <col min="9488" max="9488" width="13.7109375" style="197" bestFit="1" customWidth="1"/>
    <col min="9489" max="9728" width="10.140625" style="197"/>
    <col min="9729" max="9729" width="3.85546875" style="197" customWidth="1"/>
    <col min="9730" max="9730" width="34.5703125" style="197" customWidth="1"/>
    <col min="9731" max="9731" width="16.42578125" style="197" customWidth="1"/>
    <col min="9732" max="9732" width="11.28515625" style="197" customWidth="1"/>
    <col min="9733" max="9733" width="12.140625" style="197" customWidth="1"/>
    <col min="9734" max="9734" width="10.42578125" style="197" customWidth="1"/>
    <col min="9735" max="9736" width="10.7109375" style="197" customWidth="1"/>
    <col min="9737" max="9737" width="10.28515625" style="197" customWidth="1"/>
    <col min="9738" max="9738" width="10.140625" style="197"/>
    <col min="9739" max="9739" width="10.140625" style="197" customWidth="1"/>
    <col min="9740" max="9743" width="10.140625" style="197"/>
    <col min="9744" max="9744" width="13.7109375" style="197" bestFit="1" customWidth="1"/>
    <col min="9745" max="9984" width="10.140625" style="197"/>
    <col min="9985" max="9985" width="3.85546875" style="197" customWidth="1"/>
    <col min="9986" max="9986" width="34.5703125" style="197" customWidth="1"/>
    <col min="9987" max="9987" width="16.42578125" style="197" customWidth="1"/>
    <col min="9988" max="9988" width="11.28515625" style="197" customWidth="1"/>
    <col min="9989" max="9989" width="12.140625" style="197" customWidth="1"/>
    <col min="9990" max="9990" width="10.42578125" style="197" customWidth="1"/>
    <col min="9991" max="9992" width="10.7109375" style="197" customWidth="1"/>
    <col min="9993" max="9993" width="10.28515625" style="197" customWidth="1"/>
    <col min="9994" max="9994" width="10.140625" style="197"/>
    <col min="9995" max="9995" width="10.140625" style="197" customWidth="1"/>
    <col min="9996" max="9999" width="10.140625" style="197"/>
    <col min="10000" max="10000" width="13.7109375" style="197" bestFit="1" customWidth="1"/>
    <col min="10001" max="10240" width="10.140625" style="197"/>
    <col min="10241" max="10241" width="3.85546875" style="197" customWidth="1"/>
    <col min="10242" max="10242" width="34.5703125" style="197" customWidth="1"/>
    <col min="10243" max="10243" width="16.42578125" style="197" customWidth="1"/>
    <col min="10244" max="10244" width="11.28515625" style="197" customWidth="1"/>
    <col min="10245" max="10245" width="12.140625" style="197" customWidth="1"/>
    <col min="10246" max="10246" width="10.42578125" style="197" customWidth="1"/>
    <col min="10247" max="10248" width="10.7109375" style="197" customWidth="1"/>
    <col min="10249" max="10249" width="10.28515625" style="197" customWidth="1"/>
    <col min="10250" max="10250" width="10.140625" style="197"/>
    <col min="10251" max="10251" width="10.140625" style="197" customWidth="1"/>
    <col min="10252" max="10255" width="10.140625" style="197"/>
    <col min="10256" max="10256" width="13.7109375" style="197" bestFit="1" customWidth="1"/>
    <col min="10257" max="10496" width="10.140625" style="197"/>
    <col min="10497" max="10497" width="3.85546875" style="197" customWidth="1"/>
    <col min="10498" max="10498" width="34.5703125" style="197" customWidth="1"/>
    <col min="10499" max="10499" width="16.42578125" style="197" customWidth="1"/>
    <col min="10500" max="10500" width="11.28515625" style="197" customWidth="1"/>
    <col min="10501" max="10501" width="12.140625" style="197" customWidth="1"/>
    <col min="10502" max="10502" width="10.42578125" style="197" customWidth="1"/>
    <col min="10503" max="10504" width="10.7109375" style="197" customWidth="1"/>
    <col min="10505" max="10505" width="10.28515625" style="197" customWidth="1"/>
    <col min="10506" max="10506" width="10.140625" style="197"/>
    <col min="10507" max="10507" width="10.140625" style="197" customWidth="1"/>
    <col min="10508" max="10511" width="10.140625" style="197"/>
    <col min="10512" max="10512" width="13.7109375" style="197" bestFit="1" customWidth="1"/>
    <col min="10513" max="10752" width="10.140625" style="197"/>
    <col min="10753" max="10753" width="3.85546875" style="197" customWidth="1"/>
    <col min="10754" max="10754" width="34.5703125" style="197" customWidth="1"/>
    <col min="10755" max="10755" width="16.42578125" style="197" customWidth="1"/>
    <col min="10756" max="10756" width="11.28515625" style="197" customWidth="1"/>
    <col min="10757" max="10757" width="12.140625" style="197" customWidth="1"/>
    <col min="10758" max="10758" width="10.42578125" style="197" customWidth="1"/>
    <col min="10759" max="10760" width="10.7109375" style="197" customWidth="1"/>
    <col min="10761" max="10761" width="10.28515625" style="197" customWidth="1"/>
    <col min="10762" max="10762" width="10.140625" style="197"/>
    <col min="10763" max="10763" width="10.140625" style="197" customWidth="1"/>
    <col min="10764" max="10767" width="10.140625" style="197"/>
    <col min="10768" max="10768" width="13.7109375" style="197" bestFit="1" customWidth="1"/>
    <col min="10769" max="11008" width="10.140625" style="197"/>
    <col min="11009" max="11009" width="3.85546875" style="197" customWidth="1"/>
    <col min="11010" max="11010" width="34.5703125" style="197" customWidth="1"/>
    <col min="11011" max="11011" width="16.42578125" style="197" customWidth="1"/>
    <col min="11012" max="11012" width="11.28515625" style="197" customWidth="1"/>
    <col min="11013" max="11013" width="12.140625" style="197" customWidth="1"/>
    <col min="11014" max="11014" width="10.42578125" style="197" customWidth="1"/>
    <col min="11015" max="11016" width="10.7109375" style="197" customWidth="1"/>
    <col min="11017" max="11017" width="10.28515625" style="197" customWidth="1"/>
    <col min="11018" max="11018" width="10.140625" style="197"/>
    <col min="11019" max="11019" width="10.140625" style="197" customWidth="1"/>
    <col min="11020" max="11023" width="10.140625" style="197"/>
    <col min="11024" max="11024" width="13.7109375" style="197" bestFit="1" customWidth="1"/>
    <col min="11025" max="11264" width="10.140625" style="197"/>
    <col min="11265" max="11265" width="3.85546875" style="197" customWidth="1"/>
    <col min="11266" max="11266" width="34.5703125" style="197" customWidth="1"/>
    <col min="11267" max="11267" width="16.42578125" style="197" customWidth="1"/>
    <col min="11268" max="11268" width="11.28515625" style="197" customWidth="1"/>
    <col min="11269" max="11269" width="12.140625" style="197" customWidth="1"/>
    <col min="11270" max="11270" width="10.42578125" style="197" customWidth="1"/>
    <col min="11271" max="11272" width="10.7109375" style="197" customWidth="1"/>
    <col min="11273" max="11273" width="10.28515625" style="197" customWidth="1"/>
    <col min="11274" max="11274" width="10.140625" style="197"/>
    <col min="11275" max="11275" width="10.140625" style="197" customWidth="1"/>
    <col min="11276" max="11279" width="10.140625" style="197"/>
    <col min="11280" max="11280" width="13.7109375" style="197" bestFit="1" customWidth="1"/>
    <col min="11281" max="11520" width="10.140625" style="197"/>
    <col min="11521" max="11521" width="3.85546875" style="197" customWidth="1"/>
    <col min="11522" max="11522" width="34.5703125" style="197" customWidth="1"/>
    <col min="11523" max="11523" width="16.42578125" style="197" customWidth="1"/>
    <col min="11524" max="11524" width="11.28515625" style="197" customWidth="1"/>
    <col min="11525" max="11525" width="12.140625" style="197" customWidth="1"/>
    <col min="11526" max="11526" width="10.42578125" style="197" customWidth="1"/>
    <col min="11527" max="11528" width="10.7109375" style="197" customWidth="1"/>
    <col min="11529" max="11529" width="10.28515625" style="197" customWidth="1"/>
    <col min="11530" max="11530" width="10.140625" style="197"/>
    <col min="11531" max="11531" width="10.140625" style="197" customWidth="1"/>
    <col min="11532" max="11535" width="10.140625" style="197"/>
    <col min="11536" max="11536" width="13.7109375" style="197" bestFit="1" customWidth="1"/>
    <col min="11537" max="11776" width="10.140625" style="197"/>
    <col min="11777" max="11777" width="3.85546875" style="197" customWidth="1"/>
    <col min="11778" max="11778" width="34.5703125" style="197" customWidth="1"/>
    <col min="11779" max="11779" width="16.42578125" style="197" customWidth="1"/>
    <col min="11780" max="11780" width="11.28515625" style="197" customWidth="1"/>
    <col min="11781" max="11781" width="12.140625" style="197" customWidth="1"/>
    <col min="11782" max="11782" width="10.42578125" style="197" customWidth="1"/>
    <col min="11783" max="11784" width="10.7109375" style="197" customWidth="1"/>
    <col min="11785" max="11785" width="10.28515625" style="197" customWidth="1"/>
    <col min="11786" max="11786" width="10.140625" style="197"/>
    <col min="11787" max="11787" width="10.140625" style="197" customWidth="1"/>
    <col min="11788" max="11791" width="10.140625" style="197"/>
    <col min="11792" max="11792" width="13.7109375" style="197" bestFit="1" customWidth="1"/>
    <col min="11793" max="12032" width="10.140625" style="197"/>
    <col min="12033" max="12033" width="3.85546875" style="197" customWidth="1"/>
    <col min="12034" max="12034" width="34.5703125" style="197" customWidth="1"/>
    <col min="12035" max="12035" width="16.42578125" style="197" customWidth="1"/>
    <col min="12036" max="12036" width="11.28515625" style="197" customWidth="1"/>
    <col min="12037" max="12037" width="12.140625" style="197" customWidth="1"/>
    <col min="12038" max="12038" width="10.42578125" style="197" customWidth="1"/>
    <col min="12039" max="12040" width="10.7109375" style="197" customWidth="1"/>
    <col min="12041" max="12041" width="10.28515625" style="197" customWidth="1"/>
    <col min="12042" max="12042" width="10.140625" style="197"/>
    <col min="12043" max="12043" width="10.140625" style="197" customWidth="1"/>
    <col min="12044" max="12047" width="10.140625" style="197"/>
    <col min="12048" max="12048" width="13.7109375" style="197" bestFit="1" customWidth="1"/>
    <col min="12049" max="12288" width="10.140625" style="197"/>
    <col min="12289" max="12289" width="3.85546875" style="197" customWidth="1"/>
    <col min="12290" max="12290" width="34.5703125" style="197" customWidth="1"/>
    <col min="12291" max="12291" width="16.42578125" style="197" customWidth="1"/>
    <col min="12292" max="12292" width="11.28515625" style="197" customWidth="1"/>
    <col min="12293" max="12293" width="12.140625" style="197" customWidth="1"/>
    <col min="12294" max="12294" width="10.42578125" style="197" customWidth="1"/>
    <col min="12295" max="12296" width="10.7109375" style="197" customWidth="1"/>
    <col min="12297" max="12297" width="10.28515625" style="197" customWidth="1"/>
    <col min="12298" max="12298" width="10.140625" style="197"/>
    <col min="12299" max="12299" width="10.140625" style="197" customWidth="1"/>
    <col min="12300" max="12303" width="10.140625" style="197"/>
    <col min="12304" max="12304" width="13.7109375" style="197" bestFit="1" customWidth="1"/>
    <col min="12305" max="12544" width="10.140625" style="197"/>
    <col min="12545" max="12545" width="3.85546875" style="197" customWidth="1"/>
    <col min="12546" max="12546" width="34.5703125" style="197" customWidth="1"/>
    <col min="12547" max="12547" width="16.42578125" style="197" customWidth="1"/>
    <col min="12548" max="12548" width="11.28515625" style="197" customWidth="1"/>
    <col min="12549" max="12549" width="12.140625" style="197" customWidth="1"/>
    <col min="12550" max="12550" width="10.42578125" style="197" customWidth="1"/>
    <col min="12551" max="12552" width="10.7109375" style="197" customWidth="1"/>
    <col min="12553" max="12553" width="10.28515625" style="197" customWidth="1"/>
    <col min="12554" max="12554" width="10.140625" style="197"/>
    <col min="12555" max="12555" width="10.140625" style="197" customWidth="1"/>
    <col min="12556" max="12559" width="10.140625" style="197"/>
    <col min="12560" max="12560" width="13.7109375" style="197" bestFit="1" customWidth="1"/>
    <col min="12561" max="12800" width="10.140625" style="197"/>
    <col min="12801" max="12801" width="3.85546875" style="197" customWidth="1"/>
    <col min="12802" max="12802" width="34.5703125" style="197" customWidth="1"/>
    <col min="12803" max="12803" width="16.42578125" style="197" customWidth="1"/>
    <col min="12804" max="12804" width="11.28515625" style="197" customWidth="1"/>
    <col min="12805" max="12805" width="12.140625" style="197" customWidth="1"/>
    <col min="12806" max="12806" width="10.42578125" style="197" customWidth="1"/>
    <col min="12807" max="12808" width="10.7109375" style="197" customWidth="1"/>
    <col min="12809" max="12809" width="10.28515625" style="197" customWidth="1"/>
    <col min="12810" max="12810" width="10.140625" style="197"/>
    <col min="12811" max="12811" width="10.140625" style="197" customWidth="1"/>
    <col min="12812" max="12815" width="10.140625" style="197"/>
    <col min="12816" max="12816" width="13.7109375" style="197" bestFit="1" customWidth="1"/>
    <col min="12817" max="13056" width="10.140625" style="197"/>
    <col min="13057" max="13057" width="3.85546875" style="197" customWidth="1"/>
    <col min="13058" max="13058" width="34.5703125" style="197" customWidth="1"/>
    <col min="13059" max="13059" width="16.42578125" style="197" customWidth="1"/>
    <col min="13060" max="13060" width="11.28515625" style="197" customWidth="1"/>
    <col min="13061" max="13061" width="12.140625" style="197" customWidth="1"/>
    <col min="13062" max="13062" width="10.42578125" style="197" customWidth="1"/>
    <col min="13063" max="13064" width="10.7109375" style="197" customWidth="1"/>
    <col min="13065" max="13065" width="10.28515625" style="197" customWidth="1"/>
    <col min="13066" max="13066" width="10.140625" style="197"/>
    <col min="13067" max="13067" width="10.140625" style="197" customWidth="1"/>
    <col min="13068" max="13071" width="10.140625" style="197"/>
    <col min="13072" max="13072" width="13.7109375" style="197" bestFit="1" customWidth="1"/>
    <col min="13073" max="13312" width="10.140625" style="197"/>
    <col min="13313" max="13313" width="3.85546875" style="197" customWidth="1"/>
    <col min="13314" max="13314" width="34.5703125" style="197" customWidth="1"/>
    <col min="13315" max="13315" width="16.42578125" style="197" customWidth="1"/>
    <col min="13316" max="13316" width="11.28515625" style="197" customWidth="1"/>
    <col min="13317" max="13317" width="12.140625" style="197" customWidth="1"/>
    <col min="13318" max="13318" width="10.42578125" style="197" customWidth="1"/>
    <col min="13319" max="13320" width="10.7109375" style="197" customWidth="1"/>
    <col min="13321" max="13321" width="10.28515625" style="197" customWidth="1"/>
    <col min="13322" max="13322" width="10.140625" style="197"/>
    <col min="13323" max="13323" width="10.140625" style="197" customWidth="1"/>
    <col min="13324" max="13327" width="10.140625" style="197"/>
    <col min="13328" max="13328" width="13.7109375" style="197" bestFit="1" customWidth="1"/>
    <col min="13329" max="13568" width="10.140625" style="197"/>
    <col min="13569" max="13569" width="3.85546875" style="197" customWidth="1"/>
    <col min="13570" max="13570" width="34.5703125" style="197" customWidth="1"/>
    <col min="13571" max="13571" width="16.42578125" style="197" customWidth="1"/>
    <col min="13572" max="13572" width="11.28515625" style="197" customWidth="1"/>
    <col min="13573" max="13573" width="12.140625" style="197" customWidth="1"/>
    <col min="13574" max="13574" width="10.42578125" style="197" customWidth="1"/>
    <col min="13575" max="13576" width="10.7109375" style="197" customWidth="1"/>
    <col min="13577" max="13577" width="10.28515625" style="197" customWidth="1"/>
    <col min="13578" max="13578" width="10.140625" style="197"/>
    <col min="13579" max="13579" width="10.140625" style="197" customWidth="1"/>
    <col min="13580" max="13583" width="10.140625" style="197"/>
    <col min="13584" max="13584" width="13.7109375" style="197" bestFit="1" customWidth="1"/>
    <col min="13585" max="13824" width="10.140625" style="197"/>
    <col min="13825" max="13825" width="3.85546875" style="197" customWidth="1"/>
    <col min="13826" max="13826" width="34.5703125" style="197" customWidth="1"/>
    <col min="13827" max="13827" width="16.42578125" style="197" customWidth="1"/>
    <col min="13828" max="13828" width="11.28515625" style="197" customWidth="1"/>
    <col min="13829" max="13829" width="12.140625" style="197" customWidth="1"/>
    <col min="13830" max="13830" width="10.42578125" style="197" customWidth="1"/>
    <col min="13831" max="13832" width="10.7109375" style="197" customWidth="1"/>
    <col min="13833" max="13833" width="10.28515625" style="197" customWidth="1"/>
    <col min="13834" max="13834" width="10.140625" style="197"/>
    <col min="13835" max="13835" width="10.140625" style="197" customWidth="1"/>
    <col min="13836" max="13839" width="10.140625" style="197"/>
    <col min="13840" max="13840" width="13.7109375" style="197" bestFit="1" customWidth="1"/>
    <col min="13841" max="14080" width="10.140625" style="197"/>
    <col min="14081" max="14081" width="3.85546875" style="197" customWidth="1"/>
    <col min="14082" max="14082" width="34.5703125" style="197" customWidth="1"/>
    <col min="14083" max="14083" width="16.42578125" style="197" customWidth="1"/>
    <col min="14084" max="14084" width="11.28515625" style="197" customWidth="1"/>
    <col min="14085" max="14085" width="12.140625" style="197" customWidth="1"/>
    <col min="14086" max="14086" width="10.42578125" style="197" customWidth="1"/>
    <col min="14087" max="14088" width="10.7109375" style="197" customWidth="1"/>
    <col min="14089" max="14089" width="10.28515625" style="197" customWidth="1"/>
    <col min="14090" max="14090" width="10.140625" style="197"/>
    <col min="14091" max="14091" width="10.140625" style="197" customWidth="1"/>
    <col min="14092" max="14095" width="10.140625" style="197"/>
    <col min="14096" max="14096" width="13.7109375" style="197" bestFit="1" customWidth="1"/>
    <col min="14097" max="14336" width="10.140625" style="197"/>
    <col min="14337" max="14337" width="3.85546875" style="197" customWidth="1"/>
    <col min="14338" max="14338" width="34.5703125" style="197" customWidth="1"/>
    <col min="14339" max="14339" width="16.42578125" style="197" customWidth="1"/>
    <col min="14340" max="14340" width="11.28515625" style="197" customWidth="1"/>
    <col min="14341" max="14341" width="12.140625" style="197" customWidth="1"/>
    <col min="14342" max="14342" width="10.42578125" style="197" customWidth="1"/>
    <col min="14343" max="14344" width="10.7109375" style="197" customWidth="1"/>
    <col min="14345" max="14345" width="10.28515625" style="197" customWidth="1"/>
    <col min="14346" max="14346" width="10.140625" style="197"/>
    <col min="14347" max="14347" width="10.140625" style="197" customWidth="1"/>
    <col min="14348" max="14351" width="10.140625" style="197"/>
    <col min="14352" max="14352" width="13.7109375" style="197" bestFit="1" customWidth="1"/>
    <col min="14353" max="14592" width="10.140625" style="197"/>
    <col min="14593" max="14593" width="3.85546875" style="197" customWidth="1"/>
    <col min="14594" max="14594" width="34.5703125" style="197" customWidth="1"/>
    <col min="14595" max="14595" width="16.42578125" style="197" customWidth="1"/>
    <col min="14596" max="14596" width="11.28515625" style="197" customWidth="1"/>
    <col min="14597" max="14597" width="12.140625" style="197" customWidth="1"/>
    <col min="14598" max="14598" width="10.42578125" style="197" customWidth="1"/>
    <col min="14599" max="14600" width="10.7109375" style="197" customWidth="1"/>
    <col min="14601" max="14601" width="10.28515625" style="197" customWidth="1"/>
    <col min="14602" max="14602" width="10.140625" style="197"/>
    <col min="14603" max="14603" width="10.140625" style="197" customWidth="1"/>
    <col min="14604" max="14607" width="10.140625" style="197"/>
    <col min="14608" max="14608" width="13.7109375" style="197" bestFit="1" customWidth="1"/>
    <col min="14609" max="14848" width="10.140625" style="197"/>
    <col min="14849" max="14849" width="3.85546875" style="197" customWidth="1"/>
    <col min="14850" max="14850" width="34.5703125" style="197" customWidth="1"/>
    <col min="14851" max="14851" width="16.42578125" style="197" customWidth="1"/>
    <col min="14852" max="14852" width="11.28515625" style="197" customWidth="1"/>
    <col min="14853" max="14853" width="12.140625" style="197" customWidth="1"/>
    <col min="14854" max="14854" width="10.42578125" style="197" customWidth="1"/>
    <col min="14855" max="14856" width="10.7109375" style="197" customWidth="1"/>
    <col min="14857" max="14857" width="10.28515625" style="197" customWidth="1"/>
    <col min="14858" max="14858" width="10.140625" style="197"/>
    <col min="14859" max="14859" width="10.140625" style="197" customWidth="1"/>
    <col min="14860" max="14863" width="10.140625" style="197"/>
    <col min="14864" max="14864" width="13.7109375" style="197" bestFit="1" customWidth="1"/>
    <col min="14865" max="15104" width="10.140625" style="197"/>
    <col min="15105" max="15105" width="3.85546875" style="197" customWidth="1"/>
    <col min="15106" max="15106" width="34.5703125" style="197" customWidth="1"/>
    <col min="15107" max="15107" width="16.42578125" style="197" customWidth="1"/>
    <col min="15108" max="15108" width="11.28515625" style="197" customWidth="1"/>
    <col min="15109" max="15109" width="12.140625" style="197" customWidth="1"/>
    <col min="15110" max="15110" width="10.42578125" style="197" customWidth="1"/>
    <col min="15111" max="15112" width="10.7109375" style="197" customWidth="1"/>
    <col min="15113" max="15113" width="10.28515625" style="197" customWidth="1"/>
    <col min="15114" max="15114" width="10.140625" style="197"/>
    <col min="15115" max="15115" width="10.140625" style="197" customWidth="1"/>
    <col min="15116" max="15119" width="10.140625" style="197"/>
    <col min="15120" max="15120" width="13.7109375" style="197" bestFit="1" customWidth="1"/>
    <col min="15121" max="15360" width="10.140625" style="197"/>
    <col min="15361" max="15361" width="3.85546875" style="197" customWidth="1"/>
    <col min="15362" max="15362" width="34.5703125" style="197" customWidth="1"/>
    <col min="15363" max="15363" width="16.42578125" style="197" customWidth="1"/>
    <col min="15364" max="15364" width="11.28515625" style="197" customWidth="1"/>
    <col min="15365" max="15365" width="12.140625" style="197" customWidth="1"/>
    <col min="15366" max="15366" width="10.42578125" style="197" customWidth="1"/>
    <col min="15367" max="15368" width="10.7109375" style="197" customWidth="1"/>
    <col min="15369" max="15369" width="10.28515625" style="197" customWidth="1"/>
    <col min="15370" max="15370" width="10.140625" style="197"/>
    <col min="15371" max="15371" width="10.140625" style="197" customWidth="1"/>
    <col min="15372" max="15375" width="10.140625" style="197"/>
    <col min="15376" max="15376" width="13.7109375" style="197" bestFit="1" customWidth="1"/>
    <col min="15377" max="15616" width="10.140625" style="197"/>
    <col min="15617" max="15617" width="3.85546875" style="197" customWidth="1"/>
    <col min="15618" max="15618" width="34.5703125" style="197" customWidth="1"/>
    <col min="15619" max="15619" width="16.42578125" style="197" customWidth="1"/>
    <col min="15620" max="15620" width="11.28515625" style="197" customWidth="1"/>
    <col min="15621" max="15621" width="12.140625" style="197" customWidth="1"/>
    <col min="15622" max="15622" width="10.42578125" style="197" customWidth="1"/>
    <col min="15623" max="15624" width="10.7109375" style="197" customWidth="1"/>
    <col min="15625" max="15625" width="10.28515625" style="197" customWidth="1"/>
    <col min="15626" max="15626" width="10.140625" style="197"/>
    <col min="15627" max="15627" width="10.140625" style="197" customWidth="1"/>
    <col min="15628" max="15631" width="10.140625" style="197"/>
    <col min="15632" max="15632" width="13.7109375" style="197" bestFit="1" customWidth="1"/>
    <col min="15633" max="15872" width="10.140625" style="197"/>
    <col min="15873" max="15873" width="3.85546875" style="197" customWidth="1"/>
    <col min="15874" max="15874" width="34.5703125" style="197" customWidth="1"/>
    <col min="15875" max="15875" width="16.42578125" style="197" customWidth="1"/>
    <col min="15876" max="15876" width="11.28515625" style="197" customWidth="1"/>
    <col min="15877" max="15877" width="12.140625" style="197" customWidth="1"/>
    <col min="15878" max="15878" width="10.42578125" style="197" customWidth="1"/>
    <col min="15879" max="15880" width="10.7109375" style="197" customWidth="1"/>
    <col min="15881" max="15881" width="10.28515625" style="197" customWidth="1"/>
    <col min="15882" max="15882" width="10.140625" style="197"/>
    <col min="15883" max="15883" width="10.140625" style="197" customWidth="1"/>
    <col min="15884" max="15887" width="10.140625" style="197"/>
    <col min="15888" max="15888" width="13.7109375" style="197" bestFit="1" customWidth="1"/>
    <col min="15889" max="16128" width="10.140625" style="197"/>
    <col min="16129" max="16129" width="3.85546875" style="197" customWidth="1"/>
    <col min="16130" max="16130" width="34.5703125" style="197" customWidth="1"/>
    <col min="16131" max="16131" width="16.42578125" style="197" customWidth="1"/>
    <col min="16132" max="16132" width="11.28515625" style="197" customWidth="1"/>
    <col min="16133" max="16133" width="12.140625" style="197" customWidth="1"/>
    <col min="16134" max="16134" width="10.42578125" style="197" customWidth="1"/>
    <col min="16135" max="16136" width="10.7109375" style="197" customWidth="1"/>
    <col min="16137" max="16137" width="10.28515625" style="197" customWidth="1"/>
    <col min="16138" max="16138" width="10.140625" style="197"/>
    <col min="16139" max="16139" width="10.140625" style="197" customWidth="1"/>
    <col min="16140" max="16143" width="10.140625" style="197"/>
    <col min="16144" max="16144" width="13.7109375" style="197" bestFit="1" customWidth="1"/>
    <col min="16145" max="16384" width="10.140625" style="197"/>
  </cols>
  <sheetData>
    <row r="1" spans="1:21" ht="13.5" hidden="1" thickBot="1"/>
    <row r="2" spans="1:21" ht="13.5" hidden="1" thickBot="1">
      <c r="B2" s="198"/>
      <c r="C2" s="199"/>
      <c r="D2" s="200"/>
      <c r="E2" s="199"/>
      <c r="F2" s="201"/>
      <c r="G2" s="198"/>
      <c r="I2" s="202"/>
    </row>
    <row r="3" spans="1:21" ht="17.649999999999999" customHeight="1">
      <c r="A3" s="203" t="s">
        <v>220</v>
      </c>
      <c r="B3" s="204" t="s">
        <v>221</v>
      </c>
      <c r="C3" s="205"/>
      <c r="D3" s="206"/>
      <c r="E3" s="207"/>
      <c r="F3" s="208"/>
      <c r="G3" s="209"/>
      <c r="H3" s="210"/>
      <c r="I3" s="211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2"/>
    </row>
    <row r="4" spans="1:21" ht="17.649999999999999" customHeight="1">
      <c r="A4" s="203" t="s">
        <v>220</v>
      </c>
      <c r="B4" s="213" t="s">
        <v>222</v>
      </c>
      <c r="C4" s="214"/>
      <c r="D4" s="215"/>
      <c r="E4" s="216"/>
      <c r="F4" s="217"/>
      <c r="G4" s="218"/>
      <c r="H4" s="219"/>
      <c r="I4" s="220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21"/>
    </row>
    <row r="5" spans="1:21" ht="17.649999999999999" customHeight="1">
      <c r="A5" s="203" t="s">
        <v>220</v>
      </c>
      <c r="B5" s="222" t="s">
        <v>223</v>
      </c>
      <c r="C5" s="223" t="s">
        <v>380</v>
      </c>
      <c r="D5" s="215"/>
      <c r="E5" s="216"/>
      <c r="F5" s="217"/>
      <c r="G5" s="218"/>
      <c r="H5" s="219"/>
      <c r="I5" s="220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21"/>
    </row>
    <row r="6" spans="1:21" ht="17.649999999999999" customHeight="1">
      <c r="B6" s="213" t="s">
        <v>224</v>
      </c>
      <c r="C6" s="214"/>
      <c r="D6" s="215"/>
      <c r="E6" s="216"/>
      <c r="F6" s="217"/>
      <c r="G6" s="218"/>
      <c r="H6" s="219"/>
      <c r="I6" s="220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21"/>
    </row>
    <row r="7" spans="1:21" ht="17.649999999999999" customHeight="1">
      <c r="B7" s="222" t="s">
        <v>225</v>
      </c>
      <c r="C7" s="223" t="s">
        <v>381</v>
      </c>
      <c r="D7" s="215"/>
      <c r="E7" s="216"/>
      <c r="F7" s="217"/>
      <c r="G7" s="218"/>
      <c r="H7" s="219"/>
      <c r="I7" s="220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21"/>
    </row>
    <row r="8" spans="1:21" ht="17.649999999999999" customHeight="1">
      <c r="A8" s="203" t="s">
        <v>220</v>
      </c>
      <c r="B8" s="224" t="s">
        <v>226</v>
      </c>
      <c r="C8" s="483" t="s">
        <v>382</v>
      </c>
      <c r="D8" s="215"/>
      <c r="E8" s="216"/>
      <c r="F8" s="217"/>
      <c r="G8" s="218"/>
      <c r="H8" s="219"/>
      <c r="I8" s="220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21"/>
    </row>
    <row r="9" spans="1:21" ht="17.649999999999999" customHeight="1">
      <c r="A9" s="203"/>
      <c r="B9" s="224" t="s">
        <v>291</v>
      </c>
      <c r="C9" s="223" t="s">
        <v>378</v>
      </c>
      <c r="D9" s="215"/>
      <c r="E9" s="216"/>
      <c r="F9" s="217"/>
      <c r="G9" s="218"/>
      <c r="H9" s="219"/>
      <c r="I9" s="220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21"/>
    </row>
    <row r="10" spans="1:21" ht="17.649999999999999" customHeight="1">
      <c r="A10" s="203"/>
      <c r="B10" s="224"/>
      <c r="C10" s="223"/>
      <c r="D10" s="215"/>
      <c r="E10" s="216"/>
      <c r="F10" s="217"/>
      <c r="G10" s="218"/>
      <c r="H10" s="219"/>
      <c r="I10" s="220"/>
      <c r="J10" s="219"/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21"/>
    </row>
    <row r="11" spans="1:21" ht="17.649999999999999" customHeight="1">
      <c r="B11" s="342" t="s">
        <v>227</v>
      </c>
      <c r="C11" s="343"/>
      <c r="D11" s="343"/>
      <c r="E11" s="343"/>
      <c r="F11" s="343"/>
      <c r="G11" s="343"/>
      <c r="H11" s="343"/>
      <c r="I11" s="343"/>
      <c r="J11" s="343"/>
      <c r="K11" s="343"/>
      <c r="L11" s="343"/>
      <c r="M11" s="343"/>
      <c r="N11" s="343"/>
      <c r="O11" s="343"/>
      <c r="P11" s="343"/>
      <c r="Q11" s="343"/>
      <c r="R11" s="343"/>
      <c r="S11" s="343"/>
      <c r="T11" s="343"/>
      <c r="U11" s="344"/>
    </row>
    <row r="12" spans="1:21" ht="17.649999999999999" customHeight="1">
      <c r="B12" s="225"/>
      <c r="C12" s="226"/>
      <c r="D12" s="22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  <c r="Q12" s="226"/>
      <c r="R12" s="226"/>
      <c r="S12" s="226"/>
      <c r="T12" s="226"/>
      <c r="U12" s="227"/>
    </row>
    <row r="13" spans="1:21" ht="50.25" customHeight="1">
      <c r="B13" s="345" t="s">
        <v>228</v>
      </c>
      <c r="C13" s="346"/>
      <c r="D13" s="346" t="s">
        <v>229</v>
      </c>
      <c r="E13" s="346"/>
      <c r="F13" s="346"/>
      <c r="G13" s="347" t="s">
        <v>230</v>
      </c>
      <c r="H13" s="347"/>
      <c r="I13" s="347"/>
      <c r="J13" s="347" t="s">
        <v>231</v>
      </c>
      <c r="K13" s="347"/>
      <c r="L13" s="347"/>
      <c r="M13" s="347" t="s">
        <v>232</v>
      </c>
      <c r="N13" s="347"/>
      <c r="O13" s="347"/>
      <c r="P13" s="347" t="s">
        <v>233</v>
      </c>
      <c r="Q13" s="347"/>
      <c r="R13" s="348"/>
      <c r="S13" s="347" t="s">
        <v>234</v>
      </c>
      <c r="T13" s="347"/>
      <c r="U13" s="349"/>
    </row>
    <row r="14" spans="1:21" ht="17.649999999999999" customHeight="1">
      <c r="B14" s="228" t="s">
        <v>235</v>
      </c>
      <c r="C14" s="229" t="s">
        <v>236</v>
      </c>
      <c r="D14" s="230" t="s">
        <v>237</v>
      </c>
      <c r="E14" s="231" t="s">
        <v>238</v>
      </c>
      <c r="F14" s="231" t="s">
        <v>239</v>
      </c>
      <c r="G14" s="231" t="s">
        <v>237</v>
      </c>
      <c r="H14" s="231" t="s">
        <v>238</v>
      </c>
      <c r="I14" s="231" t="s">
        <v>239</v>
      </c>
      <c r="J14" s="231" t="s">
        <v>237</v>
      </c>
      <c r="K14" s="231" t="s">
        <v>238</v>
      </c>
      <c r="L14" s="231" t="s">
        <v>239</v>
      </c>
      <c r="M14" s="231" t="s">
        <v>237</v>
      </c>
      <c r="N14" s="231" t="s">
        <v>238</v>
      </c>
      <c r="O14" s="231" t="s">
        <v>239</v>
      </c>
      <c r="P14" s="231" t="s">
        <v>237</v>
      </c>
      <c r="Q14" s="231" t="s">
        <v>238</v>
      </c>
      <c r="R14" s="232" t="s">
        <v>239</v>
      </c>
      <c r="S14" s="231" t="s">
        <v>237</v>
      </c>
      <c r="T14" s="231" t="s">
        <v>238</v>
      </c>
      <c r="U14" s="233" t="s">
        <v>239</v>
      </c>
    </row>
    <row r="15" spans="1:21" ht="17.649999999999999" customHeight="1">
      <c r="B15" s="234" t="s">
        <v>240</v>
      </c>
      <c r="C15" s="237">
        <v>3</v>
      </c>
      <c r="D15" s="236">
        <v>3</v>
      </c>
      <c r="E15" s="237">
        <v>4</v>
      </c>
      <c r="F15" s="237">
        <v>5.5</v>
      </c>
      <c r="G15" s="237">
        <v>3.8</v>
      </c>
      <c r="H15" s="237">
        <v>4.01</v>
      </c>
      <c r="I15" s="237">
        <v>4.67</v>
      </c>
      <c r="J15" s="237">
        <v>3.43</v>
      </c>
      <c r="K15" s="237">
        <v>4.93</v>
      </c>
      <c r="L15" s="237">
        <v>6.71</v>
      </c>
      <c r="M15" s="237">
        <v>5.29</v>
      </c>
      <c r="N15" s="237">
        <v>5.92</v>
      </c>
      <c r="O15" s="237">
        <v>7.93</v>
      </c>
      <c r="P15" s="237">
        <v>4</v>
      </c>
      <c r="Q15" s="237">
        <v>5.52</v>
      </c>
      <c r="R15" s="238" t="s">
        <v>241</v>
      </c>
      <c r="S15" s="237">
        <v>1.5</v>
      </c>
      <c r="T15" s="237">
        <v>3.45</v>
      </c>
      <c r="U15" s="239">
        <v>4.49</v>
      </c>
    </row>
    <row r="16" spans="1:21" ht="17.649999999999999" customHeight="1">
      <c r="B16" s="234" t="s">
        <v>242</v>
      </c>
      <c r="C16" s="237">
        <v>0.8</v>
      </c>
      <c r="D16" s="236">
        <v>0.8</v>
      </c>
      <c r="E16" s="237">
        <v>0.8</v>
      </c>
      <c r="F16" s="237">
        <v>1</v>
      </c>
      <c r="G16" s="237">
        <v>0.32</v>
      </c>
      <c r="H16" s="237">
        <v>0.4</v>
      </c>
      <c r="I16" s="237">
        <v>0.74</v>
      </c>
      <c r="J16" s="237">
        <v>0.28000000000000003</v>
      </c>
      <c r="K16" s="237">
        <v>0.49</v>
      </c>
      <c r="L16" s="237">
        <v>0.75</v>
      </c>
      <c r="M16" s="237">
        <v>0.25</v>
      </c>
      <c r="N16" s="237">
        <v>0.51</v>
      </c>
      <c r="O16" s="237">
        <v>0.56000000000000005</v>
      </c>
      <c r="P16" s="237">
        <v>0.81</v>
      </c>
      <c r="Q16" s="237">
        <v>1.22</v>
      </c>
      <c r="R16" s="238">
        <v>1.99</v>
      </c>
      <c r="S16" s="237">
        <v>0.3</v>
      </c>
      <c r="T16" s="237">
        <v>0.48</v>
      </c>
      <c r="U16" s="239">
        <v>0.82</v>
      </c>
    </row>
    <row r="17" spans="2:22" ht="17.649999999999999" customHeight="1">
      <c r="B17" s="234" t="s">
        <v>243</v>
      </c>
      <c r="C17" s="237">
        <v>1.27</v>
      </c>
      <c r="D17" s="236">
        <v>0.97</v>
      </c>
      <c r="E17" s="237">
        <v>1.27</v>
      </c>
      <c r="F17" s="237">
        <v>1.27</v>
      </c>
      <c r="G17" s="237">
        <v>0.5</v>
      </c>
      <c r="H17" s="237">
        <v>0.56000000000000005</v>
      </c>
      <c r="I17" s="237">
        <v>0.97</v>
      </c>
      <c r="J17" s="237">
        <v>1</v>
      </c>
      <c r="K17" s="237">
        <v>1.39</v>
      </c>
      <c r="L17" s="237">
        <v>1.74</v>
      </c>
      <c r="M17" s="237">
        <v>1</v>
      </c>
      <c r="N17" s="237">
        <v>1.48</v>
      </c>
      <c r="O17" s="237">
        <v>1.97</v>
      </c>
      <c r="P17" s="237">
        <v>1.46</v>
      </c>
      <c r="Q17" s="237">
        <v>2.3199999999999998</v>
      </c>
      <c r="R17" s="238">
        <v>3.16</v>
      </c>
      <c r="S17" s="237">
        <v>0.56000000000000005</v>
      </c>
      <c r="T17" s="237">
        <v>0.85</v>
      </c>
      <c r="U17" s="239">
        <v>0.89</v>
      </c>
    </row>
    <row r="18" spans="2:22" ht="17.649999999999999" customHeight="1">
      <c r="B18" s="234" t="s">
        <v>244</v>
      </c>
      <c r="C18" s="237">
        <v>1.23</v>
      </c>
      <c r="D18" s="236">
        <v>0.59</v>
      </c>
      <c r="E18" s="237">
        <v>1.23</v>
      </c>
      <c r="F18" s="237">
        <v>1.39</v>
      </c>
      <c r="G18" s="237">
        <v>1.02</v>
      </c>
      <c r="H18" s="237">
        <v>1.1100000000000001</v>
      </c>
      <c r="I18" s="237">
        <v>1.21</v>
      </c>
      <c r="J18" s="237">
        <v>0.94</v>
      </c>
      <c r="K18" s="237">
        <v>0.99</v>
      </c>
      <c r="L18" s="237">
        <v>1.17</v>
      </c>
      <c r="M18" s="237">
        <v>1.01</v>
      </c>
      <c r="N18" s="237">
        <v>1.07</v>
      </c>
      <c r="O18" s="237">
        <v>1.1100000000000001</v>
      </c>
      <c r="P18" s="237">
        <v>0.94</v>
      </c>
      <c r="Q18" s="237">
        <v>1.02</v>
      </c>
      <c r="R18" s="238">
        <v>1.33</v>
      </c>
      <c r="S18" s="237">
        <v>0.85</v>
      </c>
      <c r="T18" s="237">
        <v>0.85</v>
      </c>
      <c r="U18" s="239">
        <v>1.1100000000000001</v>
      </c>
    </row>
    <row r="19" spans="2:22" ht="17.649999999999999" customHeight="1">
      <c r="B19" s="234" t="s">
        <v>245</v>
      </c>
      <c r="C19" s="237">
        <v>6.5</v>
      </c>
      <c r="D19" s="236">
        <v>6.16</v>
      </c>
      <c r="E19" s="237">
        <v>7.4</v>
      </c>
      <c r="F19" s="237">
        <v>8.9600000000000009</v>
      </c>
      <c r="G19" s="237">
        <v>6.64</v>
      </c>
      <c r="H19" s="237">
        <v>7.3</v>
      </c>
      <c r="I19" s="237">
        <v>8.69</v>
      </c>
      <c r="J19" s="237">
        <v>6.74</v>
      </c>
      <c r="K19" s="237">
        <v>8.0399999999999991</v>
      </c>
      <c r="L19" s="237">
        <v>9.4</v>
      </c>
      <c r="M19" s="237">
        <v>8</v>
      </c>
      <c r="N19" s="237">
        <v>8.31</v>
      </c>
      <c r="O19" s="237">
        <v>9.51</v>
      </c>
      <c r="P19" s="237">
        <v>7.14</v>
      </c>
      <c r="Q19" s="237">
        <v>8.4</v>
      </c>
      <c r="R19" s="238">
        <v>10.43</v>
      </c>
      <c r="S19" s="237">
        <v>3.5</v>
      </c>
      <c r="T19" s="237">
        <v>5.1100000000000003</v>
      </c>
      <c r="U19" s="239">
        <v>6.22</v>
      </c>
    </row>
    <row r="20" spans="2:22" ht="17.649999999999999" customHeight="1">
      <c r="B20" s="240" t="s">
        <v>246</v>
      </c>
      <c r="C20" s="235">
        <f>0.65+3+2.5</f>
        <v>6.15</v>
      </c>
      <c r="D20" s="350" t="s">
        <v>247</v>
      </c>
      <c r="E20" s="350"/>
      <c r="F20" s="350"/>
      <c r="G20" s="350"/>
      <c r="H20" s="350"/>
      <c r="I20" s="350"/>
      <c r="J20" s="350"/>
      <c r="K20" s="350"/>
      <c r="L20" s="350"/>
      <c r="M20" s="350"/>
      <c r="N20" s="350"/>
      <c r="O20" s="350"/>
      <c r="P20" s="350"/>
      <c r="Q20" s="350"/>
      <c r="R20" s="350"/>
      <c r="S20" s="350"/>
      <c r="T20" s="350"/>
      <c r="U20" s="351"/>
    </row>
    <row r="21" spans="2:22" ht="17.649999999999999" customHeight="1">
      <c r="B21" s="352" t="s">
        <v>248</v>
      </c>
      <c r="C21" s="353"/>
      <c r="D21" s="353"/>
      <c r="E21" s="353"/>
      <c r="F21" s="241"/>
      <c r="G21" s="354" t="s">
        <v>249</v>
      </c>
      <c r="H21" s="354"/>
      <c r="I21" s="354"/>
      <c r="J21" s="354"/>
      <c r="K21" s="354"/>
      <c r="L21" s="354"/>
      <c r="M21" s="354"/>
      <c r="N21" s="354"/>
      <c r="O21" s="354"/>
      <c r="P21" s="242"/>
      <c r="Q21" s="242"/>
      <c r="R21" s="242"/>
      <c r="S21" s="242"/>
      <c r="T21" s="242"/>
      <c r="U21" s="243"/>
    </row>
    <row r="22" spans="2:22" ht="17.649999999999999" customHeight="1">
      <c r="B22" s="355" t="s">
        <v>250</v>
      </c>
      <c r="C22" s="356"/>
      <c r="D22" s="356"/>
      <c r="E22" s="356"/>
      <c r="F22" s="241"/>
      <c r="G22" s="354" t="s">
        <v>251</v>
      </c>
      <c r="H22" s="354"/>
      <c r="I22" s="354"/>
      <c r="J22" s="354"/>
      <c r="K22" s="354"/>
      <c r="L22" s="354"/>
      <c r="M22" s="244" t="s">
        <v>237</v>
      </c>
      <c r="N22" s="244" t="s">
        <v>238</v>
      </c>
      <c r="O22" s="244" t="s">
        <v>239</v>
      </c>
      <c r="P22" s="242"/>
      <c r="Q22" s="242"/>
      <c r="R22" s="242"/>
      <c r="S22" s="242"/>
      <c r="T22" s="242"/>
      <c r="U22" s="243"/>
    </row>
    <row r="23" spans="2:22" ht="17.649999999999999" customHeight="1">
      <c r="B23" s="339"/>
      <c r="C23" s="340"/>
      <c r="D23" s="340"/>
      <c r="E23" s="340"/>
      <c r="F23" s="241"/>
      <c r="G23" s="341" t="s">
        <v>229</v>
      </c>
      <c r="H23" s="341"/>
      <c r="I23" s="341"/>
      <c r="J23" s="341"/>
      <c r="K23" s="341"/>
      <c r="L23" s="341"/>
      <c r="M23" s="245">
        <v>20.34</v>
      </c>
      <c r="N23" s="245">
        <v>22.12</v>
      </c>
      <c r="O23" s="245">
        <v>25</v>
      </c>
      <c r="P23" s="242"/>
      <c r="Q23" s="242"/>
      <c r="R23" s="242"/>
      <c r="S23" s="242"/>
      <c r="T23" s="242"/>
      <c r="U23" s="243"/>
    </row>
    <row r="24" spans="2:22" ht="17.649999999999999" customHeight="1">
      <c r="B24" s="339"/>
      <c r="C24" s="340"/>
      <c r="D24" s="340"/>
      <c r="E24" s="340"/>
      <c r="F24" s="241"/>
      <c r="G24" s="341" t="s">
        <v>230</v>
      </c>
      <c r="H24" s="341"/>
      <c r="I24" s="341"/>
      <c r="J24" s="341"/>
      <c r="K24" s="341"/>
      <c r="L24" s="341"/>
      <c r="M24" s="245">
        <v>19.600000000000001</v>
      </c>
      <c r="N24" s="245">
        <v>20.97</v>
      </c>
      <c r="O24" s="245">
        <v>24.23</v>
      </c>
      <c r="P24" s="242"/>
      <c r="Q24" s="242"/>
      <c r="R24" s="242"/>
      <c r="S24" s="242"/>
      <c r="T24" s="242"/>
      <c r="U24" s="243"/>
      <c r="V24" s="197">
        <f>50000-25000</f>
        <v>25000</v>
      </c>
    </row>
    <row r="25" spans="2:22" ht="17.649999999999999" customHeight="1">
      <c r="B25" s="358" t="s">
        <v>252</v>
      </c>
      <c r="C25" s="359"/>
      <c r="D25" s="359"/>
      <c r="E25" s="359"/>
      <c r="F25" s="242"/>
      <c r="G25" s="341" t="s">
        <v>253</v>
      </c>
      <c r="H25" s="341"/>
      <c r="I25" s="341"/>
      <c r="J25" s="341"/>
      <c r="K25" s="341"/>
      <c r="L25" s="341"/>
      <c r="M25" s="245">
        <v>20.76</v>
      </c>
      <c r="N25" s="245">
        <v>24.18</v>
      </c>
      <c r="O25" s="245">
        <v>26.44</v>
      </c>
      <c r="P25" s="242"/>
      <c r="Q25" s="242"/>
      <c r="R25" s="242"/>
      <c r="S25" s="242"/>
      <c r="T25" s="242"/>
      <c r="U25" s="243"/>
      <c r="V25" s="197">
        <f>25000*0.4</f>
        <v>10000</v>
      </c>
    </row>
    <row r="26" spans="2:22" ht="17.649999999999999" customHeight="1">
      <c r="B26" s="358"/>
      <c r="C26" s="359"/>
      <c r="D26" s="359"/>
      <c r="E26" s="359"/>
      <c r="F26" s="242"/>
      <c r="G26" s="341" t="s">
        <v>232</v>
      </c>
      <c r="H26" s="341"/>
      <c r="I26" s="341"/>
      <c r="J26" s="341"/>
      <c r="K26" s="341"/>
      <c r="L26" s="341"/>
      <c r="M26" s="245">
        <v>24</v>
      </c>
      <c r="N26" s="245">
        <v>25.84</v>
      </c>
      <c r="O26" s="245">
        <v>27.86</v>
      </c>
      <c r="P26" s="242"/>
      <c r="Q26" s="242"/>
      <c r="R26" s="242"/>
      <c r="S26" s="242"/>
      <c r="T26" s="242"/>
      <c r="U26" s="243"/>
    </row>
    <row r="27" spans="2:22" ht="17.649999999999999" customHeight="1">
      <c r="B27" s="360"/>
      <c r="C27" s="361"/>
      <c r="D27" s="361"/>
      <c r="E27" s="361"/>
      <c r="F27" s="242"/>
      <c r="G27" s="341" t="s">
        <v>233</v>
      </c>
      <c r="H27" s="341"/>
      <c r="I27" s="341"/>
      <c r="J27" s="341"/>
      <c r="K27" s="341"/>
      <c r="L27" s="341"/>
      <c r="M27" s="245">
        <v>22.8</v>
      </c>
      <c r="N27" s="245">
        <v>27.48</v>
      </c>
      <c r="O27" s="245">
        <v>30.95</v>
      </c>
      <c r="P27" s="242"/>
      <c r="Q27" s="242"/>
      <c r="R27" s="242"/>
      <c r="S27" s="242"/>
      <c r="T27" s="242"/>
      <c r="U27" s="243"/>
    </row>
    <row r="28" spans="2:22" ht="17.649999999999999" customHeight="1">
      <c r="B28" s="362" t="s">
        <v>254</v>
      </c>
      <c r="C28" s="363"/>
      <c r="D28" s="363"/>
      <c r="E28" s="363"/>
      <c r="F28" s="242"/>
      <c r="G28" s="341" t="s">
        <v>234</v>
      </c>
      <c r="H28" s="341"/>
      <c r="I28" s="341"/>
      <c r="J28" s="341"/>
      <c r="K28" s="341"/>
      <c r="L28" s="341"/>
      <c r="M28" s="245">
        <v>11.1</v>
      </c>
      <c r="N28" s="245">
        <v>14.02</v>
      </c>
      <c r="O28" s="245">
        <v>16.8</v>
      </c>
      <c r="P28" s="242"/>
      <c r="Q28" s="242"/>
      <c r="R28" s="242"/>
      <c r="S28" s="242"/>
      <c r="T28" s="242"/>
      <c r="U28" s="243"/>
    </row>
    <row r="29" spans="2:22" ht="17.649999999999999" customHeight="1">
      <c r="B29" s="246"/>
      <c r="F29" s="242"/>
      <c r="I29" s="247"/>
      <c r="J29" s="247"/>
      <c r="K29" s="219"/>
      <c r="L29" s="219"/>
      <c r="M29" s="219"/>
      <c r="N29" s="219"/>
      <c r="O29" s="219"/>
      <c r="P29" s="242"/>
      <c r="Q29" s="242"/>
      <c r="R29" s="242"/>
      <c r="S29" s="242"/>
      <c r="T29" s="242"/>
      <c r="U29" s="243"/>
    </row>
    <row r="30" spans="2:22" ht="17.649999999999999" customHeight="1">
      <c r="B30" s="248"/>
      <c r="C30" s="242"/>
      <c r="D30" s="242"/>
      <c r="E30" s="242"/>
      <c r="F30" s="242"/>
      <c r="G30" s="219"/>
      <c r="H30" s="219"/>
      <c r="I30" s="219"/>
      <c r="J30" s="219"/>
      <c r="K30" s="219"/>
      <c r="L30" s="219"/>
      <c r="M30" s="219"/>
      <c r="N30" s="219"/>
      <c r="O30" s="219"/>
      <c r="P30" s="242"/>
      <c r="Q30" s="242"/>
      <c r="R30" s="242"/>
      <c r="S30" s="242"/>
      <c r="T30" s="242"/>
      <c r="U30" s="243"/>
    </row>
    <row r="31" spans="2:22" ht="17.649999999999999" customHeight="1">
      <c r="B31" s="248"/>
      <c r="C31" s="242"/>
      <c r="D31" s="242"/>
      <c r="E31" s="242"/>
      <c r="F31" s="242"/>
      <c r="G31" s="219"/>
      <c r="H31" s="219"/>
      <c r="I31" s="219"/>
      <c r="J31" s="219"/>
      <c r="K31" s="219"/>
      <c r="L31" s="219"/>
      <c r="M31" s="219"/>
      <c r="N31" s="219"/>
      <c r="O31" s="219"/>
      <c r="P31" s="242"/>
      <c r="Q31" s="242"/>
      <c r="R31" s="242"/>
      <c r="S31" s="242"/>
      <c r="T31" s="242"/>
      <c r="U31" s="243"/>
    </row>
    <row r="32" spans="2:22" ht="17.649999999999999" customHeight="1">
      <c r="B32" s="249" t="s">
        <v>255</v>
      </c>
      <c r="C32" s="250">
        <f>ROUND(((1+(C15+C16+C17)/100)*((1+C18/100)*(1+C19/100))/(1-C20/100))-1,4)</f>
        <v>0.20699999999999999</v>
      </c>
      <c r="D32" s="251"/>
      <c r="E32" s="251"/>
      <c r="F32" s="242"/>
      <c r="G32" s="219"/>
      <c r="H32" s="219"/>
      <c r="I32" s="219"/>
      <c r="J32" s="219"/>
      <c r="K32" s="219"/>
      <c r="L32" s="219"/>
      <c r="M32" s="219"/>
      <c r="N32" s="219"/>
      <c r="O32" s="219"/>
      <c r="P32" s="242"/>
      <c r="Q32" s="242"/>
      <c r="R32" s="242"/>
      <c r="S32" s="242"/>
      <c r="T32" s="242"/>
      <c r="U32" s="243"/>
    </row>
    <row r="33" spans="2:21" ht="17.649999999999999" customHeight="1">
      <c r="B33" s="248" t="s">
        <v>256</v>
      </c>
      <c r="C33" s="242"/>
      <c r="D33" s="242"/>
      <c r="E33" s="242"/>
      <c r="F33" s="242"/>
      <c r="G33" s="219"/>
      <c r="H33" s="219"/>
      <c r="I33" s="219"/>
      <c r="J33" s="219"/>
      <c r="K33" s="219"/>
      <c r="L33" s="219"/>
      <c r="M33" s="219"/>
      <c r="N33" s="219"/>
      <c r="O33" s="219"/>
      <c r="P33" s="242"/>
      <c r="Q33" s="242"/>
      <c r="R33" s="242"/>
      <c r="S33" s="242"/>
      <c r="T33" s="242"/>
      <c r="U33" s="243"/>
    </row>
    <row r="34" spans="2:21" ht="17.649999999999999" customHeight="1">
      <c r="B34" s="252" t="s">
        <v>376</v>
      </c>
      <c r="C34" s="242"/>
      <c r="D34" s="242"/>
      <c r="E34" s="242"/>
      <c r="F34" s="242"/>
      <c r="G34" s="219"/>
      <c r="H34" s="219"/>
      <c r="I34" s="219"/>
      <c r="J34" s="219"/>
      <c r="K34" s="219"/>
      <c r="L34" s="219"/>
      <c r="M34" s="219"/>
      <c r="N34" s="219"/>
      <c r="O34" s="219"/>
      <c r="P34" s="242"/>
      <c r="Q34" s="242"/>
      <c r="R34" s="242"/>
      <c r="S34" s="242"/>
      <c r="T34" s="242"/>
      <c r="U34" s="243"/>
    </row>
    <row r="35" spans="2:21" ht="17.649999999999999" customHeight="1" thickBot="1">
      <c r="B35" s="253" t="s">
        <v>377</v>
      </c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5" t="s">
        <v>259</v>
      </c>
    </row>
    <row r="36" spans="2:21" ht="18.75" customHeight="1"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</row>
    <row r="37" spans="2:21" ht="18.75" customHeight="1">
      <c r="B37" s="242"/>
      <c r="C37" s="364" t="e">
        <f>#REF!</f>
        <v>#REF!</v>
      </c>
      <c r="D37" s="364"/>
      <c r="E37" s="364"/>
      <c r="F37" s="242"/>
      <c r="G37" s="365" t="e">
        <f>Resumo_Pavim!#REF!</f>
        <v>#REF!</v>
      </c>
      <c r="H37" s="365"/>
      <c r="I37" s="365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242"/>
      <c r="U37" s="242"/>
    </row>
    <row r="38" spans="2:21" ht="18.75" customHeight="1">
      <c r="C38" s="219"/>
      <c r="D38" s="219"/>
      <c r="E38" s="219"/>
      <c r="F38" s="219"/>
      <c r="G38" s="219"/>
      <c r="H38" s="219"/>
      <c r="I38" s="219"/>
      <c r="J38" s="357"/>
      <c r="K38" s="357"/>
      <c r="L38" s="219"/>
      <c r="M38" s="219"/>
      <c r="N38" s="219"/>
    </row>
    <row r="39" spans="2:21" ht="18.75" customHeight="1"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</row>
    <row r="40" spans="2:21" ht="18.75" customHeight="1"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</row>
    <row r="41" spans="2:21" ht="18.75" customHeight="1"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</row>
    <row r="42" spans="2:21" ht="18.75" customHeight="1"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</row>
    <row r="43" spans="2:21" ht="18.75" customHeight="1"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</row>
    <row r="44" spans="2:21" ht="18.75" customHeight="1"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</row>
    <row r="45" spans="2:21" ht="18.75" customHeight="1"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</row>
    <row r="46" spans="2:21" ht="18.75" customHeight="1"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</row>
    <row r="47" spans="2:21" hidden="1"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</row>
    <row r="48" spans="2:21" hidden="1"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</row>
    <row r="49" spans="2:21" hidden="1"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</row>
    <row r="50" spans="2:21" hidden="1"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</row>
    <row r="51" spans="2:21" hidden="1">
      <c r="B51" s="219"/>
      <c r="C51" s="219"/>
      <c r="D51" s="219"/>
      <c r="E51" s="219"/>
      <c r="F51" s="219"/>
      <c r="G51" s="219"/>
      <c r="H51" s="219"/>
      <c r="I51" s="219"/>
      <c r="J51" s="219"/>
      <c r="K51" s="219"/>
      <c r="L51" s="219"/>
      <c r="M51" s="219"/>
      <c r="N51" s="219"/>
      <c r="O51" s="219"/>
      <c r="P51" s="219"/>
      <c r="Q51" s="219"/>
      <c r="R51" s="219"/>
      <c r="S51" s="219"/>
      <c r="T51" s="219"/>
      <c r="U51" s="219"/>
    </row>
    <row r="52" spans="2:21" hidden="1">
      <c r="B52" s="219"/>
      <c r="C52" s="219"/>
      <c r="D52" s="219"/>
      <c r="E52" s="219"/>
      <c r="F52" s="219"/>
      <c r="G52" s="219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</row>
    <row r="53" spans="2:21" hidden="1">
      <c r="B53" s="219"/>
      <c r="C53" s="219"/>
      <c r="D53" s="219"/>
      <c r="E53" s="219"/>
      <c r="F53" s="219"/>
      <c r="G53" s="219"/>
      <c r="H53" s="219"/>
      <c r="I53" s="219"/>
      <c r="J53" s="219"/>
      <c r="K53" s="219"/>
      <c r="L53" s="219"/>
      <c r="M53" s="219"/>
      <c r="N53" s="219"/>
      <c r="O53" s="219"/>
      <c r="P53" s="219"/>
      <c r="Q53" s="219"/>
      <c r="R53" s="219"/>
      <c r="S53" s="219"/>
      <c r="T53" s="219"/>
      <c r="U53" s="219"/>
    </row>
    <row r="54" spans="2:21" hidden="1">
      <c r="B54" s="219"/>
      <c r="C54" s="219"/>
      <c r="D54" s="219"/>
      <c r="E54" s="219"/>
      <c r="F54" s="219"/>
      <c r="G54" s="219"/>
      <c r="H54" s="219"/>
      <c r="I54" s="219"/>
      <c r="J54" s="219"/>
      <c r="K54" s="219"/>
      <c r="L54" s="219"/>
      <c r="M54" s="219"/>
      <c r="N54" s="219"/>
      <c r="O54" s="219"/>
      <c r="P54" s="219"/>
      <c r="Q54" s="219"/>
      <c r="R54" s="219"/>
      <c r="S54" s="219"/>
      <c r="T54" s="219"/>
      <c r="U54" s="219"/>
    </row>
    <row r="55" spans="2:21" hidden="1">
      <c r="B55" s="219"/>
      <c r="C55" s="219"/>
      <c r="D55" s="219"/>
      <c r="E55" s="219"/>
      <c r="F55" s="219"/>
      <c r="G55" s="219"/>
      <c r="H55" s="219"/>
      <c r="I55" s="219"/>
      <c r="J55" s="219"/>
      <c r="K55" s="219"/>
      <c r="L55" s="219"/>
      <c r="M55" s="219"/>
      <c r="N55" s="219"/>
      <c r="O55" s="219"/>
      <c r="P55" s="219"/>
      <c r="Q55" s="219"/>
      <c r="R55" s="219"/>
      <c r="S55" s="219"/>
      <c r="T55" s="219"/>
      <c r="U55" s="219"/>
    </row>
    <row r="56" spans="2:21" hidden="1">
      <c r="B56" s="219"/>
      <c r="C56" s="219"/>
      <c r="D56" s="219"/>
      <c r="E56" s="219"/>
      <c r="F56" s="219"/>
      <c r="G56" s="219"/>
      <c r="H56" s="219"/>
      <c r="I56" s="219"/>
      <c r="J56" s="219"/>
      <c r="K56" s="219"/>
      <c r="L56" s="219"/>
      <c r="M56" s="219"/>
      <c r="N56" s="219"/>
      <c r="O56" s="219"/>
      <c r="P56" s="219"/>
      <c r="Q56" s="219"/>
      <c r="R56" s="219"/>
      <c r="S56" s="219"/>
      <c r="T56" s="219"/>
      <c r="U56" s="219"/>
    </row>
    <row r="57" spans="2:21" hidden="1">
      <c r="B57" s="219"/>
      <c r="C57" s="219"/>
      <c r="D57" s="219"/>
      <c r="E57" s="219"/>
      <c r="F57" s="219"/>
      <c r="G57" s="219"/>
      <c r="H57" s="219"/>
      <c r="I57" s="219"/>
      <c r="J57" s="219"/>
      <c r="K57" s="219"/>
      <c r="L57" s="219"/>
      <c r="M57" s="219"/>
      <c r="N57" s="219"/>
    </row>
    <row r="58" spans="2:21" hidden="1">
      <c r="B58" s="219"/>
      <c r="C58" s="219"/>
      <c r="D58" s="219"/>
      <c r="E58" s="219"/>
      <c r="F58" s="219"/>
      <c r="G58" s="219"/>
      <c r="H58" s="219"/>
      <c r="I58" s="219"/>
      <c r="J58" s="219"/>
      <c r="K58" s="219"/>
      <c r="L58" s="219"/>
      <c r="M58" s="219"/>
      <c r="N58" s="219"/>
    </row>
    <row r="59" spans="2:21" hidden="1">
      <c r="B59" s="219"/>
      <c r="C59" s="219"/>
      <c r="D59" s="219"/>
      <c r="E59" s="219"/>
      <c r="F59" s="219"/>
      <c r="G59" s="219"/>
      <c r="H59" s="219"/>
      <c r="I59" s="219"/>
      <c r="J59" s="219"/>
      <c r="K59" s="219"/>
      <c r="L59" s="219"/>
      <c r="M59" s="219"/>
      <c r="N59" s="219"/>
    </row>
    <row r="60" spans="2:21" hidden="1">
      <c r="B60" s="219"/>
      <c r="C60" s="219"/>
      <c r="D60" s="219"/>
      <c r="E60" s="219"/>
      <c r="F60" s="219"/>
      <c r="G60" s="219"/>
      <c r="H60" s="219"/>
      <c r="I60" s="219"/>
      <c r="J60" s="219"/>
      <c r="K60" s="219"/>
      <c r="L60" s="219"/>
      <c r="M60" s="219"/>
      <c r="N60" s="219"/>
    </row>
    <row r="61" spans="2:21" hidden="1">
      <c r="B61" s="219"/>
      <c r="C61" s="219"/>
      <c r="D61" s="219"/>
      <c r="E61" s="219"/>
      <c r="F61" s="219"/>
      <c r="G61" s="219"/>
      <c r="H61" s="219"/>
      <c r="I61" s="219"/>
      <c r="J61" s="219"/>
      <c r="K61" s="219"/>
      <c r="L61" s="219"/>
      <c r="M61" s="219"/>
      <c r="N61" s="219"/>
    </row>
    <row r="62" spans="2:21" hidden="1">
      <c r="B62" s="219"/>
      <c r="C62" s="219"/>
      <c r="D62" s="219"/>
      <c r="E62" s="219"/>
      <c r="F62" s="219"/>
      <c r="G62" s="219"/>
      <c r="H62" s="219"/>
      <c r="I62" s="219"/>
      <c r="J62" s="219"/>
      <c r="K62" s="219"/>
      <c r="L62" s="219"/>
      <c r="M62" s="219"/>
      <c r="N62" s="219"/>
    </row>
  </sheetData>
  <mergeCells count="25">
    <mergeCell ref="J38:K38"/>
    <mergeCell ref="B25:E27"/>
    <mergeCell ref="G25:L25"/>
    <mergeCell ref="G26:L26"/>
    <mergeCell ref="G27:L27"/>
    <mergeCell ref="B28:E28"/>
    <mergeCell ref="G28:L28"/>
    <mergeCell ref="C37:E37"/>
    <mergeCell ref="G37:I37"/>
    <mergeCell ref="B23:E24"/>
    <mergeCell ref="G23:L23"/>
    <mergeCell ref="G24:L24"/>
    <mergeCell ref="B11:U11"/>
    <mergeCell ref="B13:C13"/>
    <mergeCell ref="D13:F13"/>
    <mergeCell ref="G13:I13"/>
    <mergeCell ref="J13:L13"/>
    <mergeCell ref="M13:O13"/>
    <mergeCell ref="P13:R13"/>
    <mergeCell ref="S13:U13"/>
    <mergeCell ref="D20:U20"/>
    <mergeCell ref="B21:E21"/>
    <mergeCell ref="G21:O21"/>
    <mergeCell ref="B22:E22"/>
    <mergeCell ref="G22:L22"/>
  </mergeCells>
  <printOptions horizontalCentered="1"/>
  <pageMargins left="0.39370078740157483" right="0.39370078740157483" top="0.78740157480314965" bottom="0.59055118110236227" header="0.31496062992125984" footer="0.31496062992125984"/>
  <pageSetup paperSize="9" scale="78" orientation="landscape" r:id="rId1"/>
  <headerFooter alignWithMargins="0"/>
  <rowBreaks count="1" manualBreakCount="1">
    <brk id="2" max="16383" man="1"/>
  </rowBreaks>
  <colBreaks count="1" manualBreakCount="1">
    <brk id="1" max="1048575" man="1"/>
  </colBreaks>
  <drawing r:id="rId2"/>
  <legacyDrawing r:id="rId3"/>
  <oleObjects>
    <mc:AlternateContent xmlns:mc="http://schemas.openxmlformats.org/markup-compatibility/2006">
      <mc:Choice Requires="x14">
        <oleObject progId="Microsoft Equation 3.0" shapeId="97281" r:id="rId4">
          <objectPr defaultSize="0" autoPict="0" r:id="rId5">
            <anchor moveWithCells="1" sizeWithCells="1">
              <from>
                <xdr:col>1</xdr:col>
                <xdr:colOff>381000</xdr:colOff>
                <xdr:row>28</xdr:row>
                <xdr:rowOff>57150</xdr:rowOff>
              </from>
              <to>
                <xdr:col>5</xdr:col>
                <xdr:colOff>0</xdr:colOff>
                <xdr:row>30</xdr:row>
                <xdr:rowOff>133350</xdr:rowOff>
              </to>
            </anchor>
          </objectPr>
        </oleObject>
      </mc:Choice>
      <mc:Fallback>
        <oleObject progId="Microsoft Equation 3.0" shapeId="97281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62"/>
  <sheetViews>
    <sheetView showGridLines="0" view="pageBreakPreview" topLeftCell="A9" zoomScale="115" zoomScaleNormal="100" zoomScaleSheetLayoutView="115" zoomScalePageLayoutView="40" workbookViewId="0">
      <selection activeCell="C20" sqref="C20"/>
    </sheetView>
  </sheetViews>
  <sheetFormatPr defaultColWidth="10.140625" defaultRowHeight="12.75"/>
  <cols>
    <col min="1" max="1" width="3.85546875" style="197" customWidth="1"/>
    <col min="2" max="2" width="28.140625" style="197" customWidth="1"/>
    <col min="3" max="21" width="7.7109375" style="197" customWidth="1"/>
    <col min="22" max="256" width="10.140625" style="197"/>
    <col min="257" max="257" width="3.85546875" style="197" customWidth="1"/>
    <col min="258" max="258" width="34.5703125" style="197" customWidth="1"/>
    <col min="259" max="259" width="16.42578125" style="197" customWidth="1"/>
    <col min="260" max="260" width="11.28515625" style="197" customWidth="1"/>
    <col min="261" max="261" width="12.140625" style="197" customWidth="1"/>
    <col min="262" max="262" width="10.42578125" style="197" customWidth="1"/>
    <col min="263" max="264" width="10.7109375" style="197" customWidth="1"/>
    <col min="265" max="265" width="10.28515625" style="197" customWidth="1"/>
    <col min="266" max="266" width="10.140625" style="197"/>
    <col min="267" max="267" width="10.140625" style="197" customWidth="1"/>
    <col min="268" max="271" width="10.140625" style="197"/>
    <col min="272" max="272" width="13.7109375" style="197" bestFit="1" customWidth="1"/>
    <col min="273" max="512" width="10.140625" style="197"/>
    <col min="513" max="513" width="3.85546875" style="197" customWidth="1"/>
    <col min="514" max="514" width="34.5703125" style="197" customWidth="1"/>
    <col min="515" max="515" width="16.42578125" style="197" customWidth="1"/>
    <col min="516" max="516" width="11.28515625" style="197" customWidth="1"/>
    <col min="517" max="517" width="12.140625" style="197" customWidth="1"/>
    <col min="518" max="518" width="10.42578125" style="197" customWidth="1"/>
    <col min="519" max="520" width="10.7109375" style="197" customWidth="1"/>
    <col min="521" max="521" width="10.28515625" style="197" customWidth="1"/>
    <col min="522" max="522" width="10.140625" style="197"/>
    <col min="523" max="523" width="10.140625" style="197" customWidth="1"/>
    <col min="524" max="527" width="10.140625" style="197"/>
    <col min="528" max="528" width="13.7109375" style="197" bestFit="1" customWidth="1"/>
    <col min="529" max="768" width="10.140625" style="197"/>
    <col min="769" max="769" width="3.85546875" style="197" customWidth="1"/>
    <col min="770" max="770" width="34.5703125" style="197" customWidth="1"/>
    <col min="771" max="771" width="16.42578125" style="197" customWidth="1"/>
    <col min="772" max="772" width="11.28515625" style="197" customWidth="1"/>
    <col min="773" max="773" width="12.140625" style="197" customWidth="1"/>
    <col min="774" max="774" width="10.42578125" style="197" customWidth="1"/>
    <col min="775" max="776" width="10.7109375" style="197" customWidth="1"/>
    <col min="777" max="777" width="10.28515625" style="197" customWidth="1"/>
    <col min="778" max="778" width="10.140625" style="197"/>
    <col min="779" max="779" width="10.140625" style="197" customWidth="1"/>
    <col min="780" max="783" width="10.140625" style="197"/>
    <col min="784" max="784" width="13.7109375" style="197" bestFit="1" customWidth="1"/>
    <col min="785" max="1024" width="10.140625" style="197"/>
    <col min="1025" max="1025" width="3.85546875" style="197" customWidth="1"/>
    <col min="1026" max="1026" width="34.5703125" style="197" customWidth="1"/>
    <col min="1027" max="1027" width="16.42578125" style="197" customWidth="1"/>
    <col min="1028" max="1028" width="11.28515625" style="197" customWidth="1"/>
    <col min="1029" max="1029" width="12.140625" style="197" customWidth="1"/>
    <col min="1030" max="1030" width="10.42578125" style="197" customWidth="1"/>
    <col min="1031" max="1032" width="10.7109375" style="197" customWidth="1"/>
    <col min="1033" max="1033" width="10.28515625" style="197" customWidth="1"/>
    <col min="1034" max="1034" width="10.140625" style="197"/>
    <col min="1035" max="1035" width="10.140625" style="197" customWidth="1"/>
    <col min="1036" max="1039" width="10.140625" style="197"/>
    <col min="1040" max="1040" width="13.7109375" style="197" bestFit="1" customWidth="1"/>
    <col min="1041" max="1280" width="10.140625" style="197"/>
    <col min="1281" max="1281" width="3.85546875" style="197" customWidth="1"/>
    <col min="1282" max="1282" width="34.5703125" style="197" customWidth="1"/>
    <col min="1283" max="1283" width="16.42578125" style="197" customWidth="1"/>
    <col min="1284" max="1284" width="11.28515625" style="197" customWidth="1"/>
    <col min="1285" max="1285" width="12.140625" style="197" customWidth="1"/>
    <col min="1286" max="1286" width="10.42578125" style="197" customWidth="1"/>
    <col min="1287" max="1288" width="10.7109375" style="197" customWidth="1"/>
    <col min="1289" max="1289" width="10.28515625" style="197" customWidth="1"/>
    <col min="1290" max="1290" width="10.140625" style="197"/>
    <col min="1291" max="1291" width="10.140625" style="197" customWidth="1"/>
    <col min="1292" max="1295" width="10.140625" style="197"/>
    <col min="1296" max="1296" width="13.7109375" style="197" bestFit="1" customWidth="1"/>
    <col min="1297" max="1536" width="10.140625" style="197"/>
    <col min="1537" max="1537" width="3.85546875" style="197" customWidth="1"/>
    <col min="1538" max="1538" width="34.5703125" style="197" customWidth="1"/>
    <col min="1539" max="1539" width="16.42578125" style="197" customWidth="1"/>
    <col min="1540" max="1540" width="11.28515625" style="197" customWidth="1"/>
    <col min="1541" max="1541" width="12.140625" style="197" customWidth="1"/>
    <col min="1542" max="1542" width="10.42578125" style="197" customWidth="1"/>
    <col min="1543" max="1544" width="10.7109375" style="197" customWidth="1"/>
    <col min="1545" max="1545" width="10.28515625" style="197" customWidth="1"/>
    <col min="1546" max="1546" width="10.140625" style="197"/>
    <col min="1547" max="1547" width="10.140625" style="197" customWidth="1"/>
    <col min="1548" max="1551" width="10.140625" style="197"/>
    <col min="1552" max="1552" width="13.7109375" style="197" bestFit="1" customWidth="1"/>
    <col min="1553" max="1792" width="10.140625" style="197"/>
    <col min="1793" max="1793" width="3.85546875" style="197" customWidth="1"/>
    <col min="1794" max="1794" width="34.5703125" style="197" customWidth="1"/>
    <col min="1795" max="1795" width="16.42578125" style="197" customWidth="1"/>
    <col min="1796" max="1796" width="11.28515625" style="197" customWidth="1"/>
    <col min="1797" max="1797" width="12.140625" style="197" customWidth="1"/>
    <col min="1798" max="1798" width="10.42578125" style="197" customWidth="1"/>
    <col min="1799" max="1800" width="10.7109375" style="197" customWidth="1"/>
    <col min="1801" max="1801" width="10.28515625" style="197" customWidth="1"/>
    <col min="1802" max="1802" width="10.140625" style="197"/>
    <col min="1803" max="1803" width="10.140625" style="197" customWidth="1"/>
    <col min="1804" max="1807" width="10.140625" style="197"/>
    <col min="1808" max="1808" width="13.7109375" style="197" bestFit="1" customWidth="1"/>
    <col min="1809" max="2048" width="10.140625" style="197"/>
    <col min="2049" max="2049" width="3.85546875" style="197" customWidth="1"/>
    <col min="2050" max="2050" width="34.5703125" style="197" customWidth="1"/>
    <col min="2051" max="2051" width="16.42578125" style="197" customWidth="1"/>
    <col min="2052" max="2052" width="11.28515625" style="197" customWidth="1"/>
    <col min="2053" max="2053" width="12.140625" style="197" customWidth="1"/>
    <col min="2054" max="2054" width="10.42578125" style="197" customWidth="1"/>
    <col min="2055" max="2056" width="10.7109375" style="197" customWidth="1"/>
    <col min="2057" max="2057" width="10.28515625" style="197" customWidth="1"/>
    <col min="2058" max="2058" width="10.140625" style="197"/>
    <col min="2059" max="2059" width="10.140625" style="197" customWidth="1"/>
    <col min="2060" max="2063" width="10.140625" style="197"/>
    <col min="2064" max="2064" width="13.7109375" style="197" bestFit="1" customWidth="1"/>
    <col min="2065" max="2304" width="10.140625" style="197"/>
    <col min="2305" max="2305" width="3.85546875" style="197" customWidth="1"/>
    <col min="2306" max="2306" width="34.5703125" style="197" customWidth="1"/>
    <col min="2307" max="2307" width="16.42578125" style="197" customWidth="1"/>
    <col min="2308" max="2308" width="11.28515625" style="197" customWidth="1"/>
    <col min="2309" max="2309" width="12.140625" style="197" customWidth="1"/>
    <col min="2310" max="2310" width="10.42578125" style="197" customWidth="1"/>
    <col min="2311" max="2312" width="10.7109375" style="197" customWidth="1"/>
    <col min="2313" max="2313" width="10.28515625" style="197" customWidth="1"/>
    <col min="2314" max="2314" width="10.140625" style="197"/>
    <col min="2315" max="2315" width="10.140625" style="197" customWidth="1"/>
    <col min="2316" max="2319" width="10.140625" style="197"/>
    <col min="2320" max="2320" width="13.7109375" style="197" bestFit="1" customWidth="1"/>
    <col min="2321" max="2560" width="10.140625" style="197"/>
    <col min="2561" max="2561" width="3.85546875" style="197" customWidth="1"/>
    <col min="2562" max="2562" width="34.5703125" style="197" customWidth="1"/>
    <col min="2563" max="2563" width="16.42578125" style="197" customWidth="1"/>
    <col min="2564" max="2564" width="11.28515625" style="197" customWidth="1"/>
    <col min="2565" max="2565" width="12.140625" style="197" customWidth="1"/>
    <col min="2566" max="2566" width="10.42578125" style="197" customWidth="1"/>
    <col min="2567" max="2568" width="10.7109375" style="197" customWidth="1"/>
    <col min="2569" max="2569" width="10.28515625" style="197" customWidth="1"/>
    <col min="2570" max="2570" width="10.140625" style="197"/>
    <col min="2571" max="2571" width="10.140625" style="197" customWidth="1"/>
    <col min="2572" max="2575" width="10.140625" style="197"/>
    <col min="2576" max="2576" width="13.7109375" style="197" bestFit="1" customWidth="1"/>
    <col min="2577" max="2816" width="10.140625" style="197"/>
    <col min="2817" max="2817" width="3.85546875" style="197" customWidth="1"/>
    <col min="2818" max="2818" width="34.5703125" style="197" customWidth="1"/>
    <col min="2819" max="2819" width="16.42578125" style="197" customWidth="1"/>
    <col min="2820" max="2820" width="11.28515625" style="197" customWidth="1"/>
    <col min="2821" max="2821" width="12.140625" style="197" customWidth="1"/>
    <col min="2822" max="2822" width="10.42578125" style="197" customWidth="1"/>
    <col min="2823" max="2824" width="10.7109375" style="197" customWidth="1"/>
    <col min="2825" max="2825" width="10.28515625" style="197" customWidth="1"/>
    <col min="2826" max="2826" width="10.140625" style="197"/>
    <col min="2827" max="2827" width="10.140625" style="197" customWidth="1"/>
    <col min="2828" max="2831" width="10.140625" style="197"/>
    <col min="2832" max="2832" width="13.7109375" style="197" bestFit="1" customWidth="1"/>
    <col min="2833" max="3072" width="10.140625" style="197"/>
    <col min="3073" max="3073" width="3.85546875" style="197" customWidth="1"/>
    <col min="3074" max="3074" width="34.5703125" style="197" customWidth="1"/>
    <col min="3075" max="3075" width="16.42578125" style="197" customWidth="1"/>
    <col min="3076" max="3076" width="11.28515625" style="197" customWidth="1"/>
    <col min="3077" max="3077" width="12.140625" style="197" customWidth="1"/>
    <col min="3078" max="3078" width="10.42578125" style="197" customWidth="1"/>
    <col min="3079" max="3080" width="10.7109375" style="197" customWidth="1"/>
    <col min="3081" max="3081" width="10.28515625" style="197" customWidth="1"/>
    <col min="3082" max="3082" width="10.140625" style="197"/>
    <col min="3083" max="3083" width="10.140625" style="197" customWidth="1"/>
    <col min="3084" max="3087" width="10.140625" style="197"/>
    <col min="3088" max="3088" width="13.7109375" style="197" bestFit="1" customWidth="1"/>
    <col min="3089" max="3328" width="10.140625" style="197"/>
    <col min="3329" max="3329" width="3.85546875" style="197" customWidth="1"/>
    <col min="3330" max="3330" width="34.5703125" style="197" customWidth="1"/>
    <col min="3331" max="3331" width="16.42578125" style="197" customWidth="1"/>
    <col min="3332" max="3332" width="11.28515625" style="197" customWidth="1"/>
    <col min="3333" max="3333" width="12.140625" style="197" customWidth="1"/>
    <col min="3334" max="3334" width="10.42578125" style="197" customWidth="1"/>
    <col min="3335" max="3336" width="10.7109375" style="197" customWidth="1"/>
    <col min="3337" max="3337" width="10.28515625" style="197" customWidth="1"/>
    <col min="3338" max="3338" width="10.140625" style="197"/>
    <col min="3339" max="3339" width="10.140625" style="197" customWidth="1"/>
    <col min="3340" max="3343" width="10.140625" style="197"/>
    <col min="3344" max="3344" width="13.7109375" style="197" bestFit="1" customWidth="1"/>
    <col min="3345" max="3584" width="10.140625" style="197"/>
    <col min="3585" max="3585" width="3.85546875" style="197" customWidth="1"/>
    <col min="3586" max="3586" width="34.5703125" style="197" customWidth="1"/>
    <col min="3587" max="3587" width="16.42578125" style="197" customWidth="1"/>
    <col min="3588" max="3588" width="11.28515625" style="197" customWidth="1"/>
    <col min="3589" max="3589" width="12.140625" style="197" customWidth="1"/>
    <col min="3590" max="3590" width="10.42578125" style="197" customWidth="1"/>
    <col min="3591" max="3592" width="10.7109375" style="197" customWidth="1"/>
    <col min="3593" max="3593" width="10.28515625" style="197" customWidth="1"/>
    <col min="3594" max="3594" width="10.140625" style="197"/>
    <col min="3595" max="3595" width="10.140625" style="197" customWidth="1"/>
    <col min="3596" max="3599" width="10.140625" style="197"/>
    <col min="3600" max="3600" width="13.7109375" style="197" bestFit="1" customWidth="1"/>
    <col min="3601" max="3840" width="10.140625" style="197"/>
    <col min="3841" max="3841" width="3.85546875" style="197" customWidth="1"/>
    <col min="3842" max="3842" width="34.5703125" style="197" customWidth="1"/>
    <col min="3843" max="3843" width="16.42578125" style="197" customWidth="1"/>
    <col min="3844" max="3844" width="11.28515625" style="197" customWidth="1"/>
    <col min="3845" max="3845" width="12.140625" style="197" customWidth="1"/>
    <col min="3846" max="3846" width="10.42578125" style="197" customWidth="1"/>
    <col min="3847" max="3848" width="10.7109375" style="197" customWidth="1"/>
    <col min="3849" max="3849" width="10.28515625" style="197" customWidth="1"/>
    <col min="3850" max="3850" width="10.140625" style="197"/>
    <col min="3851" max="3851" width="10.140625" style="197" customWidth="1"/>
    <col min="3852" max="3855" width="10.140625" style="197"/>
    <col min="3856" max="3856" width="13.7109375" style="197" bestFit="1" customWidth="1"/>
    <col min="3857" max="4096" width="10.140625" style="197"/>
    <col min="4097" max="4097" width="3.85546875" style="197" customWidth="1"/>
    <col min="4098" max="4098" width="34.5703125" style="197" customWidth="1"/>
    <col min="4099" max="4099" width="16.42578125" style="197" customWidth="1"/>
    <col min="4100" max="4100" width="11.28515625" style="197" customWidth="1"/>
    <col min="4101" max="4101" width="12.140625" style="197" customWidth="1"/>
    <col min="4102" max="4102" width="10.42578125" style="197" customWidth="1"/>
    <col min="4103" max="4104" width="10.7109375" style="197" customWidth="1"/>
    <col min="4105" max="4105" width="10.28515625" style="197" customWidth="1"/>
    <col min="4106" max="4106" width="10.140625" style="197"/>
    <col min="4107" max="4107" width="10.140625" style="197" customWidth="1"/>
    <col min="4108" max="4111" width="10.140625" style="197"/>
    <col min="4112" max="4112" width="13.7109375" style="197" bestFit="1" customWidth="1"/>
    <col min="4113" max="4352" width="10.140625" style="197"/>
    <col min="4353" max="4353" width="3.85546875" style="197" customWidth="1"/>
    <col min="4354" max="4354" width="34.5703125" style="197" customWidth="1"/>
    <col min="4355" max="4355" width="16.42578125" style="197" customWidth="1"/>
    <col min="4356" max="4356" width="11.28515625" style="197" customWidth="1"/>
    <col min="4357" max="4357" width="12.140625" style="197" customWidth="1"/>
    <col min="4358" max="4358" width="10.42578125" style="197" customWidth="1"/>
    <col min="4359" max="4360" width="10.7109375" style="197" customWidth="1"/>
    <col min="4361" max="4361" width="10.28515625" style="197" customWidth="1"/>
    <col min="4362" max="4362" width="10.140625" style="197"/>
    <col min="4363" max="4363" width="10.140625" style="197" customWidth="1"/>
    <col min="4364" max="4367" width="10.140625" style="197"/>
    <col min="4368" max="4368" width="13.7109375" style="197" bestFit="1" customWidth="1"/>
    <col min="4369" max="4608" width="10.140625" style="197"/>
    <col min="4609" max="4609" width="3.85546875" style="197" customWidth="1"/>
    <col min="4610" max="4610" width="34.5703125" style="197" customWidth="1"/>
    <col min="4611" max="4611" width="16.42578125" style="197" customWidth="1"/>
    <col min="4612" max="4612" width="11.28515625" style="197" customWidth="1"/>
    <col min="4613" max="4613" width="12.140625" style="197" customWidth="1"/>
    <col min="4614" max="4614" width="10.42578125" style="197" customWidth="1"/>
    <col min="4615" max="4616" width="10.7109375" style="197" customWidth="1"/>
    <col min="4617" max="4617" width="10.28515625" style="197" customWidth="1"/>
    <col min="4618" max="4618" width="10.140625" style="197"/>
    <col min="4619" max="4619" width="10.140625" style="197" customWidth="1"/>
    <col min="4620" max="4623" width="10.140625" style="197"/>
    <col min="4624" max="4624" width="13.7109375" style="197" bestFit="1" customWidth="1"/>
    <col min="4625" max="4864" width="10.140625" style="197"/>
    <col min="4865" max="4865" width="3.85546875" style="197" customWidth="1"/>
    <col min="4866" max="4866" width="34.5703125" style="197" customWidth="1"/>
    <col min="4867" max="4867" width="16.42578125" style="197" customWidth="1"/>
    <col min="4868" max="4868" width="11.28515625" style="197" customWidth="1"/>
    <col min="4869" max="4869" width="12.140625" style="197" customWidth="1"/>
    <col min="4870" max="4870" width="10.42578125" style="197" customWidth="1"/>
    <col min="4871" max="4872" width="10.7109375" style="197" customWidth="1"/>
    <col min="4873" max="4873" width="10.28515625" style="197" customWidth="1"/>
    <col min="4874" max="4874" width="10.140625" style="197"/>
    <col min="4875" max="4875" width="10.140625" style="197" customWidth="1"/>
    <col min="4876" max="4879" width="10.140625" style="197"/>
    <col min="4880" max="4880" width="13.7109375" style="197" bestFit="1" customWidth="1"/>
    <col min="4881" max="5120" width="10.140625" style="197"/>
    <col min="5121" max="5121" width="3.85546875" style="197" customWidth="1"/>
    <col min="5122" max="5122" width="34.5703125" style="197" customWidth="1"/>
    <col min="5123" max="5123" width="16.42578125" style="197" customWidth="1"/>
    <col min="5124" max="5124" width="11.28515625" style="197" customWidth="1"/>
    <col min="5125" max="5125" width="12.140625" style="197" customWidth="1"/>
    <col min="5126" max="5126" width="10.42578125" style="197" customWidth="1"/>
    <col min="5127" max="5128" width="10.7109375" style="197" customWidth="1"/>
    <col min="5129" max="5129" width="10.28515625" style="197" customWidth="1"/>
    <col min="5130" max="5130" width="10.140625" style="197"/>
    <col min="5131" max="5131" width="10.140625" style="197" customWidth="1"/>
    <col min="5132" max="5135" width="10.140625" style="197"/>
    <col min="5136" max="5136" width="13.7109375" style="197" bestFit="1" customWidth="1"/>
    <col min="5137" max="5376" width="10.140625" style="197"/>
    <col min="5377" max="5377" width="3.85546875" style="197" customWidth="1"/>
    <col min="5378" max="5378" width="34.5703125" style="197" customWidth="1"/>
    <col min="5379" max="5379" width="16.42578125" style="197" customWidth="1"/>
    <col min="5380" max="5380" width="11.28515625" style="197" customWidth="1"/>
    <col min="5381" max="5381" width="12.140625" style="197" customWidth="1"/>
    <col min="5382" max="5382" width="10.42578125" style="197" customWidth="1"/>
    <col min="5383" max="5384" width="10.7109375" style="197" customWidth="1"/>
    <col min="5385" max="5385" width="10.28515625" style="197" customWidth="1"/>
    <col min="5386" max="5386" width="10.140625" style="197"/>
    <col min="5387" max="5387" width="10.140625" style="197" customWidth="1"/>
    <col min="5388" max="5391" width="10.140625" style="197"/>
    <col min="5392" max="5392" width="13.7109375" style="197" bestFit="1" customWidth="1"/>
    <col min="5393" max="5632" width="10.140625" style="197"/>
    <col min="5633" max="5633" width="3.85546875" style="197" customWidth="1"/>
    <col min="5634" max="5634" width="34.5703125" style="197" customWidth="1"/>
    <col min="5635" max="5635" width="16.42578125" style="197" customWidth="1"/>
    <col min="5636" max="5636" width="11.28515625" style="197" customWidth="1"/>
    <col min="5637" max="5637" width="12.140625" style="197" customWidth="1"/>
    <col min="5638" max="5638" width="10.42578125" style="197" customWidth="1"/>
    <col min="5639" max="5640" width="10.7109375" style="197" customWidth="1"/>
    <col min="5641" max="5641" width="10.28515625" style="197" customWidth="1"/>
    <col min="5642" max="5642" width="10.140625" style="197"/>
    <col min="5643" max="5643" width="10.140625" style="197" customWidth="1"/>
    <col min="5644" max="5647" width="10.140625" style="197"/>
    <col min="5648" max="5648" width="13.7109375" style="197" bestFit="1" customWidth="1"/>
    <col min="5649" max="5888" width="10.140625" style="197"/>
    <col min="5889" max="5889" width="3.85546875" style="197" customWidth="1"/>
    <col min="5890" max="5890" width="34.5703125" style="197" customWidth="1"/>
    <col min="5891" max="5891" width="16.42578125" style="197" customWidth="1"/>
    <col min="5892" max="5892" width="11.28515625" style="197" customWidth="1"/>
    <col min="5893" max="5893" width="12.140625" style="197" customWidth="1"/>
    <col min="5894" max="5894" width="10.42578125" style="197" customWidth="1"/>
    <col min="5895" max="5896" width="10.7109375" style="197" customWidth="1"/>
    <col min="5897" max="5897" width="10.28515625" style="197" customWidth="1"/>
    <col min="5898" max="5898" width="10.140625" style="197"/>
    <col min="5899" max="5899" width="10.140625" style="197" customWidth="1"/>
    <col min="5900" max="5903" width="10.140625" style="197"/>
    <col min="5904" max="5904" width="13.7109375" style="197" bestFit="1" customWidth="1"/>
    <col min="5905" max="6144" width="10.140625" style="197"/>
    <col min="6145" max="6145" width="3.85546875" style="197" customWidth="1"/>
    <col min="6146" max="6146" width="34.5703125" style="197" customWidth="1"/>
    <col min="6147" max="6147" width="16.42578125" style="197" customWidth="1"/>
    <col min="6148" max="6148" width="11.28515625" style="197" customWidth="1"/>
    <col min="6149" max="6149" width="12.140625" style="197" customWidth="1"/>
    <col min="6150" max="6150" width="10.42578125" style="197" customWidth="1"/>
    <col min="6151" max="6152" width="10.7109375" style="197" customWidth="1"/>
    <col min="6153" max="6153" width="10.28515625" style="197" customWidth="1"/>
    <col min="6154" max="6154" width="10.140625" style="197"/>
    <col min="6155" max="6155" width="10.140625" style="197" customWidth="1"/>
    <col min="6156" max="6159" width="10.140625" style="197"/>
    <col min="6160" max="6160" width="13.7109375" style="197" bestFit="1" customWidth="1"/>
    <col min="6161" max="6400" width="10.140625" style="197"/>
    <col min="6401" max="6401" width="3.85546875" style="197" customWidth="1"/>
    <col min="6402" max="6402" width="34.5703125" style="197" customWidth="1"/>
    <col min="6403" max="6403" width="16.42578125" style="197" customWidth="1"/>
    <col min="6404" max="6404" width="11.28515625" style="197" customWidth="1"/>
    <col min="6405" max="6405" width="12.140625" style="197" customWidth="1"/>
    <col min="6406" max="6406" width="10.42578125" style="197" customWidth="1"/>
    <col min="6407" max="6408" width="10.7109375" style="197" customWidth="1"/>
    <col min="6409" max="6409" width="10.28515625" style="197" customWidth="1"/>
    <col min="6410" max="6410" width="10.140625" style="197"/>
    <col min="6411" max="6411" width="10.140625" style="197" customWidth="1"/>
    <col min="6412" max="6415" width="10.140625" style="197"/>
    <col min="6416" max="6416" width="13.7109375" style="197" bestFit="1" customWidth="1"/>
    <col min="6417" max="6656" width="10.140625" style="197"/>
    <col min="6657" max="6657" width="3.85546875" style="197" customWidth="1"/>
    <col min="6658" max="6658" width="34.5703125" style="197" customWidth="1"/>
    <col min="6659" max="6659" width="16.42578125" style="197" customWidth="1"/>
    <col min="6660" max="6660" width="11.28515625" style="197" customWidth="1"/>
    <col min="6661" max="6661" width="12.140625" style="197" customWidth="1"/>
    <col min="6662" max="6662" width="10.42578125" style="197" customWidth="1"/>
    <col min="6663" max="6664" width="10.7109375" style="197" customWidth="1"/>
    <col min="6665" max="6665" width="10.28515625" style="197" customWidth="1"/>
    <col min="6666" max="6666" width="10.140625" style="197"/>
    <col min="6667" max="6667" width="10.140625" style="197" customWidth="1"/>
    <col min="6668" max="6671" width="10.140625" style="197"/>
    <col min="6672" max="6672" width="13.7109375" style="197" bestFit="1" customWidth="1"/>
    <col min="6673" max="6912" width="10.140625" style="197"/>
    <col min="6913" max="6913" width="3.85546875" style="197" customWidth="1"/>
    <col min="6914" max="6914" width="34.5703125" style="197" customWidth="1"/>
    <col min="6915" max="6915" width="16.42578125" style="197" customWidth="1"/>
    <col min="6916" max="6916" width="11.28515625" style="197" customWidth="1"/>
    <col min="6917" max="6917" width="12.140625" style="197" customWidth="1"/>
    <col min="6918" max="6918" width="10.42578125" style="197" customWidth="1"/>
    <col min="6919" max="6920" width="10.7109375" style="197" customWidth="1"/>
    <col min="6921" max="6921" width="10.28515625" style="197" customWidth="1"/>
    <col min="6922" max="6922" width="10.140625" style="197"/>
    <col min="6923" max="6923" width="10.140625" style="197" customWidth="1"/>
    <col min="6924" max="6927" width="10.140625" style="197"/>
    <col min="6928" max="6928" width="13.7109375" style="197" bestFit="1" customWidth="1"/>
    <col min="6929" max="7168" width="10.140625" style="197"/>
    <col min="7169" max="7169" width="3.85546875" style="197" customWidth="1"/>
    <col min="7170" max="7170" width="34.5703125" style="197" customWidth="1"/>
    <col min="7171" max="7171" width="16.42578125" style="197" customWidth="1"/>
    <col min="7172" max="7172" width="11.28515625" style="197" customWidth="1"/>
    <col min="7173" max="7173" width="12.140625" style="197" customWidth="1"/>
    <col min="7174" max="7174" width="10.42578125" style="197" customWidth="1"/>
    <col min="7175" max="7176" width="10.7109375" style="197" customWidth="1"/>
    <col min="7177" max="7177" width="10.28515625" style="197" customWidth="1"/>
    <col min="7178" max="7178" width="10.140625" style="197"/>
    <col min="7179" max="7179" width="10.140625" style="197" customWidth="1"/>
    <col min="7180" max="7183" width="10.140625" style="197"/>
    <col min="7184" max="7184" width="13.7109375" style="197" bestFit="1" customWidth="1"/>
    <col min="7185" max="7424" width="10.140625" style="197"/>
    <col min="7425" max="7425" width="3.85546875" style="197" customWidth="1"/>
    <col min="7426" max="7426" width="34.5703125" style="197" customWidth="1"/>
    <col min="7427" max="7427" width="16.42578125" style="197" customWidth="1"/>
    <col min="7428" max="7428" width="11.28515625" style="197" customWidth="1"/>
    <col min="7429" max="7429" width="12.140625" style="197" customWidth="1"/>
    <col min="7430" max="7430" width="10.42578125" style="197" customWidth="1"/>
    <col min="7431" max="7432" width="10.7109375" style="197" customWidth="1"/>
    <col min="7433" max="7433" width="10.28515625" style="197" customWidth="1"/>
    <col min="7434" max="7434" width="10.140625" style="197"/>
    <col min="7435" max="7435" width="10.140625" style="197" customWidth="1"/>
    <col min="7436" max="7439" width="10.140625" style="197"/>
    <col min="7440" max="7440" width="13.7109375" style="197" bestFit="1" customWidth="1"/>
    <col min="7441" max="7680" width="10.140625" style="197"/>
    <col min="7681" max="7681" width="3.85546875" style="197" customWidth="1"/>
    <col min="7682" max="7682" width="34.5703125" style="197" customWidth="1"/>
    <col min="7683" max="7683" width="16.42578125" style="197" customWidth="1"/>
    <col min="7684" max="7684" width="11.28515625" style="197" customWidth="1"/>
    <col min="7685" max="7685" width="12.140625" style="197" customWidth="1"/>
    <col min="7686" max="7686" width="10.42578125" style="197" customWidth="1"/>
    <col min="7687" max="7688" width="10.7109375" style="197" customWidth="1"/>
    <col min="7689" max="7689" width="10.28515625" style="197" customWidth="1"/>
    <col min="7690" max="7690" width="10.140625" style="197"/>
    <col min="7691" max="7691" width="10.140625" style="197" customWidth="1"/>
    <col min="7692" max="7695" width="10.140625" style="197"/>
    <col min="7696" max="7696" width="13.7109375" style="197" bestFit="1" customWidth="1"/>
    <col min="7697" max="7936" width="10.140625" style="197"/>
    <col min="7937" max="7937" width="3.85546875" style="197" customWidth="1"/>
    <col min="7938" max="7938" width="34.5703125" style="197" customWidth="1"/>
    <col min="7939" max="7939" width="16.42578125" style="197" customWidth="1"/>
    <col min="7940" max="7940" width="11.28515625" style="197" customWidth="1"/>
    <col min="7941" max="7941" width="12.140625" style="197" customWidth="1"/>
    <col min="7942" max="7942" width="10.42578125" style="197" customWidth="1"/>
    <col min="7943" max="7944" width="10.7109375" style="197" customWidth="1"/>
    <col min="7945" max="7945" width="10.28515625" style="197" customWidth="1"/>
    <col min="7946" max="7946" width="10.140625" style="197"/>
    <col min="7947" max="7947" width="10.140625" style="197" customWidth="1"/>
    <col min="7948" max="7951" width="10.140625" style="197"/>
    <col min="7952" max="7952" width="13.7109375" style="197" bestFit="1" customWidth="1"/>
    <col min="7953" max="8192" width="10.140625" style="197"/>
    <col min="8193" max="8193" width="3.85546875" style="197" customWidth="1"/>
    <col min="8194" max="8194" width="34.5703125" style="197" customWidth="1"/>
    <col min="8195" max="8195" width="16.42578125" style="197" customWidth="1"/>
    <col min="8196" max="8196" width="11.28515625" style="197" customWidth="1"/>
    <col min="8197" max="8197" width="12.140625" style="197" customWidth="1"/>
    <col min="8198" max="8198" width="10.42578125" style="197" customWidth="1"/>
    <col min="8199" max="8200" width="10.7109375" style="197" customWidth="1"/>
    <col min="8201" max="8201" width="10.28515625" style="197" customWidth="1"/>
    <col min="8202" max="8202" width="10.140625" style="197"/>
    <col min="8203" max="8203" width="10.140625" style="197" customWidth="1"/>
    <col min="8204" max="8207" width="10.140625" style="197"/>
    <col min="8208" max="8208" width="13.7109375" style="197" bestFit="1" customWidth="1"/>
    <col min="8209" max="8448" width="10.140625" style="197"/>
    <col min="8449" max="8449" width="3.85546875" style="197" customWidth="1"/>
    <col min="8450" max="8450" width="34.5703125" style="197" customWidth="1"/>
    <col min="8451" max="8451" width="16.42578125" style="197" customWidth="1"/>
    <col min="8452" max="8452" width="11.28515625" style="197" customWidth="1"/>
    <col min="8453" max="8453" width="12.140625" style="197" customWidth="1"/>
    <col min="8454" max="8454" width="10.42578125" style="197" customWidth="1"/>
    <col min="8455" max="8456" width="10.7109375" style="197" customWidth="1"/>
    <col min="8457" max="8457" width="10.28515625" style="197" customWidth="1"/>
    <col min="8458" max="8458" width="10.140625" style="197"/>
    <col min="8459" max="8459" width="10.140625" style="197" customWidth="1"/>
    <col min="8460" max="8463" width="10.140625" style="197"/>
    <col min="8464" max="8464" width="13.7109375" style="197" bestFit="1" customWidth="1"/>
    <col min="8465" max="8704" width="10.140625" style="197"/>
    <col min="8705" max="8705" width="3.85546875" style="197" customWidth="1"/>
    <col min="8706" max="8706" width="34.5703125" style="197" customWidth="1"/>
    <col min="8707" max="8707" width="16.42578125" style="197" customWidth="1"/>
    <col min="8708" max="8708" width="11.28515625" style="197" customWidth="1"/>
    <col min="8709" max="8709" width="12.140625" style="197" customWidth="1"/>
    <col min="8710" max="8710" width="10.42578125" style="197" customWidth="1"/>
    <col min="8711" max="8712" width="10.7109375" style="197" customWidth="1"/>
    <col min="8713" max="8713" width="10.28515625" style="197" customWidth="1"/>
    <col min="8714" max="8714" width="10.140625" style="197"/>
    <col min="8715" max="8715" width="10.140625" style="197" customWidth="1"/>
    <col min="8716" max="8719" width="10.140625" style="197"/>
    <col min="8720" max="8720" width="13.7109375" style="197" bestFit="1" customWidth="1"/>
    <col min="8721" max="8960" width="10.140625" style="197"/>
    <col min="8961" max="8961" width="3.85546875" style="197" customWidth="1"/>
    <col min="8962" max="8962" width="34.5703125" style="197" customWidth="1"/>
    <col min="8963" max="8963" width="16.42578125" style="197" customWidth="1"/>
    <col min="8964" max="8964" width="11.28515625" style="197" customWidth="1"/>
    <col min="8965" max="8965" width="12.140625" style="197" customWidth="1"/>
    <col min="8966" max="8966" width="10.42578125" style="197" customWidth="1"/>
    <col min="8967" max="8968" width="10.7109375" style="197" customWidth="1"/>
    <col min="8969" max="8969" width="10.28515625" style="197" customWidth="1"/>
    <col min="8970" max="8970" width="10.140625" style="197"/>
    <col min="8971" max="8971" width="10.140625" style="197" customWidth="1"/>
    <col min="8972" max="8975" width="10.140625" style="197"/>
    <col min="8976" max="8976" width="13.7109375" style="197" bestFit="1" customWidth="1"/>
    <col min="8977" max="9216" width="10.140625" style="197"/>
    <col min="9217" max="9217" width="3.85546875" style="197" customWidth="1"/>
    <col min="9218" max="9218" width="34.5703125" style="197" customWidth="1"/>
    <col min="9219" max="9219" width="16.42578125" style="197" customWidth="1"/>
    <col min="9220" max="9220" width="11.28515625" style="197" customWidth="1"/>
    <col min="9221" max="9221" width="12.140625" style="197" customWidth="1"/>
    <col min="9222" max="9222" width="10.42578125" style="197" customWidth="1"/>
    <col min="9223" max="9224" width="10.7109375" style="197" customWidth="1"/>
    <col min="9225" max="9225" width="10.28515625" style="197" customWidth="1"/>
    <col min="9226" max="9226" width="10.140625" style="197"/>
    <col min="9227" max="9227" width="10.140625" style="197" customWidth="1"/>
    <col min="9228" max="9231" width="10.140625" style="197"/>
    <col min="9232" max="9232" width="13.7109375" style="197" bestFit="1" customWidth="1"/>
    <col min="9233" max="9472" width="10.140625" style="197"/>
    <col min="9473" max="9473" width="3.85546875" style="197" customWidth="1"/>
    <col min="9474" max="9474" width="34.5703125" style="197" customWidth="1"/>
    <col min="9475" max="9475" width="16.42578125" style="197" customWidth="1"/>
    <col min="9476" max="9476" width="11.28515625" style="197" customWidth="1"/>
    <col min="9477" max="9477" width="12.140625" style="197" customWidth="1"/>
    <col min="9478" max="9478" width="10.42578125" style="197" customWidth="1"/>
    <col min="9479" max="9480" width="10.7109375" style="197" customWidth="1"/>
    <col min="9481" max="9481" width="10.28515625" style="197" customWidth="1"/>
    <col min="9482" max="9482" width="10.140625" style="197"/>
    <col min="9483" max="9483" width="10.140625" style="197" customWidth="1"/>
    <col min="9484" max="9487" width="10.140625" style="197"/>
    <col min="9488" max="9488" width="13.7109375" style="197" bestFit="1" customWidth="1"/>
    <col min="9489" max="9728" width="10.140625" style="197"/>
    <col min="9729" max="9729" width="3.85546875" style="197" customWidth="1"/>
    <col min="9730" max="9730" width="34.5703125" style="197" customWidth="1"/>
    <col min="9731" max="9731" width="16.42578125" style="197" customWidth="1"/>
    <col min="9732" max="9732" width="11.28515625" style="197" customWidth="1"/>
    <col min="9733" max="9733" width="12.140625" style="197" customWidth="1"/>
    <col min="9734" max="9734" width="10.42578125" style="197" customWidth="1"/>
    <col min="9735" max="9736" width="10.7109375" style="197" customWidth="1"/>
    <col min="9737" max="9737" width="10.28515625" style="197" customWidth="1"/>
    <col min="9738" max="9738" width="10.140625" style="197"/>
    <col min="9739" max="9739" width="10.140625" style="197" customWidth="1"/>
    <col min="9740" max="9743" width="10.140625" style="197"/>
    <col min="9744" max="9744" width="13.7109375" style="197" bestFit="1" customWidth="1"/>
    <col min="9745" max="9984" width="10.140625" style="197"/>
    <col min="9985" max="9985" width="3.85546875" style="197" customWidth="1"/>
    <col min="9986" max="9986" width="34.5703125" style="197" customWidth="1"/>
    <col min="9987" max="9987" width="16.42578125" style="197" customWidth="1"/>
    <col min="9988" max="9988" width="11.28515625" style="197" customWidth="1"/>
    <col min="9989" max="9989" width="12.140625" style="197" customWidth="1"/>
    <col min="9990" max="9990" width="10.42578125" style="197" customWidth="1"/>
    <col min="9991" max="9992" width="10.7109375" style="197" customWidth="1"/>
    <col min="9993" max="9993" width="10.28515625" style="197" customWidth="1"/>
    <col min="9994" max="9994" width="10.140625" style="197"/>
    <col min="9995" max="9995" width="10.140625" style="197" customWidth="1"/>
    <col min="9996" max="9999" width="10.140625" style="197"/>
    <col min="10000" max="10000" width="13.7109375" style="197" bestFit="1" customWidth="1"/>
    <col min="10001" max="10240" width="10.140625" style="197"/>
    <col min="10241" max="10241" width="3.85546875" style="197" customWidth="1"/>
    <col min="10242" max="10242" width="34.5703125" style="197" customWidth="1"/>
    <col min="10243" max="10243" width="16.42578125" style="197" customWidth="1"/>
    <col min="10244" max="10244" width="11.28515625" style="197" customWidth="1"/>
    <col min="10245" max="10245" width="12.140625" style="197" customWidth="1"/>
    <col min="10246" max="10246" width="10.42578125" style="197" customWidth="1"/>
    <col min="10247" max="10248" width="10.7109375" style="197" customWidth="1"/>
    <col min="10249" max="10249" width="10.28515625" style="197" customWidth="1"/>
    <col min="10250" max="10250" width="10.140625" style="197"/>
    <col min="10251" max="10251" width="10.140625" style="197" customWidth="1"/>
    <col min="10252" max="10255" width="10.140625" style="197"/>
    <col min="10256" max="10256" width="13.7109375" style="197" bestFit="1" customWidth="1"/>
    <col min="10257" max="10496" width="10.140625" style="197"/>
    <col min="10497" max="10497" width="3.85546875" style="197" customWidth="1"/>
    <col min="10498" max="10498" width="34.5703125" style="197" customWidth="1"/>
    <col min="10499" max="10499" width="16.42578125" style="197" customWidth="1"/>
    <col min="10500" max="10500" width="11.28515625" style="197" customWidth="1"/>
    <col min="10501" max="10501" width="12.140625" style="197" customWidth="1"/>
    <col min="10502" max="10502" width="10.42578125" style="197" customWidth="1"/>
    <col min="10503" max="10504" width="10.7109375" style="197" customWidth="1"/>
    <col min="10505" max="10505" width="10.28515625" style="197" customWidth="1"/>
    <col min="10506" max="10506" width="10.140625" style="197"/>
    <col min="10507" max="10507" width="10.140625" style="197" customWidth="1"/>
    <col min="10508" max="10511" width="10.140625" style="197"/>
    <col min="10512" max="10512" width="13.7109375" style="197" bestFit="1" customWidth="1"/>
    <col min="10513" max="10752" width="10.140625" style="197"/>
    <col min="10753" max="10753" width="3.85546875" style="197" customWidth="1"/>
    <col min="10754" max="10754" width="34.5703125" style="197" customWidth="1"/>
    <col min="10755" max="10755" width="16.42578125" style="197" customWidth="1"/>
    <col min="10756" max="10756" width="11.28515625" style="197" customWidth="1"/>
    <col min="10757" max="10757" width="12.140625" style="197" customWidth="1"/>
    <col min="10758" max="10758" width="10.42578125" style="197" customWidth="1"/>
    <col min="10759" max="10760" width="10.7109375" style="197" customWidth="1"/>
    <col min="10761" max="10761" width="10.28515625" style="197" customWidth="1"/>
    <col min="10762" max="10762" width="10.140625" style="197"/>
    <col min="10763" max="10763" width="10.140625" style="197" customWidth="1"/>
    <col min="10764" max="10767" width="10.140625" style="197"/>
    <col min="10768" max="10768" width="13.7109375" style="197" bestFit="1" customWidth="1"/>
    <col min="10769" max="11008" width="10.140625" style="197"/>
    <col min="11009" max="11009" width="3.85546875" style="197" customWidth="1"/>
    <col min="11010" max="11010" width="34.5703125" style="197" customWidth="1"/>
    <col min="11011" max="11011" width="16.42578125" style="197" customWidth="1"/>
    <col min="11012" max="11012" width="11.28515625" style="197" customWidth="1"/>
    <col min="11013" max="11013" width="12.140625" style="197" customWidth="1"/>
    <col min="11014" max="11014" width="10.42578125" style="197" customWidth="1"/>
    <col min="11015" max="11016" width="10.7109375" style="197" customWidth="1"/>
    <col min="11017" max="11017" width="10.28515625" style="197" customWidth="1"/>
    <col min="11018" max="11018" width="10.140625" style="197"/>
    <col min="11019" max="11019" width="10.140625" style="197" customWidth="1"/>
    <col min="11020" max="11023" width="10.140625" style="197"/>
    <col min="11024" max="11024" width="13.7109375" style="197" bestFit="1" customWidth="1"/>
    <col min="11025" max="11264" width="10.140625" style="197"/>
    <col min="11265" max="11265" width="3.85546875" style="197" customWidth="1"/>
    <col min="11266" max="11266" width="34.5703125" style="197" customWidth="1"/>
    <col min="11267" max="11267" width="16.42578125" style="197" customWidth="1"/>
    <col min="11268" max="11268" width="11.28515625" style="197" customWidth="1"/>
    <col min="11269" max="11269" width="12.140625" style="197" customWidth="1"/>
    <col min="11270" max="11270" width="10.42578125" style="197" customWidth="1"/>
    <col min="11271" max="11272" width="10.7109375" style="197" customWidth="1"/>
    <col min="11273" max="11273" width="10.28515625" style="197" customWidth="1"/>
    <col min="11274" max="11274" width="10.140625" style="197"/>
    <col min="11275" max="11275" width="10.140625" style="197" customWidth="1"/>
    <col min="11276" max="11279" width="10.140625" style="197"/>
    <col min="11280" max="11280" width="13.7109375" style="197" bestFit="1" customWidth="1"/>
    <col min="11281" max="11520" width="10.140625" style="197"/>
    <col min="11521" max="11521" width="3.85546875" style="197" customWidth="1"/>
    <col min="11522" max="11522" width="34.5703125" style="197" customWidth="1"/>
    <col min="11523" max="11523" width="16.42578125" style="197" customWidth="1"/>
    <col min="11524" max="11524" width="11.28515625" style="197" customWidth="1"/>
    <col min="11525" max="11525" width="12.140625" style="197" customWidth="1"/>
    <col min="11526" max="11526" width="10.42578125" style="197" customWidth="1"/>
    <col min="11527" max="11528" width="10.7109375" style="197" customWidth="1"/>
    <col min="11529" max="11529" width="10.28515625" style="197" customWidth="1"/>
    <col min="11530" max="11530" width="10.140625" style="197"/>
    <col min="11531" max="11531" width="10.140625" style="197" customWidth="1"/>
    <col min="11532" max="11535" width="10.140625" style="197"/>
    <col min="11536" max="11536" width="13.7109375" style="197" bestFit="1" customWidth="1"/>
    <col min="11537" max="11776" width="10.140625" style="197"/>
    <col min="11777" max="11777" width="3.85546875" style="197" customWidth="1"/>
    <col min="11778" max="11778" width="34.5703125" style="197" customWidth="1"/>
    <col min="11779" max="11779" width="16.42578125" style="197" customWidth="1"/>
    <col min="11780" max="11780" width="11.28515625" style="197" customWidth="1"/>
    <col min="11781" max="11781" width="12.140625" style="197" customWidth="1"/>
    <col min="11782" max="11782" width="10.42578125" style="197" customWidth="1"/>
    <col min="11783" max="11784" width="10.7109375" style="197" customWidth="1"/>
    <col min="11785" max="11785" width="10.28515625" style="197" customWidth="1"/>
    <col min="11786" max="11786" width="10.140625" style="197"/>
    <col min="11787" max="11787" width="10.140625" style="197" customWidth="1"/>
    <col min="11788" max="11791" width="10.140625" style="197"/>
    <col min="11792" max="11792" width="13.7109375" style="197" bestFit="1" customWidth="1"/>
    <col min="11793" max="12032" width="10.140625" style="197"/>
    <col min="12033" max="12033" width="3.85546875" style="197" customWidth="1"/>
    <col min="12034" max="12034" width="34.5703125" style="197" customWidth="1"/>
    <col min="12035" max="12035" width="16.42578125" style="197" customWidth="1"/>
    <col min="12036" max="12036" width="11.28515625" style="197" customWidth="1"/>
    <col min="12037" max="12037" width="12.140625" style="197" customWidth="1"/>
    <col min="12038" max="12038" width="10.42578125" style="197" customWidth="1"/>
    <col min="12039" max="12040" width="10.7109375" style="197" customWidth="1"/>
    <col min="12041" max="12041" width="10.28515625" style="197" customWidth="1"/>
    <col min="12042" max="12042" width="10.140625" style="197"/>
    <col min="12043" max="12043" width="10.140625" style="197" customWidth="1"/>
    <col min="12044" max="12047" width="10.140625" style="197"/>
    <col min="12048" max="12048" width="13.7109375" style="197" bestFit="1" customWidth="1"/>
    <col min="12049" max="12288" width="10.140625" style="197"/>
    <col min="12289" max="12289" width="3.85546875" style="197" customWidth="1"/>
    <col min="12290" max="12290" width="34.5703125" style="197" customWidth="1"/>
    <col min="12291" max="12291" width="16.42578125" style="197" customWidth="1"/>
    <col min="12292" max="12292" width="11.28515625" style="197" customWidth="1"/>
    <col min="12293" max="12293" width="12.140625" style="197" customWidth="1"/>
    <col min="12294" max="12294" width="10.42578125" style="197" customWidth="1"/>
    <col min="12295" max="12296" width="10.7109375" style="197" customWidth="1"/>
    <col min="12297" max="12297" width="10.28515625" style="197" customWidth="1"/>
    <col min="12298" max="12298" width="10.140625" style="197"/>
    <col min="12299" max="12299" width="10.140625" style="197" customWidth="1"/>
    <col min="12300" max="12303" width="10.140625" style="197"/>
    <col min="12304" max="12304" width="13.7109375" style="197" bestFit="1" customWidth="1"/>
    <col min="12305" max="12544" width="10.140625" style="197"/>
    <col min="12545" max="12545" width="3.85546875" style="197" customWidth="1"/>
    <col min="12546" max="12546" width="34.5703125" style="197" customWidth="1"/>
    <col min="12547" max="12547" width="16.42578125" style="197" customWidth="1"/>
    <col min="12548" max="12548" width="11.28515625" style="197" customWidth="1"/>
    <col min="12549" max="12549" width="12.140625" style="197" customWidth="1"/>
    <col min="12550" max="12550" width="10.42578125" style="197" customWidth="1"/>
    <col min="12551" max="12552" width="10.7109375" style="197" customWidth="1"/>
    <col min="12553" max="12553" width="10.28515625" style="197" customWidth="1"/>
    <col min="12554" max="12554" width="10.140625" style="197"/>
    <col min="12555" max="12555" width="10.140625" style="197" customWidth="1"/>
    <col min="12556" max="12559" width="10.140625" style="197"/>
    <col min="12560" max="12560" width="13.7109375" style="197" bestFit="1" customWidth="1"/>
    <col min="12561" max="12800" width="10.140625" style="197"/>
    <col min="12801" max="12801" width="3.85546875" style="197" customWidth="1"/>
    <col min="12802" max="12802" width="34.5703125" style="197" customWidth="1"/>
    <col min="12803" max="12803" width="16.42578125" style="197" customWidth="1"/>
    <col min="12804" max="12804" width="11.28515625" style="197" customWidth="1"/>
    <col min="12805" max="12805" width="12.140625" style="197" customWidth="1"/>
    <col min="12806" max="12806" width="10.42578125" style="197" customWidth="1"/>
    <col min="12807" max="12808" width="10.7109375" style="197" customWidth="1"/>
    <col min="12809" max="12809" width="10.28515625" style="197" customWidth="1"/>
    <col min="12810" max="12810" width="10.140625" style="197"/>
    <col min="12811" max="12811" width="10.140625" style="197" customWidth="1"/>
    <col min="12812" max="12815" width="10.140625" style="197"/>
    <col min="12816" max="12816" width="13.7109375" style="197" bestFit="1" customWidth="1"/>
    <col min="12817" max="13056" width="10.140625" style="197"/>
    <col min="13057" max="13057" width="3.85546875" style="197" customWidth="1"/>
    <col min="13058" max="13058" width="34.5703125" style="197" customWidth="1"/>
    <col min="13059" max="13059" width="16.42578125" style="197" customWidth="1"/>
    <col min="13060" max="13060" width="11.28515625" style="197" customWidth="1"/>
    <col min="13061" max="13061" width="12.140625" style="197" customWidth="1"/>
    <col min="13062" max="13062" width="10.42578125" style="197" customWidth="1"/>
    <col min="13063" max="13064" width="10.7109375" style="197" customWidth="1"/>
    <col min="13065" max="13065" width="10.28515625" style="197" customWidth="1"/>
    <col min="13066" max="13066" width="10.140625" style="197"/>
    <col min="13067" max="13067" width="10.140625" style="197" customWidth="1"/>
    <col min="13068" max="13071" width="10.140625" style="197"/>
    <col min="13072" max="13072" width="13.7109375" style="197" bestFit="1" customWidth="1"/>
    <col min="13073" max="13312" width="10.140625" style="197"/>
    <col min="13313" max="13313" width="3.85546875" style="197" customWidth="1"/>
    <col min="13314" max="13314" width="34.5703125" style="197" customWidth="1"/>
    <col min="13315" max="13315" width="16.42578125" style="197" customWidth="1"/>
    <col min="13316" max="13316" width="11.28515625" style="197" customWidth="1"/>
    <col min="13317" max="13317" width="12.140625" style="197" customWidth="1"/>
    <col min="13318" max="13318" width="10.42578125" style="197" customWidth="1"/>
    <col min="13319" max="13320" width="10.7109375" style="197" customWidth="1"/>
    <col min="13321" max="13321" width="10.28515625" style="197" customWidth="1"/>
    <col min="13322" max="13322" width="10.140625" style="197"/>
    <col min="13323" max="13323" width="10.140625" style="197" customWidth="1"/>
    <col min="13324" max="13327" width="10.140625" style="197"/>
    <col min="13328" max="13328" width="13.7109375" style="197" bestFit="1" customWidth="1"/>
    <col min="13329" max="13568" width="10.140625" style="197"/>
    <col min="13569" max="13569" width="3.85546875" style="197" customWidth="1"/>
    <col min="13570" max="13570" width="34.5703125" style="197" customWidth="1"/>
    <col min="13571" max="13571" width="16.42578125" style="197" customWidth="1"/>
    <col min="13572" max="13572" width="11.28515625" style="197" customWidth="1"/>
    <col min="13573" max="13573" width="12.140625" style="197" customWidth="1"/>
    <col min="13574" max="13574" width="10.42578125" style="197" customWidth="1"/>
    <col min="13575" max="13576" width="10.7109375" style="197" customWidth="1"/>
    <col min="13577" max="13577" width="10.28515625" style="197" customWidth="1"/>
    <col min="13578" max="13578" width="10.140625" style="197"/>
    <col min="13579" max="13579" width="10.140625" style="197" customWidth="1"/>
    <col min="13580" max="13583" width="10.140625" style="197"/>
    <col min="13584" max="13584" width="13.7109375" style="197" bestFit="1" customWidth="1"/>
    <col min="13585" max="13824" width="10.140625" style="197"/>
    <col min="13825" max="13825" width="3.85546875" style="197" customWidth="1"/>
    <col min="13826" max="13826" width="34.5703125" style="197" customWidth="1"/>
    <col min="13827" max="13827" width="16.42578125" style="197" customWidth="1"/>
    <col min="13828" max="13828" width="11.28515625" style="197" customWidth="1"/>
    <col min="13829" max="13829" width="12.140625" style="197" customWidth="1"/>
    <col min="13830" max="13830" width="10.42578125" style="197" customWidth="1"/>
    <col min="13831" max="13832" width="10.7109375" style="197" customWidth="1"/>
    <col min="13833" max="13833" width="10.28515625" style="197" customWidth="1"/>
    <col min="13834" max="13834" width="10.140625" style="197"/>
    <col min="13835" max="13835" width="10.140625" style="197" customWidth="1"/>
    <col min="13836" max="13839" width="10.140625" style="197"/>
    <col min="13840" max="13840" width="13.7109375" style="197" bestFit="1" customWidth="1"/>
    <col min="13841" max="14080" width="10.140625" style="197"/>
    <col min="14081" max="14081" width="3.85546875" style="197" customWidth="1"/>
    <col min="14082" max="14082" width="34.5703125" style="197" customWidth="1"/>
    <col min="14083" max="14083" width="16.42578125" style="197" customWidth="1"/>
    <col min="14084" max="14084" width="11.28515625" style="197" customWidth="1"/>
    <col min="14085" max="14085" width="12.140625" style="197" customWidth="1"/>
    <col min="14086" max="14086" width="10.42578125" style="197" customWidth="1"/>
    <col min="14087" max="14088" width="10.7109375" style="197" customWidth="1"/>
    <col min="14089" max="14089" width="10.28515625" style="197" customWidth="1"/>
    <col min="14090" max="14090" width="10.140625" style="197"/>
    <col min="14091" max="14091" width="10.140625" style="197" customWidth="1"/>
    <col min="14092" max="14095" width="10.140625" style="197"/>
    <col min="14096" max="14096" width="13.7109375" style="197" bestFit="1" customWidth="1"/>
    <col min="14097" max="14336" width="10.140625" style="197"/>
    <col min="14337" max="14337" width="3.85546875" style="197" customWidth="1"/>
    <col min="14338" max="14338" width="34.5703125" style="197" customWidth="1"/>
    <col min="14339" max="14339" width="16.42578125" style="197" customWidth="1"/>
    <col min="14340" max="14340" width="11.28515625" style="197" customWidth="1"/>
    <col min="14341" max="14341" width="12.140625" style="197" customWidth="1"/>
    <col min="14342" max="14342" width="10.42578125" style="197" customWidth="1"/>
    <col min="14343" max="14344" width="10.7109375" style="197" customWidth="1"/>
    <col min="14345" max="14345" width="10.28515625" style="197" customWidth="1"/>
    <col min="14346" max="14346" width="10.140625" style="197"/>
    <col min="14347" max="14347" width="10.140625" style="197" customWidth="1"/>
    <col min="14348" max="14351" width="10.140625" style="197"/>
    <col min="14352" max="14352" width="13.7109375" style="197" bestFit="1" customWidth="1"/>
    <col min="14353" max="14592" width="10.140625" style="197"/>
    <col min="14593" max="14593" width="3.85546875" style="197" customWidth="1"/>
    <col min="14594" max="14594" width="34.5703125" style="197" customWidth="1"/>
    <col min="14595" max="14595" width="16.42578125" style="197" customWidth="1"/>
    <col min="14596" max="14596" width="11.28515625" style="197" customWidth="1"/>
    <col min="14597" max="14597" width="12.140625" style="197" customWidth="1"/>
    <col min="14598" max="14598" width="10.42578125" style="197" customWidth="1"/>
    <col min="14599" max="14600" width="10.7109375" style="197" customWidth="1"/>
    <col min="14601" max="14601" width="10.28515625" style="197" customWidth="1"/>
    <col min="14602" max="14602" width="10.140625" style="197"/>
    <col min="14603" max="14603" width="10.140625" style="197" customWidth="1"/>
    <col min="14604" max="14607" width="10.140625" style="197"/>
    <col min="14608" max="14608" width="13.7109375" style="197" bestFit="1" customWidth="1"/>
    <col min="14609" max="14848" width="10.140625" style="197"/>
    <col min="14849" max="14849" width="3.85546875" style="197" customWidth="1"/>
    <col min="14850" max="14850" width="34.5703125" style="197" customWidth="1"/>
    <col min="14851" max="14851" width="16.42578125" style="197" customWidth="1"/>
    <col min="14852" max="14852" width="11.28515625" style="197" customWidth="1"/>
    <col min="14853" max="14853" width="12.140625" style="197" customWidth="1"/>
    <col min="14854" max="14854" width="10.42578125" style="197" customWidth="1"/>
    <col min="14855" max="14856" width="10.7109375" style="197" customWidth="1"/>
    <col min="14857" max="14857" width="10.28515625" style="197" customWidth="1"/>
    <col min="14858" max="14858" width="10.140625" style="197"/>
    <col min="14859" max="14859" width="10.140625" style="197" customWidth="1"/>
    <col min="14860" max="14863" width="10.140625" style="197"/>
    <col min="14864" max="14864" width="13.7109375" style="197" bestFit="1" customWidth="1"/>
    <col min="14865" max="15104" width="10.140625" style="197"/>
    <col min="15105" max="15105" width="3.85546875" style="197" customWidth="1"/>
    <col min="15106" max="15106" width="34.5703125" style="197" customWidth="1"/>
    <col min="15107" max="15107" width="16.42578125" style="197" customWidth="1"/>
    <col min="15108" max="15108" width="11.28515625" style="197" customWidth="1"/>
    <col min="15109" max="15109" width="12.140625" style="197" customWidth="1"/>
    <col min="15110" max="15110" width="10.42578125" style="197" customWidth="1"/>
    <col min="15111" max="15112" width="10.7109375" style="197" customWidth="1"/>
    <col min="15113" max="15113" width="10.28515625" style="197" customWidth="1"/>
    <col min="15114" max="15114" width="10.140625" style="197"/>
    <col min="15115" max="15115" width="10.140625" style="197" customWidth="1"/>
    <col min="15116" max="15119" width="10.140625" style="197"/>
    <col min="15120" max="15120" width="13.7109375" style="197" bestFit="1" customWidth="1"/>
    <col min="15121" max="15360" width="10.140625" style="197"/>
    <col min="15361" max="15361" width="3.85546875" style="197" customWidth="1"/>
    <col min="15362" max="15362" width="34.5703125" style="197" customWidth="1"/>
    <col min="15363" max="15363" width="16.42578125" style="197" customWidth="1"/>
    <col min="15364" max="15364" width="11.28515625" style="197" customWidth="1"/>
    <col min="15365" max="15365" width="12.140625" style="197" customWidth="1"/>
    <col min="15366" max="15366" width="10.42578125" style="197" customWidth="1"/>
    <col min="15367" max="15368" width="10.7109375" style="197" customWidth="1"/>
    <col min="15369" max="15369" width="10.28515625" style="197" customWidth="1"/>
    <col min="15370" max="15370" width="10.140625" style="197"/>
    <col min="15371" max="15371" width="10.140625" style="197" customWidth="1"/>
    <col min="15372" max="15375" width="10.140625" style="197"/>
    <col min="15376" max="15376" width="13.7109375" style="197" bestFit="1" customWidth="1"/>
    <col min="15377" max="15616" width="10.140625" style="197"/>
    <col min="15617" max="15617" width="3.85546875" style="197" customWidth="1"/>
    <col min="15618" max="15618" width="34.5703125" style="197" customWidth="1"/>
    <col min="15619" max="15619" width="16.42578125" style="197" customWidth="1"/>
    <col min="15620" max="15620" width="11.28515625" style="197" customWidth="1"/>
    <col min="15621" max="15621" width="12.140625" style="197" customWidth="1"/>
    <col min="15622" max="15622" width="10.42578125" style="197" customWidth="1"/>
    <col min="15623" max="15624" width="10.7109375" style="197" customWidth="1"/>
    <col min="15625" max="15625" width="10.28515625" style="197" customWidth="1"/>
    <col min="15626" max="15626" width="10.140625" style="197"/>
    <col min="15627" max="15627" width="10.140625" style="197" customWidth="1"/>
    <col min="15628" max="15631" width="10.140625" style="197"/>
    <col min="15632" max="15632" width="13.7109375" style="197" bestFit="1" customWidth="1"/>
    <col min="15633" max="15872" width="10.140625" style="197"/>
    <col min="15873" max="15873" width="3.85546875" style="197" customWidth="1"/>
    <col min="15874" max="15874" width="34.5703125" style="197" customWidth="1"/>
    <col min="15875" max="15875" width="16.42578125" style="197" customWidth="1"/>
    <col min="15876" max="15876" width="11.28515625" style="197" customWidth="1"/>
    <col min="15877" max="15877" width="12.140625" style="197" customWidth="1"/>
    <col min="15878" max="15878" width="10.42578125" style="197" customWidth="1"/>
    <col min="15879" max="15880" width="10.7109375" style="197" customWidth="1"/>
    <col min="15881" max="15881" width="10.28515625" style="197" customWidth="1"/>
    <col min="15882" max="15882" width="10.140625" style="197"/>
    <col min="15883" max="15883" width="10.140625" style="197" customWidth="1"/>
    <col min="15884" max="15887" width="10.140625" style="197"/>
    <col min="15888" max="15888" width="13.7109375" style="197" bestFit="1" customWidth="1"/>
    <col min="15889" max="16128" width="10.140625" style="197"/>
    <col min="16129" max="16129" width="3.85546875" style="197" customWidth="1"/>
    <col min="16130" max="16130" width="34.5703125" style="197" customWidth="1"/>
    <col min="16131" max="16131" width="16.42578125" style="197" customWidth="1"/>
    <col min="16132" max="16132" width="11.28515625" style="197" customWidth="1"/>
    <col min="16133" max="16133" width="12.140625" style="197" customWidth="1"/>
    <col min="16134" max="16134" width="10.42578125" style="197" customWidth="1"/>
    <col min="16135" max="16136" width="10.7109375" style="197" customWidth="1"/>
    <col min="16137" max="16137" width="10.28515625" style="197" customWidth="1"/>
    <col min="16138" max="16138" width="10.140625" style="197"/>
    <col min="16139" max="16139" width="10.140625" style="197" customWidth="1"/>
    <col min="16140" max="16143" width="10.140625" style="197"/>
    <col min="16144" max="16144" width="13.7109375" style="197" bestFit="1" customWidth="1"/>
    <col min="16145" max="16384" width="10.140625" style="197"/>
  </cols>
  <sheetData>
    <row r="1" spans="1:21" ht="13.5" hidden="1" thickBot="1"/>
    <row r="2" spans="1:21" ht="13.5" hidden="1" thickBot="1">
      <c r="B2" s="198"/>
      <c r="C2" s="199"/>
      <c r="D2" s="200"/>
      <c r="E2" s="199"/>
      <c r="F2" s="201"/>
      <c r="G2" s="198"/>
      <c r="I2" s="202"/>
    </row>
    <row r="3" spans="1:21" ht="17.649999999999999" customHeight="1">
      <c r="A3" s="203" t="s">
        <v>220</v>
      </c>
      <c r="B3" s="204" t="s">
        <v>221</v>
      </c>
      <c r="C3" s="205" t="e">
        <f>#REF!</f>
        <v>#REF!</v>
      </c>
      <c r="D3" s="206"/>
      <c r="E3" s="207"/>
      <c r="F3" s="208"/>
      <c r="G3" s="209"/>
      <c r="H3" s="210"/>
      <c r="I3" s="211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2"/>
    </row>
    <row r="4" spans="1:21" ht="17.649999999999999" customHeight="1">
      <c r="A4" s="203" t="s">
        <v>220</v>
      </c>
      <c r="B4" s="213" t="s">
        <v>222</v>
      </c>
      <c r="C4" s="214" t="e">
        <f>#REF!</f>
        <v>#REF!</v>
      </c>
      <c r="D4" s="215"/>
      <c r="E4" s="216"/>
      <c r="F4" s="217"/>
      <c r="G4" s="218"/>
      <c r="H4" s="219"/>
      <c r="I4" s="220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21"/>
    </row>
    <row r="5" spans="1:21" ht="17.649999999999999" customHeight="1">
      <c r="A5" s="203" t="s">
        <v>220</v>
      </c>
      <c r="B5" s="222" t="s">
        <v>223</v>
      </c>
      <c r="C5" s="223" t="e">
        <f>#REF!</f>
        <v>#REF!</v>
      </c>
      <c r="D5" s="215"/>
      <c r="E5" s="216"/>
      <c r="F5" s="217"/>
      <c r="G5" s="218"/>
      <c r="H5" s="219"/>
      <c r="I5" s="220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21"/>
    </row>
    <row r="6" spans="1:21" ht="17.649999999999999" customHeight="1">
      <c r="B6" s="213" t="s">
        <v>224</v>
      </c>
      <c r="C6" s="214" t="e">
        <f>#REF!</f>
        <v>#REF!</v>
      </c>
      <c r="D6" s="215"/>
      <c r="E6" s="216"/>
      <c r="F6" s="217"/>
      <c r="G6" s="218"/>
      <c r="H6" s="219"/>
      <c r="I6" s="220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21"/>
    </row>
    <row r="7" spans="1:21" ht="17.649999999999999" customHeight="1">
      <c r="B7" s="222" t="s">
        <v>225</v>
      </c>
      <c r="C7" s="223" t="e">
        <f>#REF!</f>
        <v>#REF!</v>
      </c>
      <c r="D7" s="215"/>
      <c r="E7" s="216"/>
      <c r="F7" s="217"/>
      <c r="G7" s="218"/>
      <c r="H7" s="219"/>
      <c r="I7" s="220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21"/>
    </row>
    <row r="8" spans="1:21" ht="17.649999999999999" customHeight="1">
      <c r="A8" s="203" t="s">
        <v>220</v>
      </c>
      <c r="B8" s="224" t="s">
        <v>226</v>
      </c>
      <c r="C8" s="223" t="e">
        <f>CONCATENATE("SINAPI PB - ",RIGHT(#REF!,7))</f>
        <v>#REF!</v>
      </c>
      <c r="D8" s="215"/>
      <c r="E8" s="216"/>
      <c r="F8" s="217"/>
      <c r="G8" s="218"/>
      <c r="H8" s="219"/>
      <c r="I8" s="220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21"/>
    </row>
    <row r="9" spans="1:21" ht="17.649999999999999" customHeight="1">
      <c r="A9" s="203"/>
      <c r="B9" s="224" t="s">
        <v>291</v>
      </c>
      <c r="C9" s="223" t="e">
        <f>IF(SEARCH("desonerados",#REF!)&gt;0,"Sim","Não")</f>
        <v>#REF!</v>
      </c>
      <c r="D9" s="215"/>
      <c r="E9" s="216"/>
      <c r="F9" s="217"/>
      <c r="G9" s="218"/>
      <c r="H9" s="219"/>
      <c r="I9" s="220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21"/>
    </row>
    <row r="10" spans="1:21" ht="17.649999999999999" customHeight="1">
      <c r="A10" s="203"/>
      <c r="B10" s="224"/>
      <c r="C10" s="223"/>
      <c r="D10" s="215"/>
      <c r="E10" s="216"/>
      <c r="F10" s="217"/>
      <c r="G10" s="218"/>
      <c r="H10" s="219"/>
      <c r="I10" s="220"/>
      <c r="J10" s="219"/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21"/>
    </row>
    <row r="11" spans="1:21" ht="17.649999999999999" customHeight="1">
      <c r="B11" s="342" t="s">
        <v>227</v>
      </c>
      <c r="C11" s="343"/>
      <c r="D11" s="343"/>
      <c r="E11" s="343"/>
      <c r="F11" s="343"/>
      <c r="G11" s="343"/>
      <c r="H11" s="343"/>
      <c r="I11" s="343"/>
      <c r="J11" s="343"/>
      <c r="K11" s="343"/>
      <c r="L11" s="343"/>
      <c r="M11" s="343"/>
      <c r="N11" s="343"/>
      <c r="O11" s="343"/>
      <c r="P11" s="343"/>
      <c r="Q11" s="343"/>
      <c r="R11" s="343"/>
      <c r="S11" s="343"/>
      <c r="T11" s="343"/>
      <c r="U11" s="344"/>
    </row>
    <row r="12" spans="1:21" ht="17.649999999999999" customHeight="1">
      <c r="B12" s="225"/>
      <c r="C12" s="226"/>
      <c r="D12" s="22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  <c r="Q12" s="226"/>
      <c r="R12" s="226"/>
      <c r="S12" s="226"/>
      <c r="T12" s="226"/>
      <c r="U12" s="227"/>
    </row>
    <row r="13" spans="1:21" ht="50.25" customHeight="1">
      <c r="B13" s="345" t="s">
        <v>228</v>
      </c>
      <c r="C13" s="346"/>
      <c r="D13" s="346" t="s">
        <v>229</v>
      </c>
      <c r="E13" s="346"/>
      <c r="F13" s="346"/>
      <c r="G13" s="347" t="s">
        <v>230</v>
      </c>
      <c r="H13" s="347"/>
      <c r="I13" s="347"/>
      <c r="J13" s="347" t="s">
        <v>231</v>
      </c>
      <c r="K13" s="347"/>
      <c r="L13" s="347"/>
      <c r="M13" s="347" t="s">
        <v>232</v>
      </c>
      <c r="N13" s="347"/>
      <c r="O13" s="347"/>
      <c r="P13" s="347" t="s">
        <v>233</v>
      </c>
      <c r="Q13" s="347"/>
      <c r="R13" s="348"/>
      <c r="S13" s="347" t="s">
        <v>234</v>
      </c>
      <c r="T13" s="347"/>
      <c r="U13" s="349"/>
    </row>
    <row r="14" spans="1:21" ht="17.649999999999999" customHeight="1">
      <c r="B14" s="228" t="s">
        <v>235</v>
      </c>
      <c r="C14" s="229" t="s">
        <v>236</v>
      </c>
      <c r="D14" s="230" t="s">
        <v>237</v>
      </c>
      <c r="E14" s="231" t="s">
        <v>238</v>
      </c>
      <c r="F14" s="231" t="s">
        <v>239</v>
      </c>
      <c r="G14" s="231" t="s">
        <v>237</v>
      </c>
      <c r="H14" s="231" t="s">
        <v>238</v>
      </c>
      <c r="I14" s="231" t="s">
        <v>239</v>
      </c>
      <c r="J14" s="231" t="s">
        <v>237</v>
      </c>
      <c r="K14" s="231" t="s">
        <v>238</v>
      </c>
      <c r="L14" s="231" t="s">
        <v>239</v>
      </c>
      <c r="M14" s="231" t="s">
        <v>237</v>
      </c>
      <c r="N14" s="231" t="s">
        <v>238</v>
      </c>
      <c r="O14" s="231" t="s">
        <v>239</v>
      </c>
      <c r="P14" s="231" t="s">
        <v>237</v>
      </c>
      <c r="Q14" s="231" t="s">
        <v>238</v>
      </c>
      <c r="R14" s="232" t="s">
        <v>239</v>
      </c>
      <c r="S14" s="231" t="s">
        <v>237</v>
      </c>
      <c r="T14" s="231" t="s">
        <v>238</v>
      </c>
      <c r="U14" s="233" t="s">
        <v>239</v>
      </c>
    </row>
    <row r="15" spans="1:21" ht="17.649999999999999" customHeight="1">
      <c r="B15" s="234" t="s">
        <v>240</v>
      </c>
      <c r="C15" s="237">
        <v>1.5</v>
      </c>
      <c r="D15" s="236">
        <v>3</v>
      </c>
      <c r="E15" s="237">
        <v>4</v>
      </c>
      <c r="F15" s="237">
        <v>5.5</v>
      </c>
      <c r="G15" s="237">
        <v>3.8</v>
      </c>
      <c r="H15" s="237">
        <v>4.01</v>
      </c>
      <c r="I15" s="237">
        <v>4.67</v>
      </c>
      <c r="J15" s="237">
        <v>3.43</v>
      </c>
      <c r="K15" s="237">
        <v>4.93</v>
      </c>
      <c r="L15" s="237">
        <v>6.71</v>
      </c>
      <c r="M15" s="237">
        <v>5.29</v>
      </c>
      <c r="N15" s="237">
        <v>5.92</v>
      </c>
      <c r="O15" s="237">
        <v>7.93</v>
      </c>
      <c r="P15" s="237">
        <v>4</v>
      </c>
      <c r="Q15" s="237">
        <v>5.52</v>
      </c>
      <c r="R15" s="238" t="s">
        <v>241</v>
      </c>
      <c r="S15" s="237">
        <v>1.5</v>
      </c>
      <c r="T15" s="237">
        <v>3.45</v>
      </c>
      <c r="U15" s="239">
        <v>4.49</v>
      </c>
    </row>
    <row r="16" spans="1:21" ht="17.649999999999999" customHeight="1">
      <c r="B16" s="234" t="s">
        <v>242</v>
      </c>
      <c r="C16" s="237">
        <v>0.3</v>
      </c>
      <c r="D16" s="236">
        <v>0.8</v>
      </c>
      <c r="E16" s="237">
        <v>0.8</v>
      </c>
      <c r="F16" s="237">
        <v>1</v>
      </c>
      <c r="G16" s="237">
        <v>0.32</v>
      </c>
      <c r="H16" s="237">
        <v>0.4</v>
      </c>
      <c r="I16" s="237">
        <v>0.74</v>
      </c>
      <c r="J16" s="237">
        <v>0.28000000000000003</v>
      </c>
      <c r="K16" s="237">
        <v>0.49</v>
      </c>
      <c r="L16" s="237">
        <v>0.75</v>
      </c>
      <c r="M16" s="237">
        <v>0.25</v>
      </c>
      <c r="N16" s="237">
        <v>0.51</v>
      </c>
      <c r="O16" s="237">
        <v>0.56000000000000005</v>
      </c>
      <c r="P16" s="237">
        <v>0.81</v>
      </c>
      <c r="Q16" s="237">
        <v>1.22</v>
      </c>
      <c r="R16" s="238">
        <v>1.99</v>
      </c>
      <c r="S16" s="237">
        <v>0.3</v>
      </c>
      <c r="T16" s="237">
        <v>0.48</v>
      </c>
      <c r="U16" s="239">
        <v>0.82</v>
      </c>
    </row>
    <row r="17" spans="2:21" ht="17.649999999999999" customHeight="1">
      <c r="B17" s="234" t="s">
        <v>243</v>
      </c>
      <c r="C17" s="237">
        <v>0.55000000000000004</v>
      </c>
      <c r="D17" s="236">
        <v>0.97</v>
      </c>
      <c r="E17" s="237">
        <v>1.27</v>
      </c>
      <c r="F17" s="237">
        <v>1.27</v>
      </c>
      <c r="G17" s="237">
        <v>0.5</v>
      </c>
      <c r="H17" s="237">
        <v>0.56000000000000005</v>
      </c>
      <c r="I17" s="237">
        <v>0.97</v>
      </c>
      <c r="J17" s="237">
        <v>1</v>
      </c>
      <c r="K17" s="237">
        <v>1.39</v>
      </c>
      <c r="L17" s="237">
        <v>1.74</v>
      </c>
      <c r="M17" s="237">
        <v>1</v>
      </c>
      <c r="N17" s="237">
        <v>1.48</v>
      </c>
      <c r="O17" s="237">
        <v>1.97</v>
      </c>
      <c r="P17" s="237">
        <v>1.46</v>
      </c>
      <c r="Q17" s="237">
        <v>2.3199999999999998</v>
      </c>
      <c r="R17" s="238">
        <v>3.16</v>
      </c>
      <c r="S17" s="237">
        <v>0.56000000000000005</v>
      </c>
      <c r="T17" s="237">
        <v>0.85</v>
      </c>
      <c r="U17" s="239">
        <v>0.89</v>
      </c>
    </row>
    <row r="18" spans="2:21" ht="17.649999999999999" customHeight="1">
      <c r="B18" s="234" t="s">
        <v>244</v>
      </c>
      <c r="C18" s="237">
        <v>0.59</v>
      </c>
      <c r="D18" s="236">
        <v>0.59</v>
      </c>
      <c r="E18" s="237">
        <v>1.23</v>
      </c>
      <c r="F18" s="237">
        <v>1.39</v>
      </c>
      <c r="G18" s="237">
        <v>1.02</v>
      </c>
      <c r="H18" s="237">
        <v>1.1100000000000001</v>
      </c>
      <c r="I18" s="237">
        <v>1.21</v>
      </c>
      <c r="J18" s="237">
        <v>0.94</v>
      </c>
      <c r="K18" s="237">
        <v>0.99</v>
      </c>
      <c r="L18" s="237">
        <v>1.17</v>
      </c>
      <c r="M18" s="237">
        <v>1.01</v>
      </c>
      <c r="N18" s="237">
        <v>1.07</v>
      </c>
      <c r="O18" s="237">
        <v>1.1100000000000001</v>
      </c>
      <c r="P18" s="237">
        <v>0.94</v>
      </c>
      <c r="Q18" s="237">
        <v>1.02</v>
      </c>
      <c r="R18" s="238">
        <v>1.33</v>
      </c>
      <c r="S18" s="237">
        <v>0.85</v>
      </c>
      <c r="T18" s="237">
        <v>0.85</v>
      </c>
      <c r="U18" s="239">
        <v>1.1100000000000001</v>
      </c>
    </row>
    <row r="19" spans="2:21" ht="17.649999999999999" customHeight="1">
      <c r="B19" s="234" t="s">
        <v>245</v>
      </c>
      <c r="C19" s="237">
        <v>3.5</v>
      </c>
      <c r="D19" s="236">
        <v>6.16</v>
      </c>
      <c r="E19" s="237">
        <v>7.4</v>
      </c>
      <c r="F19" s="237">
        <v>8.9600000000000009</v>
      </c>
      <c r="G19" s="237">
        <v>6.64</v>
      </c>
      <c r="H19" s="237">
        <v>7.3</v>
      </c>
      <c r="I19" s="237">
        <v>8.69</v>
      </c>
      <c r="J19" s="237">
        <v>6.74</v>
      </c>
      <c r="K19" s="237">
        <v>8.0399999999999991</v>
      </c>
      <c r="L19" s="237">
        <v>9.4</v>
      </c>
      <c r="M19" s="237">
        <v>8</v>
      </c>
      <c r="N19" s="237">
        <v>8.31</v>
      </c>
      <c r="O19" s="237">
        <v>9.51</v>
      </c>
      <c r="P19" s="237">
        <v>7.14</v>
      </c>
      <c r="Q19" s="237">
        <v>8.4</v>
      </c>
      <c r="R19" s="238">
        <v>10.43</v>
      </c>
      <c r="S19" s="237">
        <v>3.5</v>
      </c>
      <c r="T19" s="237">
        <v>5.1100000000000003</v>
      </c>
      <c r="U19" s="239">
        <v>6.22</v>
      </c>
    </row>
    <row r="20" spans="2:21" ht="17.649999999999999" customHeight="1">
      <c r="B20" s="240" t="s">
        <v>246</v>
      </c>
      <c r="C20" s="235">
        <f>3+2.5</f>
        <v>5.5</v>
      </c>
      <c r="D20" s="350" t="s">
        <v>247</v>
      </c>
      <c r="E20" s="350"/>
      <c r="F20" s="350"/>
      <c r="G20" s="350"/>
      <c r="H20" s="350"/>
      <c r="I20" s="350"/>
      <c r="J20" s="350"/>
      <c r="K20" s="350"/>
      <c r="L20" s="350"/>
      <c r="M20" s="350"/>
      <c r="N20" s="350"/>
      <c r="O20" s="350"/>
      <c r="P20" s="350"/>
      <c r="Q20" s="350"/>
      <c r="R20" s="350"/>
      <c r="S20" s="350"/>
      <c r="T20" s="350"/>
      <c r="U20" s="351"/>
    </row>
    <row r="21" spans="2:21" ht="17.649999999999999" customHeight="1">
      <c r="B21" s="352" t="s">
        <v>248</v>
      </c>
      <c r="C21" s="353"/>
      <c r="D21" s="353"/>
      <c r="E21" s="353"/>
      <c r="F21" s="241"/>
      <c r="G21" s="354" t="s">
        <v>249</v>
      </c>
      <c r="H21" s="354"/>
      <c r="I21" s="354"/>
      <c r="J21" s="354"/>
      <c r="K21" s="354"/>
      <c r="L21" s="354"/>
      <c r="M21" s="354"/>
      <c r="N21" s="354"/>
      <c r="O21" s="354"/>
      <c r="P21" s="242"/>
      <c r="Q21" s="242"/>
      <c r="R21" s="242"/>
      <c r="S21" s="242"/>
      <c r="T21" s="242"/>
      <c r="U21" s="243"/>
    </row>
    <row r="22" spans="2:21" ht="17.649999999999999" customHeight="1">
      <c r="B22" s="355" t="s">
        <v>250</v>
      </c>
      <c r="C22" s="356"/>
      <c r="D22" s="356"/>
      <c r="E22" s="356"/>
      <c r="F22" s="241"/>
      <c r="G22" s="354" t="s">
        <v>251</v>
      </c>
      <c r="H22" s="354"/>
      <c r="I22" s="354"/>
      <c r="J22" s="354"/>
      <c r="K22" s="354"/>
      <c r="L22" s="354"/>
      <c r="M22" s="244" t="s">
        <v>237</v>
      </c>
      <c r="N22" s="244" t="s">
        <v>238</v>
      </c>
      <c r="O22" s="244" t="s">
        <v>239</v>
      </c>
      <c r="P22" s="242"/>
      <c r="Q22" s="242"/>
      <c r="R22" s="242"/>
      <c r="S22" s="242"/>
      <c r="T22" s="242"/>
      <c r="U22" s="243"/>
    </row>
    <row r="23" spans="2:21" ht="17.649999999999999" customHeight="1">
      <c r="B23" s="339" t="e">
        <f>CONCATENATE("2) Os impostos (I) normalmente aplicáveis são: PIS (0,65%), COFINS (3,00%), CPRB (4,5%), ISS (2,5% ",#REF!,").")</f>
        <v>#REF!</v>
      </c>
      <c r="C23" s="340"/>
      <c r="D23" s="340"/>
      <c r="E23" s="340"/>
      <c r="F23" s="241"/>
      <c r="G23" s="341" t="s">
        <v>229</v>
      </c>
      <c r="H23" s="341"/>
      <c r="I23" s="341"/>
      <c r="J23" s="341"/>
      <c r="K23" s="341"/>
      <c r="L23" s="341"/>
      <c r="M23" s="245">
        <v>20.34</v>
      </c>
      <c r="N23" s="245">
        <v>22.12</v>
      </c>
      <c r="O23" s="245">
        <v>25</v>
      </c>
      <c r="P23" s="242"/>
      <c r="Q23" s="242"/>
      <c r="R23" s="242"/>
      <c r="S23" s="242"/>
      <c r="T23" s="242"/>
      <c r="U23" s="243"/>
    </row>
    <row r="24" spans="2:21" ht="17.649999999999999" customHeight="1">
      <c r="B24" s="339"/>
      <c r="C24" s="340"/>
      <c r="D24" s="340"/>
      <c r="E24" s="340"/>
      <c r="F24" s="241"/>
      <c r="G24" s="341" t="s">
        <v>230</v>
      </c>
      <c r="H24" s="341"/>
      <c r="I24" s="341"/>
      <c r="J24" s="341"/>
      <c r="K24" s="341"/>
      <c r="L24" s="341"/>
      <c r="M24" s="245">
        <v>19.600000000000001</v>
      </c>
      <c r="N24" s="245">
        <v>20.97</v>
      </c>
      <c r="O24" s="245">
        <v>24.23</v>
      </c>
      <c r="P24" s="242"/>
      <c r="Q24" s="242"/>
      <c r="R24" s="242"/>
      <c r="S24" s="242"/>
      <c r="T24" s="242"/>
      <c r="U24" s="243"/>
    </row>
    <row r="25" spans="2:21" ht="17.649999999999999" customHeight="1">
      <c r="B25" s="358" t="s">
        <v>252</v>
      </c>
      <c r="C25" s="359"/>
      <c r="D25" s="359"/>
      <c r="E25" s="359"/>
      <c r="F25" s="242"/>
      <c r="G25" s="341" t="s">
        <v>253</v>
      </c>
      <c r="H25" s="341"/>
      <c r="I25" s="341"/>
      <c r="J25" s="341"/>
      <c r="K25" s="341"/>
      <c r="L25" s="341"/>
      <c r="M25" s="245">
        <v>20.76</v>
      </c>
      <c r="N25" s="245">
        <v>24.18</v>
      </c>
      <c r="O25" s="245">
        <v>26.44</v>
      </c>
      <c r="P25" s="242"/>
      <c r="Q25" s="242"/>
      <c r="R25" s="242"/>
      <c r="S25" s="242"/>
      <c r="T25" s="242"/>
      <c r="U25" s="243"/>
    </row>
    <row r="26" spans="2:21" ht="17.649999999999999" customHeight="1">
      <c r="B26" s="358"/>
      <c r="C26" s="359"/>
      <c r="D26" s="359"/>
      <c r="E26" s="359"/>
      <c r="F26" s="242"/>
      <c r="G26" s="341" t="s">
        <v>232</v>
      </c>
      <c r="H26" s="341"/>
      <c r="I26" s="341"/>
      <c r="J26" s="341"/>
      <c r="K26" s="341"/>
      <c r="L26" s="341"/>
      <c r="M26" s="245">
        <v>24</v>
      </c>
      <c r="N26" s="245">
        <v>25.84</v>
      </c>
      <c r="O26" s="245">
        <v>27.86</v>
      </c>
      <c r="P26" s="242"/>
      <c r="Q26" s="242"/>
      <c r="R26" s="242"/>
      <c r="S26" s="242"/>
      <c r="T26" s="242"/>
      <c r="U26" s="243"/>
    </row>
    <row r="27" spans="2:21" ht="17.649999999999999" customHeight="1">
      <c r="B27" s="360"/>
      <c r="C27" s="361"/>
      <c r="D27" s="361"/>
      <c r="E27" s="361"/>
      <c r="F27" s="242"/>
      <c r="G27" s="341" t="s">
        <v>233</v>
      </c>
      <c r="H27" s="341"/>
      <c r="I27" s="341"/>
      <c r="J27" s="341"/>
      <c r="K27" s="341"/>
      <c r="L27" s="341"/>
      <c r="M27" s="245">
        <v>22.8</v>
      </c>
      <c r="N27" s="245">
        <v>27.48</v>
      </c>
      <c r="O27" s="245">
        <v>30.95</v>
      </c>
      <c r="P27" s="242"/>
      <c r="Q27" s="242"/>
      <c r="R27" s="242"/>
      <c r="S27" s="242"/>
      <c r="T27" s="242"/>
      <c r="U27" s="243"/>
    </row>
    <row r="28" spans="2:21" ht="17.649999999999999" customHeight="1">
      <c r="B28" s="362" t="s">
        <v>254</v>
      </c>
      <c r="C28" s="363"/>
      <c r="D28" s="363"/>
      <c r="E28" s="363"/>
      <c r="F28" s="242"/>
      <c r="G28" s="341" t="s">
        <v>234</v>
      </c>
      <c r="H28" s="341"/>
      <c r="I28" s="341"/>
      <c r="J28" s="341"/>
      <c r="K28" s="341"/>
      <c r="L28" s="341"/>
      <c r="M28" s="245">
        <v>11.1</v>
      </c>
      <c r="N28" s="245">
        <v>14.02</v>
      </c>
      <c r="O28" s="245">
        <v>16.8</v>
      </c>
      <c r="P28" s="242"/>
      <c r="Q28" s="242"/>
      <c r="R28" s="242"/>
      <c r="S28" s="242"/>
      <c r="T28" s="242"/>
      <c r="U28" s="243"/>
    </row>
    <row r="29" spans="2:21" ht="17.649999999999999" customHeight="1">
      <c r="B29" s="246"/>
      <c r="F29" s="242"/>
      <c r="I29" s="247"/>
      <c r="J29" s="247"/>
      <c r="K29" s="219"/>
      <c r="L29" s="219"/>
      <c r="M29" s="219"/>
      <c r="N29" s="219"/>
      <c r="O29" s="219"/>
      <c r="P29" s="242"/>
      <c r="Q29" s="242"/>
      <c r="R29" s="242"/>
      <c r="S29" s="242"/>
      <c r="T29" s="242"/>
      <c r="U29" s="243"/>
    </row>
    <row r="30" spans="2:21" ht="17.649999999999999" customHeight="1">
      <c r="B30" s="248"/>
      <c r="C30" s="242"/>
      <c r="D30" s="242"/>
      <c r="E30" s="242"/>
      <c r="F30" s="242"/>
      <c r="G30" s="219"/>
      <c r="H30" s="219"/>
      <c r="I30" s="219"/>
      <c r="J30" s="219"/>
      <c r="K30" s="219"/>
      <c r="L30" s="219"/>
      <c r="M30" s="219"/>
      <c r="N30" s="219"/>
      <c r="O30" s="219"/>
      <c r="P30" s="242"/>
      <c r="Q30" s="242"/>
      <c r="R30" s="242"/>
      <c r="S30" s="242"/>
      <c r="T30" s="242"/>
      <c r="U30" s="243"/>
    </row>
    <row r="31" spans="2:21" ht="17.649999999999999" customHeight="1">
      <c r="B31" s="248"/>
      <c r="C31" s="242"/>
      <c r="D31" s="242"/>
      <c r="E31" s="242"/>
      <c r="F31" s="242"/>
      <c r="G31" s="219"/>
      <c r="H31" s="219"/>
      <c r="I31" s="219"/>
      <c r="J31" s="219"/>
      <c r="K31" s="219"/>
      <c r="L31" s="219"/>
      <c r="M31" s="219"/>
      <c r="N31" s="219"/>
      <c r="O31" s="219"/>
      <c r="P31" s="242"/>
      <c r="Q31" s="242"/>
      <c r="R31" s="242"/>
      <c r="S31" s="242"/>
      <c r="T31" s="242"/>
      <c r="U31" s="243"/>
    </row>
    <row r="32" spans="2:21" ht="17.649999999999999" customHeight="1">
      <c r="B32" s="249" t="s">
        <v>255</v>
      </c>
      <c r="C32" s="250">
        <f>ROUND(((1+(C15+C16+C17)/100)*((1+C18/100)*(1+C19/100))/(1-C20/100))-1,4)</f>
        <v>0.12759999999999999</v>
      </c>
      <c r="D32" s="251"/>
      <c r="E32" s="251"/>
      <c r="F32" s="242"/>
      <c r="G32" s="219"/>
      <c r="H32" s="219"/>
      <c r="I32" s="219"/>
      <c r="J32" s="219"/>
      <c r="K32" s="219"/>
      <c r="L32" s="219"/>
      <c r="M32" s="219"/>
      <c r="N32" s="219"/>
      <c r="O32" s="219"/>
      <c r="P32" s="242"/>
      <c r="Q32" s="242"/>
      <c r="R32" s="242"/>
      <c r="S32" s="242"/>
      <c r="T32" s="242"/>
      <c r="U32" s="243"/>
    </row>
    <row r="33" spans="2:21" ht="17.649999999999999" customHeight="1">
      <c r="B33" s="248" t="s">
        <v>256</v>
      </c>
      <c r="C33" s="242"/>
      <c r="D33" s="242"/>
      <c r="E33" s="242"/>
      <c r="F33" s="242"/>
      <c r="G33" s="219"/>
      <c r="H33" s="219"/>
      <c r="I33" s="219"/>
      <c r="J33" s="219"/>
      <c r="K33" s="219"/>
      <c r="L33" s="219"/>
      <c r="M33" s="219"/>
      <c r="N33" s="219"/>
      <c r="O33" s="219"/>
      <c r="P33" s="242"/>
      <c r="Q33" s="242"/>
      <c r="R33" s="242"/>
      <c r="S33" s="242"/>
      <c r="T33" s="242"/>
      <c r="U33" s="243"/>
    </row>
    <row r="34" spans="2:21" ht="17.649999999999999" customHeight="1">
      <c r="B34" s="252" t="s">
        <v>257</v>
      </c>
      <c r="C34" s="242"/>
      <c r="D34" s="242"/>
      <c r="E34" s="242"/>
      <c r="F34" s="242"/>
      <c r="G34" s="219"/>
      <c r="H34" s="219"/>
      <c r="I34" s="219"/>
      <c r="J34" s="219"/>
      <c r="K34" s="219"/>
      <c r="L34" s="219"/>
      <c r="M34" s="219"/>
      <c r="N34" s="219"/>
      <c r="O34" s="219"/>
      <c r="P34" s="242"/>
      <c r="Q34" s="242"/>
      <c r="R34" s="242"/>
      <c r="S34" s="242"/>
      <c r="T34" s="242"/>
      <c r="U34" s="243"/>
    </row>
    <row r="35" spans="2:21" ht="17.649999999999999" customHeight="1" thickBot="1">
      <c r="B35" s="253" t="s">
        <v>258</v>
      </c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254"/>
      <c r="U35" s="255" t="s">
        <v>259</v>
      </c>
    </row>
    <row r="36" spans="2:21" ht="18.75" customHeight="1"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</row>
    <row r="37" spans="2:21" ht="18.75" customHeight="1">
      <c r="B37" s="242"/>
      <c r="C37" s="364" t="e">
        <f>#REF!</f>
        <v>#REF!</v>
      </c>
      <c r="D37" s="364"/>
      <c r="E37" s="364"/>
      <c r="F37" s="242"/>
      <c r="G37" s="365" t="e">
        <f>Resumo_Pavim!#REF!</f>
        <v>#REF!</v>
      </c>
      <c r="H37" s="365"/>
      <c r="I37" s="365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242"/>
      <c r="U37" s="242"/>
    </row>
    <row r="38" spans="2:21" ht="18.75" customHeight="1">
      <c r="C38" s="219"/>
      <c r="D38" s="219"/>
      <c r="E38" s="219"/>
      <c r="F38" s="219"/>
      <c r="G38" s="219"/>
      <c r="H38" s="219"/>
      <c r="I38" s="219"/>
      <c r="J38" s="357"/>
      <c r="K38" s="357"/>
      <c r="L38" s="219"/>
      <c r="M38" s="219"/>
      <c r="N38" s="219"/>
    </row>
    <row r="39" spans="2:21" ht="18.75" customHeight="1"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</row>
    <row r="40" spans="2:21" ht="18.75" customHeight="1"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</row>
    <row r="41" spans="2:21" ht="18.75" customHeight="1"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</row>
    <row r="42" spans="2:21" ht="18.75" customHeight="1"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</row>
    <row r="43" spans="2:21" ht="18.75" customHeight="1"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</row>
    <row r="44" spans="2:21" ht="18.75" customHeight="1"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</row>
    <row r="45" spans="2:21" ht="18.75" customHeight="1">
      <c r="B45" s="219"/>
      <c r="C45" s="219"/>
      <c r="D45" s="219"/>
      <c r="E45" s="219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19"/>
      <c r="S45" s="219"/>
      <c r="T45" s="219"/>
      <c r="U45" s="219"/>
    </row>
    <row r="46" spans="2:21" ht="18.75" customHeight="1"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</row>
    <row r="47" spans="2:21" hidden="1">
      <c r="B47" s="219"/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</row>
    <row r="48" spans="2:21" hidden="1"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</row>
    <row r="49" spans="2:21" hidden="1">
      <c r="B49" s="219"/>
      <c r="C49" s="219"/>
      <c r="D49" s="219"/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</row>
    <row r="50" spans="2:21" hidden="1"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</row>
    <row r="51" spans="2:21" hidden="1">
      <c r="B51" s="219"/>
      <c r="C51" s="219"/>
      <c r="D51" s="219"/>
      <c r="E51" s="219"/>
      <c r="F51" s="219"/>
      <c r="G51" s="219"/>
      <c r="H51" s="219"/>
      <c r="I51" s="219"/>
      <c r="J51" s="219"/>
      <c r="K51" s="219"/>
      <c r="L51" s="219"/>
      <c r="M51" s="219"/>
      <c r="N51" s="219"/>
      <c r="O51" s="219"/>
      <c r="P51" s="219"/>
      <c r="Q51" s="219"/>
      <c r="R51" s="219"/>
      <c r="S51" s="219"/>
      <c r="T51" s="219"/>
      <c r="U51" s="219"/>
    </row>
    <row r="52" spans="2:21" hidden="1">
      <c r="B52" s="219"/>
      <c r="C52" s="219"/>
      <c r="D52" s="219"/>
      <c r="E52" s="219"/>
      <c r="F52" s="219"/>
      <c r="G52" s="219"/>
      <c r="H52" s="219"/>
      <c r="I52" s="219"/>
      <c r="J52" s="219"/>
      <c r="K52" s="219"/>
      <c r="L52" s="219"/>
      <c r="M52" s="219"/>
      <c r="N52" s="219"/>
      <c r="O52" s="219"/>
      <c r="P52" s="219"/>
      <c r="Q52" s="219"/>
      <c r="R52" s="219"/>
      <c r="S52" s="219"/>
      <c r="T52" s="219"/>
      <c r="U52" s="219"/>
    </row>
    <row r="53" spans="2:21" hidden="1">
      <c r="B53" s="219"/>
      <c r="C53" s="219"/>
      <c r="D53" s="219"/>
      <c r="E53" s="219"/>
      <c r="F53" s="219"/>
      <c r="G53" s="219"/>
      <c r="H53" s="219"/>
      <c r="I53" s="219"/>
      <c r="J53" s="219"/>
      <c r="K53" s="219"/>
      <c r="L53" s="219"/>
      <c r="M53" s="219"/>
      <c r="N53" s="219"/>
      <c r="O53" s="219"/>
      <c r="P53" s="219"/>
      <c r="Q53" s="219"/>
      <c r="R53" s="219"/>
      <c r="S53" s="219"/>
      <c r="T53" s="219"/>
      <c r="U53" s="219"/>
    </row>
    <row r="54" spans="2:21" hidden="1">
      <c r="B54" s="219"/>
      <c r="C54" s="219"/>
      <c r="D54" s="219"/>
      <c r="E54" s="219"/>
      <c r="F54" s="219"/>
      <c r="G54" s="219"/>
      <c r="H54" s="219"/>
      <c r="I54" s="219"/>
      <c r="J54" s="219"/>
      <c r="K54" s="219"/>
      <c r="L54" s="219"/>
      <c r="M54" s="219"/>
      <c r="N54" s="219"/>
      <c r="O54" s="219"/>
      <c r="P54" s="219"/>
      <c r="Q54" s="219"/>
      <c r="R54" s="219"/>
      <c r="S54" s="219"/>
      <c r="T54" s="219"/>
      <c r="U54" s="219"/>
    </row>
    <row r="55" spans="2:21" hidden="1">
      <c r="B55" s="219"/>
      <c r="C55" s="219"/>
      <c r="D55" s="219"/>
      <c r="E55" s="219"/>
      <c r="F55" s="219"/>
      <c r="G55" s="219"/>
      <c r="H55" s="219"/>
      <c r="I55" s="219"/>
      <c r="J55" s="219"/>
      <c r="K55" s="219"/>
      <c r="L55" s="219"/>
      <c r="M55" s="219"/>
      <c r="N55" s="219"/>
      <c r="O55" s="219"/>
      <c r="P55" s="219"/>
      <c r="Q55" s="219"/>
      <c r="R55" s="219"/>
      <c r="S55" s="219"/>
      <c r="T55" s="219"/>
      <c r="U55" s="219"/>
    </row>
    <row r="56" spans="2:21" hidden="1">
      <c r="B56" s="219"/>
      <c r="C56" s="219"/>
      <c r="D56" s="219"/>
      <c r="E56" s="219"/>
      <c r="F56" s="219"/>
      <c r="G56" s="219"/>
      <c r="H56" s="219"/>
      <c r="I56" s="219"/>
      <c r="J56" s="219"/>
      <c r="K56" s="219"/>
      <c r="L56" s="219"/>
      <c r="M56" s="219"/>
      <c r="N56" s="219"/>
      <c r="O56" s="219"/>
      <c r="P56" s="219"/>
      <c r="Q56" s="219"/>
      <c r="R56" s="219"/>
      <c r="S56" s="219"/>
      <c r="T56" s="219"/>
      <c r="U56" s="219"/>
    </row>
    <row r="57" spans="2:21" hidden="1">
      <c r="B57" s="219"/>
      <c r="C57" s="219"/>
      <c r="D57" s="219"/>
      <c r="E57" s="219"/>
      <c r="F57" s="219"/>
      <c r="G57" s="219"/>
      <c r="H57" s="219"/>
      <c r="I57" s="219"/>
      <c r="J57" s="219"/>
      <c r="K57" s="219"/>
      <c r="L57" s="219"/>
      <c r="M57" s="219"/>
      <c r="N57" s="219"/>
    </row>
    <row r="58" spans="2:21" hidden="1">
      <c r="B58" s="219"/>
      <c r="C58" s="219"/>
      <c r="D58" s="219"/>
      <c r="E58" s="219"/>
      <c r="F58" s="219"/>
      <c r="G58" s="219"/>
      <c r="H58" s="219"/>
      <c r="I58" s="219"/>
      <c r="J58" s="219"/>
      <c r="K58" s="219"/>
      <c r="L58" s="219"/>
      <c r="M58" s="219"/>
      <c r="N58" s="219"/>
    </row>
    <row r="59" spans="2:21" hidden="1">
      <c r="B59" s="219"/>
      <c r="C59" s="219"/>
      <c r="D59" s="219"/>
      <c r="E59" s="219"/>
      <c r="F59" s="219"/>
      <c r="G59" s="219"/>
      <c r="H59" s="219"/>
      <c r="I59" s="219"/>
      <c r="J59" s="219"/>
      <c r="K59" s="219"/>
      <c r="L59" s="219"/>
      <c r="M59" s="219"/>
      <c r="N59" s="219"/>
    </row>
    <row r="60" spans="2:21" hidden="1">
      <c r="B60" s="219"/>
      <c r="C60" s="219"/>
      <c r="D60" s="219"/>
      <c r="E60" s="219"/>
      <c r="F60" s="219"/>
      <c r="G60" s="219"/>
      <c r="H60" s="219"/>
      <c r="I60" s="219"/>
      <c r="J60" s="219"/>
      <c r="K60" s="219"/>
      <c r="L60" s="219"/>
      <c r="M60" s="219"/>
      <c r="N60" s="219"/>
    </row>
    <row r="61" spans="2:21" hidden="1">
      <c r="B61" s="219"/>
      <c r="C61" s="219"/>
      <c r="D61" s="219"/>
      <c r="E61" s="219"/>
      <c r="F61" s="219"/>
      <c r="G61" s="219"/>
      <c r="H61" s="219"/>
      <c r="I61" s="219"/>
      <c r="J61" s="219"/>
      <c r="K61" s="219"/>
      <c r="L61" s="219"/>
      <c r="M61" s="219"/>
      <c r="N61" s="219"/>
    </row>
    <row r="62" spans="2:21" hidden="1">
      <c r="B62" s="219"/>
      <c r="C62" s="219"/>
      <c r="D62" s="219"/>
      <c r="E62" s="219"/>
      <c r="F62" s="219"/>
      <c r="G62" s="219"/>
      <c r="H62" s="219"/>
      <c r="I62" s="219"/>
      <c r="J62" s="219"/>
      <c r="K62" s="219"/>
      <c r="L62" s="219"/>
      <c r="M62" s="219"/>
      <c r="N62" s="219"/>
    </row>
  </sheetData>
  <mergeCells count="25">
    <mergeCell ref="B23:E24"/>
    <mergeCell ref="G23:L23"/>
    <mergeCell ref="G24:L24"/>
    <mergeCell ref="B11:U11"/>
    <mergeCell ref="B13:C13"/>
    <mergeCell ref="D13:F13"/>
    <mergeCell ref="G13:I13"/>
    <mergeCell ref="J13:L13"/>
    <mergeCell ref="M13:O13"/>
    <mergeCell ref="P13:R13"/>
    <mergeCell ref="S13:U13"/>
    <mergeCell ref="D20:U20"/>
    <mergeCell ref="B21:E21"/>
    <mergeCell ref="G21:O21"/>
    <mergeCell ref="B22:E22"/>
    <mergeCell ref="G22:L22"/>
    <mergeCell ref="C37:E37"/>
    <mergeCell ref="G37:I37"/>
    <mergeCell ref="J38:K38"/>
    <mergeCell ref="B25:E27"/>
    <mergeCell ref="G25:L25"/>
    <mergeCell ref="G26:L26"/>
    <mergeCell ref="G27:L27"/>
    <mergeCell ref="B28:E28"/>
    <mergeCell ref="G28:L28"/>
  </mergeCells>
  <printOptions horizontalCentered="1"/>
  <pageMargins left="0.39370078740157483" right="0.39370078740157483" top="0.78740157480314965" bottom="0.59055118110236227" header="0.31496062992125984" footer="0.31496062992125984"/>
  <pageSetup paperSize="9" scale="78" orientation="landscape" r:id="rId1"/>
  <headerFooter alignWithMargins="0"/>
  <rowBreaks count="1" manualBreakCount="1">
    <brk id="2" max="16383" man="1"/>
  </rowBreaks>
  <colBreaks count="1" manualBreakCount="1">
    <brk id="1" max="1048575" man="1"/>
  </colBreaks>
  <drawing r:id="rId2"/>
  <legacyDrawing r:id="rId3"/>
  <oleObjects>
    <mc:AlternateContent xmlns:mc="http://schemas.openxmlformats.org/markup-compatibility/2006">
      <mc:Choice Requires="x14">
        <oleObject progId="Microsoft Equation 3.0" shapeId="830465" r:id="rId4">
          <objectPr defaultSize="0" autoPict="0" r:id="rId5">
            <anchor moveWithCells="1" sizeWithCells="1">
              <from>
                <xdr:col>1</xdr:col>
                <xdr:colOff>381000</xdr:colOff>
                <xdr:row>28</xdr:row>
                <xdr:rowOff>57150</xdr:rowOff>
              </from>
              <to>
                <xdr:col>5</xdr:col>
                <xdr:colOff>0</xdr:colOff>
                <xdr:row>30</xdr:row>
                <xdr:rowOff>133350</xdr:rowOff>
              </to>
            </anchor>
          </objectPr>
        </oleObject>
      </mc:Choice>
      <mc:Fallback>
        <oleObject progId="Microsoft Equation 3.0" shapeId="83046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5:E11"/>
  <sheetViews>
    <sheetView view="pageBreakPreview" zoomScaleNormal="100" zoomScaleSheetLayoutView="100" workbookViewId="0">
      <selection activeCell="D29" sqref="D29"/>
    </sheetView>
  </sheetViews>
  <sheetFormatPr defaultRowHeight="15"/>
  <cols>
    <col min="2" max="2" width="46.42578125" customWidth="1"/>
    <col min="3" max="3" width="17.7109375" bestFit="1" customWidth="1"/>
    <col min="4" max="4" width="29.5703125" customWidth="1"/>
    <col min="5" max="5" width="40.5703125" customWidth="1"/>
  </cols>
  <sheetData>
    <row r="5" spans="1:5" ht="15.75" thickBot="1"/>
    <row r="6" spans="1:5" ht="16.5" thickBot="1">
      <c r="A6" s="366" t="s">
        <v>375</v>
      </c>
      <c r="B6" s="367"/>
      <c r="C6" s="367"/>
      <c r="D6" s="367"/>
      <c r="E6" s="368"/>
    </row>
    <row r="7" spans="1:5" ht="45" customHeight="1">
      <c r="A7" s="321" t="s">
        <v>361</v>
      </c>
      <c r="B7" s="322" t="s">
        <v>362</v>
      </c>
      <c r="C7" s="322" t="s">
        <v>364</v>
      </c>
      <c r="D7" s="323" t="s">
        <v>363</v>
      </c>
      <c r="E7" s="324" t="s">
        <v>367</v>
      </c>
    </row>
    <row r="8" spans="1:5" ht="28.5">
      <c r="A8" s="325" t="s">
        <v>261</v>
      </c>
      <c r="B8" s="326" t="s">
        <v>365</v>
      </c>
      <c r="C8" s="327">
        <v>303343.02</v>
      </c>
      <c r="D8" s="326" t="s">
        <v>366</v>
      </c>
      <c r="E8" s="328" t="s">
        <v>83</v>
      </c>
    </row>
    <row r="9" spans="1:5" ht="57">
      <c r="A9" s="329" t="s">
        <v>262</v>
      </c>
      <c r="B9" s="330" t="s">
        <v>368</v>
      </c>
      <c r="C9" s="331" t="s">
        <v>369</v>
      </c>
      <c r="D9" s="330" t="s">
        <v>371</v>
      </c>
      <c r="E9" s="332" t="s">
        <v>372</v>
      </c>
    </row>
    <row r="10" spans="1:5" ht="42.75">
      <c r="A10" s="325" t="s">
        <v>263</v>
      </c>
      <c r="B10" s="326" t="s">
        <v>373</v>
      </c>
      <c r="C10" s="327">
        <v>136015.07999999999</v>
      </c>
      <c r="D10" s="326" t="s">
        <v>366</v>
      </c>
      <c r="E10" s="328" t="s">
        <v>83</v>
      </c>
    </row>
    <row r="11" spans="1:5" ht="29.25" thickBot="1">
      <c r="A11" s="333" t="s">
        <v>353</v>
      </c>
      <c r="B11" s="334" t="s">
        <v>374</v>
      </c>
      <c r="C11" s="335">
        <v>1155000</v>
      </c>
      <c r="D11" s="336" t="s">
        <v>370</v>
      </c>
      <c r="E11" s="337" t="s">
        <v>83</v>
      </c>
    </row>
  </sheetData>
  <mergeCells count="1">
    <mergeCell ref="A6:E6"/>
  </mergeCells>
  <pageMargins left="0.51181102362204722" right="0.51181102362204722" top="0.78740157480314965" bottom="0.78740157480314965" header="0.31496062992125984" footer="0.31496062992125984"/>
  <pageSetup paperSize="9" scale="95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22"/>
  <sheetViews>
    <sheetView view="pageBreakPreview" topLeftCell="A7" zoomScale="80" zoomScaleNormal="100" zoomScaleSheetLayoutView="80" zoomScalePageLayoutView="70" workbookViewId="0">
      <selection activeCell="C17" sqref="C17"/>
    </sheetView>
  </sheetViews>
  <sheetFormatPr defaultColWidth="8.85546875" defaultRowHeight="15"/>
  <cols>
    <col min="1" max="1" width="8.85546875" style="256"/>
    <col min="2" max="2" width="33" style="256" bestFit="1" customWidth="1"/>
    <col min="3" max="3" width="13.42578125" style="256" customWidth="1"/>
    <col min="4" max="4" width="11.7109375" style="256" customWidth="1"/>
    <col min="5" max="5" width="13.28515625" style="256" customWidth="1"/>
    <col min="6" max="6" width="12" style="256" customWidth="1"/>
    <col min="7" max="7" width="11.140625" style="256" customWidth="1"/>
    <col min="8" max="8" width="10" style="256" customWidth="1"/>
    <col min="9" max="9" width="7.28515625" style="256" customWidth="1"/>
    <col min="10" max="12" width="12.7109375" style="256" customWidth="1"/>
    <col min="13" max="13" width="20.5703125" style="256" customWidth="1"/>
    <col min="14" max="14" width="15" style="257" customWidth="1"/>
    <col min="15" max="15" width="11.42578125" style="265" customWidth="1"/>
    <col min="16" max="16" width="11.7109375" style="258" bestFit="1" customWidth="1"/>
    <col min="17" max="16384" width="8.85546875" style="256"/>
  </cols>
  <sheetData>
    <row r="1" spans="1:23">
      <c r="B1" s="371" t="s">
        <v>264</v>
      </c>
      <c r="C1" s="371"/>
      <c r="D1" s="264">
        <f>SUMPRODUCT(C16:C17,D16:D17)</f>
        <v>1921</v>
      </c>
      <c r="E1" s="260" t="s">
        <v>265</v>
      </c>
    </row>
    <row r="2" spans="1:23" ht="15.75" thickBot="1"/>
    <row r="3" spans="1:23">
      <c r="A3" s="372" t="s">
        <v>221</v>
      </c>
      <c r="B3" s="373"/>
      <c r="C3" s="266">
        <f>BDI!C3</f>
        <v>0</v>
      </c>
      <c r="D3" s="266"/>
      <c r="E3" s="267"/>
      <c r="F3" s="267"/>
      <c r="G3" s="267"/>
      <c r="H3" s="267"/>
      <c r="I3" s="267"/>
      <c r="J3" s="267"/>
      <c r="K3" s="267"/>
      <c r="L3" s="267"/>
      <c r="M3" s="268"/>
      <c r="N3" s="269"/>
      <c r="O3" s="269"/>
      <c r="P3" s="269"/>
      <c r="Q3" s="269"/>
      <c r="R3" s="269"/>
      <c r="S3" s="269"/>
      <c r="T3" s="270"/>
      <c r="U3" s="270"/>
    </row>
    <row r="4" spans="1:23">
      <c r="A4" s="369" t="s">
        <v>222</v>
      </c>
      <c r="B4" s="370"/>
      <c r="C4" s="271">
        <f>BDI!C4</f>
        <v>0</v>
      </c>
      <c r="D4" s="271"/>
      <c r="E4" s="272"/>
      <c r="F4" s="272"/>
      <c r="G4" s="272"/>
      <c r="H4" s="272"/>
      <c r="I4" s="272"/>
      <c r="J4" s="272"/>
      <c r="K4" s="272"/>
      <c r="L4" s="272"/>
      <c r="M4" s="273"/>
      <c r="N4" s="269"/>
      <c r="O4" s="269"/>
      <c r="P4" s="269"/>
      <c r="Q4" s="269"/>
      <c r="R4" s="269"/>
      <c r="S4" s="269"/>
      <c r="T4" s="270"/>
      <c r="U4" s="270"/>
    </row>
    <row r="5" spans="1:23">
      <c r="A5" s="369" t="s">
        <v>223</v>
      </c>
      <c r="B5" s="370"/>
      <c r="C5" s="271" t="str">
        <f>BDI!C5</f>
        <v xml:space="preserve">PREFEITURA MUNICIPAL DE LUCENA </v>
      </c>
      <c r="D5" s="271"/>
      <c r="E5" s="272"/>
      <c r="F5" s="272"/>
      <c r="G5" s="272"/>
      <c r="H5" s="272"/>
      <c r="I5" s="272"/>
      <c r="J5" s="272"/>
      <c r="K5" s="272"/>
      <c r="L5" s="272"/>
      <c r="M5" s="273"/>
      <c r="N5" s="269"/>
      <c r="O5" s="269"/>
      <c r="P5" s="269"/>
      <c r="Q5" s="269"/>
      <c r="R5" s="269"/>
      <c r="S5" s="269"/>
      <c r="T5" s="270"/>
      <c r="U5" s="270"/>
    </row>
    <row r="6" spans="1:23">
      <c r="A6" s="369" t="s">
        <v>224</v>
      </c>
      <c r="B6" s="370"/>
      <c r="C6" s="319">
        <f>BDI!C6</f>
        <v>0</v>
      </c>
      <c r="D6" s="260"/>
      <c r="E6" s="274"/>
      <c r="F6" s="274"/>
      <c r="G6" s="274"/>
      <c r="H6" s="274"/>
      <c r="I6" s="274"/>
      <c r="J6" s="274"/>
      <c r="K6" s="274"/>
      <c r="L6" s="274"/>
      <c r="M6" s="275"/>
      <c r="N6" s="269"/>
      <c r="O6" s="269"/>
      <c r="P6" s="269"/>
      <c r="Q6" s="269"/>
      <c r="R6" s="269"/>
      <c r="S6" s="269"/>
      <c r="T6" s="270"/>
      <c r="U6" s="270"/>
    </row>
    <row r="7" spans="1:23">
      <c r="A7" s="369" t="s">
        <v>225</v>
      </c>
      <c r="B7" s="370"/>
      <c r="C7" s="260" t="str">
        <f>BDI!C7</f>
        <v xml:space="preserve">CONSTRUÇÃO DA CRECHE PROINFANCIA FNDE </v>
      </c>
      <c r="D7" s="260"/>
      <c r="E7" s="274"/>
      <c r="F7" s="274"/>
      <c r="G7" s="274"/>
      <c r="H7" s="274"/>
      <c r="I7" s="274"/>
      <c r="J7" s="274"/>
      <c r="K7" s="274"/>
      <c r="L7" s="274"/>
      <c r="M7" s="275"/>
      <c r="N7" s="269"/>
      <c r="O7" s="269"/>
      <c r="P7" s="269"/>
      <c r="Q7" s="269"/>
      <c r="R7" s="269"/>
      <c r="S7" s="269"/>
      <c r="T7" s="270"/>
      <c r="U7" s="270"/>
    </row>
    <row r="8" spans="1:23">
      <c r="A8" s="369" t="s">
        <v>226</v>
      </c>
      <c r="B8" s="370"/>
      <c r="C8" s="260" t="str">
        <f>BDI!C8</f>
        <v>SINAPI 12/2024</v>
      </c>
      <c r="D8" s="260"/>
      <c r="E8" s="274"/>
      <c r="F8" s="274"/>
      <c r="G8" s="274"/>
      <c r="H8" s="274"/>
      <c r="I8" s="274"/>
      <c r="J8" s="274"/>
      <c r="K8" s="274"/>
      <c r="L8" s="274"/>
      <c r="M8" s="275"/>
      <c r="N8" s="378"/>
      <c r="O8" s="379"/>
      <c r="P8" s="269"/>
      <c r="Q8" s="269"/>
      <c r="R8" s="269"/>
      <c r="S8" s="269"/>
      <c r="T8" s="270"/>
      <c r="U8" s="270"/>
    </row>
    <row r="9" spans="1:23">
      <c r="A9" s="376" t="s">
        <v>291</v>
      </c>
      <c r="B9" s="377"/>
      <c r="C9" s="223" t="str">
        <f>BDI!C9</f>
        <v>NÃO</v>
      </c>
      <c r="D9" s="260"/>
      <c r="E9" s="274"/>
      <c r="F9" s="274"/>
      <c r="G9" s="274"/>
      <c r="H9" s="274"/>
      <c r="I9" s="274"/>
      <c r="J9" s="274"/>
      <c r="K9" s="274"/>
      <c r="L9" s="274"/>
      <c r="M9" s="275"/>
      <c r="N9" s="276"/>
      <c r="O9" s="269"/>
      <c r="P9" s="269"/>
      <c r="Q9" s="269"/>
      <c r="R9" s="269"/>
      <c r="S9" s="269"/>
      <c r="T9" s="270"/>
      <c r="U9" s="270"/>
    </row>
    <row r="10" spans="1:23">
      <c r="A10" s="259"/>
      <c r="E10" s="257"/>
      <c r="F10" s="257"/>
      <c r="G10" s="274"/>
      <c r="H10" s="274"/>
      <c r="I10" s="274"/>
      <c r="J10" s="274"/>
      <c r="K10" s="274"/>
      <c r="L10" s="274"/>
      <c r="M10" s="275"/>
      <c r="N10" s="276"/>
      <c r="O10" s="270"/>
      <c r="P10" s="269"/>
      <c r="Q10" s="269"/>
      <c r="R10" s="269"/>
      <c r="S10" s="269"/>
      <c r="T10" s="269"/>
      <c r="U10" s="269"/>
      <c r="V10" s="270"/>
      <c r="W10" s="270"/>
    </row>
    <row r="11" spans="1:23">
      <c r="A11" s="380" t="s">
        <v>266</v>
      </c>
      <c r="B11" s="381"/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2"/>
      <c r="N11" s="276"/>
      <c r="O11" s="270"/>
      <c r="P11" s="269"/>
      <c r="Q11" s="269"/>
      <c r="R11" s="269"/>
      <c r="S11" s="269"/>
      <c r="T11" s="269"/>
      <c r="U11" s="269"/>
      <c r="V11" s="270"/>
      <c r="W11" s="270"/>
    </row>
    <row r="12" spans="1:23">
      <c r="A12" s="261"/>
      <c r="B12" s="262"/>
      <c r="C12" s="262"/>
      <c r="D12" s="262"/>
      <c r="E12" s="262"/>
      <c r="F12" s="262"/>
      <c r="G12" s="262"/>
      <c r="H12" s="262"/>
      <c r="I12" s="262"/>
      <c r="J12" s="262"/>
      <c r="K12" s="262"/>
      <c r="L12" s="262"/>
      <c r="M12" s="263"/>
      <c r="N12" s="276"/>
      <c r="O12" s="270"/>
      <c r="P12" s="269"/>
      <c r="Q12" s="269"/>
      <c r="R12" s="269"/>
      <c r="S12" s="269"/>
      <c r="T12" s="269"/>
      <c r="U12" s="269"/>
      <c r="V12" s="270"/>
      <c r="W12" s="270"/>
    </row>
    <row r="13" spans="1:23" s="280" customFormat="1" ht="45">
      <c r="A13" s="383" t="s">
        <v>1</v>
      </c>
      <c r="B13" s="385" t="s">
        <v>267</v>
      </c>
      <c r="C13" s="314" t="s">
        <v>268</v>
      </c>
      <c r="D13" s="314" t="s">
        <v>269</v>
      </c>
      <c r="E13" s="314" t="s">
        <v>270</v>
      </c>
      <c r="F13" s="314" t="s">
        <v>271</v>
      </c>
      <c r="G13" s="314" t="s">
        <v>272</v>
      </c>
      <c r="H13" s="314" t="s">
        <v>273</v>
      </c>
      <c r="I13" s="314" t="s">
        <v>274</v>
      </c>
      <c r="J13" s="314" t="s">
        <v>275</v>
      </c>
      <c r="K13" s="277" t="s">
        <v>276</v>
      </c>
      <c r="L13" s="277" t="s">
        <v>277</v>
      </c>
      <c r="M13" s="387" t="s">
        <v>278</v>
      </c>
      <c r="N13" s="278"/>
      <c r="O13" s="270"/>
      <c r="P13" s="269"/>
      <c r="Q13" s="279"/>
    </row>
    <row r="14" spans="1:23" s="280" customFormat="1">
      <c r="A14" s="384"/>
      <c r="B14" s="386"/>
      <c r="C14" s="315" t="s">
        <v>260</v>
      </c>
      <c r="D14" s="315" t="s">
        <v>260</v>
      </c>
      <c r="E14" s="315" t="s">
        <v>260</v>
      </c>
      <c r="F14" s="315" t="s">
        <v>260</v>
      </c>
      <c r="G14" s="315" t="s">
        <v>279</v>
      </c>
      <c r="H14" s="315" t="s">
        <v>280</v>
      </c>
      <c r="I14" s="315" t="s">
        <v>280</v>
      </c>
      <c r="J14" s="315" t="s">
        <v>280</v>
      </c>
      <c r="K14" s="315" t="s">
        <v>280</v>
      </c>
      <c r="L14" s="315" t="s">
        <v>280</v>
      </c>
      <c r="M14" s="388"/>
      <c r="N14" s="278"/>
      <c r="O14" s="270"/>
      <c r="P14" s="269"/>
      <c r="T14" s="280">
        <f>20*8+6.224</f>
        <v>166.22399999999999</v>
      </c>
    </row>
    <row r="15" spans="1:23" s="280" customFormat="1" ht="30.6" customHeight="1">
      <c r="A15" s="374" t="s">
        <v>281</v>
      </c>
      <c r="B15" s="375"/>
      <c r="C15" s="281">
        <f>SUM(C16:C17)</f>
        <v>346</v>
      </c>
      <c r="D15" s="281"/>
      <c r="E15" s="281"/>
      <c r="F15" s="281"/>
      <c r="G15" s="316">
        <f t="shared" ref="G15:L15" si="0">SUM(G16:G18)</f>
        <v>3131.5699999999997</v>
      </c>
      <c r="H15" s="281">
        <f t="shared" si="0"/>
        <v>6</v>
      </c>
      <c r="I15" s="281">
        <f t="shared" si="0"/>
        <v>6</v>
      </c>
      <c r="J15" s="281">
        <f t="shared" si="0"/>
        <v>12</v>
      </c>
      <c r="K15" s="281">
        <f t="shared" si="0"/>
        <v>6</v>
      </c>
      <c r="L15" s="281">
        <f t="shared" si="0"/>
        <v>6</v>
      </c>
      <c r="M15" s="282"/>
      <c r="N15" s="283" t="s">
        <v>282</v>
      </c>
      <c r="O15" s="284" t="s">
        <v>283</v>
      </c>
      <c r="P15" s="269"/>
      <c r="Q15" s="284" t="s">
        <v>284</v>
      </c>
    </row>
    <row r="16" spans="1:23" ht="43.5" customHeight="1">
      <c r="A16" s="285">
        <v>1</v>
      </c>
      <c r="B16" s="286" t="s">
        <v>354</v>
      </c>
      <c r="C16" s="308">
        <v>155</v>
      </c>
      <c r="D16" s="317">
        <v>5</v>
      </c>
      <c r="E16" s="308">
        <v>1.2</v>
      </c>
      <c r="F16" s="308">
        <v>1.2</v>
      </c>
      <c r="G16" s="309">
        <f t="shared" ref="G16" si="1">((E16+F16)/2+D16/2)*2*C16</f>
        <v>1147</v>
      </c>
      <c r="H16" s="287">
        <v>2</v>
      </c>
      <c r="I16" s="287">
        <v>2</v>
      </c>
      <c r="J16" s="287">
        <v>4</v>
      </c>
      <c r="K16" s="288">
        <v>2</v>
      </c>
      <c r="L16" s="288">
        <v>2</v>
      </c>
      <c r="M16" s="318"/>
      <c r="N16" s="289">
        <f t="shared" ref="N16:N17" si="2">ROUND(G16*1.1,0)</f>
        <v>1262</v>
      </c>
      <c r="O16" s="258">
        <f t="shared" ref="O16:O17" si="3">AVERAGE(E16:F16)</f>
        <v>1.2</v>
      </c>
      <c r="Q16" s="258">
        <f t="shared" ref="Q16:Q17" si="4">D16/2</f>
        <v>2.5</v>
      </c>
    </row>
    <row r="17" spans="1:17" ht="42.75" customHeight="1">
      <c r="A17" s="285">
        <v>2</v>
      </c>
      <c r="B17" s="286" t="s">
        <v>355</v>
      </c>
      <c r="C17" s="308">
        <v>191</v>
      </c>
      <c r="D17" s="320">
        <v>6</v>
      </c>
      <c r="E17" s="308">
        <v>1.2</v>
      </c>
      <c r="F17" s="308">
        <v>1.2</v>
      </c>
      <c r="G17" s="309">
        <v>195.37</v>
      </c>
      <c r="H17" s="287">
        <v>2</v>
      </c>
      <c r="I17" s="287">
        <v>2</v>
      </c>
      <c r="J17" s="287">
        <v>4</v>
      </c>
      <c r="K17" s="288">
        <v>2</v>
      </c>
      <c r="L17" s="288">
        <v>2</v>
      </c>
      <c r="M17" s="318"/>
      <c r="N17" s="289">
        <f t="shared" si="2"/>
        <v>215</v>
      </c>
      <c r="O17" s="258">
        <f t="shared" si="3"/>
        <v>1.2</v>
      </c>
      <c r="Q17" s="258">
        <f t="shared" si="4"/>
        <v>3</v>
      </c>
    </row>
    <row r="18" spans="1:17" ht="42.75" customHeight="1">
      <c r="A18" s="285">
        <v>3</v>
      </c>
      <c r="B18" s="286" t="s">
        <v>356</v>
      </c>
      <c r="C18" s="308">
        <v>213</v>
      </c>
      <c r="D18" s="287">
        <v>6</v>
      </c>
      <c r="E18" s="308">
        <v>1.2</v>
      </c>
      <c r="F18" s="308">
        <v>1.2</v>
      </c>
      <c r="G18" s="309">
        <f t="shared" ref="G18" si="5">((E18+F18)/2+D18/2)*2*C18</f>
        <v>1789.2</v>
      </c>
      <c r="H18" s="287">
        <v>2</v>
      </c>
      <c r="I18" s="287">
        <v>2</v>
      </c>
      <c r="J18" s="287">
        <v>4</v>
      </c>
      <c r="K18" s="288">
        <v>2</v>
      </c>
      <c r="L18" s="288">
        <v>2</v>
      </c>
      <c r="M18" s="318"/>
      <c r="N18" s="289">
        <f t="shared" ref="N18" si="6">ROUND(G18*1.1,0)</f>
        <v>1968</v>
      </c>
      <c r="O18" s="258">
        <f t="shared" ref="O18" si="7">AVERAGE(E18:F18)</f>
        <v>1.2</v>
      </c>
      <c r="Q18" s="258">
        <f t="shared" ref="Q18" si="8">D18/2</f>
        <v>3</v>
      </c>
    </row>
    <row r="19" spans="1:17" ht="42.75" customHeight="1">
      <c r="A19" s="285">
        <v>4</v>
      </c>
      <c r="B19" s="286" t="s">
        <v>357</v>
      </c>
      <c r="C19" s="308">
        <v>49</v>
      </c>
      <c r="D19" s="287">
        <v>6</v>
      </c>
      <c r="E19" s="308">
        <v>1.2</v>
      </c>
      <c r="F19" s="308">
        <v>1.2</v>
      </c>
      <c r="G19" s="309">
        <f t="shared" ref="G19:G21" si="9">((E19+F19)/2+D19/2)*2*C19</f>
        <v>411.6</v>
      </c>
      <c r="H19" s="287">
        <v>2</v>
      </c>
      <c r="I19" s="287">
        <v>2</v>
      </c>
      <c r="J19" s="287">
        <v>4</v>
      </c>
      <c r="K19" s="288">
        <v>2</v>
      </c>
      <c r="L19" s="288">
        <v>2</v>
      </c>
      <c r="M19" s="318"/>
      <c r="N19" s="289">
        <f t="shared" ref="N19:N21" si="10">ROUND(G19*1.1,0)</f>
        <v>453</v>
      </c>
      <c r="O19" s="258">
        <f t="shared" ref="O19:O21" si="11">AVERAGE(E19:F19)</f>
        <v>1.2</v>
      </c>
      <c r="Q19" s="258">
        <f t="shared" ref="Q19:Q21" si="12">D19/2</f>
        <v>3</v>
      </c>
    </row>
    <row r="20" spans="1:17" ht="42.75" customHeight="1">
      <c r="A20" s="285">
        <v>5</v>
      </c>
      <c r="B20" s="286" t="s">
        <v>358</v>
      </c>
      <c r="C20" s="308">
        <v>87</v>
      </c>
      <c r="D20" s="287">
        <v>5</v>
      </c>
      <c r="E20" s="308">
        <v>1.2</v>
      </c>
      <c r="F20" s="308">
        <v>1.2</v>
      </c>
      <c r="G20" s="309">
        <f t="shared" ref="G20" si="13">((E20+F20)/2+D20/2)*2*C20</f>
        <v>643.80000000000007</v>
      </c>
      <c r="H20" s="287">
        <v>2</v>
      </c>
      <c r="I20" s="287">
        <v>2</v>
      </c>
      <c r="J20" s="287">
        <v>4</v>
      </c>
      <c r="K20" s="288">
        <v>2</v>
      </c>
      <c r="L20" s="288">
        <v>2</v>
      </c>
      <c r="M20" s="318"/>
      <c r="N20" s="289">
        <f t="shared" ref="N20" si="14">ROUND(G20*1.1,0)</f>
        <v>708</v>
      </c>
      <c r="O20" s="258">
        <f t="shared" ref="O20" si="15">AVERAGE(E20:F20)</f>
        <v>1.2</v>
      </c>
      <c r="Q20" s="258">
        <f t="shared" ref="Q20" si="16">D20/2</f>
        <v>2.5</v>
      </c>
    </row>
    <row r="21" spans="1:17" ht="42.75" customHeight="1">
      <c r="A21" s="285">
        <v>6</v>
      </c>
      <c r="B21" s="286" t="s">
        <v>359</v>
      </c>
      <c r="C21" s="308">
        <v>107</v>
      </c>
      <c r="D21" s="287">
        <v>6</v>
      </c>
      <c r="E21" s="308">
        <v>1.2</v>
      </c>
      <c r="F21" s="308">
        <v>1.2</v>
      </c>
      <c r="G21" s="309">
        <f t="shared" si="9"/>
        <v>898.80000000000007</v>
      </c>
      <c r="H21" s="287">
        <v>2</v>
      </c>
      <c r="I21" s="287">
        <v>2</v>
      </c>
      <c r="J21" s="287">
        <v>4</v>
      </c>
      <c r="K21" s="288">
        <v>2</v>
      </c>
      <c r="L21" s="288">
        <v>2</v>
      </c>
      <c r="M21" s="318"/>
      <c r="N21" s="289">
        <f t="shared" si="10"/>
        <v>989</v>
      </c>
      <c r="O21" s="258">
        <f t="shared" si="11"/>
        <v>1.2</v>
      </c>
      <c r="Q21" s="258">
        <f t="shared" si="12"/>
        <v>3</v>
      </c>
    </row>
    <row r="22" spans="1:17" ht="42.75" customHeight="1">
      <c r="A22" s="285">
        <v>7</v>
      </c>
      <c r="B22" s="286" t="s">
        <v>360</v>
      </c>
      <c r="C22" s="308">
        <v>69</v>
      </c>
      <c r="D22" s="287">
        <v>5.5</v>
      </c>
      <c r="E22" s="308">
        <v>1.2</v>
      </c>
      <c r="F22" s="308">
        <v>1.2</v>
      </c>
      <c r="G22" s="309">
        <f t="shared" ref="G22" si="17">((E22+F22)/2+D22/2)*2*C22</f>
        <v>545.1</v>
      </c>
      <c r="H22" s="287">
        <v>2</v>
      </c>
      <c r="I22" s="287">
        <v>2</v>
      </c>
      <c r="J22" s="287">
        <v>4</v>
      </c>
      <c r="K22" s="288">
        <v>2</v>
      </c>
      <c r="L22" s="288">
        <v>2</v>
      </c>
      <c r="M22" s="318"/>
      <c r="N22" s="289">
        <f t="shared" ref="N22" si="18">ROUND(G22*1.1,0)</f>
        <v>600</v>
      </c>
      <c r="O22" s="258">
        <f t="shared" ref="O22" si="19">AVERAGE(E22:F22)</f>
        <v>1.2</v>
      </c>
      <c r="Q22" s="258">
        <f t="shared" ref="Q22" si="20">D22/2</f>
        <v>2.75</v>
      </c>
    </row>
  </sheetData>
  <mergeCells count="14">
    <mergeCell ref="A15:B15"/>
    <mergeCell ref="A9:B9"/>
    <mergeCell ref="A8:B8"/>
    <mergeCell ref="N8:O8"/>
    <mergeCell ref="A11:M11"/>
    <mergeCell ref="A13:A14"/>
    <mergeCell ref="B13:B14"/>
    <mergeCell ref="M13:M14"/>
    <mergeCell ref="A7:B7"/>
    <mergeCell ref="B1:C1"/>
    <mergeCell ref="A3:B3"/>
    <mergeCell ref="A4:B4"/>
    <mergeCell ref="A5:B5"/>
    <mergeCell ref="A6:B6"/>
  </mergeCells>
  <phoneticPr fontId="63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75" orientation="landscape" r:id="rId1"/>
  <headerFooter>
    <oddFooter xml:space="preserve">&amp;R_________________________________________________________________________________________
PROJETO: Lincoln Cartaxo de Lira Júnior – Eng° Civil CREA 160 814 689 - 8 – Tel. (83) 9 9924 4447              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</sheetPr>
  <dimension ref="A1:I16"/>
  <sheetViews>
    <sheetView workbookViewId="0">
      <selection activeCell="A6" sqref="A6"/>
    </sheetView>
  </sheetViews>
  <sheetFormatPr defaultRowHeight="15"/>
  <cols>
    <col min="1" max="1" width="24.28515625" bestFit="1" customWidth="1"/>
  </cols>
  <sheetData>
    <row r="1" spans="1:9">
      <c r="A1" s="298" t="s">
        <v>45</v>
      </c>
      <c r="B1" s="299" t="s">
        <v>286</v>
      </c>
      <c r="C1" s="299" t="s">
        <v>287</v>
      </c>
      <c r="D1" s="299" t="s">
        <v>296</v>
      </c>
      <c r="E1" s="299" t="s">
        <v>8</v>
      </c>
      <c r="F1" s="299" t="s">
        <v>179</v>
      </c>
      <c r="G1" s="299" t="s">
        <v>288</v>
      </c>
      <c r="H1" s="299" t="s">
        <v>260</v>
      </c>
      <c r="I1" s="300" t="s">
        <v>289</v>
      </c>
    </row>
    <row r="2" spans="1:9">
      <c r="A2" s="291" t="s">
        <v>297</v>
      </c>
      <c r="B2" s="290" t="s">
        <v>298</v>
      </c>
      <c r="C2" s="290" t="s">
        <v>299</v>
      </c>
      <c r="D2" s="290">
        <v>30</v>
      </c>
      <c r="E2" s="290" t="s">
        <v>300</v>
      </c>
      <c r="F2" s="290">
        <v>15</v>
      </c>
      <c r="G2" s="290">
        <v>0.69299999999999995</v>
      </c>
      <c r="H2" s="290">
        <v>0.161</v>
      </c>
      <c r="I2" s="301">
        <v>936</v>
      </c>
    </row>
    <row r="3" spans="1:9">
      <c r="A3" s="302" t="s">
        <v>301</v>
      </c>
      <c r="B3" s="303" t="s">
        <v>302</v>
      </c>
      <c r="C3" s="303" t="s">
        <v>303</v>
      </c>
      <c r="D3" s="303">
        <v>17</v>
      </c>
      <c r="E3" s="303" t="s">
        <v>304</v>
      </c>
      <c r="F3" s="303">
        <v>16</v>
      </c>
      <c r="G3" s="303">
        <v>0.78600000000000003</v>
      </c>
      <c r="H3" s="303">
        <v>0.27700000000000002</v>
      </c>
      <c r="I3" s="304">
        <v>765</v>
      </c>
    </row>
    <row r="4" spans="1:9">
      <c r="A4" s="291" t="s">
        <v>305</v>
      </c>
      <c r="B4" s="290" t="s">
        <v>306</v>
      </c>
      <c r="C4" s="290" t="s">
        <v>307</v>
      </c>
      <c r="D4" s="290">
        <v>15</v>
      </c>
      <c r="E4" s="290" t="s">
        <v>308</v>
      </c>
      <c r="F4" s="290">
        <v>10</v>
      </c>
      <c r="G4" s="290">
        <v>0.72899999999999998</v>
      </c>
      <c r="H4" s="290">
        <v>0.18099999999999999</v>
      </c>
      <c r="I4" s="301">
        <v>813</v>
      </c>
    </row>
    <row r="5" spans="1:9">
      <c r="A5" s="302" t="s">
        <v>309</v>
      </c>
      <c r="B5" s="303" t="s">
        <v>310</v>
      </c>
      <c r="C5" s="303" t="s">
        <v>311</v>
      </c>
      <c r="D5" s="303">
        <v>11</v>
      </c>
      <c r="E5" s="303" t="s">
        <v>312</v>
      </c>
      <c r="F5" s="303">
        <v>5</v>
      </c>
      <c r="G5" s="303">
        <v>0.59599999999999997</v>
      </c>
      <c r="H5" s="303">
        <v>0.22700000000000001</v>
      </c>
      <c r="I5" s="304">
        <v>334</v>
      </c>
    </row>
    <row r="6" spans="1:9">
      <c r="A6" s="291" t="s">
        <v>313</v>
      </c>
      <c r="B6" s="290" t="s">
        <v>314</v>
      </c>
      <c r="C6" s="290" t="s">
        <v>315</v>
      </c>
      <c r="D6" s="290">
        <v>27</v>
      </c>
      <c r="E6" s="290" t="s">
        <v>316</v>
      </c>
      <c r="F6" s="290">
        <v>13</v>
      </c>
      <c r="G6" s="290">
        <v>0.56599999999999995</v>
      </c>
      <c r="H6" s="290">
        <v>9.5000000000000001E-2</v>
      </c>
      <c r="I6" s="301">
        <v>708</v>
      </c>
    </row>
    <row r="7" spans="1:9">
      <c r="A7" s="302" t="s">
        <v>317</v>
      </c>
      <c r="B7" s="303" t="s">
        <v>318</v>
      </c>
      <c r="C7" s="303" t="s">
        <v>319</v>
      </c>
      <c r="D7" s="303">
        <v>12</v>
      </c>
      <c r="E7" s="303" t="s">
        <v>320</v>
      </c>
      <c r="F7" s="303">
        <v>5</v>
      </c>
      <c r="G7" s="303">
        <v>0.53600000000000003</v>
      </c>
      <c r="H7" s="303">
        <v>0.23899999999999999</v>
      </c>
      <c r="I7" s="304">
        <v>246</v>
      </c>
    </row>
    <row r="8" spans="1:9">
      <c r="A8" s="291" t="s">
        <v>321</v>
      </c>
      <c r="B8" s="290" t="s">
        <v>322</v>
      </c>
      <c r="C8" s="290" t="s">
        <v>323</v>
      </c>
      <c r="D8" s="290">
        <v>15</v>
      </c>
      <c r="E8" s="290" t="s">
        <v>324</v>
      </c>
      <c r="F8" s="290">
        <v>7</v>
      </c>
      <c r="G8" s="290">
        <v>0.497</v>
      </c>
      <c r="H8" s="290">
        <v>7.3999999999999996E-2</v>
      </c>
      <c r="I8" s="301">
        <v>342</v>
      </c>
    </row>
    <row r="9" spans="1:9">
      <c r="A9" s="302" t="s">
        <v>325</v>
      </c>
      <c r="B9" s="303" t="s">
        <v>326</v>
      </c>
      <c r="C9" s="303" t="s">
        <v>327</v>
      </c>
      <c r="D9" s="303">
        <v>17</v>
      </c>
      <c r="E9" s="303" t="s">
        <v>328</v>
      </c>
      <c r="F9" s="303">
        <v>18</v>
      </c>
      <c r="G9" s="303">
        <v>0.60399999999999998</v>
      </c>
      <c r="H9" s="303">
        <v>0.16</v>
      </c>
      <c r="I9" s="304">
        <v>877</v>
      </c>
    </row>
    <row r="10" spans="1:9">
      <c r="A10" s="291" t="s">
        <v>329</v>
      </c>
      <c r="B10" s="290" t="s">
        <v>330</v>
      </c>
      <c r="C10" s="290" t="s">
        <v>331</v>
      </c>
      <c r="D10" s="290">
        <v>16</v>
      </c>
      <c r="E10" s="290" t="s">
        <v>332</v>
      </c>
      <c r="F10" s="290">
        <v>8</v>
      </c>
      <c r="G10" s="290">
        <v>0.54300000000000004</v>
      </c>
      <c r="H10" s="290">
        <v>0.16800000000000001</v>
      </c>
      <c r="I10" s="301">
        <v>492</v>
      </c>
    </row>
    <row r="11" spans="1:9">
      <c r="A11" s="302" t="s">
        <v>333</v>
      </c>
      <c r="B11" s="303" t="s">
        <v>306</v>
      </c>
      <c r="C11" s="303" t="s">
        <v>334</v>
      </c>
      <c r="D11" s="303">
        <v>12</v>
      </c>
      <c r="E11" s="303" t="s">
        <v>335</v>
      </c>
      <c r="F11" s="303">
        <v>15</v>
      </c>
      <c r="G11" s="303">
        <v>0.57999999999999996</v>
      </c>
      <c r="H11" s="303">
        <v>8.3000000000000004E-2</v>
      </c>
      <c r="I11" s="304">
        <v>527</v>
      </c>
    </row>
    <row r="12" spans="1:9">
      <c r="A12" s="291" t="s">
        <v>292</v>
      </c>
      <c r="B12" s="290" t="s">
        <v>336</v>
      </c>
      <c r="C12" s="290" t="s">
        <v>337</v>
      </c>
      <c r="D12" s="290">
        <v>6</v>
      </c>
      <c r="E12" s="290" t="s">
        <v>338</v>
      </c>
      <c r="F12" s="290">
        <v>10</v>
      </c>
      <c r="G12" s="290">
        <v>0.39800000000000002</v>
      </c>
      <c r="H12" s="290">
        <v>8.6999999999999994E-2</v>
      </c>
      <c r="I12" s="301">
        <v>290</v>
      </c>
    </row>
    <row r="13" spans="1:9">
      <c r="A13" s="302" t="s">
        <v>339</v>
      </c>
      <c r="B13" s="303" t="s">
        <v>340</v>
      </c>
      <c r="C13" s="303" t="s">
        <v>341</v>
      </c>
      <c r="D13" s="303">
        <v>9</v>
      </c>
      <c r="E13" s="303" t="s">
        <v>342</v>
      </c>
      <c r="F13" s="303">
        <v>15</v>
      </c>
      <c r="G13" s="303">
        <v>0.72399999999999998</v>
      </c>
      <c r="H13" s="303">
        <v>0.29499999999999998</v>
      </c>
      <c r="I13" s="304">
        <v>302</v>
      </c>
    </row>
    <row r="14" spans="1:9">
      <c r="A14" s="291" t="s">
        <v>343</v>
      </c>
      <c r="B14" s="290" t="s">
        <v>344</v>
      </c>
      <c r="C14" s="290" t="s">
        <v>345</v>
      </c>
      <c r="D14" s="290">
        <v>9</v>
      </c>
      <c r="E14" s="290" t="s">
        <v>346</v>
      </c>
      <c r="F14" s="290">
        <v>12</v>
      </c>
      <c r="G14" s="290">
        <v>0.63900000000000001</v>
      </c>
      <c r="H14" s="290">
        <v>0.30499999999999999</v>
      </c>
      <c r="I14" s="301">
        <v>429</v>
      </c>
    </row>
    <row r="15" spans="1:9">
      <c r="A15" s="302" t="s">
        <v>347</v>
      </c>
      <c r="B15" s="303" t="s">
        <v>348</v>
      </c>
      <c r="C15" s="303" t="s">
        <v>349</v>
      </c>
      <c r="D15" s="303">
        <v>9</v>
      </c>
      <c r="E15" s="303" t="s">
        <v>350</v>
      </c>
      <c r="F15" s="303">
        <v>12</v>
      </c>
      <c r="G15" s="303">
        <v>0.73499999999999999</v>
      </c>
      <c r="H15" s="303">
        <v>0.187</v>
      </c>
      <c r="I15" s="304">
        <v>874</v>
      </c>
    </row>
    <row r="16" spans="1:9" ht="15.75" thickBot="1">
      <c r="A16" s="305" t="s">
        <v>290</v>
      </c>
      <c r="B16" s="306" t="s">
        <v>318</v>
      </c>
      <c r="C16" s="306" t="s">
        <v>351</v>
      </c>
      <c r="D16" s="306">
        <v>7</v>
      </c>
      <c r="E16" s="306" t="s">
        <v>352</v>
      </c>
      <c r="F16" s="306">
        <v>7</v>
      </c>
      <c r="G16" s="306">
        <v>0.65100000000000002</v>
      </c>
      <c r="H16" s="306">
        <v>0.30099999999999999</v>
      </c>
      <c r="I16" s="307">
        <v>352</v>
      </c>
    </row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Plan9">
    <pageSetUpPr fitToPage="1"/>
  </sheetPr>
  <dimension ref="A1:IU124"/>
  <sheetViews>
    <sheetView showGridLines="0" topLeftCell="A8" zoomScale="70" zoomScaleNormal="70" workbookViewId="0">
      <selection activeCell="F33" sqref="F33"/>
    </sheetView>
  </sheetViews>
  <sheetFormatPr defaultColWidth="0" defaultRowHeight="12.75"/>
  <cols>
    <col min="1" max="1" width="16.7109375" style="4" customWidth="1"/>
    <col min="2" max="2" width="16.7109375" style="2" customWidth="1"/>
    <col min="3" max="3" width="32.7109375" style="2" customWidth="1"/>
    <col min="4" max="4" width="31.140625" style="3" customWidth="1"/>
    <col min="5" max="5" width="40.7109375" style="2" customWidth="1"/>
    <col min="6" max="6" width="42.85546875" style="2" customWidth="1"/>
    <col min="7" max="7" width="12.85546875" style="2" customWidth="1"/>
    <col min="8" max="8" width="16.7109375" style="2" customWidth="1"/>
    <col min="9" max="9" width="3.7109375" style="2" customWidth="1"/>
    <col min="10" max="250" width="9.140625" style="2" hidden="1" customWidth="1"/>
    <col min="251" max="252" width="16.7109375" style="2" hidden="1" customWidth="1"/>
    <col min="253" max="253" width="32.7109375" style="2" hidden="1" customWidth="1"/>
    <col min="254" max="254" width="31.140625" style="2" hidden="1" customWidth="1"/>
    <col min="255" max="255" width="40.7109375" style="2" hidden="1" customWidth="1"/>
    <col min="256" max="16384" width="55.7109375" style="2" hidden="1"/>
  </cols>
  <sheetData>
    <row r="1" spans="1:10" ht="16.5" hidden="1" customHeight="1">
      <c r="A1" s="151" t="e">
        <f ca="1">OFFSET(A1,-1,0)+1</f>
        <v>#REF!</v>
      </c>
      <c r="B1" s="389"/>
      <c r="C1" s="389"/>
      <c r="J1" s="2" t="e">
        <f ca="1">CONCATENATE(A1,"-",B1)</f>
        <v>#REF!</v>
      </c>
    </row>
    <row r="2" spans="1:10" ht="12.75" customHeight="1">
      <c r="A2" s="160">
        <v>27477</v>
      </c>
      <c r="B2" s="399" t="s">
        <v>40</v>
      </c>
      <c r="C2" s="399"/>
      <c r="D2" s="399"/>
      <c r="E2" s="399"/>
      <c r="F2" s="399"/>
      <c r="G2" s="399"/>
      <c r="H2" s="148"/>
    </row>
    <row r="3" spans="1:10" ht="13.5" customHeight="1">
      <c r="A3" s="159" t="s">
        <v>149</v>
      </c>
      <c r="B3" s="400"/>
      <c r="C3" s="400"/>
      <c r="D3" s="400"/>
      <c r="E3" s="400"/>
      <c r="F3" s="400"/>
      <c r="G3" s="400"/>
      <c r="H3" s="149"/>
    </row>
    <row r="4" spans="1:10" ht="12.75" customHeight="1">
      <c r="A4"/>
      <c r="B4"/>
      <c r="C4"/>
      <c r="D4"/>
      <c r="E4"/>
      <c r="F4"/>
      <c r="G4"/>
      <c r="H4"/>
      <c r="I4"/>
    </row>
    <row r="5" spans="1:10">
      <c r="A5" s="5"/>
    </row>
    <row r="6" spans="1:10" s="91" customFormat="1" ht="12.75" customHeight="1">
      <c r="A6" s="1" t="s">
        <v>146</v>
      </c>
      <c r="B6" s="106" t="s">
        <v>147</v>
      </c>
      <c r="C6" s="1" t="s">
        <v>29</v>
      </c>
      <c r="D6" s="1" t="s">
        <v>30</v>
      </c>
      <c r="E6" s="1" t="s">
        <v>31</v>
      </c>
      <c r="F6" s="401" t="s">
        <v>32</v>
      </c>
      <c r="G6" s="402"/>
      <c r="H6" s="110" t="s">
        <v>50</v>
      </c>
    </row>
    <row r="7" spans="1:10" s="91" customFormat="1" ht="12.75" customHeight="1">
      <c r="A7" s="292" t="e">
        <f>#REF!</f>
        <v>#REF!</v>
      </c>
      <c r="B7" s="293" t="e">
        <f>#REF!</f>
        <v>#REF!</v>
      </c>
      <c r="C7" s="171" t="e">
        <f>#REF!</f>
        <v>#REF!</v>
      </c>
      <c r="D7" s="112" t="e">
        <f>#REF!</f>
        <v>#REF!</v>
      </c>
      <c r="E7" s="112" t="e">
        <f>#REF!</f>
        <v>#REF!</v>
      </c>
      <c r="F7" s="403" t="e">
        <f>#REF!</f>
        <v>#REF!</v>
      </c>
      <c r="G7" s="404"/>
      <c r="H7" s="172" t="e">
        <f>#REF!</f>
        <v>#REF!</v>
      </c>
    </row>
    <row r="8" spans="1:10" s="91" customFormat="1" ht="12.75" customHeight="1"/>
    <row r="9" spans="1:10" s="91" customFormat="1" ht="12.75" customHeight="1">
      <c r="A9" s="401" t="s">
        <v>33</v>
      </c>
      <c r="B9" s="402"/>
      <c r="C9" s="409"/>
      <c r="D9" s="1" t="s">
        <v>34</v>
      </c>
      <c r="E9" s="1" t="s">
        <v>35</v>
      </c>
      <c r="F9" s="401" t="s">
        <v>36</v>
      </c>
      <c r="G9" s="402"/>
      <c r="H9" s="409"/>
    </row>
    <row r="10" spans="1:10" s="91" customFormat="1" ht="12.75" customHeight="1">
      <c r="A10" s="410" t="e">
        <f>#REF!</f>
        <v>#REF!</v>
      </c>
      <c r="B10" s="411"/>
      <c r="C10" s="412"/>
      <c r="D10" s="112" t="e">
        <f>#REF!</f>
        <v>#REF!</v>
      </c>
      <c r="E10" s="111" t="e">
        <f>#REF!</f>
        <v>#REF!</v>
      </c>
      <c r="F10" s="403" t="e">
        <f>#REF!</f>
        <v>#REF!</v>
      </c>
      <c r="G10" s="404"/>
      <c r="H10" s="407"/>
    </row>
    <row r="11" spans="1:10" s="91" customFormat="1" ht="6" customHeight="1"/>
    <row r="12" spans="1:10" s="91" customFormat="1">
      <c r="A12" s="107" t="s">
        <v>89</v>
      </c>
      <c r="B12" s="413" t="s">
        <v>90</v>
      </c>
      <c r="C12" s="414"/>
      <c r="D12" s="108" t="s">
        <v>91</v>
      </c>
      <c r="E12" s="401" t="s">
        <v>93</v>
      </c>
      <c r="F12" s="402"/>
      <c r="G12" s="402"/>
      <c r="H12" s="109" t="s">
        <v>92</v>
      </c>
    </row>
    <row r="13" spans="1:10" s="91" customFormat="1">
      <c r="A13" s="113"/>
      <c r="B13" s="392"/>
      <c r="C13" s="393"/>
      <c r="D13" s="114"/>
      <c r="E13" s="403"/>
      <c r="F13" s="404"/>
      <c r="G13" s="404"/>
      <c r="H13" s="115"/>
    </row>
    <row r="14" spans="1:10" ht="6" customHeight="1">
      <c r="A14" s="2"/>
      <c r="D14" s="2"/>
    </row>
    <row r="15" spans="1:10" ht="5.25" customHeight="1">
      <c r="A15"/>
      <c r="B15"/>
      <c r="C15"/>
      <c r="D15"/>
      <c r="E15"/>
      <c r="F15"/>
      <c r="G15"/>
      <c r="H15"/>
    </row>
    <row r="16" spans="1:10" ht="4.5" customHeight="1">
      <c r="A16"/>
      <c r="B16"/>
      <c r="C16"/>
      <c r="D16"/>
      <c r="E16"/>
      <c r="F16"/>
      <c r="G16"/>
      <c r="H16"/>
    </row>
    <row r="18" spans="1:8" ht="12.75" customHeight="1">
      <c r="A18" s="14" t="s">
        <v>58</v>
      </c>
    </row>
    <row r="19" spans="1:8" ht="12.75" customHeight="1">
      <c r="A19" s="6" t="s">
        <v>53</v>
      </c>
      <c r="B19" s="7"/>
      <c r="C19" s="8" t="s">
        <v>56</v>
      </c>
      <c r="D19" s="91"/>
      <c r="G19"/>
      <c r="H19"/>
    </row>
    <row r="20" spans="1:8" ht="12.75" customHeight="1">
      <c r="A20" s="390" t="e">
        <f>#REF!</f>
        <v>#REF!</v>
      </c>
      <c r="B20" s="391"/>
      <c r="C20" s="294" t="e">
        <f>#REF!</f>
        <v>#REF!</v>
      </c>
      <c r="D20" s="92"/>
      <c r="G20"/>
      <c r="H20"/>
    </row>
    <row r="21" spans="1:8" ht="12.75" customHeight="1">
      <c r="G21"/>
      <c r="H21"/>
    </row>
    <row r="22" spans="1:8" ht="15">
      <c r="A22" s="6" t="s">
        <v>54</v>
      </c>
      <c r="B22" s="7"/>
      <c r="C22" s="8" t="s">
        <v>56</v>
      </c>
      <c r="D22" s="8" t="s">
        <v>57</v>
      </c>
      <c r="G22"/>
      <c r="H22"/>
    </row>
    <row r="23" spans="1:8" ht="15">
      <c r="A23" s="390"/>
      <c r="B23" s="391"/>
      <c r="C23" s="116"/>
      <c r="D23" s="116"/>
      <c r="G23"/>
      <c r="H23"/>
    </row>
    <row r="24" spans="1:8">
      <c r="A24" s="9"/>
      <c r="B24" s="9"/>
      <c r="C24" s="9"/>
      <c r="D24" s="10"/>
    </row>
    <row r="25" spans="1:8" ht="12.75" hidden="1" customHeight="1">
      <c r="A25" s="11" t="s">
        <v>55</v>
      </c>
      <c r="B25" s="12"/>
      <c r="C25" s="13" t="s">
        <v>56</v>
      </c>
      <c r="D25" s="13" t="s">
        <v>57</v>
      </c>
    </row>
    <row r="26" spans="1:8" hidden="1">
      <c r="A26" s="390"/>
      <c r="B26" s="391"/>
      <c r="C26" s="116"/>
      <c r="D26" s="116"/>
    </row>
    <row r="27" spans="1:8" ht="15" hidden="1">
      <c r="A27"/>
      <c r="B27"/>
      <c r="C27"/>
      <c r="D27"/>
      <c r="E27"/>
      <c r="F27"/>
      <c r="G27"/>
      <c r="H27"/>
    </row>
    <row r="28" spans="1:8" ht="15" hidden="1">
      <c r="A28" s="14" t="s">
        <v>59</v>
      </c>
      <c r="B28" s="15"/>
      <c r="C28" s="15"/>
      <c r="D28"/>
      <c r="E28"/>
      <c r="F28"/>
      <c r="G28"/>
      <c r="H28"/>
    </row>
    <row r="29" spans="1:8" ht="15" hidden="1">
      <c r="A29" s="11" t="s">
        <v>45</v>
      </c>
      <c r="B29" s="16"/>
      <c r="C29" s="17" t="s">
        <v>46</v>
      </c>
      <c r="D29"/>
      <c r="E29"/>
      <c r="F29"/>
      <c r="G29"/>
      <c r="H29"/>
    </row>
    <row r="30" spans="1:8" ht="15" hidden="1">
      <c r="A30" s="405"/>
      <c r="B30" s="406"/>
      <c r="C30" s="117"/>
      <c r="D30"/>
      <c r="E30"/>
      <c r="F30"/>
      <c r="G30"/>
      <c r="H30"/>
    </row>
    <row r="31" spans="1:8" ht="15">
      <c r="A31"/>
      <c r="B31"/>
      <c r="C31"/>
      <c r="D31"/>
      <c r="E31"/>
      <c r="F31"/>
      <c r="G31"/>
      <c r="H31"/>
    </row>
    <row r="32" spans="1:8" ht="15">
      <c r="A32" s="14" t="s">
        <v>124</v>
      </c>
      <c r="B32"/>
      <c r="C32"/>
      <c r="D32"/>
      <c r="E32"/>
      <c r="F32"/>
      <c r="G32"/>
      <c r="H32"/>
    </row>
    <row r="33" spans="1:10" ht="15.75" customHeight="1">
      <c r="A33" s="147" t="s">
        <v>125</v>
      </c>
      <c r="B33" s="397" t="s">
        <v>140</v>
      </c>
      <c r="C33" s="398"/>
      <c r="D33"/>
      <c r="E33"/>
      <c r="F33"/>
      <c r="G33"/>
      <c r="H33"/>
    </row>
    <row r="34" spans="1:10" ht="15.75" customHeight="1">
      <c r="A34" s="151">
        <v>1</v>
      </c>
      <c r="B34" s="395" t="s">
        <v>148</v>
      </c>
      <c r="C34" s="396"/>
      <c r="D34"/>
      <c r="E34"/>
      <c r="F34"/>
      <c r="G34"/>
      <c r="H34"/>
      <c r="J34" s="2" t="str">
        <f>CONCATENATE(A34,"-",B34)</f>
        <v>1-Administração Local</v>
      </c>
    </row>
    <row r="35" spans="1:10" ht="15.75" customHeight="1">
      <c r="A35" s="151">
        <f ca="1">OFFSET(A35,-1,0)+1</f>
        <v>2</v>
      </c>
      <c r="B35" s="394" t="s">
        <v>285</v>
      </c>
      <c r="C35" s="394"/>
      <c r="D35"/>
      <c r="E35"/>
      <c r="F35"/>
      <c r="G35"/>
      <c r="H35"/>
      <c r="J35" s="2" t="str">
        <f ca="1">CONCATENATE(A35,"-",B35)</f>
        <v>2-PAVIMENTAÇÃO</v>
      </c>
    </row>
    <row r="36" spans="1:10" ht="15.75" customHeight="1">
      <c r="A36" s="151">
        <f ca="1">OFFSET(A36,-1,0)+1</f>
        <v>3</v>
      </c>
      <c r="B36" s="394" t="s">
        <v>283</v>
      </c>
      <c r="C36" s="394"/>
      <c r="D36"/>
      <c r="E36"/>
      <c r="F36"/>
      <c r="G36"/>
      <c r="H36"/>
      <c r="J36" s="2" t="str">
        <f ca="1">CONCATENATE(A36,"-",B36)</f>
        <v>3-CALÇADA</v>
      </c>
    </row>
    <row r="37" spans="1:10" ht="15">
      <c r="A37" s="158"/>
      <c r="B37"/>
      <c r="C37"/>
      <c r="D37"/>
      <c r="E37"/>
      <c r="F37"/>
      <c r="G37"/>
      <c r="H37"/>
    </row>
    <row r="38" spans="1:10" ht="15">
      <c r="A38"/>
      <c r="B38"/>
      <c r="C38"/>
      <c r="D38"/>
      <c r="E38"/>
      <c r="F38"/>
      <c r="G38"/>
      <c r="H38"/>
    </row>
    <row r="39" spans="1:10" s="416" customFormat="1" ht="25.5" customHeight="1">
      <c r="A39" s="415" t="s">
        <v>60</v>
      </c>
    </row>
    <row r="40" spans="1:10" ht="15">
      <c r="A40"/>
      <c r="B40"/>
      <c r="C40"/>
      <c r="D40"/>
      <c r="E40"/>
      <c r="F40"/>
      <c r="G40"/>
      <c r="H40"/>
    </row>
    <row r="41" spans="1:10" ht="15">
      <c r="A41" s="93" t="s">
        <v>61</v>
      </c>
      <c r="B41"/>
      <c r="C41"/>
      <c r="D41"/>
      <c r="E41"/>
      <c r="F41"/>
      <c r="G41"/>
      <c r="H41"/>
    </row>
    <row r="42" spans="1:10" ht="15">
      <c r="A42" s="94"/>
      <c r="B42"/>
      <c r="C42"/>
      <c r="D42"/>
      <c r="E42"/>
      <c r="F42"/>
      <c r="G42"/>
      <c r="H42"/>
    </row>
    <row r="43" spans="1:10" ht="15">
      <c r="A43" s="95" t="s">
        <v>64</v>
      </c>
      <c r="B43"/>
      <c r="C43"/>
      <c r="D43"/>
      <c r="E43"/>
      <c r="F43"/>
      <c r="G43"/>
      <c r="H43"/>
    </row>
    <row r="44" spans="1:10" ht="15">
      <c r="A44" s="95"/>
      <c r="B44"/>
      <c r="C44"/>
      <c r="D44"/>
      <c r="E44"/>
      <c r="F44"/>
      <c r="G44"/>
      <c r="H44"/>
    </row>
    <row r="45" spans="1:10" ht="15">
      <c r="A45" s="95" t="s">
        <v>65</v>
      </c>
      <c r="B45"/>
      <c r="C45"/>
      <c r="D45"/>
      <c r="E45"/>
      <c r="F45"/>
      <c r="G45"/>
      <c r="H45"/>
    </row>
    <row r="46" spans="1:10" ht="15">
      <c r="A46" s="94"/>
      <c r="B46"/>
      <c r="C46"/>
      <c r="D46"/>
      <c r="E46"/>
      <c r="F46"/>
      <c r="G46"/>
      <c r="H46"/>
    </row>
    <row r="47" spans="1:10" ht="15">
      <c r="A47" s="96" t="s">
        <v>66</v>
      </c>
      <c r="B47"/>
      <c r="C47"/>
      <c r="D47"/>
      <c r="E47"/>
      <c r="F47"/>
      <c r="G47"/>
      <c r="H47"/>
    </row>
    <row r="48" spans="1:10" ht="29.25" customHeight="1">
      <c r="A48" s="408" t="s">
        <v>82</v>
      </c>
      <c r="B48" s="408"/>
      <c r="C48" s="408"/>
      <c r="D48" s="408"/>
      <c r="E48" s="408"/>
      <c r="F48" s="408"/>
      <c r="G48" s="408"/>
      <c r="H48" s="408"/>
      <c r="I48" s="408"/>
    </row>
    <row r="49" spans="1:8" ht="15">
      <c r="A49" s="94"/>
      <c r="B49"/>
      <c r="C49"/>
      <c r="D49"/>
      <c r="E49"/>
      <c r="F49"/>
      <c r="G49"/>
      <c r="H49"/>
    </row>
    <row r="50" spans="1:8" ht="15">
      <c r="A50" s="95" t="s">
        <v>67</v>
      </c>
      <c r="B50"/>
      <c r="C50"/>
      <c r="D50"/>
      <c r="E50"/>
      <c r="F50"/>
      <c r="G50"/>
      <c r="H50"/>
    </row>
    <row r="51" spans="1:8" ht="15">
      <c r="A51" s="94"/>
      <c r="B51"/>
      <c r="C51"/>
      <c r="D51"/>
      <c r="E51"/>
      <c r="F51"/>
      <c r="G51"/>
      <c r="H51"/>
    </row>
    <row r="52" spans="1:8" ht="15">
      <c r="A52" s="93" t="s">
        <v>62</v>
      </c>
      <c r="B52"/>
      <c r="C52"/>
      <c r="D52"/>
      <c r="E52"/>
      <c r="F52"/>
      <c r="G52"/>
      <c r="H52"/>
    </row>
    <row r="53" spans="1:8" ht="15">
      <c r="A53" s="94"/>
      <c r="B53"/>
      <c r="C53"/>
      <c r="D53"/>
      <c r="E53"/>
      <c r="F53"/>
      <c r="G53"/>
      <c r="H53"/>
    </row>
    <row r="54" spans="1:8" ht="15">
      <c r="A54" s="94" t="s">
        <v>68</v>
      </c>
      <c r="B54"/>
      <c r="C54"/>
      <c r="D54"/>
      <c r="E54"/>
      <c r="F54"/>
      <c r="G54"/>
      <c r="H54"/>
    </row>
    <row r="55" spans="1:8" ht="15">
      <c r="A55" s="94"/>
      <c r="B55"/>
      <c r="C55"/>
      <c r="D55"/>
      <c r="E55"/>
      <c r="F55"/>
      <c r="G55"/>
      <c r="H55"/>
    </row>
    <row r="56" spans="1:8" ht="15">
      <c r="A56" s="97" t="s">
        <v>69</v>
      </c>
      <c r="B56"/>
      <c r="C56"/>
      <c r="D56"/>
      <c r="E56"/>
      <c r="F56"/>
      <c r="G56"/>
      <c r="H56"/>
    </row>
    <row r="57" spans="1:8" ht="15">
      <c r="A57" s="94"/>
      <c r="B57"/>
      <c r="C57"/>
      <c r="D57"/>
      <c r="E57"/>
      <c r="F57"/>
      <c r="G57"/>
      <c r="H57"/>
    </row>
    <row r="58" spans="1:8" ht="15">
      <c r="A58" s="97" t="s">
        <v>126</v>
      </c>
      <c r="B58"/>
      <c r="C58"/>
      <c r="D58"/>
      <c r="E58"/>
      <c r="F58"/>
      <c r="G58"/>
      <c r="H58"/>
    </row>
    <row r="59" spans="1:8" ht="15">
      <c r="A59" s="94"/>
      <c r="B59"/>
      <c r="C59"/>
      <c r="D59"/>
      <c r="E59"/>
      <c r="F59"/>
      <c r="G59"/>
      <c r="H59"/>
    </row>
    <row r="60" spans="1:8" ht="15">
      <c r="A60" s="94" t="s">
        <v>70</v>
      </c>
      <c r="B60"/>
      <c r="C60"/>
      <c r="D60"/>
      <c r="E60"/>
      <c r="F60"/>
      <c r="G60"/>
      <c r="H60"/>
    </row>
    <row r="61" spans="1:8" ht="15">
      <c r="A61" s="94"/>
      <c r="B61"/>
      <c r="C61"/>
      <c r="D61"/>
      <c r="E61"/>
      <c r="F61"/>
      <c r="G61"/>
      <c r="H61"/>
    </row>
    <row r="62" spans="1:8" ht="15">
      <c r="A62" s="97" t="s">
        <v>127</v>
      </c>
      <c r="B62"/>
      <c r="C62"/>
      <c r="D62"/>
      <c r="E62"/>
      <c r="F62"/>
      <c r="G62"/>
      <c r="H62"/>
    </row>
    <row r="63" spans="1:8" ht="15">
      <c r="A63" s="94"/>
      <c r="B63"/>
      <c r="C63"/>
      <c r="D63"/>
      <c r="E63"/>
      <c r="F63"/>
      <c r="G63"/>
      <c r="H63"/>
    </row>
    <row r="64" spans="1:8" ht="15">
      <c r="A64" s="97" t="s">
        <v>128</v>
      </c>
      <c r="B64"/>
      <c r="C64"/>
      <c r="D64"/>
      <c r="E64"/>
      <c r="F64"/>
      <c r="G64"/>
      <c r="H64"/>
    </row>
    <row r="65" spans="1:8" ht="15">
      <c r="A65" s="97"/>
      <c r="B65"/>
      <c r="C65"/>
      <c r="D65"/>
      <c r="E65"/>
      <c r="F65"/>
      <c r="G65"/>
      <c r="H65"/>
    </row>
    <row r="66" spans="1:8" ht="15">
      <c r="A66" s="118" t="s">
        <v>141</v>
      </c>
      <c r="B66"/>
      <c r="C66"/>
      <c r="D66"/>
      <c r="E66"/>
      <c r="F66"/>
      <c r="G66"/>
      <c r="H66"/>
    </row>
    <row r="67" spans="1:8" ht="15">
      <c r="A67" s="97"/>
      <c r="B67"/>
      <c r="C67"/>
      <c r="D67"/>
      <c r="E67"/>
      <c r="F67"/>
      <c r="G67"/>
      <c r="H67"/>
    </row>
    <row r="68" spans="1:8" ht="15">
      <c r="A68" s="97" t="s">
        <v>129</v>
      </c>
      <c r="B68"/>
      <c r="C68"/>
      <c r="D68"/>
      <c r="E68"/>
      <c r="F68"/>
      <c r="G68"/>
      <c r="H68"/>
    </row>
    <row r="69" spans="1:8" ht="15">
      <c r="A69" s="94"/>
      <c r="B69"/>
      <c r="C69"/>
      <c r="D69"/>
      <c r="E69"/>
      <c r="F69"/>
      <c r="G69"/>
      <c r="H69"/>
    </row>
    <row r="70" spans="1:8" ht="15">
      <c r="A70" s="97" t="s">
        <v>130</v>
      </c>
      <c r="B70"/>
      <c r="C70"/>
      <c r="D70"/>
      <c r="E70"/>
      <c r="F70"/>
      <c r="G70"/>
      <c r="H70"/>
    </row>
    <row r="71" spans="1:8" ht="15">
      <c r="A71" s="94"/>
      <c r="B71"/>
      <c r="C71"/>
      <c r="D71"/>
      <c r="E71"/>
      <c r="F71"/>
      <c r="G71"/>
      <c r="H71"/>
    </row>
    <row r="72" spans="1:8" ht="15">
      <c r="A72" s="118" t="s">
        <v>137</v>
      </c>
      <c r="B72"/>
      <c r="C72"/>
      <c r="D72"/>
      <c r="E72"/>
      <c r="F72"/>
      <c r="G72"/>
      <c r="H72"/>
    </row>
    <row r="73" spans="1:8" ht="15">
      <c r="A73" s="98" t="s">
        <v>98</v>
      </c>
      <c r="B73"/>
      <c r="C73"/>
      <c r="D73"/>
      <c r="E73"/>
      <c r="F73"/>
      <c r="G73"/>
      <c r="H73"/>
    </row>
    <row r="74" spans="1:8" ht="15">
      <c r="A74" s="98" t="s">
        <v>99</v>
      </c>
      <c r="B74"/>
      <c r="C74"/>
      <c r="D74"/>
      <c r="E74"/>
      <c r="F74"/>
      <c r="G74"/>
      <c r="H74"/>
    </row>
    <row r="75" spans="1:8" ht="15">
      <c r="A75" s="98" t="s">
        <v>139</v>
      </c>
      <c r="B75"/>
      <c r="C75"/>
      <c r="D75"/>
      <c r="E75"/>
      <c r="F75"/>
      <c r="G75"/>
      <c r="H75"/>
    </row>
    <row r="76" spans="1:8" ht="15">
      <c r="A76" s="94"/>
      <c r="B76"/>
      <c r="C76"/>
      <c r="D76"/>
      <c r="E76"/>
      <c r="F76"/>
      <c r="G76"/>
      <c r="H76"/>
    </row>
    <row r="77" spans="1:8" ht="15">
      <c r="A77" s="97" t="s">
        <v>71</v>
      </c>
      <c r="B77"/>
      <c r="C77"/>
      <c r="D77"/>
      <c r="E77"/>
      <c r="F77"/>
      <c r="G77"/>
      <c r="H77"/>
    </row>
    <row r="78" spans="1:8" ht="15">
      <c r="A78" s="94"/>
      <c r="B78"/>
      <c r="C78"/>
      <c r="D78"/>
      <c r="E78"/>
      <c r="F78"/>
      <c r="G78"/>
      <c r="H78"/>
    </row>
    <row r="79" spans="1:8" ht="15">
      <c r="A79" s="97" t="s">
        <v>138</v>
      </c>
      <c r="B79"/>
      <c r="C79"/>
      <c r="D79"/>
      <c r="E79"/>
      <c r="F79"/>
      <c r="G79"/>
      <c r="H79"/>
    </row>
    <row r="80" spans="1:8" ht="15">
      <c r="A80" s="94"/>
      <c r="B80"/>
      <c r="C80"/>
      <c r="D80"/>
      <c r="E80"/>
      <c r="F80"/>
      <c r="G80"/>
      <c r="H80"/>
    </row>
    <row r="81" spans="1:8" ht="15">
      <c r="A81" s="94" t="s">
        <v>72</v>
      </c>
      <c r="B81"/>
      <c r="C81"/>
      <c r="D81"/>
      <c r="E81"/>
      <c r="F81"/>
      <c r="G81"/>
      <c r="H81"/>
    </row>
    <row r="82" spans="1:8" ht="15">
      <c r="A82" s="94"/>
      <c r="B82"/>
      <c r="C82"/>
      <c r="D82"/>
      <c r="E82"/>
      <c r="F82"/>
      <c r="G82"/>
      <c r="H82"/>
    </row>
    <row r="83" spans="1:8" ht="15">
      <c r="A83" s="163" t="s">
        <v>131</v>
      </c>
      <c r="B83"/>
      <c r="C83"/>
      <c r="D83"/>
      <c r="E83"/>
      <c r="F83"/>
      <c r="G83"/>
      <c r="H83"/>
    </row>
    <row r="84" spans="1:8" ht="15">
      <c r="A84" s="94" t="s">
        <v>73</v>
      </c>
      <c r="B84"/>
      <c r="C84"/>
      <c r="D84"/>
      <c r="E84"/>
      <c r="F84"/>
      <c r="G84"/>
      <c r="H84"/>
    </row>
    <row r="85" spans="1:8" ht="15">
      <c r="A85" s="94" t="s">
        <v>74</v>
      </c>
      <c r="B85"/>
      <c r="C85"/>
      <c r="D85"/>
      <c r="E85"/>
      <c r="F85"/>
      <c r="G85"/>
      <c r="H85"/>
    </row>
    <row r="86" spans="1:8" ht="15">
      <c r="A86" s="94" t="s">
        <v>75</v>
      </c>
      <c r="B86"/>
      <c r="C86"/>
      <c r="D86"/>
      <c r="E86"/>
      <c r="F86"/>
      <c r="G86"/>
      <c r="H86"/>
    </row>
    <row r="87" spans="1:8" ht="15">
      <c r="A87" s="94" t="s">
        <v>100</v>
      </c>
      <c r="B87"/>
      <c r="C87"/>
      <c r="D87"/>
      <c r="E87"/>
      <c r="F87"/>
      <c r="G87"/>
      <c r="H87"/>
    </row>
    <row r="88" spans="1:8" ht="15">
      <c r="A88" s="94" t="s">
        <v>76</v>
      </c>
      <c r="B88"/>
      <c r="C88"/>
      <c r="D88"/>
      <c r="E88"/>
      <c r="F88"/>
      <c r="G88"/>
      <c r="H88"/>
    </row>
    <row r="89" spans="1:8" ht="15">
      <c r="A89" s="94"/>
      <c r="B89"/>
      <c r="C89"/>
      <c r="D89"/>
      <c r="E89"/>
      <c r="F89"/>
      <c r="G89"/>
      <c r="H89"/>
    </row>
    <row r="90" spans="1:8" ht="15">
      <c r="A90" s="163" t="s">
        <v>142</v>
      </c>
      <c r="B90"/>
      <c r="C90"/>
      <c r="D90"/>
      <c r="E90"/>
      <c r="F90"/>
      <c r="G90"/>
      <c r="H90"/>
    </row>
    <row r="91" spans="1:8" ht="15">
      <c r="A91" s="94"/>
      <c r="B91"/>
      <c r="C91"/>
      <c r="D91"/>
      <c r="E91"/>
      <c r="F91"/>
      <c r="G91"/>
      <c r="H91"/>
    </row>
    <row r="92" spans="1:8" ht="15">
      <c r="A92" s="94" t="s">
        <v>77</v>
      </c>
      <c r="B92"/>
      <c r="C92"/>
      <c r="D92"/>
      <c r="E92"/>
      <c r="F92"/>
      <c r="G92"/>
      <c r="H92"/>
    </row>
    <row r="93" spans="1:8" ht="15">
      <c r="A93" s="94"/>
      <c r="B93"/>
      <c r="C93"/>
      <c r="D93"/>
      <c r="E93"/>
      <c r="F93"/>
      <c r="G93"/>
      <c r="H93"/>
    </row>
    <row r="94" spans="1:8" ht="15">
      <c r="A94" s="164" t="s">
        <v>132</v>
      </c>
      <c r="B94"/>
      <c r="C94"/>
      <c r="D94"/>
      <c r="E94"/>
      <c r="F94"/>
      <c r="G94"/>
      <c r="H94"/>
    </row>
    <row r="95" spans="1:8" ht="15">
      <c r="A95" s="94"/>
      <c r="B95"/>
      <c r="C95"/>
      <c r="D95"/>
      <c r="E95"/>
      <c r="F95"/>
      <c r="G95"/>
      <c r="H95"/>
    </row>
    <row r="96" spans="1:8" ht="15">
      <c r="A96" s="94" t="s">
        <v>79</v>
      </c>
      <c r="B96"/>
      <c r="C96"/>
      <c r="D96"/>
      <c r="E96"/>
      <c r="F96"/>
      <c r="G96"/>
      <c r="H96"/>
    </row>
    <row r="97" spans="1:8" ht="15">
      <c r="A97" s="94"/>
      <c r="B97"/>
      <c r="C97"/>
      <c r="D97"/>
      <c r="E97"/>
      <c r="F97"/>
      <c r="G97"/>
      <c r="H97"/>
    </row>
    <row r="98" spans="1:8" ht="15">
      <c r="A98" s="97" t="s">
        <v>133</v>
      </c>
      <c r="B98"/>
      <c r="C98"/>
      <c r="D98"/>
      <c r="E98"/>
      <c r="F98"/>
      <c r="G98"/>
      <c r="H98"/>
    </row>
    <row r="99" spans="1:8" ht="15">
      <c r="A99" s="94"/>
      <c r="B99"/>
      <c r="C99"/>
      <c r="D99"/>
      <c r="E99"/>
      <c r="F99"/>
      <c r="G99"/>
      <c r="H99"/>
    </row>
    <row r="100" spans="1:8" ht="15">
      <c r="A100" s="97" t="s">
        <v>134</v>
      </c>
      <c r="B100"/>
      <c r="C100"/>
      <c r="D100"/>
      <c r="E100"/>
      <c r="F100"/>
      <c r="G100"/>
      <c r="H100"/>
    </row>
    <row r="101" spans="1:8" ht="15">
      <c r="A101" s="94"/>
      <c r="B101"/>
      <c r="C101"/>
      <c r="D101"/>
      <c r="E101"/>
      <c r="F101"/>
      <c r="G101"/>
      <c r="H101"/>
    </row>
    <row r="102" spans="1:8" ht="15">
      <c r="A102" s="97" t="s">
        <v>135</v>
      </c>
      <c r="B102"/>
      <c r="C102"/>
      <c r="D102"/>
      <c r="E102"/>
      <c r="F102"/>
      <c r="G102"/>
      <c r="H102"/>
    </row>
    <row r="103" spans="1:8" ht="15">
      <c r="A103" s="94"/>
      <c r="B103"/>
      <c r="C103"/>
      <c r="D103"/>
      <c r="E103"/>
      <c r="F103"/>
      <c r="G103"/>
      <c r="H103"/>
    </row>
    <row r="104" spans="1:8" ht="15">
      <c r="A104" s="98" t="s">
        <v>80</v>
      </c>
      <c r="B104"/>
      <c r="C104"/>
      <c r="D104"/>
      <c r="E104"/>
      <c r="F104"/>
      <c r="G104"/>
      <c r="H104"/>
    </row>
    <row r="105" spans="1:8" ht="15">
      <c r="A105" s="98" t="s">
        <v>81</v>
      </c>
      <c r="C105"/>
      <c r="D105"/>
      <c r="E105"/>
      <c r="F105"/>
      <c r="G105"/>
      <c r="H105"/>
    </row>
    <row r="106" spans="1:8" ht="15">
      <c r="A106" s="94"/>
      <c r="B106"/>
      <c r="C106"/>
      <c r="D106"/>
      <c r="E106"/>
      <c r="F106"/>
      <c r="G106"/>
      <c r="H106"/>
    </row>
    <row r="107" spans="1:8" ht="15">
      <c r="A107" s="94" t="s">
        <v>78</v>
      </c>
      <c r="B107"/>
      <c r="C107"/>
      <c r="D107"/>
      <c r="E107"/>
      <c r="F107"/>
      <c r="G107"/>
      <c r="H107"/>
    </row>
    <row r="108" spans="1:8" ht="15">
      <c r="A108" s="94"/>
      <c r="B108"/>
      <c r="C108"/>
      <c r="D108"/>
      <c r="E108"/>
      <c r="F108"/>
      <c r="G108"/>
      <c r="H108"/>
    </row>
    <row r="109" spans="1:8" ht="15">
      <c r="A109" s="163" t="s">
        <v>136</v>
      </c>
      <c r="B109"/>
      <c r="C109"/>
      <c r="D109"/>
      <c r="E109"/>
      <c r="F109"/>
      <c r="G109"/>
      <c r="H109"/>
    </row>
    <row r="110" spans="1:8" ht="15">
      <c r="A110" s="94"/>
      <c r="B110"/>
      <c r="C110"/>
      <c r="D110"/>
      <c r="E110"/>
      <c r="F110"/>
      <c r="G110"/>
      <c r="H110"/>
    </row>
    <row r="111" spans="1:8" ht="15">
      <c r="A111" s="94"/>
      <c r="B111"/>
      <c r="C111"/>
      <c r="D111"/>
      <c r="E111"/>
      <c r="F111"/>
      <c r="G111"/>
      <c r="H111"/>
    </row>
    <row r="112" spans="1:8" ht="15">
      <c r="A112" s="94"/>
      <c r="B112"/>
      <c r="C112"/>
      <c r="D112"/>
      <c r="E112"/>
      <c r="F112"/>
      <c r="G112"/>
      <c r="H112"/>
    </row>
    <row r="113" spans="1:8" ht="15">
      <c r="A113" s="94"/>
      <c r="B113"/>
      <c r="C113"/>
      <c r="D113"/>
      <c r="E113"/>
      <c r="F113"/>
      <c r="G113"/>
      <c r="H113"/>
    </row>
    <row r="114" spans="1:8" ht="15">
      <c r="A114" s="93" t="s">
        <v>63</v>
      </c>
      <c r="B114"/>
      <c r="C114"/>
      <c r="D114"/>
      <c r="E114"/>
      <c r="F114"/>
      <c r="G114"/>
      <c r="H114"/>
    </row>
    <row r="115" spans="1:8" ht="15">
      <c r="A115" s="94"/>
      <c r="B115"/>
      <c r="C115"/>
      <c r="D115"/>
      <c r="E115"/>
      <c r="F115"/>
      <c r="G115"/>
      <c r="H115"/>
    </row>
    <row r="116" spans="1:8" ht="15">
      <c r="A116" s="94"/>
      <c r="B116"/>
      <c r="C116"/>
      <c r="D116"/>
      <c r="E116"/>
      <c r="F116"/>
      <c r="G116"/>
      <c r="H116"/>
    </row>
    <row r="117" spans="1:8" ht="15" customHeight="1">
      <c r="A117" s="165" t="s">
        <v>152</v>
      </c>
      <c r="B117"/>
      <c r="C117"/>
      <c r="D117"/>
      <c r="E117"/>
      <c r="F117"/>
      <c r="G117"/>
      <c r="H117"/>
    </row>
    <row r="118" spans="1:8" ht="15" customHeight="1">
      <c r="A118" s="165" t="s">
        <v>153</v>
      </c>
      <c r="B118"/>
      <c r="C118"/>
      <c r="D118"/>
      <c r="E118"/>
      <c r="F118"/>
      <c r="G118"/>
      <c r="H118"/>
    </row>
    <row r="119" spans="1:8" ht="15">
      <c r="A119" s="94"/>
      <c r="B119"/>
      <c r="C119"/>
      <c r="D119"/>
      <c r="E119"/>
      <c r="F119"/>
      <c r="G119"/>
      <c r="H119"/>
    </row>
    <row r="120" spans="1:8" ht="15">
      <c r="A120" s="165" t="s">
        <v>143</v>
      </c>
      <c r="B120"/>
      <c r="C120"/>
      <c r="D120"/>
      <c r="E120"/>
      <c r="F120"/>
      <c r="G120"/>
      <c r="H120"/>
    </row>
    <row r="121" spans="1:8" ht="15">
      <c r="A121" s="94"/>
      <c r="B121"/>
      <c r="C121"/>
      <c r="D121"/>
      <c r="E121"/>
      <c r="F121"/>
      <c r="G121"/>
      <c r="H121"/>
    </row>
    <row r="122" spans="1:8" ht="15">
      <c r="A122" s="165" t="s">
        <v>144</v>
      </c>
      <c r="B122"/>
      <c r="C122"/>
      <c r="D122"/>
      <c r="E122"/>
      <c r="F122"/>
      <c r="G122"/>
      <c r="H122"/>
    </row>
    <row r="123" spans="1:8">
      <c r="A123" s="18" t="s">
        <v>37</v>
      </c>
    </row>
    <row r="124" spans="1:8">
      <c r="A124" s="18" t="s">
        <v>38</v>
      </c>
    </row>
  </sheetData>
  <sheetProtection algorithmName="SHA-512" hashValue="b/LcjyRTXYJJsOJv8JfMohIhHKdEFohdZB9Tr/rnHs8ItCfOvDoog5nPNQzNkn0PAw1fqQXTWPhMtnL64fzqBA==" saltValue="Z56jlFGNg2g9MlAOFdppyg==" spinCount="100000" sheet="1" objects="1" scenarios="1"/>
  <mergeCells count="22">
    <mergeCell ref="A48:I48"/>
    <mergeCell ref="A9:C9"/>
    <mergeCell ref="A10:C10"/>
    <mergeCell ref="F9:H9"/>
    <mergeCell ref="B12:C12"/>
    <mergeCell ref="A39:XFD39"/>
    <mergeCell ref="B36:C36"/>
    <mergeCell ref="E13:G13"/>
    <mergeCell ref="B1:C1"/>
    <mergeCell ref="A23:B23"/>
    <mergeCell ref="A20:B20"/>
    <mergeCell ref="B13:C13"/>
    <mergeCell ref="B35:C35"/>
    <mergeCell ref="B34:C34"/>
    <mergeCell ref="A26:B26"/>
    <mergeCell ref="B33:C33"/>
    <mergeCell ref="B2:G3"/>
    <mergeCell ref="F6:G6"/>
    <mergeCell ref="F7:G7"/>
    <mergeCell ref="E12:G12"/>
    <mergeCell ref="A30:B30"/>
    <mergeCell ref="F10:H10"/>
  </mergeCells>
  <phoneticPr fontId="0" type="noConversion"/>
  <pageMargins left="0.75" right="0.75" top="1" bottom="1" header="0.49212598499999999" footer="0.49212598499999999"/>
  <pageSetup paperSize="9" scale="39" fitToHeight="2" orientation="portrait" horizontalDpi="4294967295" verticalDpi="4294967295" r:id="rId1"/>
  <headerFooter alignWithMargins="0">
    <oddFooter>&amp;L27.477 v006   micro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Plan4"/>
  <dimension ref="B1:FJ47"/>
  <sheetViews>
    <sheetView showGridLines="0" zoomScale="85" zoomScaleNormal="85" zoomScaleSheetLayoutView="100" workbookViewId="0">
      <pane xSplit="12" ySplit="16" topLeftCell="M26" activePane="bottomRight" state="frozen"/>
      <selection activeCell="F33" sqref="F33"/>
      <selection pane="topRight" activeCell="F33" sqref="F33"/>
      <selection pane="bottomLeft" activeCell="F33" sqref="F33"/>
      <selection pane="bottomRight" activeCell="F33" sqref="F33"/>
    </sheetView>
  </sheetViews>
  <sheetFormatPr defaultColWidth="7.85546875" defaultRowHeight="11.25"/>
  <cols>
    <col min="1" max="1" width="2.28515625" style="21" customWidth="1"/>
    <col min="2" max="2" width="11.42578125" style="68" hidden="1" customWidth="1"/>
    <col min="3" max="3" width="7.85546875" style="21" customWidth="1"/>
    <col min="4" max="4" width="7.5703125" style="21" customWidth="1"/>
    <col min="5" max="5" width="44" style="21" customWidth="1"/>
    <col min="6" max="6" width="9.140625" style="21" customWidth="1"/>
    <col min="7" max="7" width="10.5703125" style="57" bestFit="1" customWidth="1"/>
    <col min="8" max="8" width="9.5703125" style="21" customWidth="1"/>
    <col min="9" max="9" width="11" style="21" customWidth="1"/>
    <col min="10" max="10" width="0.85546875" style="21" customWidth="1"/>
    <col min="11" max="11" width="9.140625" style="21" hidden="1" customWidth="1"/>
    <col min="12" max="12" width="27.140625" style="21" customWidth="1"/>
    <col min="13" max="13" width="0.85546875" style="21" customWidth="1"/>
    <col min="14" max="63" width="8.42578125" style="21" customWidth="1"/>
    <col min="64" max="64" width="1.42578125" style="21" customWidth="1"/>
    <col min="65" max="166" width="7.85546875" style="21" hidden="1" customWidth="1"/>
    <col min="167" max="167" width="7.85546875" style="21" customWidth="1"/>
    <col min="168" max="16384" width="7.85546875" style="21"/>
  </cols>
  <sheetData>
    <row r="1" spans="2:166" s="88" customFormat="1" hidden="1">
      <c r="B1" s="120">
        <f ca="1">ROW(Nível)-ROW(LIorçamento)+1</f>
        <v>-17</v>
      </c>
      <c r="C1" s="83" t="str">
        <f>IF(D1="","",IF(ISNUMBER(VALUE(D1)),"Meta",IF(AND(F1&lt;&gt;"",I1&lt;&gt;""),"Serviço","Nível")))</f>
        <v/>
      </c>
      <c r="D1" s="140"/>
      <c r="E1" s="141"/>
      <c r="F1" s="139"/>
      <c r="G1" s="173" t="str">
        <f>IF(Nível="Serviço",SUMIF($N$15:$BK$15,"&lt;&gt;"&amp;"",N1:BK1),"")</f>
        <v/>
      </c>
      <c r="H1" s="174" t="str">
        <f>IF(AND(ISNUMBER(G1),G1&lt;&gt;0),I1/G1,IF(G1=0,0,""))</f>
        <v/>
      </c>
      <c r="I1" s="175"/>
      <c r="J1" s="86"/>
      <c r="K1" s="170" t="str">
        <f>IF(L1="","",VALUE(LEFT(L1,(FIND("-",L1,1))-1)))</f>
        <v/>
      </c>
      <c r="L1" s="169"/>
      <c r="M1" s="87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  <c r="AJ1" s="180"/>
      <c r="AK1" s="180"/>
      <c r="AL1" s="180"/>
      <c r="AM1" s="180"/>
      <c r="AN1" s="180"/>
      <c r="AO1" s="180"/>
      <c r="AP1" s="180"/>
      <c r="AQ1" s="180"/>
      <c r="AR1" s="180"/>
      <c r="AS1" s="180"/>
      <c r="AT1" s="180"/>
      <c r="AU1" s="180"/>
      <c r="AV1" s="180"/>
      <c r="AW1" s="180"/>
      <c r="AX1" s="180"/>
      <c r="AY1" s="180"/>
      <c r="AZ1" s="180"/>
      <c r="BA1" s="180"/>
      <c r="BB1" s="180"/>
      <c r="BC1" s="180"/>
      <c r="BD1" s="180"/>
      <c r="BE1" s="180"/>
      <c r="BF1" s="180"/>
      <c r="BG1" s="180"/>
      <c r="BH1" s="180"/>
      <c r="BI1" s="180"/>
      <c r="BJ1" s="180"/>
      <c r="BK1" s="180"/>
      <c r="BM1" s="121" t="e">
        <f t="shared" ref="BM1:CR1" si="0">IF(N$15="",0,IF(ISNUMBER(PreçoUnit),PreçoUnit*INDEX(Import.PLQ,$B1,BM$16),0))</f>
        <v>#REF!</v>
      </c>
      <c r="BN1" s="121" t="e">
        <f t="shared" si="0"/>
        <v>#REF!</v>
      </c>
      <c r="BO1" s="121" t="e">
        <f t="shared" si="0"/>
        <v>#REF!</v>
      </c>
      <c r="BP1" s="121" t="e">
        <f t="shared" si="0"/>
        <v>#REF!</v>
      </c>
      <c r="BQ1" s="121">
        <f t="shared" si="0"/>
        <v>0</v>
      </c>
      <c r="BR1" s="121">
        <f t="shared" si="0"/>
        <v>0</v>
      </c>
      <c r="BS1" s="121">
        <f t="shared" si="0"/>
        <v>0</v>
      </c>
      <c r="BT1" s="121">
        <f t="shared" si="0"/>
        <v>0</v>
      </c>
      <c r="BU1" s="121">
        <f t="shared" si="0"/>
        <v>0</v>
      </c>
      <c r="BV1" s="121">
        <f t="shared" si="0"/>
        <v>0</v>
      </c>
      <c r="BW1" s="121">
        <f t="shared" si="0"/>
        <v>0</v>
      </c>
      <c r="BX1" s="121">
        <f t="shared" si="0"/>
        <v>0</v>
      </c>
      <c r="BY1" s="121">
        <f t="shared" si="0"/>
        <v>0</v>
      </c>
      <c r="BZ1" s="121">
        <f t="shared" si="0"/>
        <v>0</v>
      </c>
      <c r="CA1" s="121">
        <f t="shared" si="0"/>
        <v>0</v>
      </c>
      <c r="CB1" s="121">
        <f t="shared" si="0"/>
        <v>0</v>
      </c>
      <c r="CC1" s="121">
        <f t="shared" si="0"/>
        <v>0</v>
      </c>
      <c r="CD1" s="121">
        <f t="shared" si="0"/>
        <v>0</v>
      </c>
      <c r="CE1" s="121">
        <f t="shared" si="0"/>
        <v>0</v>
      </c>
      <c r="CF1" s="121">
        <f t="shared" si="0"/>
        <v>0</v>
      </c>
      <c r="CG1" s="121">
        <f t="shared" si="0"/>
        <v>0</v>
      </c>
      <c r="CH1" s="121">
        <f t="shared" si="0"/>
        <v>0</v>
      </c>
      <c r="CI1" s="121">
        <f t="shared" si="0"/>
        <v>0</v>
      </c>
      <c r="CJ1" s="121">
        <f t="shared" si="0"/>
        <v>0</v>
      </c>
      <c r="CK1" s="121">
        <f t="shared" si="0"/>
        <v>0</v>
      </c>
      <c r="CL1" s="121">
        <f t="shared" si="0"/>
        <v>0</v>
      </c>
      <c r="CM1" s="121">
        <f t="shared" si="0"/>
        <v>0</v>
      </c>
      <c r="CN1" s="121">
        <f t="shared" si="0"/>
        <v>0</v>
      </c>
      <c r="CO1" s="121">
        <f t="shared" si="0"/>
        <v>0</v>
      </c>
      <c r="CP1" s="121">
        <f t="shared" si="0"/>
        <v>0</v>
      </c>
      <c r="CQ1" s="121">
        <f t="shared" si="0"/>
        <v>0</v>
      </c>
      <c r="CR1" s="121">
        <f t="shared" si="0"/>
        <v>0</v>
      </c>
      <c r="CS1" s="121">
        <f t="shared" ref="CS1:DJ1" si="1">IF(AT$15="",0,IF(ISNUMBER(PreçoUnit),PreçoUnit*INDEX(Import.PLQ,$B1,CS$16),0))</f>
        <v>0</v>
      </c>
      <c r="CT1" s="121">
        <f t="shared" si="1"/>
        <v>0</v>
      </c>
      <c r="CU1" s="121">
        <f t="shared" si="1"/>
        <v>0</v>
      </c>
      <c r="CV1" s="121">
        <f t="shared" si="1"/>
        <v>0</v>
      </c>
      <c r="CW1" s="121">
        <f t="shared" si="1"/>
        <v>0</v>
      </c>
      <c r="CX1" s="121">
        <f t="shared" si="1"/>
        <v>0</v>
      </c>
      <c r="CY1" s="121">
        <f t="shared" si="1"/>
        <v>0</v>
      </c>
      <c r="CZ1" s="121">
        <f t="shared" si="1"/>
        <v>0</v>
      </c>
      <c r="DA1" s="121">
        <f t="shared" si="1"/>
        <v>0</v>
      </c>
      <c r="DB1" s="121">
        <f t="shared" si="1"/>
        <v>0</v>
      </c>
      <c r="DC1" s="121">
        <f t="shared" si="1"/>
        <v>0</v>
      </c>
      <c r="DD1" s="121">
        <f t="shared" si="1"/>
        <v>0</v>
      </c>
      <c r="DE1" s="121">
        <f t="shared" si="1"/>
        <v>0</v>
      </c>
      <c r="DF1" s="121">
        <f t="shared" si="1"/>
        <v>0</v>
      </c>
      <c r="DG1" s="121">
        <f t="shared" si="1"/>
        <v>0</v>
      </c>
      <c r="DH1" s="121">
        <f t="shared" si="1"/>
        <v>0</v>
      </c>
      <c r="DI1" s="121">
        <f t="shared" si="1"/>
        <v>0</v>
      </c>
      <c r="DJ1" s="121">
        <f t="shared" si="1"/>
        <v>0</v>
      </c>
      <c r="DK1" s="128">
        <f>IF(D1="",0,IF(ISNUMBER(VALUE(D1)),VALUE(D1),LEFT(D1,FIND(".",D1)-1)))</f>
        <v>0</v>
      </c>
      <c r="DL1" s="128">
        <f ca="1">SUM(DM1:FJ1)</f>
        <v>0</v>
      </c>
      <c r="DM1" s="121">
        <f ca="1">IF($K1&lt;&gt;1,IF(ISNUMBER(INDEX(Import.PLE,$K1,DM$16)),IF(INDEX(Import.PLE,$K1,DM$16)&lt;=mediçao,BM1,0),0),PLE!$AA$28*BM1)</f>
        <v>0</v>
      </c>
      <c r="DN1" s="121">
        <f ca="1">IF($K1&lt;&gt;1,IF(ISNUMBER(INDEX(Import.PLE,$K1,DN$16)),IF(INDEX(Import.PLE,$K1,DN$16)&lt;=mediçao,BN1,0),0),PLE!$AA$28*BN1)</f>
        <v>0</v>
      </c>
      <c r="DO1" s="121">
        <f ca="1">IF($K1&lt;&gt;1,IF(ISNUMBER(INDEX(Import.PLE,$K1,DO$16)),IF(INDEX(Import.PLE,$K1,DO$16)&lt;=mediçao,BO1,0),0),PLE!$AA$28*BO1)</f>
        <v>0</v>
      </c>
      <c r="DP1" s="121">
        <f ca="1">IF($K1&lt;&gt;1,IF(ISNUMBER(INDEX(Import.PLE,$K1,DP$16)),IF(INDEX(Import.PLE,$K1,DP$16)&lt;=mediçao,BP1,0),0),PLE!$AA$28*BP1)</f>
        <v>0</v>
      </c>
      <c r="DQ1" s="121">
        <f ca="1">IF($K1&lt;&gt;1,IF(ISNUMBER(INDEX(Import.PLE,$K1,DQ$16)),IF(INDEX(Import.PLE,$K1,DQ$16)&lt;=mediçao,BQ1,0),0),PLE!$AA$28*BQ1)</f>
        <v>0</v>
      </c>
      <c r="DR1" s="121">
        <f ca="1">IF($K1&lt;&gt;1,IF(ISNUMBER(INDEX(Import.PLE,$K1,DR$16)),IF(INDEX(Import.PLE,$K1,DR$16)&lt;=mediçao,BR1,0),0),PLE!$AA$28*BR1)</f>
        <v>0</v>
      </c>
      <c r="DS1" s="121">
        <f ca="1">IF($K1&lt;&gt;1,IF(ISNUMBER(INDEX(Import.PLE,$K1,DS$16)),IF(INDEX(Import.PLE,$K1,DS$16)&lt;=mediçao,BS1,0),0),PLE!$AA$28*BS1)</f>
        <v>0</v>
      </c>
      <c r="DT1" s="121">
        <f ca="1">IF($K1&lt;&gt;1,IF(ISNUMBER(INDEX(Import.PLE,$K1,DT$16)),IF(INDEX(Import.PLE,$K1,DT$16)&lt;=mediçao,BT1,0),0),PLE!$AA$28*BT1)</f>
        <v>0</v>
      </c>
      <c r="DU1" s="121">
        <f ca="1">IF($K1&lt;&gt;1,IF(ISNUMBER(INDEX(Import.PLE,$K1,DU$16)),IF(INDEX(Import.PLE,$K1,DU$16)&lt;=mediçao,BU1,0),0),PLE!$AA$28*BU1)</f>
        <v>0</v>
      </c>
      <c r="DV1" s="121">
        <f ca="1">IF($K1&lt;&gt;1,IF(ISNUMBER(INDEX(Import.PLE,$K1,DV$16)),IF(INDEX(Import.PLE,$K1,DV$16)&lt;=mediçao,BV1,0),0),PLE!$AA$28*BV1)</f>
        <v>0</v>
      </c>
      <c r="DW1" s="121">
        <f ca="1">IF($K1&lt;&gt;1,IF(ISNUMBER(INDEX(Import.PLE,$K1,DW$16)),IF(INDEX(Import.PLE,$K1,DW$16)&lt;=mediçao,BW1,0),0),PLE!$AA$28*BW1)</f>
        <v>0</v>
      </c>
      <c r="DX1" s="121">
        <f ca="1">IF($K1&lt;&gt;1,IF(ISNUMBER(INDEX(Import.PLE,$K1,DX$16)),IF(INDEX(Import.PLE,$K1,DX$16)&lt;=mediçao,BX1,0),0),PLE!$AA$28*BX1)</f>
        <v>0</v>
      </c>
      <c r="DY1" s="121">
        <f ca="1">IF($K1&lt;&gt;1,IF(ISNUMBER(INDEX(Import.PLE,$K1,DY$16)),IF(INDEX(Import.PLE,$K1,DY$16)&lt;=mediçao,BY1,0),0),PLE!$AA$28*BY1)</f>
        <v>0</v>
      </c>
      <c r="DZ1" s="121">
        <f ca="1">IF($K1&lt;&gt;1,IF(ISNUMBER(INDEX(Import.PLE,$K1,DZ$16)),IF(INDEX(Import.PLE,$K1,DZ$16)&lt;=mediçao,BZ1,0),0),PLE!$AA$28*BZ1)</f>
        <v>0</v>
      </c>
      <c r="EA1" s="121">
        <f ca="1">IF($K1&lt;&gt;1,IF(ISNUMBER(INDEX(Import.PLE,$K1,EA$16)),IF(INDEX(Import.PLE,$K1,EA$16)&lt;=mediçao,CA1,0),0),PLE!$AA$28*CA1)</f>
        <v>0</v>
      </c>
      <c r="EB1" s="121">
        <f ca="1">IF($K1&lt;&gt;1,IF(ISNUMBER(INDEX(Import.PLE,$K1,EB$16)),IF(INDEX(Import.PLE,$K1,EB$16)&lt;=mediçao,CB1,0),0),PLE!$AA$28*CB1)</f>
        <v>0</v>
      </c>
      <c r="EC1" s="121">
        <f ca="1">IF($K1&lt;&gt;1,IF(ISNUMBER(INDEX(Import.PLE,$K1,EC$16)),IF(INDEX(Import.PLE,$K1,EC$16)&lt;=mediçao,CC1,0),0),PLE!$AA$28*CC1)</f>
        <v>0</v>
      </c>
      <c r="ED1" s="121">
        <f ca="1">IF($K1&lt;&gt;1,IF(ISNUMBER(INDEX(Import.PLE,$K1,ED$16)),IF(INDEX(Import.PLE,$K1,ED$16)&lt;=mediçao,CD1,0),0),PLE!$AA$28*CD1)</f>
        <v>0</v>
      </c>
      <c r="EE1" s="121">
        <f ca="1">IF($K1&lt;&gt;1,IF(ISNUMBER(INDEX(Import.PLE,$K1,EE$16)),IF(INDEX(Import.PLE,$K1,EE$16)&lt;=mediçao,CE1,0),0),PLE!$AA$28*CE1)</f>
        <v>0</v>
      </c>
      <c r="EF1" s="121">
        <f ca="1">IF($K1&lt;&gt;1,IF(ISNUMBER(INDEX(Import.PLE,$K1,EF$16)),IF(INDEX(Import.PLE,$K1,EF$16)&lt;=mediçao,CF1,0),0),PLE!$AA$28*CF1)</f>
        <v>0</v>
      </c>
      <c r="EG1" s="121">
        <f ca="1">IF($K1&lt;&gt;1,IF(ISNUMBER(INDEX(Import.PLE,$K1,EG$16)),IF(INDEX(Import.PLE,$K1,EG$16)&lt;=mediçao,CG1,0),0),PLE!$AA$28*CG1)</f>
        <v>0</v>
      </c>
      <c r="EH1" s="121">
        <f ca="1">IF($K1&lt;&gt;1,IF(ISNUMBER(INDEX(Import.PLE,$K1,EH$16)),IF(INDEX(Import.PLE,$K1,EH$16)&lt;=mediçao,CH1,0),0),PLE!$AA$28*CH1)</f>
        <v>0</v>
      </c>
      <c r="EI1" s="121">
        <f ca="1">IF($K1&lt;&gt;1,IF(ISNUMBER(INDEX(Import.PLE,$K1,EI$16)),IF(INDEX(Import.PLE,$K1,EI$16)&lt;=mediçao,CI1,0),0),PLE!$AA$28*CI1)</f>
        <v>0</v>
      </c>
      <c r="EJ1" s="121">
        <f ca="1">IF($K1&lt;&gt;1,IF(ISNUMBER(INDEX(Import.PLE,$K1,EJ$16)),IF(INDEX(Import.PLE,$K1,EJ$16)&lt;=mediçao,CJ1,0),0),PLE!$AA$28*CJ1)</f>
        <v>0</v>
      </c>
      <c r="EK1" s="121">
        <f ca="1">IF($K1&lt;&gt;1,IF(ISNUMBER(INDEX(Import.PLE,$K1,EK$16)),IF(INDEX(Import.PLE,$K1,EK$16)&lt;=mediçao,CK1,0),0),PLE!$AA$28*CK1)</f>
        <v>0</v>
      </c>
      <c r="EL1" s="121">
        <f ca="1">IF($K1&lt;&gt;1,IF(ISNUMBER(INDEX(Import.PLE,$K1,EL$16)),IF(INDEX(Import.PLE,$K1,EL$16)&lt;=mediçao,CL1,0),0),PLE!$AA$28*CL1)</f>
        <v>0</v>
      </c>
      <c r="EM1" s="121">
        <f ca="1">IF($K1&lt;&gt;1,IF(ISNUMBER(INDEX(Import.PLE,$K1,EM$16)),IF(INDEX(Import.PLE,$K1,EM$16)&lt;=mediçao,CM1,0),0),PLE!$AA$28*CM1)</f>
        <v>0</v>
      </c>
      <c r="EN1" s="121">
        <f ca="1">IF($K1&lt;&gt;1,IF(ISNUMBER(INDEX(Import.PLE,$K1,EN$16)),IF(INDEX(Import.PLE,$K1,EN$16)&lt;=mediçao,CN1,0),0),PLE!$AA$28*CN1)</f>
        <v>0</v>
      </c>
      <c r="EO1" s="121">
        <f ca="1">IF($K1&lt;&gt;1,IF(ISNUMBER(INDEX(Import.PLE,$K1,EO$16)),IF(INDEX(Import.PLE,$K1,EO$16)&lt;=mediçao,CO1,0),0),PLE!$AA$28*CO1)</f>
        <v>0</v>
      </c>
      <c r="EP1" s="121">
        <f ca="1">IF($K1&lt;&gt;1,IF(ISNUMBER(INDEX(Import.PLE,$K1,EP$16)),IF(INDEX(Import.PLE,$K1,EP$16)&lt;=mediçao,CP1,0),0),PLE!$AA$28*CP1)</f>
        <v>0</v>
      </c>
      <c r="EQ1" s="121">
        <f ca="1">IF($K1&lt;&gt;1,IF(ISNUMBER(INDEX(Import.PLE,$K1,EQ$16)),IF(INDEX(Import.PLE,$K1,EQ$16)&lt;=mediçao,CQ1,0),0),PLE!$AA$28*CQ1)</f>
        <v>0</v>
      </c>
      <c r="ER1" s="121">
        <f ca="1">IF($K1&lt;&gt;1,IF(ISNUMBER(INDEX(Import.PLE,$K1,ER$16)),IF(INDEX(Import.PLE,$K1,ER$16)&lt;=mediçao,CR1,0),0),PLE!$AA$28*CR1)</f>
        <v>0</v>
      </c>
      <c r="ES1" s="121">
        <f ca="1">IF($K1&lt;&gt;1,IF(ISNUMBER(INDEX(Import.PLE,$K1,ES$16)),IF(INDEX(Import.PLE,$K1,ES$16)&lt;=mediçao,CS1,0),0),PLE!$AA$28*CS1)</f>
        <v>0</v>
      </c>
      <c r="ET1" s="121">
        <f ca="1">IF($K1&lt;&gt;1,IF(ISNUMBER(INDEX(Import.PLE,$K1,ET$16)),IF(INDEX(Import.PLE,$K1,ET$16)&lt;=mediçao,CT1,0),0),PLE!$AA$28*CT1)</f>
        <v>0</v>
      </c>
      <c r="EU1" s="121">
        <f ca="1">IF($K1&lt;&gt;1,IF(ISNUMBER(INDEX(Import.PLE,$K1,EU$16)),IF(INDEX(Import.PLE,$K1,EU$16)&lt;=mediçao,CU1,0),0),PLE!$AA$28*CU1)</f>
        <v>0</v>
      </c>
      <c r="EV1" s="121">
        <f ca="1">IF($K1&lt;&gt;1,IF(ISNUMBER(INDEX(Import.PLE,$K1,EV$16)),IF(INDEX(Import.PLE,$K1,EV$16)&lt;=mediçao,CV1,0),0),PLE!$AA$28*CV1)</f>
        <v>0</v>
      </c>
      <c r="EW1" s="121">
        <f ca="1">IF($K1&lt;&gt;1,IF(ISNUMBER(INDEX(Import.PLE,$K1,EW$16)),IF(INDEX(Import.PLE,$K1,EW$16)&lt;=mediçao,CW1,0),0),PLE!$AA$28*CW1)</f>
        <v>0</v>
      </c>
      <c r="EX1" s="121">
        <f ca="1">IF($K1&lt;&gt;1,IF(ISNUMBER(INDEX(Import.PLE,$K1,EX$16)),IF(INDEX(Import.PLE,$K1,EX$16)&lt;=mediçao,CX1,0),0),PLE!$AA$28*CX1)</f>
        <v>0</v>
      </c>
      <c r="EY1" s="121">
        <f ca="1">IF($K1&lt;&gt;1,IF(ISNUMBER(INDEX(Import.PLE,$K1,EY$16)),IF(INDEX(Import.PLE,$K1,EY$16)&lt;=mediçao,CY1,0),0),PLE!$AA$28*CY1)</f>
        <v>0</v>
      </c>
      <c r="EZ1" s="121">
        <f ca="1">IF($K1&lt;&gt;1,IF(ISNUMBER(INDEX(Import.PLE,$K1,EZ$16)),IF(INDEX(Import.PLE,$K1,EZ$16)&lt;=mediçao,CZ1,0),0),PLE!$AA$28*CZ1)</f>
        <v>0</v>
      </c>
      <c r="FA1" s="121">
        <f ca="1">IF($K1&lt;&gt;1,IF(ISNUMBER(INDEX(Import.PLE,$K1,FA$16)),IF(INDEX(Import.PLE,$K1,FA$16)&lt;=mediçao,DA1,0),0),PLE!$AA$28*DA1)</f>
        <v>0</v>
      </c>
      <c r="FB1" s="121">
        <f ca="1">IF($K1&lt;&gt;1,IF(ISNUMBER(INDEX(Import.PLE,$K1,FB$16)),IF(INDEX(Import.PLE,$K1,FB$16)&lt;=mediçao,DB1,0),0),PLE!$AA$28*DB1)</f>
        <v>0</v>
      </c>
      <c r="FC1" s="121">
        <f ca="1">IF($K1&lt;&gt;1,IF(ISNUMBER(INDEX(Import.PLE,$K1,FC$16)),IF(INDEX(Import.PLE,$K1,FC$16)&lt;=mediçao,DC1,0),0),PLE!$AA$28*DC1)</f>
        <v>0</v>
      </c>
      <c r="FD1" s="121">
        <f ca="1">IF($K1&lt;&gt;1,IF(ISNUMBER(INDEX(Import.PLE,$K1,FD$16)),IF(INDEX(Import.PLE,$K1,FD$16)&lt;=mediçao,DD1,0),0),PLE!$AA$28*DD1)</f>
        <v>0</v>
      </c>
      <c r="FE1" s="121">
        <f ca="1">IF($K1&lt;&gt;1,IF(ISNUMBER(INDEX(Import.PLE,$K1,FE$16)),IF(INDEX(Import.PLE,$K1,FE$16)&lt;=mediçao,DE1,0),0),PLE!$AA$28*DE1)</f>
        <v>0</v>
      </c>
      <c r="FF1" s="121">
        <f ca="1">IF($K1&lt;&gt;1,IF(ISNUMBER(INDEX(Import.PLE,$K1,FF$16)),IF(INDEX(Import.PLE,$K1,FF$16)&lt;=mediçao,DF1,0),0),PLE!$AA$28*DF1)</f>
        <v>0</v>
      </c>
      <c r="FG1" s="121">
        <f ca="1">IF($K1&lt;&gt;1,IF(ISNUMBER(INDEX(Import.PLE,$K1,FG$16)),IF(INDEX(Import.PLE,$K1,FG$16)&lt;=mediçao,DG1,0),0),PLE!$AA$28*DG1)</f>
        <v>0</v>
      </c>
      <c r="FH1" s="121">
        <f ca="1">IF($K1&lt;&gt;1,IF(ISNUMBER(INDEX(Import.PLE,$K1,FH$16)),IF(INDEX(Import.PLE,$K1,FH$16)&lt;=mediçao,DH1,0),0),PLE!$AA$28*DH1)</f>
        <v>0</v>
      </c>
      <c r="FI1" s="121">
        <f ca="1">IF($K1&lt;&gt;1,IF(ISNUMBER(INDEX(Import.PLE,$K1,FI$16)),IF(INDEX(Import.PLE,$K1,FI$16)&lt;=mediçao,DI1,0),0),PLE!$AA$28*DI1)</f>
        <v>0</v>
      </c>
      <c r="FJ1" s="121">
        <f ca="1">IF($K1&lt;&gt;1,IF(ISNUMBER(INDEX(Import.PLE,$K1,FJ$16)),IF(INDEX(Import.PLE,$K1,FJ$16)&lt;=mediçao,DJ1,0),0),PLE!$AA$28*DJ1)</f>
        <v>0</v>
      </c>
    </row>
    <row r="2" spans="2:166" customFormat="1" ht="15"/>
    <row r="3" spans="2:166" s="88" customFormat="1" ht="15" hidden="1">
      <c r="B3" s="120">
        <f ca="1">ROW(Nível)-ROW(LIorçamento)+1</f>
        <v>-15</v>
      </c>
      <c r="C3" s="83" t="s">
        <v>2</v>
      </c>
      <c r="D3" s="122" t="s">
        <v>2</v>
      </c>
      <c r="E3" s="123" t="e">
        <f ca="1">INDEX(Eventos,K3,2)</f>
        <v>#VALUE!</v>
      </c>
      <c r="F3" s="124" t="s">
        <v>11</v>
      </c>
      <c r="G3" s="84" t="str">
        <f>IF(Nível="Serviço",SUMIF($N$15:$BK$15,"&lt;&gt;"&amp;"",N3:BK3),"")</f>
        <v/>
      </c>
      <c r="H3" s="85" t="str">
        <f>IF(AND(ISNUMBER(G3),G3&lt;&gt;0),I3/G3,IF(G3=0,0,""))</f>
        <v/>
      </c>
      <c r="I3" s="85" t="e">
        <f ca="1">SUM(N3:BK3)</f>
        <v>#REF!</v>
      </c>
      <c r="J3" s="86"/>
      <c r="K3" s="124" t="e">
        <f ca="1">INDEX(Eventos,ROW(Nível)-ROW(LForçamento),1)</f>
        <v>#VALUE!</v>
      </c>
      <c r="L3" s="119" t="e">
        <f ca="1">IF(AND(NumEvento&lt;&gt;"",Nível="Serviço"),INDEX(Eventos,NumEvento,2),"")</f>
        <v>#VALUE!</v>
      </c>
      <c r="M3" s="87"/>
      <c r="N3" s="121" t="e">
        <f t="shared" ref="N3:BK3" ca="1" si="2">IF(N$15="",0,SUMIF(Import.numEventos,$K3,OFFSET(PreçoServiçoPorFrente,0,N$16-1,,1)))</f>
        <v>#REF!</v>
      </c>
      <c r="O3" s="121" t="e">
        <f t="shared" ca="1" si="2"/>
        <v>#REF!</v>
      </c>
      <c r="P3" s="121" t="e">
        <f t="shared" ca="1" si="2"/>
        <v>#REF!</v>
      </c>
      <c r="Q3" s="121" t="e">
        <f t="shared" ca="1" si="2"/>
        <v>#REF!</v>
      </c>
      <c r="R3" s="121">
        <f t="shared" ca="1" si="2"/>
        <v>0</v>
      </c>
      <c r="S3" s="121">
        <f t="shared" ca="1" si="2"/>
        <v>0</v>
      </c>
      <c r="T3" s="121">
        <f t="shared" ca="1" si="2"/>
        <v>0</v>
      </c>
      <c r="U3" s="121">
        <f t="shared" ca="1" si="2"/>
        <v>0</v>
      </c>
      <c r="V3" s="121">
        <f t="shared" ca="1" si="2"/>
        <v>0</v>
      </c>
      <c r="W3" s="121">
        <f t="shared" ca="1" si="2"/>
        <v>0</v>
      </c>
      <c r="X3" s="121">
        <f t="shared" ca="1" si="2"/>
        <v>0</v>
      </c>
      <c r="Y3" s="121">
        <f t="shared" ca="1" si="2"/>
        <v>0</v>
      </c>
      <c r="Z3" s="121">
        <f t="shared" ca="1" si="2"/>
        <v>0</v>
      </c>
      <c r="AA3" s="121">
        <f t="shared" ca="1" si="2"/>
        <v>0</v>
      </c>
      <c r="AB3" s="121">
        <f t="shared" ca="1" si="2"/>
        <v>0</v>
      </c>
      <c r="AC3" s="121">
        <f t="shared" ca="1" si="2"/>
        <v>0</v>
      </c>
      <c r="AD3" s="121">
        <f t="shared" ca="1" si="2"/>
        <v>0</v>
      </c>
      <c r="AE3" s="121">
        <f t="shared" ca="1" si="2"/>
        <v>0</v>
      </c>
      <c r="AF3" s="121">
        <f t="shared" ca="1" si="2"/>
        <v>0</v>
      </c>
      <c r="AG3" s="121">
        <f t="shared" ca="1" si="2"/>
        <v>0</v>
      </c>
      <c r="AH3" s="121">
        <f t="shared" ca="1" si="2"/>
        <v>0</v>
      </c>
      <c r="AI3" s="121">
        <f t="shared" ca="1" si="2"/>
        <v>0</v>
      </c>
      <c r="AJ3" s="121">
        <f t="shared" ca="1" si="2"/>
        <v>0</v>
      </c>
      <c r="AK3" s="121">
        <f t="shared" ca="1" si="2"/>
        <v>0</v>
      </c>
      <c r="AL3" s="121">
        <f t="shared" ca="1" si="2"/>
        <v>0</v>
      </c>
      <c r="AM3" s="121">
        <f t="shared" ca="1" si="2"/>
        <v>0</v>
      </c>
      <c r="AN3" s="121">
        <f t="shared" ca="1" si="2"/>
        <v>0</v>
      </c>
      <c r="AO3" s="121">
        <f t="shared" ca="1" si="2"/>
        <v>0</v>
      </c>
      <c r="AP3" s="121">
        <f t="shared" ca="1" si="2"/>
        <v>0</v>
      </c>
      <c r="AQ3" s="121">
        <f t="shared" ca="1" si="2"/>
        <v>0</v>
      </c>
      <c r="AR3" s="121">
        <f t="shared" ca="1" si="2"/>
        <v>0</v>
      </c>
      <c r="AS3" s="121">
        <f t="shared" ca="1" si="2"/>
        <v>0</v>
      </c>
      <c r="AT3" s="121">
        <f t="shared" ca="1" si="2"/>
        <v>0</v>
      </c>
      <c r="AU3" s="121">
        <f t="shared" ca="1" si="2"/>
        <v>0</v>
      </c>
      <c r="AV3" s="121">
        <f t="shared" ca="1" si="2"/>
        <v>0</v>
      </c>
      <c r="AW3" s="121">
        <f t="shared" ca="1" si="2"/>
        <v>0</v>
      </c>
      <c r="AX3" s="121">
        <f t="shared" ca="1" si="2"/>
        <v>0</v>
      </c>
      <c r="AY3" s="121">
        <f t="shared" ca="1" si="2"/>
        <v>0</v>
      </c>
      <c r="AZ3" s="121">
        <f t="shared" ca="1" si="2"/>
        <v>0</v>
      </c>
      <c r="BA3" s="121">
        <f t="shared" ca="1" si="2"/>
        <v>0</v>
      </c>
      <c r="BB3" s="121">
        <f t="shared" ca="1" si="2"/>
        <v>0</v>
      </c>
      <c r="BC3" s="121">
        <f t="shared" ca="1" si="2"/>
        <v>0</v>
      </c>
      <c r="BD3" s="121">
        <f t="shared" ca="1" si="2"/>
        <v>0</v>
      </c>
      <c r="BE3" s="121">
        <f t="shared" ca="1" si="2"/>
        <v>0</v>
      </c>
      <c r="BF3" s="121">
        <f t="shared" ca="1" si="2"/>
        <v>0</v>
      </c>
      <c r="BG3" s="121">
        <f t="shared" ca="1" si="2"/>
        <v>0</v>
      </c>
      <c r="BH3" s="121">
        <f t="shared" ca="1" si="2"/>
        <v>0</v>
      </c>
      <c r="BI3" s="121">
        <f t="shared" ca="1" si="2"/>
        <v>0</v>
      </c>
      <c r="BJ3" s="121">
        <f t="shared" ca="1" si="2"/>
        <v>0</v>
      </c>
      <c r="BK3" s="121">
        <f t="shared" ca="1" si="2"/>
        <v>0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</row>
    <row r="4" spans="2:166" s="26" customFormat="1" ht="24.75" customHeight="1">
      <c r="B4" s="69"/>
      <c r="E4" s="417" t="s">
        <v>49</v>
      </c>
      <c r="F4" s="417"/>
      <c r="G4" s="417"/>
      <c r="H4" s="417"/>
      <c r="I4" s="417"/>
      <c r="J4" s="417"/>
      <c r="K4" s="417"/>
      <c r="L4" s="417"/>
      <c r="R4" s="418" t="s">
        <v>47</v>
      </c>
      <c r="S4" s="419"/>
      <c r="X4" s="418" t="s">
        <v>47</v>
      </c>
      <c r="Y4" s="419"/>
      <c r="AD4" s="418" t="s">
        <v>47</v>
      </c>
      <c r="AE4" s="419"/>
      <c r="AJ4" s="418" t="s">
        <v>47</v>
      </c>
      <c r="AK4" s="419"/>
      <c r="AP4" s="418" t="s">
        <v>47</v>
      </c>
      <c r="AQ4" s="419"/>
      <c r="AV4" s="418" t="s">
        <v>47</v>
      </c>
      <c r="AW4" s="419"/>
      <c r="BB4" s="418" t="s">
        <v>47</v>
      </c>
      <c r="BC4" s="419"/>
      <c r="BH4" s="418" t="s">
        <v>47</v>
      </c>
      <c r="BI4" s="419"/>
    </row>
    <row r="5" spans="2:166" ht="8.25" customHeight="1">
      <c r="E5" s="44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44"/>
      <c r="S5" s="19"/>
    </row>
    <row r="13" spans="2:166" ht="8.25" customHeight="1"/>
    <row r="14" spans="2:166" ht="11.25" customHeight="1">
      <c r="BM14" s="21" t="s">
        <v>102</v>
      </c>
      <c r="DM14" s="21" t="s">
        <v>103</v>
      </c>
    </row>
    <row r="15" spans="2:166" s="73" customFormat="1" ht="90.75" customHeight="1">
      <c r="B15" s="70"/>
      <c r="C15" s="20" t="str">
        <f>"Valor Total do Orçamento: R$ "&amp;TEXT(SUMIF(C19:C38,"Serviço",I19:I38),"#.#0,00")</f>
        <v>Valor Total do Orçamento: R$ 0,00</v>
      </c>
      <c r="D15" s="30"/>
      <c r="E15" s="30"/>
      <c r="F15" s="19"/>
      <c r="G15" s="71"/>
      <c r="H15" s="67"/>
      <c r="I15" s="41"/>
      <c r="J15" s="21"/>
      <c r="K15" s="19"/>
      <c r="L15" s="63" t="s">
        <v>28</v>
      </c>
      <c r="M15" s="53"/>
      <c r="N15" s="162" t="e">
        <f>Resumo_Pavim!#REF!</f>
        <v>#REF!</v>
      </c>
      <c r="O15" s="161" t="e">
        <f>Resumo_Pavim!#REF!</f>
        <v>#REF!</v>
      </c>
      <c r="P15" s="161" t="e">
        <f>IF(Resumo_Pavim!#REF!=0,"")</f>
        <v>#REF!</v>
      </c>
      <c r="Q15" s="161" t="e">
        <f>IF(Resumo_Pavim!#REF!=0,"")</f>
        <v>#REF!</v>
      </c>
      <c r="R15" s="161"/>
      <c r="S15" s="161"/>
      <c r="T15" s="161"/>
      <c r="U15" s="161"/>
      <c r="V15" s="161"/>
      <c r="W15" s="161"/>
      <c r="X15" s="161"/>
      <c r="Y15" s="161"/>
      <c r="Z15" s="161"/>
      <c r="AA15" s="161"/>
      <c r="AB15" s="161"/>
      <c r="AC15" s="161"/>
      <c r="AD15" s="161"/>
      <c r="AE15" s="161"/>
      <c r="AF15" s="161"/>
      <c r="AG15" s="161"/>
      <c r="AH15" s="161"/>
      <c r="AI15" s="161"/>
      <c r="AJ15" s="161"/>
      <c r="AK15" s="161"/>
      <c r="AL15" s="161"/>
      <c r="AM15" s="161"/>
      <c r="AN15" s="161"/>
      <c r="AO15" s="161"/>
      <c r="AP15" s="161"/>
      <c r="AQ15" s="161"/>
      <c r="AR15" s="161"/>
      <c r="AS15" s="161"/>
      <c r="AT15" s="161"/>
      <c r="AU15" s="161"/>
      <c r="AV15" s="161"/>
      <c r="AW15" s="161"/>
      <c r="AX15" s="161"/>
      <c r="AY15" s="161"/>
      <c r="AZ15" s="161"/>
      <c r="BA15" s="161"/>
      <c r="BB15" s="161"/>
      <c r="BC15" s="161"/>
      <c r="BD15" s="161"/>
      <c r="BE15" s="161"/>
      <c r="BF15" s="161"/>
      <c r="BG15" s="161"/>
      <c r="BH15" s="161"/>
      <c r="BI15" s="161"/>
      <c r="BJ15" s="161"/>
      <c r="BK15" s="161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  <c r="CP15" s="72"/>
      <c r="CQ15" s="72"/>
      <c r="CR15" s="72"/>
      <c r="CS15" s="72"/>
      <c r="CT15" s="72"/>
      <c r="CU15" s="72"/>
      <c r="CV15" s="72"/>
      <c r="CW15" s="72"/>
      <c r="CX15" s="72"/>
      <c r="CY15" s="72"/>
      <c r="CZ15" s="72"/>
      <c r="DA15" s="72"/>
      <c r="DB15" s="72"/>
      <c r="DC15" s="72"/>
      <c r="DD15" s="72"/>
      <c r="DE15" s="72"/>
      <c r="DF15" s="72"/>
      <c r="DG15" s="72"/>
      <c r="DH15" s="72"/>
      <c r="DI15" s="72"/>
      <c r="DJ15" s="72"/>
      <c r="DM15" s="72"/>
      <c r="DN15" s="72"/>
      <c r="DO15" s="72"/>
      <c r="DP15" s="72"/>
      <c r="DQ15" s="72"/>
      <c r="DR15" s="72"/>
      <c r="DS15" s="72"/>
      <c r="DT15" s="72"/>
      <c r="DU15" s="72"/>
      <c r="DV15" s="72"/>
      <c r="DW15" s="72"/>
      <c r="DX15" s="72"/>
      <c r="DY15" s="72"/>
      <c r="DZ15" s="72"/>
      <c r="EA15" s="72"/>
      <c r="EB15" s="72"/>
      <c r="EC15" s="72"/>
      <c r="ED15" s="72"/>
      <c r="EE15" s="72"/>
      <c r="EF15" s="72"/>
      <c r="EG15" s="72"/>
      <c r="EH15" s="72"/>
      <c r="EI15" s="72"/>
      <c r="EJ15" s="72"/>
      <c r="EK15" s="72"/>
      <c r="EL15" s="72"/>
      <c r="EM15" s="72"/>
      <c r="EN15" s="72"/>
      <c r="EO15" s="72"/>
      <c r="EP15" s="72"/>
      <c r="EQ15" s="72"/>
      <c r="ER15" s="72"/>
      <c r="ES15" s="72"/>
      <c r="ET15" s="72"/>
      <c r="EU15" s="72"/>
      <c r="EV15" s="72"/>
      <c r="EW15" s="72"/>
      <c r="EX15" s="72"/>
      <c r="EY15" s="72"/>
      <c r="EZ15" s="72"/>
      <c r="FA15" s="72"/>
      <c r="FB15" s="72"/>
      <c r="FC15" s="72"/>
      <c r="FD15" s="72"/>
      <c r="FE15" s="72"/>
      <c r="FF15" s="72"/>
      <c r="FG15" s="72"/>
      <c r="FH15" s="72"/>
      <c r="FI15" s="72"/>
      <c r="FJ15" s="72"/>
    </row>
    <row r="16" spans="2:166" s="36" customFormat="1" ht="35.25" customHeight="1">
      <c r="B16" s="74" t="b">
        <f ca="1">COUNTA(OFFSET(Eventograma_e_Quantitativos!$K$18,1,0):OFFSET(Eventograma_e_Quantitativos!$K$36,-1,0))-COUNTBLANK(OFFSET(Eventograma_e_Quantitativos!$L$18,1,0):OFFSET(Eventograma_e_Quantitativos!$L$36,-1,0))&lt;COUNTIF(OFFSET(Eventograma_e_Quantitativos!$C$18,1,0):OFFSET(Eventograma_e_Quantitativos!$C$36,-1,0),"Serviço")</f>
        <v>0</v>
      </c>
      <c r="C16" s="75" t="s">
        <v>7</v>
      </c>
      <c r="D16" s="75" t="s">
        <v>1</v>
      </c>
      <c r="E16" s="76" t="s">
        <v>0</v>
      </c>
      <c r="F16" s="76" t="s">
        <v>3</v>
      </c>
      <c r="G16" s="77" t="s">
        <v>4</v>
      </c>
      <c r="H16" s="78" t="s">
        <v>25</v>
      </c>
      <c r="I16" s="78" t="s">
        <v>24</v>
      </c>
      <c r="J16" s="79"/>
      <c r="K16" s="76" t="s">
        <v>94</v>
      </c>
      <c r="L16" s="183" t="s">
        <v>154</v>
      </c>
      <c r="M16" s="79"/>
      <c r="N16" s="75">
        <v>1</v>
      </c>
      <c r="O16" s="75">
        <v>2</v>
      </c>
      <c r="P16" s="75">
        <v>3</v>
      </c>
      <c r="Q16" s="75">
        <v>4</v>
      </c>
      <c r="R16" s="75">
        <v>5</v>
      </c>
      <c r="S16" s="75">
        <v>6</v>
      </c>
      <c r="T16" s="75">
        <v>7</v>
      </c>
      <c r="U16" s="75">
        <v>8</v>
      </c>
      <c r="V16" s="75">
        <v>9</v>
      </c>
      <c r="W16" s="75">
        <v>10</v>
      </c>
      <c r="X16" s="75">
        <v>11</v>
      </c>
      <c r="Y16" s="75">
        <v>12</v>
      </c>
      <c r="Z16" s="75">
        <v>13</v>
      </c>
      <c r="AA16" s="75">
        <v>14</v>
      </c>
      <c r="AB16" s="75">
        <v>15</v>
      </c>
      <c r="AC16" s="75">
        <v>16</v>
      </c>
      <c r="AD16" s="75">
        <v>17</v>
      </c>
      <c r="AE16" s="75">
        <v>18</v>
      </c>
      <c r="AF16" s="75">
        <v>19</v>
      </c>
      <c r="AG16" s="75">
        <v>20</v>
      </c>
      <c r="AH16" s="75">
        <v>21</v>
      </c>
      <c r="AI16" s="75">
        <v>22</v>
      </c>
      <c r="AJ16" s="75">
        <v>23</v>
      </c>
      <c r="AK16" s="75">
        <v>24</v>
      </c>
      <c r="AL16" s="75">
        <v>25</v>
      </c>
      <c r="AM16" s="75">
        <v>26</v>
      </c>
      <c r="AN16" s="75">
        <v>27</v>
      </c>
      <c r="AO16" s="75">
        <v>28</v>
      </c>
      <c r="AP16" s="75">
        <v>29</v>
      </c>
      <c r="AQ16" s="75">
        <v>30</v>
      </c>
      <c r="AR16" s="75">
        <v>31</v>
      </c>
      <c r="AS16" s="75">
        <v>32</v>
      </c>
      <c r="AT16" s="75">
        <v>33</v>
      </c>
      <c r="AU16" s="75">
        <v>34</v>
      </c>
      <c r="AV16" s="75">
        <v>35</v>
      </c>
      <c r="AW16" s="75">
        <v>36</v>
      </c>
      <c r="AX16" s="75">
        <v>37</v>
      </c>
      <c r="AY16" s="75">
        <v>38</v>
      </c>
      <c r="AZ16" s="75">
        <v>39</v>
      </c>
      <c r="BA16" s="75">
        <v>40</v>
      </c>
      <c r="BB16" s="75">
        <v>41</v>
      </c>
      <c r="BC16" s="75">
        <v>42</v>
      </c>
      <c r="BD16" s="75">
        <v>43</v>
      </c>
      <c r="BE16" s="75">
        <v>44</v>
      </c>
      <c r="BF16" s="75">
        <v>45</v>
      </c>
      <c r="BG16" s="75">
        <v>46</v>
      </c>
      <c r="BH16" s="75">
        <v>47</v>
      </c>
      <c r="BI16" s="75">
        <v>48</v>
      </c>
      <c r="BJ16" s="75">
        <v>49</v>
      </c>
      <c r="BK16" s="75">
        <v>50</v>
      </c>
      <c r="BM16" s="75">
        <v>1</v>
      </c>
      <c r="BN16" s="75">
        <v>2</v>
      </c>
      <c r="BO16" s="75">
        <v>3</v>
      </c>
      <c r="BP16" s="75">
        <v>4</v>
      </c>
      <c r="BQ16" s="75">
        <v>5</v>
      </c>
      <c r="BR16" s="75">
        <v>6</v>
      </c>
      <c r="BS16" s="75">
        <v>7</v>
      </c>
      <c r="BT16" s="75">
        <v>8</v>
      </c>
      <c r="BU16" s="75">
        <v>9</v>
      </c>
      <c r="BV16" s="75">
        <v>10</v>
      </c>
      <c r="BW16" s="75">
        <v>11</v>
      </c>
      <c r="BX16" s="75">
        <v>12</v>
      </c>
      <c r="BY16" s="75">
        <v>13</v>
      </c>
      <c r="BZ16" s="75">
        <v>14</v>
      </c>
      <c r="CA16" s="75">
        <v>15</v>
      </c>
      <c r="CB16" s="75">
        <v>16</v>
      </c>
      <c r="CC16" s="75">
        <v>17</v>
      </c>
      <c r="CD16" s="75">
        <v>18</v>
      </c>
      <c r="CE16" s="75">
        <v>19</v>
      </c>
      <c r="CF16" s="75">
        <v>20</v>
      </c>
      <c r="CG16" s="75">
        <v>21</v>
      </c>
      <c r="CH16" s="75">
        <v>22</v>
      </c>
      <c r="CI16" s="75">
        <v>23</v>
      </c>
      <c r="CJ16" s="75">
        <v>24</v>
      </c>
      <c r="CK16" s="75">
        <v>25</v>
      </c>
      <c r="CL16" s="75">
        <v>26</v>
      </c>
      <c r="CM16" s="75">
        <v>27</v>
      </c>
      <c r="CN16" s="75">
        <v>28</v>
      </c>
      <c r="CO16" s="75">
        <v>29</v>
      </c>
      <c r="CP16" s="75">
        <v>30</v>
      </c>
      <c r="CQ16" s="75">
        <v>31</v>
      </c>
      <c r="CR16" s="75">
        <v>32</v>
      </c>
      <c r="CS16" s="75">
        <v>33</v>
      </c>
      <c r="CT16" s="75">
        <v>34</v>
      </c>
      <c r="CU16" s="75">
        <v>35</v>
      </c>
      <c r="CV16" s="75">
        <v>36</v>
      </c>
      <c r="CW16" s="75">
        <v>37</v>
      </c>
      <c r="CX16" s="75">
        <v>38</v>
      </c>
      <c r="CY16" s="75">
        <v>39</v>
      </c>
      <c r="CZ16" s="75">
        <v>40</v>
      </c>
      <c r="DA16" s="75">
        <v>41</v>
      </c>
      <c r="DB16" s="75">
        <v>42</v>
      </c>
      <c r="DC16" s="75">
        <v>43</v>
      </c>
      <c r="DD16" s="75">
        <v>44</v>
      </c>
      <c r="DE16" s="75">
        <v>45</v>
      </c>
      <c r="DF16" s="75">
        <v>46</v>
      </c>
      <c r="DG16" s="75">
        <v>47</v>
      </c>
      <c r="DH16" s="75">
        <v>48</v>
      </c>
      <c r="DI16" s="75">
        <v>49</v>
      </c>
      <c r="DJ16" s="75">
        <v>50</v>
      </c>
      <c r="DK16" s="36" t="s">
        <v>101</v>
      </c>
      <c r="DM16" s="75">
        <v>1</v>
      </c>
      <c r="DN16" s="75">
        <v>2</v>
      </c>
      <c r="DO16" s="75">
        <v>3</v>
      </c>
      <c r="DP16" s="75">
        <v>4</v>
      </c>
      <c r="DQ16" s="75">
        <v>5</v>
      </c>
      <c r="DR16" s="75">
        <v>6</v>
      </c>
      <c r="DS16" s="75">
        <v>7</v>
      </c>
      <c r="DT16" s="75">
        <v>8</v>
      </c>
      <c r="DU16" s="75">
        <v>9</v>
      </c>
      <c r="DV16" s="75">
        <v>10</v>
      </c>
      <c r="DW16" s="75">
        <v>11</v>
      </c>
      <c r="DX16" s="75">
        <v>12</v>
      </c>
      <c r="DY16" s="75">
        <v>13</v>
      </c>
      <c r="DZ16" s="75">
        <v>14</v>
      </c>
      <c r="EA16" s="75">
        <v>15</v>
      </c>
      <c r="EB16" s="75">
        <v>16</v>
      </c>
      <c r="EC16" s="75">
        <v>17</v>
      </c>
      <c r="ED16" s="75">
        <v>18</v>
      </c>
      <c r="EE16" s="75">
        <v>19</v>
      </c>
      <c r="EF16" s="75">
        <v>20</v>
      </c>
      <c r="EG16" s="75">
        <v>21</v>
      </c>
      <c r="EH16" s="75">
        <v>22</v>
      </c>
      <c r="EI16" s="75">
        <v>23</v>
      </c>
      <c r="EJ16" s="75">
        <v>24</v>
      </c>
      <c r="EK16" s="75">
        <v>25</v>
      </c>
      <c r="EL16" s="75">
        <v>26</v>
      </c>
      <c r="EM16" s="75">
        <v>27</v>
      </c>
      <c r="EN16" s="75">
        <v>28</v>
      </c>
      <c r="EO16" s="75">
        <v>29</v>
      </c>
      <c r="EP16" s="75">
        <v>30</v>
      </c>
      <c r="EQ16" s="75">
        <v>31</v>
      </c>
      <c r="ER16" s="75">
        <v>32</v>
      </c>
      <c r="ES16" s="75">
        <v>33</v>
      </c>
      <c r="ET16" s="75">
        <v>34</v>
      </c>
      <c r="EU16" s="75">
        <v>35</v>
      </c>
      <c r="EV16" s="75">
        <v>36</v>
      </c>
      <c r="EW16" s="75">
        <v>37</v>
      </c>
      <c r="EX16" s="75">
        <v>38</v>
      </c>
      <c r="EY16" s="75">
        <v>39</v>
      </c>
      <c r="EZ16" s="75">
        <v>40</v>
      </c>
      <c r="FA16" s="75">
        <v>41</v>
      </c>
      <c r="FB16" s="75">
        <v>42</v>
      </c>
      <c r="FC16" s="75">
        <v>43</v>
      </c>
      <c r="FD16" s="75">
        <v>44</v>
      </c>
      <c r="FE16" s="75">
        <v>45</v>
      </c>
      <c r="FF16" s="75">
        <v>46</v>
      </c>
      <c r="FG16" s="75">
        <v>47</v>
      </c>
      <c r="FH16" s="75">
        <v>48</v>
      </c>
      <c r="FI16" s="75">
        <v>49</v>
      </c>
      <c r="FJ16" s="75">
        <v>50</v>
      </c>
    </row>
    <row r="17" spans="2:166" s="36" customFormat="1" ht="35.25" hidden="1" customHeight="1">
      <c r="B17" s="74"/>
      <c r="C17" s="32"/>
      <c r="D17" s="32"/>
      <c r="E17" s="33">
        <v>0</v>
      </c>
      <c r="F17" s="33"/>
      <c r="G17" s="295"/>
      <c r="H17" s="296"/>
      <c r="I17" s="296"/>
      <c r="J17" s="79"/>
      <c r="K17" s="33"/>
      <c r="L17" s="297"/>
      <c r="M17" s="79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</row>
    <row r="18" spans="2:166" s="36" customFormat="1" ht="4.5" customHeight="1">
      <c r="B18" s="80"/>
      <c r="D18" s="35"/>
      <c r="E18" s="79"/>
      <c r="F18" s="34"/>
      <c r="G18" s="81"/>
      <c r="H18" s="82"/>
      <c r="I18" s="79"/>
      <c r="J18" s="79"/>
      <c r="K18" s="34"/>
      <c r="L18" s="79"/>
      <c r="M18" s="79"/>
    </row>
    <row r="19" spans="2:166" s="88" customFormat="1">
      <c r="B19" s="120">
        <f t="shared" ref="B19:B38" ca="1" si="3">ROW(Nível)-ROW(LIorçamento)+1</f>
        <v>1</v>
      </c>
      <c r="C19" s="83" t="e">
        <f t="shared" ref="C19:C35" si="4">IF(D19="","",IF(ISNUMBER(VALUE(D19)),"Meta",IF(AND(F19&lt;&gt;"",I19&lt;&gt;""),"Serviço","Nível")))</f>
        <v>#REF!</v>
      </c>
      <c r="D19" s="140" t="e">
        <f>VLOOKUP(E19,#REF!,2,FALSE)</f>
        <v>#REF!</v>
      </c>
      <c r="E19" s="141" t="str">
        <f>IFERROR(INDEX(#REF!,MATCH(0,INDEX(COUNTIF($E$17:E18,#REF!),),)),"")</f>
        <v/>
      </c>
      <c r="F19" s="139" t="e">
        <f>IF(VLOOKUP(E19,#REF!,8,FALSE)=0,"",VLOOKUP(E19,#REF!,8,FALSE))</f>
        <v>#REF!</v>
      </c>
      <c r="G19" s="173" t="e">
        <f t="shared" ref="G19:G38" si="5">IF(Nível="Serviço",SUMIF($N$15:$BK$15,"&lt;&gt;"&amp;"",N19:BK19),"")</f>
        <v>#REF!</v>
      </c>
      <c r="H19" s="174" t="e">
        <f t="shared" ref="H19:H35" si="6">IF(AND(ISNUMBER(G19),G19&lt;&gt;0),I19/G19,IF(G19=0,0,""))</f>
        <v>#REF!</v>
      </c>
      <c r="I19" s="175" t="e">
        <f>SUMIF(#REF!,Eventograma_e_Quantitativos!E19,#REF!)</f>
        <v>#REF!</v>
      </c>
      <c r="J19" s="86"/>
      <c r="K19" s="170">
        <f>deactivatedados.form1</f>
        <v>1</v>
      </c>
      <c r="L19" s="169" t="s">
        <v>294</v>
      </c>
      <c r="M19" s="87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  <c r="AB19" s="180"/>
      <c r="AC19" s="180"/>
      <c r="AD19" s="180"/>
      <c r="AE19" s="180"/>
      <c r="AF19" s="180"/>
      <c r="AG19" s="180"/>
      <c r="AH19" s="180"/>
      <c r="AI19" s="180"/>
      <c r="AJ19" s="180"/>
      <c r="AK19" s="180"/>
      <c r="AL19" s="180"/>
      <c r="AM19" s="180"/>
      <c r="AN19" s="180"/>
      <c r="AO19" s="180"/>
      <c r="AP19" s="180"/>
      <c r="AQ19" s="180"/>
      <c r="AR19" s="180"/>
      <c r="AS19" s="180"/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M19" s="121" t="e">
        <f t="shared" ref="BM19:BM35" si="7">IF(N$15="",0,IF(ISNUMBER(PreçoUnit),PreçoUnit*INDEX(Import.PLQ,$B19,BM$16),0))</f>
        <v>#REF!</v>
      </c>
      <c r="BN19" s="121" t="e">
        <f t="shared" ref="BN19:BN35" si="8">IF(O$15="",0,IF(ISNUMBER(PreçoUnit),PreçoUnit*INDEX(Import.PLQ,$B19,BN$16),0))</f>
        <v>#REF!</v>
      </c>
      <c r="BO19" s="121" t="e">
        <f t="shared" ref="BO19:BO35" si="9">IF(P$15="",0,IF(ISNUMBER(PreçoUnit),PreçoUnit*INDEX(Import.PLQ,$B19,BO$16),0))</f>
        <v>#REF!</v>
      </c>
      <c r="BP19" s="121" t="e">
        <f t="shared" ref="BP19:BP35" si="10">IF(Q$15="",0,IF(ISNUMBER(PreçoUnit),PreçoUnit*INDEX(Import.PLQ,$B19,BP$16),0))</f>
        <v>#REF!</v>
      </c>
      <c r="BQ19" s="121">
        <f t="shared" ref="BQ19:BQ35" si="11">IF(R$15="",0,IF(ISNUMBER(PreçoUnit),PreçoUnit*INDEX(Import.PLQ,$B19,BQ$16),0))</f>
        <v>0</v>
      </c>
      <c r="BR19" s="121">
        <f t="shared" ref="BR19:BR35" si="12">IF(S$15="",0,IF(ISNUMBER(PreçoUnit),PreçoUnit*INDEX(Import.PLQ,$B19,BR$16),0))</f>
        <v>0</v>
      </c>
      <c r="BS19" s="121">
        <f t="shared" ref="BS19:BS35" si="13">IF(T$15="",0,IF(ISNUMBER(PreçoUnit),PreçoUnit*INDEX(Import.PLQ,$B19,BS$16),0))</f>
        <v>0</v>
      </c>
      <c r="BT19" s="121">
        <f t="shared" ref="BT19:BT35" si="14">IF(U$15="",0,IF(ISNUMBER(PreçoUnit),PreçoUnit*INDEX(Import.PLQ,$B19,BT$16),0))</f>
        <v>0</v>
      </c>
      <c r="BU19" s="121">
        <f t="shared" ref="BU19:BU35" si="15">IF(V$15="",0,IF(ISNUMBER(PreçoUnit),PreçoUnit*INDEX(Import.PLQ,$B19,BU$16),0))</f>
        <v>0</v>
      </c>
      <c r="BV19" s="121">
        <f t="shared" ref="BV19:BV35" si="16">IF(W$15="",0,IF(ISNUMBER(PreçoUnit),PreçoUnit*INDEX(Import.PLQ,$B19,BV$16),0))</f>
        <v>0</v>
      </c>
      <c r="BW19" s="121">
        <f t="shared" ref="BW19:BW35" si="17">IF(X$15="",0,IF(ISNUMBER(PreçoUnit),PreçoUnit*INDEX(Import.PLQ,$B19,BW$16),0))</f>
        <v>0</v>
      </c>
      <c r="BX19" s="121">
        <f t="shared" ref="BX19:BX35" si="18">IF(Y$15="",0,IF(ISNUMBER(PreçoUnit),PreçoUnit*INDEX(Import.PLQ,$B19,BX$16),0))</f>
        <v>0</v>
      </c>
      <c r="BY19" s="121">
        <f t="shared" ref="BY19:BY35" si="19">IF(Z$15="",0,IF(ISNUMBER(PreçoUnit),PreçoUnit*INDEX(Import.PLQ,$B19,BY$16),0))</f>
        <v>0</v>
      </c>
      <c r="BZ19" s="121">
        <f t="shared" ref="BZ19:BZ35" si="20">IF(AA$15="",0,IF(ISNUMBER(PreçoUnit),PreçoUnit*INDEX(Import.PLQ,$B19,BZ$16),0))</f>
        <v>0</v>
      </c>
      <c r="CA19" s="121">
        <f t="shared" ref="CA19:CA35" si="21">IF(AB$15="",0,IF(ISNUMBER(PreçoUnit),PreçoUnit*INDEX(Import.PLQ,$B19,CA$16),0))</f>
        <v>0</v>
      </c>
      <c r="CB19" s="121">
        <f t="shared" ref="CB19:CB35" si="22">IF(AC$15="",0,IF(ISNUMBER(PreçoUnit),PreçoUnit*INDEX(Import.PLQ,$B19,CB$16),0))</f>
        <v>0</v>
      </c>
      <c r="CC19" s="121">
        <f t="shared" ref="CC19:CC35" si="23">IF(AD$15="",0,IF(ISNUMBER(PreçoUnit),PreçoUnit*INDEX(Import.PLQ,$B19,CC$16),0))</f>
        <v>0</v>
      </c>
      <c r="CD19" s="121">
        <f t="shared" ref="CD19:CD35" si="24">IF(AE$15="",0,IF(ISNUMBER(PreçoUnit),PreçoUnit*INDEX(Import.PLQ,$B19,CD$16),0))</f>
        <v>0</v>
      </c>
      <c r="CE19" s="121">
        <f t="shared" ref="CE19:CE35" si="25">IF(AF$15="",0,IF(ISNUMBER(PreçoUnit),PreçoUnit*INDEX(Import.PLQ,$B19,CE$16),0))</f>
        <v>0</v>
      </c>
      <c r="CF19" s="121">
        <f t="shared" ref="CF19:CF35" si="26">IF(AG$15="",0,IF(ISNUMBER(PreçoUnit),PreçoUnit*INDEX(Import.PLQ,$B19,CF$16),0))</f>
        <v>0</v>
      </c>
      <c r="CG19" s="121">
        <f t="shared" ref="CG19:CG35" si="27">IF(AH$15="",0,IF(ISNUMBER(PreçoUnit),PreçoUnit*INDEX(Import.PLQ,$B19,CG$16),0))</f>
        <v>0</v>
      </c>
      <c r="CH19" s="121">
        <f t="shared" ref="CH19:CH35" si="28">IF(AI$15="",0,IF(ISNUMBER(PreçoUnit),PreçoUnit*INDEX(Import.PLQ,$B19,CH$16),0))</f>
        <v>0</v>
      </c>
      <c r="CI19" s="121">
        <f t="shared" ref="CI19:CI35" si="29">IF(AJ$15="",0,IF(ISNUMBER(PreçoUnit),PreçoUnit*INDEX(Import.PLQ,$B19,CI$16),0))</f>
        <v>0</v>
      </c>
      <c r="CJ19" s="121">
        <f t="shared" ref="CJ19:CJ35" si="30">IF(AK$15="",0,IF(ISNUMBER(PreçoUnit),PreçoUnit*INDEX(Import.PLQ,$B19,CJ$16),0))</f>
        <v>0</v>
      </c>
      <c r="CK19" s="121">
        <f t="shared" ref="CK19:CK35" si="31">IF(AL$15="",0,IF(ISNUMBER(PreçoUnit),PreçoUnit*INDEX(Import.PLQ,$B19,CK$16),0))</f>
        <v>0</v>
      </c>
      <c r="CL19" s="121">
        <f t="shared" ref="CL19:CL35" si="32">IF(AM$15="",0,IF(ISNUMBER(PreçoUnit),PreçoUnit*INDEX(Import.PLQ,$B19,CL$16),0))</f>
        <v>0</v>
      </c>
      <c r="CM19" s="121">
        <f t="shared" ref="CM19:CM35" si="33">IF(AN$15="",0,IF(ISNUMBER(PreçoUnit),PreçoUnit*INDEX(Import.PLQ,$B19,CM$16),0))</f>
        <v>0</v>
      </c>
      <c r="CN19" s="121">
        <f t="shared" ref="CN19:CN35" si="34">IF(AO$15="",0,IF(ISNUMBER(PreçoUnit),PreçoUnit*INDEX(Import.PLQ,$B19,CN$16),0))</f>
        <v>0</v>
      </c>
      <c r="CO19" s="121">
        <f t="shared" ref="CO19:CO35" si="35">IF(AP$15="",0,IF(ISNUMBER(PreçoUnit),PreçoUnit*INDEX(Import.PLQ,$B19,CO$16),0))</f>
        <v>0</v>
      </c>
      <c r="CP19" s="121">
        <f t="shared" ref="CP19:CP35" si="36">IF(AQ$15="",0,IF(ISNUMBER(PreçoUnit),PreçoUnit*INDEX(Import.PLQ,$B19,CP$16),0))</f>
        <v>0</v>
      </c>
      <c r="CQ19" s="121">
        <f t="shared" ref="CQ19:CQ35" si="37">IF(AR$15="",0,IF(ISNUMBER(PreçoUnit),PreçoUnit*INDEX(Import.PLQ,$B19,CQ$16),0))</f>
        <v>0</v>
      </c>
      <c r="CR19" s="121">
        <f t="shared" ref="CR19:CR35" si="38">IF(AS$15="",0,IF(ISNUMBER(PreçoUnit),PreçoUnit*INDEX(Import.PLQ,$B19,CR$16),0))</f>
        <v>0</v>
      </c>
      <c r="CS19" s="121">
        <f t="shared" ref="CS19:CS35" si="39">IF(AT$15="",0,IF(ISNUMBER(PreçoUnit),PreçoUnit*INDEX(Import.PLQ,$B19,CS$16),0))</f>
        <v>0</v>
      </c>
      <c r="CT19" s="121">
        <f t="shared" ref="CT19:CT35" si="40">IF(AU$15="",0,IF(ISNUMBER(PreçoUnit),PreçoUnit*INDEX(Import.PLQ,$B19,CT$16),0))</f>
        <v>0</v>
      </c>
      <c r="CU19" s="121">
        <f t="shared" ref="CU19:CU35" si="41">IF(AV$15="",0,IF(ISNUMBER(PreçoUnit),PreçoUnit*INDEX(Import.PLQ,$B19,CU$16),0))</f>
        <v>0</v>
      </c>
      <c r="CV19" s="121">
        <f t="shared" ref="CV19:CV35" si="42">IF(AW$15="",0,IF(ISNUMBER(PreçoUnit),PreçoUnit*INDEX(Import.PLQ,$B19,CV$16),0))</f>
        <v>0</v>
      </c>
      <c r="CW19" s="121">
        <f t="shared" ref="CW19:CW35" si="43">IF(AX$15="",0,IF(ISNUMBER(PreçoUnit),PreçoUnit*INDEX(Import.PLQ,$B19,CW$16),0))</f>
        <v>0</v>
      </c>
      <c r="CX19" s="121">
        <f t="shared" ref="CX19:CX35" si="44">IF(AY$15="",0,IF(ISNUMBER(PreçoUnit),PreçoUnit*INDEX(Import.PLQ,$B19,CX$16),0))</f>
        <v>0</v>
      </c>
      <c r="CY19" s="121">
        <f t="shared" ref="CY19:CY35" si="45">IF(AZ$15="",0,IF(ISNUMBER(PreçoUnit),PreçoUnit*INDEX(Import.PLQ,$B19,CY$16),0))</f>
        <v>0</v>
      </c>
      <c r="CZ19" s="121">
        <f t="shared" ref="CZ19:CZ35" si="46">IF(BA$15="",0,IF(ISNUMBER(PreçoUnit),PreçoUnit*INDEX(Import.PLQ,$B19,CZ$16),0))</f>
        <v>0</v>
      </c>
      <c r="DA19" s="121">
        <f t="shared" ref="DA19:DA35" si="47">IF(BB$15="",0,IF(ISNUMBER(PreçoUnit),PreçoUnit*INDEX(Import.PLQ,$B19,DA$16),0))</f>
        <v>0</v>
      </c>
      <c r="DB19" s="121">
        <f t="shared" ref="DB19:DB35" si="48">IF(BC$15="",0,IF(ISNUMBER(PreçoUnit),PreçoUnit*INDEX(Import.PLQ,$B19,DB$16),0))</f>
        <v>0</v>
      </c>
      <c r="DC19" s="121">
        <f t="shared" ref="DC19:DC35" si="49">IF(BD$15="",0,IF(ISNUMBER(PreçoUnit),PreçoUnit*INDEX(Import.PLQ,$B19,DC$16),0))</f>
        <v>0</v>
      </c>
      <c r="DD19" s="121">
        <f t="shared" ref="DD19:DD35" si="50">IF(BE$15="",0,IF(ISNUMBER(PreçoUnit),PreçoUnit*INDEX(Import.PLQ,$B19,DD$16),0))</f>
        <v>0</v>
      </c>
      <c r="DE19" s="121">
        <f t="shared" ref="DE19:DE35" si="51">IF(BF$15="",0,IF(ISNUMBER(PreçoUnit),PreçoUnit*INDEX(Import.PLQ,$B19,DE$16),0))</f>
        <v>0</v>
      </c>
      <c r="DF19" s="121">
        <f t="shared" ref="DF19:DF35" si="52">IF(BG$15="",0,IF(ISNUMBER(PreçoUnit),PreçoUnit*INDEX(Import.PLQ,$B19,DF$16),0))</f>
        <v>0</v>
      </c>
      <c r="DG19" s="121">
        <f t="shared" ref="DG19:DG35" si="53">IF(BH$15="",0,IF(ISNUMBER(PreçoUnit),PreçoUnit*INDEX(Import.PLQ,$B19,DG$16),0))</f>
        <v>0</v>
      </c>
      <c r="DH19" s="121">
        <f t="shared" ref="DH19:DH35" si="54">IF(BI$15="",0,IF(ISNUMBER(PreçoUnit),PreçoUnit*INDEX(Import.PLQ,$B19,DH$16),0))</f>
        <v>0</v>
      </c>
      <c r="DI19" s="121">
        <f t="shared" ref="DI19:DI35" si="55">IF(BJ$15="",0,IF(ISNUMBER(PreçoUnit),PreçoUnit*INDEX(Import.PLQ,$B19,DI$16),0))</f>
        <v>0</v>
      </c>
      <c r="DJ19" s="121">
        <f t="shared" ref="DJ19:DJ35" si="56">IF(BK$15="",0,IF(ISNUMBER(PreçoUnit),PreçoUnit*INDEX(Import.PLQ,$B19,DJ$16),0))</f>
        <v>0</v>
      </c>
      <c r="DK19" s="128" t="e">
        <f t="shared" ref="DK19:DK35" si="57">IF(D19="",0,IF(ISNUMBER(VALUE(D19)),VALUE(D19),LEFT(D19,FIND(".",D19)-1)))</f>
        <v>#REF!</v>
      </c>
      <c r="DL19" s="128" t="e">
        <f t="shared" ref="DL19:DL35" ca="1" si="58">SUM(DM19:FJ19)</f>
        <v>#REF!</v>
      </c>
      <c r="DM19" s="121" t="e">
        <f ca="1">IF($K19&lt;&gt;1,IF(ISNUMBER(INDEX(Import.PLE,$K19,DM$16)),IF(INDEX(Import.PLE,$K19,DM$16)&lt;=mediçao,BM19,0),0),PLE!$AA$28*BM19)</f>
        <v>#REF!</v>
      </c>
      <c r="DN19" s="121" t="e">
        <f ca="1">IF($K19&lt;&gt;1,IF(ISNUMBER(INDEX(Import.PLE,$K19,DN$16)),IF(INDEX(Import.PLE,$K19,DN$16)&lt;=mediçao,BN19,0),0),PLE!$AA$28*BN19)</f>
        <v>#REF!</v>
      </c>
      <c r="DO19" s="121" t="e">
        <f ca="1">IF($K19&lt;&gt;1,IF(ISNUMBER(INDEX(Import.PLE,$K19,DO$16)),IF(INDEX(Import.PLE,$K19,DO$16)&lt;=mediçao,BO19,0),0),PLE!$AA$28*BO19)</f>
        <v>#REF!</v>
      </c>
      <c r="DP19" s="121" t="e">
        <f ca="1">IF($K19&lt;&gt;1,IF(ISNUMBER(INDEX(Import.PLE,$K19,DP$16)),IF(INDEX(Import.PLE,$K19,DP$16)&lt;=mediçao,BP19,0),0),PLE!$AA$28*BP19)</f>
        <v>#REF!</v>
      </c>
      <c r="DQ19" s="121" t="e">
        <f ca="1">IF($K19&lt;&gt;1,IF(ISNUMBER(INDEX(Import.PLE,$K19,DQ$16)),IF(INDEX(Import.PLE,$K19,DQ$16)&lt;=mediçao,BQ19,0),0),PLE!$AA$28*BQ19)</f>
        <v>#REF!</v>
      </c>
      <c r="DR19" s="121" t="e">
        <f ca="1">IF($K19&lt;&gt;1,IF(ISNUMBER(INDEX(Import.PLE,$K19,DR$16)),IF(INDEX(Import.PLE,$K19,DR$16)&lt;=mediçao,BR19,0),0),PLE!$AA$28*BR19)</f>
        <v>#REF!</v>
      </c>
      <c r="DS19" s="121" t="e">
        <f ca="1">IF($K19&lt;&gt;1,IF(ISNUMBER(INDEX(Import.PLE,$K19,DS$16)),IF(INDEX(Import.PLE,$K19,DS$16)&lt;=mediçao,BS19,0),0),PLE!$AA$28*BS19)</f>
        <v>#REF!</v>
      </c>
      <c r="DT19" s="121" t="e">
        <f ca="1">IF($K19&lt;&gt;1,IF(ISNUMBER(INDEX(Import.PLE,$K19,DT$16)),IF(INDEX(Import.PLE,$K19,DT$16)&lt;=mediçao,BT19,0),0),PLE!$AA$28*BT19)</f>
        <v>#REF!</v>
      </c>
      <c r="DU19" s="121" t="e">
        <f ca="1">IF($K19&lt;&gt;1,IF(ISNUMBER(INDEX(Import.PLE,$K19,DU$16)),IF(INDEX(Import.PLE,$K19,DU$16)&lt;=mediçao,BU19,0),0),PLE!$AA$28*BU19)</f>
        <v>#REF!</v>
      </c>
      <c r="DV19" s="121" t="e">
        <f ca="1">IF($K19&lt;&gt;1,IF(ISNUMBER(INDEX(Import.PLE,$K19,DV$16)),IF(INDEX(Import.PLE,$K19,DV$16)&lt;=mediçao,BV19,0),0),PLE!$AA$28*BV19)</f>
        <v>#REF!</v>
      </c>
      <c r="DW19" s="121" t="e">
        <f ca="1">IF($K19&lt;&gt;1,IF(ISNUMBER(INDEX(Import.PLE,$K19,DW$16)),IF(INDEX(Import.PLE,$K19,DW$16)&lt;=mediçao,BW19,0),0),PLE!$AA$28*BW19)</f>
        <v>#REF!</v>
      </c>
      <c r="DX19" s="121" t="e">
        <f ca="1">IF($K19&lt;&gt;1,IF(ISNUMBER(INDEX(Import.PLE,$K19,DX$16)),IF(INDEX(Import.PLE,$K19,DX$16)&lt;=mediçao,BX19,0),0),PLE!$AA$28*BX19)</f>
        <v>#REF!</v>
      </c>
      <c r="DY19" s="121" t="e">
        <f ca="1">IF($K19&lt;&gt;1,IF(ISNUMBER(INDEX(Import.PLE,$K19,DY$16)),IF(INDEX(Import.PLE,$K19,DY$16)&lt;=mediçao,BY19,0),0),PLE!$AA$28*BY19)</f>
        <v>#REF!</v>
      </c>
      <c r="DZ19" s="121" t="e">
        <f ca="1">IF($K19&lt;&gt;1,IF(ISNUMBER(INDEX(Import.PLE,$K19,DZ$16)),IF(INDEX(Import.PLE,$K19,DZ$16)&lt;=mediçao,BZ19,0),0),PLE!$AA$28*BZ19)</f>
        <v>#REF!</v>
      </c>
      <c r="EA19" s="121" t="e">
        <f ca="1">IF($K19&lt;&gt;1,IF(ISNUMBER(INDEX(Import.PLE,$K19,EA$16)),IF(INDEX(Import.PLE,$K19,EA$16)&lt;=mediçao,CA19,0),0),PLE!$AA$28*CA19)</f>
        <v>#REF!</v>
      </c>
      <c r="EB19" s="121" t="e">
        <f ca="1">IF($K19&lt;&gt;1,IF(ISNUMBER(INDEX(Import.PLE,$K19,EB$16)),IF(INDEX(Import.PLE,$K19,EB$16)&lt;=mediçao,CB19,0),0),PLE!$AA$28*CB19)</f>
        <v>#REF!</v>
      </c>
      <c r="EC19" s="121" t="e">
        <f ca="1">IF($K19&lt;&gt;1,IF(ISNUMBER(INDEX(Import.PLE,$K19,EC$16)),IF(INDEX(Import.PLE,$K19,EC$16)&lt;=mediçao,CC19,0),0),PLE!$AA$28*CC19)</f>
        <v>#REF!</v>
      </c>
      <c r="ED19" s="121" t="e">
        <f ca="1">IF($K19&lt;&gt;1,IF(ISNUMBER(INDEX(Import.PLE,$K19,ED$16)),IF(INDEX(Import.PLE,$K19,ED$16)&lt;=mediçao,CD19,0),0),PLE!$AA$28*CD19)</f>
        <v>#REF!</v>
      </c>
      <c r="EE19" s="121" t="e">
        <f ca="1">IF($K19&lt;&gt;1,IF(ISNUMBER(INDEX(Import.PLE,$K19,EE$16)),IF(INDEX(Import.PLE,$K19,EE$16)&lt;=mediçao,CE19,0),0),PLE!$AA$28*CE19)</f>
        <v>#REF!</v>
      </c>
      <c r="EF19" s="121" t="e">
        <f ca="1">IF($K19&lt;&gt;1,IF(ISNUMBER(INDEX(Import.PLE,$K19,EF$16)),IF(INDEX(Import.PLE,$K19,EF$16)&lt;=mediçao,CF19,0),0),PLE!$AA$28*CF19)</f>
        <v>#REF!</v>
      </c>
      <c r="EG19" s="121" t="e">
        <f ca="1">IF($K19&lt;&gt;1,IF(ISNUMBER(INDEX(Import.PLE,$K19,EG$16)),IF(INDEX(Import.PLE,$K19,EG$16)&lt;=mediçao,CG19,0),0),PLE!$AA$28*CG19)</f>
        <v>#REF!</v>
      </c>
      <c r="EH19" s="121" t="e">
        <f ca="1">IF($K19&lt;&gt;1,IF(ISNUMBER(INDEX(Import.PLE,$K19,EH$16)),IF(INDEX(Import.PLE,$K19,EH$16)&lt;=mediçao,CH19,0),0),PLE!$AA$28*CH19)</f>
        <v>#REF!</v>
      </c>
      <c r="EI19" s="121" t="e">
        <f ca="1">IF($K19&lt;&gt;1,IF(ISNUMBER(INDEX(Import.PLE,$K19,EI$16)),IF(INDEX(Import.PLE,$K19,EI$16)&lt;=mediçao,CI19,0),0),PLE!$AA$28*CI19)</f>
        <v>#REF!</v>
      </c>
      <c r="EJ19" s="121" t="e">
        <f ca="1">IF($K19&lt;&gt;1,IF(ISNUMBER(INDEX(Import.PLE,$K19,EJ$16)),IF(INDEX(Import.PLE,$K19,EJ$16)&lt;=mediçao,CJ19,0),0),PLE!$AA$28*CJ19)</f>
        <v>#REF!</v>
      </c>
      <c r="EK19" s="121" t="e">
        <f ca="1">IF($K19&lt;&gt;1,IF(ISNUMBER(INDEX(Import.PLE,$K19,EK$16)),IF(INDEX(Import.PLE,$K19,EK$16)&lt;=mediçao,CK19,0),0),PLE!$AA$28*CK19)</f>
        <v>#REF!</v>
      </c>
      <c r="EL19" s="121" t="e">
        <f ca="1">IF($K19&lt;&gt;1,IF(ISNUMBER(INDEX(Import.PLE,$K19,EL$16)),IF(INDEX(Import.PLE,$K19,EL$16)&lt;=mediçao,CL19,0),0),PLE!$AA$28*CL19)</f>
        <v>#REF!</v>
      </c>
      <c r="EM19" s="121" t="e">
        <f ca="1">IF($K19&lt;&gt;1,IF(ISNUMBER(INDEX(Import.PLE,$K19,EM$16)),IF(INDEX(Import.PLE,$K19,EM$16)&lt;=mediçao,CM19,0),0),PLE!$AA$28*CM19)</f>
        <v>#REF!</v>
      </c>
      <c r="EN19" s="121" t="e">
        <f ca="1">IF($K19&lt;&gt;1,IF(ISNUMBER(INDEX(Import.PLE,$K19,EN$16)),IF(INDEX(Import.PLE,$K19,EN$16)&lt;=mediçao,CN19,0),0),PLE!$AA$28*CN19)</f>
        <v>#REF!</v>
      </c>
      <c r="EO19" s="121" t="e">
        <f ca="1">IF($K19&lt;&gt;1,IF(ISNUMBER(INDEX(Import.PLE,$K19,EO$16)),IF(INDEX(Import.PLE,$K19,EO$16)&lt;=mediçao,CO19,0),0),PLE!$AA$28*CO19)</f>
        <v>#REF!</v>
      </c>
      <c r="EP19" s="121" t="e">
        <f ca="1">IF($K19&lt;&gt;1,IF(ISNUMBER(INDEX(Import.PLE,$K19,EP$16)),IF(INDEX(Import.PLE,$K19,EP$16)&lt;=mediçao,CP19,0),0),PLE!$AA$28*CP19)</f>
        <v>#REF!</v>
      </c>
      <c r="EQ19" s="121" t="e">
        <f ca="1">IF($K19&lt;&gt;1,IF(ISNUMBER(INDEX(Import.PLE,$K19,EQ$16)),IF(INDEX(Import.PLE,$K19,EQ$16)&lt;=mediçao,CQ19,0),0),PLE!$AA$28*CQ19)</f>
        <v>#REF!</v>
      </c>
      <c r="ER19" s="121" t="e">
        <f ca="1">IF($K19&lt;&gt;1,IF(ISNUMBER(INDEX(Import.PLE,$K19,ER$16)),IF(INDEX(Import.PLE,$K19,ER$16)&lt;=mediçao,CR19,0),0),PLE!$AA$28*CR19)</f>
        <v>#REF!</v>
      </c>
      <c r="ES19" s="121" t="e">
        <f ca="1">IF($K19&lt;&gt;1,IF(ISNUMBER(INDEX(Import.PLE,$K19,ES$16)),IF(INDEX(Import.PLE,$K19,ES$16)&lt;=mediçao,CS19,0),0),PLE!$AA$28*CS19)</f>
        <v>#REF!</v>
      </c>
      <c r="ET19" s="121" t="e">
        <f ca="1">IF($K19&lt;&gt;1,IF(ISNUMBER(INDEX(Import.PLE,$K19,ET$16)),IF(INDEX(Import.PLE,$K19,ET$16)&lt;=mediçao,CT19,0),0),PLE!$AA$28*CT19)</f>
        <v>#REF!</v>
      </c>
      <c r="EU19" s="121" t="e">
        <f ca="1">IF($K19&lt;&gt;1,IF(ISNUMBER(INDEX(Import.PLE,$K19,EU$16)),IF(INDEX(Import.PLE,$K19,EU$16)&lt;=mediçao,CU19,0),0),PLE!$AA$28*CU19)</f>
        <v>#REF!</v>
      </c>
      <c r="EV19" s="121" t="e">
        <f ca="1">IF($K19&lt;&gt;1,IF(ISNUMBER(INDEX(Import.PLE,$K19,EV$16)),IF(INDEX(Import.PLE,$K19,EV$16)&lt;=mediçao,CV19,0),0),PLE!$AA$28*CV19)</f>
        <v>#REF!</v>
      </c>
      <c r="EW19" s="121" t="e">
        <f ca="1">IF($K19&lt;&gt;1,IF(ISNUMBER(INDEX(Import.PLE,$K19,EW$16)),IF(INDEX(Import.PLE,$K19,EW$16)&lt;=mediçao,CW19,0),0),PLE!$AA$28*CW19)</f>
        <v>#REF!</v>
      </c>
      <c r="EX19" s="121" t="e">
        <f ca="1">IF($K19&lt;&gt;1,IF(ISNUMBER(INDEX(Import.PLE,$K19,EX$16)),IF(INDEX(Import.PLE,$K19,EX$16)&lt;=mediçao,CX19,0),0),PLE!$AA$28*CX19)</f>
        <v>#REF!</v>
      </c>
      <c r="EY19" s="121" t="e">
        <f ca="1">IF($K19&lt;&gt;1,IF(ISNUMBER(INDEX(Import.PLE,$K19,EY$16)),IF(INDEX(Import.PLE,$K19,EY$16)&lt;=mediçao,CY19,0),0),PLE!$AA$28*CY19)</f>
        <v>#REF!</v>
      </c>
      <c r="EZ19" s="121" t="e">
        <f ca="1">IF($K19&lt;&gt;1,IF(ISNUMBER(INDEX(Import.PLE,$K19,EZ$16)),IF(INDEX(Import.PLE,$K19,EZ$16)&lt;=mediçao,CZ19,0),0),PLE!$AA$28*CZ19)</f>
        <v>#REF!</v>
      </c>
      <c r="FA19" s="121" t="e">
        <f ca="1">IF($K19&lt;&gt;1,IF(ISNUMBER(INDEX(Import.PLE,$K19,FA$16)),IF(INDEX(Import.PLE,$K19,FA$16)&lt;=mediçao,DA19,0),0),PLE!$AA$28*DA19)</f>
        <v>#REF!</v>
      </c>
      <c r="FB19" s="121" t="e">
        <f ca="1">IF($K19&lt;&gt;1,IF(ISNUMBER(INDEX(Import.PLE,$K19,FB$16)),IF(INDEX(Import.PLE,$K19,FB$16)&lt;=mediçao,DB19,0),0),PLE!$AA$28*DB19)</f>
        <v>#REF!</v>
      </c>
      <c r="FC19" s="121" t="e">
        <f ca="1">IF($K19&lt;&gt;1,IF(ISNUMBER(INDEX(Import.PLE,$K19,FC$16)),IF(INDEX(Import.PLE,$K19,FC$16)&lt;=mediçao,DC19,0),0),PLE!$AA$28*DC19)</f>
        <v>#REF!</v>
      </c>
      <c r="FD19" s="121" t="e">
        <f ca="1">IF($K19&lt;&gt;1,IF(ISNUMBER(INDEX(Import.PLE,$K19,FD$16)),IF(INDEX(Import.PLE,$K19,FD$16)&lt;=mediçao,DD19,0),0),PLE!$AA$28*DD19)</f>
        <v>#REF!</v>
      </c>
      <c r="FE19" s="121" t="e">
        <f ca="1">IF($K19&lt;&gt;1,IF(ISNUMBER(INDEX(Import.PLE,$K19,FE$16)),IF(INDEX(Import.PLE,$K19,FE$16)&lt;=mediçao,DE19,0),0),PLE!$AA$28*DE19)</f>
        <v>#REF!</v>
      </c>
      <c r="FF19" s="121" t="e">
        <f ca="1">IF($K19&lt;&gt;1,IF(ISNUMBER(INDEX(Import.PLE,$K19,FF$16)),IF(INDEX(Import.PLE,$K19,FF$16)&lt;=mediçao,DF19,0),0),PLE!$AA$28*DF19)</f>
        <v>#REF!</v>
      </c>
      <c r="FG19" s="121" t="e">
        <f ca="1">IF($K19&lt;&gt;1,IF(ISNUMBER(INDEX(Import.PLE,$K19,FG$16)),IF(INDEX(Import.PLE,$K19,FG$16)&lt;=mediçao,DG19,0),0),PLE!$AA$28*DG19)</f>
        <v>#REF!</v>
      </c>
      <c r="FH19" s="121" t="e">
        <f ca="1">IF($K19&lt;&gt;1,IF(ISNUMBER(INDEX(Import.PLE,$K19,FH$16)),IF(INDEX(Import.PLE,$K19,FH$16)&lt;=mediçao,DH19,0),0),PLE!$AA$28*DH19)</f>
        <v>#REF!</v>
      </c>
      <c r="FI19" s="121" t="e">
        <f ca="1">IF($K19&lt;&gt;1,IF(ISNUMBER(INDEX(Import.PLE,$K19,FI$16)),IF(INDEX(Import.PLE,$K19,FI$16)&lt;=mediçao,DI19,0),0),PLE!$AA$28*DI19)</f>
        <v>#REF!</v>
      </c>
      <c r="FJ19" s="121" t="e">
        <f ca="1">IF($K19&lt;&gt;1,IF(ISNUMBER(INDEX(Import.PLE,$K19,FJ$16)),IF(INDEX(Import.PLE,$K19,FJ$16)&lt;=mediçao,DJ19,0),0),PLE!$AA$28*DJ19)</f>
        <v>#REF!</v>
      </c>
    </row>
    <row r="20" spans="2:166" s="88" customFormat="1">
      <c r="B20" s="120">
        <f t="shared" ca="1" si="3"/>
        <v>2</v>
      </c>
      <c r="C20" s="83" t="e">
        <f t="shared" si="4"/>
        <v>#REF!</v>
      </c>
      <c r="D20" s="140" t="e">
        <f>VLOOKUP(E20,#REF!,2,FALSE)</f>
        <v>#REF!</v>
      </c>
      <c r="E20" s="141" t="str">
        <f>IFERROR(INDEX(#REF!,MATCH(0,INDEX(COUNTIF($E$17:E19,#REF!),),)),"")</f>
        <v/>
      </c>
      <c r="F20" s="139" t="e">
        <f>IF(VLOOKUP(E20,#REF!,8,FALSE)=0,"",VLOOKUP(E20,#REF!,8,FALSE))</f>
        <v>#REF!</v>
      </c>
      <c r="G20" s="173" t="e">
        <f t="shared" si="5"/>
        <v>#REF!</v>
      </c>
      <c r="H20" s="174" t="e">
        <f t="shared" si="6"/>
        <v>#REF!</v>
      </c>
      <c r="I20" s="175" t="e">
        <f>SUMIF(#REF!,Eventograma_e_Quantitativos!E20,#REF!)</f>
        <v>#REF!</v>
      </c>
      <c r="J20" s="86"/>
      <c r="K20" s="170">
        <f>deactivatedados.form1</f>
        <v>2</v>
      </c>
      <c r="L20" s="169" t="s">
        <v>293</v>
      </c>
      <c r="M20" s="87"/>
      <c r="N20" s="180" t="e">
        <f>SUMIFS(#REF!,#REF!,Eventograma_e_Quantitativos!N$16,#REF!,Eventograma_e_Quantitativos!$E20)</f>
        <v>#REF!</v>
      </c>
      <c r="O20" s="180" t="e">
        <f>SUMIFS(#REF!,#REF!,Eventograma_e_Quantitativos!O$16,#REF!,Eventograma_e_Quantitativos!$E20)</f>
        <v>#REF!</v>
      </c>
      <c r="P20" s="180" t="e">
        <f>SUMIFS(#REF!,#REF!,Eventograma_e_Quantitativos!P$16,#REF!,Eventograma_e_Quantitativos!$E20)</f>
        <v>#REF!</v>
      </c>
      <c r="Q20" s="180" t="e">
        <f>SUMIFS(#REF!,#REF!,Eventograma_e_Quantitativos!Q$16,#REF!,Eventograma_e_Quantitativos!$E20)</f>
        <v>#REF!</v>
      </c>
      <c r="R20" s="180" t="e">
        <f>SUMIFS(#REF!,#REF!,Eventograma_e_Quantitativos!R$16,#REF!,Eventograma_e_Quantitativos!$E20)</f>
        <v>#REF!</v>
      </c>
      <c r="S20" s="180" t="e">
        <f>SUMIFS(#REF!,#REF!,Eventograma_e_Quantitativos!S$16,#REF!,Eventograma_e_Quantitativos!$E20)</f>
        <v>#REF!</v>
      </c>
      <c r="T20" s="180" t="e">
        <f>SUMIFS(#REF!,#REF!,Eventograma_e_Quantitativos!T$16,#REF!,Eventograma_e_Quantitativos!$E20)</f>
        <v>#REF!</v>
      </c>
      <c r="U20" s="180" t="e">
        <f>SUMIFS(#REF!,#REF!,Eventograma_e_Quantitativos!U$16,#REF!,Eventograma_e_Quantitativos!$E20)</f>
        <v>#REF!</v>
      </c>
      <c r="V20" s="180" t="e">
        <f>SUMIFS(#REF!,#REF!,Eventograma_e_Quantitativos!V$16,#REF!,Eventograma_e_Quantitativos!$E20)</f>
        <v>#REF!</v>
      </c>
      <c r="W20" s="180" t="e">
        <f>SUMIFS(#REF!,#REF!,Eventograma_e_Quantitativos!W$16,#REF!,Eventograma_e_Quantitativos!$E20)</f>
        <v>#REF!</v>
      </c>
      <c r="X20" s="180" t="e">
        <f>SUMIFS(#REF!,#REF!,Eventograma_e_Quantitativos!X$16,#REF!,Eventograma_e_Quantitativos!$E20)</f>
        <v>#REF!</v>
      </c>
      <c r="Y20" s="180" t="e">
        <f>SUMIFS(#REF!,#REF!,Eventograma_e_Quantitativos!Y$16,#REF!,Eventograma_e_Quantitativos!$E20)</f>
        <v>#REF!</v>
      </c>
      <c r="Z20" s="180" t="e">
        <f>SUMIFS(#REF!,#REF!,Eventograma_e_Quantitativos!Z$16,#REF!,Eventograma_e_Quantitativos!$E20)</f>
        <v>#REF!</v>
      </c>
      <c r="AA20" s="180" t="e">
        <f>SUMIFS(#REF!,#REF!,Eventograma_e_Quantitativos!AA$16,#REF!,Eventograma_e_Quantitativos!$E20)</f>
        <v>#REF!</v>
      </c>
      <c r="AB20" s="180" t="e">
        <f>SUMIFS(#REF!,#REF!,Eventograma_e_Quantitativos!AB$16,#REF!,Eventograma_e_Quantitativos!$E20)</f>
        <v>#REF!</v>
      </c>
      <c r="AC20" s="180" t="e">
        <f>SUMIFS(#REF!,#REF!,Eventograma_e_Quantitativos!AC$16,#REF!,Eventograma_e_Quantitativos!$E20)</f>
        <v>#REF!</v>
      </c>
      <c r="AD20" s="180" t="e">
        <f>SUMIFS(#REF!,#REF!,Eventograma_e_Quantitativos!AD$16,#REF!,Eventograma_e_Quantitativos!$E20)</f>
        <v>#REF!</v>
      </c>
      <c r="AE20" s="180" t="e">
        <f>SUMIFS(#REF!,#REF!,Eventograma_e_Quantitativos!AE$16,#REF!,Eventograma_e_Quantitativos!$E20)</f>
        <v>#REF!</v>
      </c>
      <c r="AF20" s="180" t="e">
        <f>SUMIFS(#REF!,#REF!,Eventograma_e_Quantitativos!AF$16,#REF!,Eventograma_e_Quantitativos!$E20)</f>
        <v>#REF!</v>
      </c>
      <c r="AG20" s="180" t="e">
        <f>SUMIFS(#REF!,#REF!,Eventograma_e_Quantitativos!AG$16,#REF!,Eventograma_e_Quantitativos!$E20)</f>
        <v>#REF!</v>
      </c>
      <c r="AH20" s="180" t="e">
        <f>SUMIFS(#REF!,#REF!,Eventograma_e_Quantitativos!AH$16,#REF!,Eventograma_e_Quantitativos!$E20)</f>
        <v>#REF!</v>
      </c>
      <c r="AI20" s="180" t="e">
        <f>SUMIFS(#REF!,#REF!,Eventograma_e_Quantitativos!AI$16,#REF!,Eventograma_e_Quantitativos!$E20)</f>
        <v>#REF!</v>
      </c>
      <c r="AJ20" s="180" t="e">
        <f>SUMIFS(#REF!,#REF!,Eventograma_e_Quantitativos!AJ$16,#REF!,Eventograma_e_Quantitativos!$E20)</f>
        <v>#REF!</v>
      </c>
      <c r="AK20" s="180" t="e">
        <f>SUMIFS(#REF!,#REF!,Eventograma_e_Quantitativos!AK$16,#REF!,Eventograma_e_Quantitativos!$E20)</f>
        <v>#REF!</v>
      </c>
      <c r="AL20" s="180" t="e">
        <f>SUMIFS(#REF!,#REF!,Eventograma_e_Quantitativos!AL$16,#REF!,Eventograma_e_Quantitativos!$E20)</f>
        <v>#REF!</v>
      </c>
      <c r="AM20" s="180" t="e">
        <f>SUMIFS(#REF!,#REF!,Eventograma_e_Quantitativos!AM$16,#REF!,Eventograma_e_Quantitativos!$E20)</f>
        <v>#REF!</v>
      </c>
      <c r="AN20" s="180" t="e">
        <f>SUMIFS(#REF!,#REF!,Eventograma_e_Quantitativos!AN$16,#REF!,Eventograma_e_Quantitativos!$E20)</f>
        <v>#REF!</v>
      </c>
      <c r="AO20" s="180" t="e">
        <f>SUMIFS(#REF!,#REF!,Eventograma_e_Quantitativos!AO$16,#REF!,Eventograma_e_Quantitativos!$E20)</f>
        <v>#REF!</v>
      </c>
      <c r="AP20" s="180" t="e">
        <f>SUMIFS(#REF!,#REF!,Eventograma_e_Quantitativos!AP$16,#REF!,Eventograma_e_Quantitativos!$E20)</f>
        <v>#REF!</v>
      </c>
      <c r="AQ20" s="180" t="e">
        <f>SUMIFS(#REF!,#REF!,Eventograma_e_Quantitativos!AQ$16,#REF!,Eventograma_e_Quantitativos!$E20)</f>
        <v>#REF!</v>
      </c>
      <c r="AR20" s="180" t="e">
        <f>SUMIFS(#REF!,#REF!,Eventograma_e_Quantitativos!AR$16,#REF!,Eventograma_e_Quantitativos!$E20)</f>
        <v>#REF!</v>
      </c>
      <c r="AS20" s="180" t="e">
        <f>SUMIFS(#REF!,#REF!,Eventograma_e_Quantitativos!AS$16,#REF!,Eventograma_e_Quantitativos!$E20)</f>
        <v>#REF!</v>
      </c>
      <c r="AT20" s="180" t="e">
        <f>SUMIFS(#REF!,#REF!,Eventograma_e_Quantitativos!AT$16,#REF!,Eventograma_e_Quantitativos!$E20)</f>
        <v>#REF!</v>
      </c>
      <c r="AU20" s="180" t="e">
        <f>SUMIFS(#REF!,#REF!,Eventograma_e_Quantitativos!AU$16,#REF!,Eventograma_e_Quantitativos!$E20)</f>
        <v>#REF!</v>
      </c>
      <c r="AV20" s="180" t="e">
        <f>SUMIFS(#REF!,#REF!,Eventograma_e_Quantitativos!AV$16,#REF!,Eventograma_e_Quantitativos!$E20)</f>
        <v>#REF!</v>
      </c>
      <c r="AW20" s="180" t="e">
        <f>SUMIFS(#REF!,#REF!,Eventograma_e_Quantitativos!AW$16,#REF!,Eventograma_e_Quantitativos!$E20)</f>
        <v>#REF!</v>
      </c>
      <c r="AX20" s="180" t="e">
        <f>SUMIFS(#REF!,#REF!,Eventograma_e_Quantitativos!AX$16,#REF!,Eventograma_e_Quantitativos!$E20)</f>
        <v>#REF!</v>
      </c>
      <c r="AY20" s="180" t="e">
        <f>SUMIFS(#REF!,#REF!,Eventograma_e_Quantitativos!AY$16,#REF!,Eventograma_e_Quantitativos!$E20)</f>
        <v>#REF!</v>
      </c>
      <c r="AZ20" s="180" t="e">
        <f>SUMIFS(#REF!,#REF!,Eventograma_e_Quantitativos!AZ$16,#REF!,Eventograma_e_Quantitativos!$E20)</f>
        <v>#REF!</v>
      </c>
      <c r="BA20" s="180" t="e">
        <f>SUMIFS(#REF!,#REF!,Eventograma_e_Quantitativos!BA$16,#REF!,Eventograma_e_Quantitativos!$E20)</f>
        <v>#REF!</v>
      </c>
      <c r="BB20" s="180" t="e">
        <f>SUMIFS(#REF!,#REF!,Eventograma_e_Quantitativos!BB$16,#REF!,Eventograma_e_Quantitativos!$E20)</f>
        <v>#REF!</v>
      </c>
      <c r="BC20" s="180" t="e">
        <f>SUMIFS(#REF!,#REF!,Eventograma_e_Quantitativos!BC$16,#REF!,Eventograma_e_Quantitativos!$E20)</f>
        <v>#REF!</v>
      </c>
      <c r="BD20" s="180" t="e">
        <f>SUMIFS(#REF!,#REF!,Eventograma_e_Quantitativos!BD$16,#REF!,Eventograma_e_Quantitativos!$E20)</f>
        <v>#REF!</v>
      </c>
      <c r="BE20" s="180" t="e">
        <f>SUMIFS(#REF!,#REF!,Eventograma_e_Quantitativos!BE$16,#REF!,Eventograma_e_Quantitativos!$E20)</f>
        <v>#REF!</v>
      </c>
      <c r="BF20" s="180" t="e">
        <f>SUMIFS(#REF!,#REF!,Eventograma_e_Quantitativos!BF$16,#REF!,Eventograma_e_Quantitativos!$E20)</f>
        <v>#REF!</v>
      </c>
      <c r="BG20" s="180" t="e">
        <f>SUMIFS(#REF!,#REF!,Eventograma_e_Quantitativos!BG$16,#REF!,Eventograma_e_Quantitativos!$E20)</f>
        <v>#REF!</v>
      </c>
      <c r="BH20" s="180" t="e">
        <f>SUMIFS(#REF!,#REF!,Eventograma_e_Quantitativos!BH$16,#REF!,Eventograma_e_Quantitativos!$E20)</f>
        <v>#REF!</v>
      </c>
      <c r="BI20" s="180" t="e">
        <f>SUMIFS(#REF!,#REF!,Eventograma_e_Quantitativos!BI$16,#REF!,Eventograma_e_Quantitativos!$E20)</f>
        <v>#REF!</v>
      </c>
      <c r="BJ20" s="180" t="e">
        <f>SUMIFS(#REF!,#REF!,Eventograma_e_Quantitativos!BJ$16,#REF!,Eventograma_e_Quantitativos!$E20)</f>
        <v>#REF!</v>
      </c>
      <c r="BK20" s="180" t="e">
        <f>SUMIFS(#REF!,#REF!,Eventograma_e_Quantitativos!BK$16,#REF!,Eventograma_e_Quantitativos!$E20)</f>
        <v>#REF!</v>
      </c>
      <c r="BM20" s="121" t="e">
        <f t="shared" si="7"/>
        <v>#REF!</v>
      </c>
      <c r="BN20" s="121" t="e">
        <f t="shared" si="8"/>
        <v>#REF!</v>
      </c>
      <c r="BO20" s="121" t="e">
        <f t="shared" si="9"/>
        <v>#REF!</v>
      </c>
      <c r="BP20" s="121" t="e">
        <f t="shared" si="10"/>
        <v>#REF!</v>
      </c>
      <c r="BQ20" s="121">
        <f t="shared" si="11"/>
        <v>0</v>
      </c>
      <c r="BR20" s="121">
        <f t="shared" si="12"/>
        <v>0</v>
      </c>
      <c r="BS20" s="121">
        <f t="shared" si="13"/>
        <v>0</v>
      </c>
      <c r="BT20" s="121">
        <f t="shared" si="14"/>
        <v>0</v>
      </c>
      <c r="BU20" s="121">
        <f t="shared" si="15"/>
        <v>0</v>
      </c>
      <c r="BV20" s="121">
        <f t="shared" si="16"/>
        <v>0</v>
      </c>
      <c r="BW20" s="121">
        <f t="shared" si="17"/>
        <v>0</v>
      </c>
      <c r="BX20" s="121">
        <f t="shared" si="18"/>
        <v>0</v>
      </c>
      <c r="BY20" s="121">
        <f t="shared" si="19"/>
        <v>0</v>
      </c>
      <c r="BZ20" s="121">
        <f t="shared" si="20"/>
        <v>0</v>
      </c>
      <c r="CA20" s="121">
        <f t="shared" si="21"/>
        <v>0</v>
      </c>
      <c r="CB20" s="121">
        <f t="shared" si="22"/>
        <v>0</v>
      </c>
      <c r="CC20" s="121">
        <f t="shared" si="23"/>
        <v>0</v>
      </c>
      <c r="CD20" s="121">
        <f t="shared" si="24"/>
        <v>0</v>
      </c>
      <c r="CE20" s="121">
        <f t="shared" si="25"/>
        <v>0</v>
      </c>
      <c r="CF20" s="121">
        <f t="shared" si="26"/>
        <v>0</v>
      </c>
      <c r="CG20" s="121">
        <f t="shared" si="27"/>
        <v>0</v>
      </c>
      <c r="CH20" s="121">
        <f t="shared" si="28"/>
        <v>0</v>
      </c>
      <c r="CI20" s="121">
        <f t="shared" si="29"/>
        <v>0</v>
      </c>
      <c r="CJ20" s="121">
        <f t="shared" si="30"/>
        <v>0</v>
      </c>
      <c r="CK20" s="121">
        <f t="shared" si="31"/>
        <v>0</v>
      </c>
      <c r="CL20" s="121">
        <f t="shared" si="32"/>
        <v>0</v>
      </c>
      <c r="CM20" s="121">
        <f t="shared" si="33"/>
        <v>0</v>
      </c>
      <c r="CN20" s="121">
        <f t="shared" si="34"/>
        <v>0</v>
      </c>
      <c r="CO20" s="121">
        <f t="shared" si="35"/>
        <v>0</v>
      </c>
      <c r="CP20" s="121">
        <f t="shared" si="36"/>
        <v>0</v>
      </c>
      <c r="CQ20" s="121">
        <f t="shared" si="37"/>
        <v>0</v>
      </c>
      <c r="CR20" s="121">
        <f t="shared" si="38"/>
        <v>0</v>
      </c>
      <c r="CS20" s="121">
        <f t="shared" si="39"/>
        <v>0</v>
      </c>
      <c r="CT20" s="121">
        <f t="shared" si="40"/>
        <v>0</v>
      </c>
      <c r="CU20" s="121">
        <f t="shared" si="41"/>
        <v>0</v>
      </c>
      <c r="CV20" s="121">
        <f t="shared" si="42"/>
        <v>0</v>
      </c>
      <c r="CW20" s="121">
        <f t="shared" si="43"/>
        <v>0</v>
      </c>
      <c r="CX20" s="121">
        <f t="shared" si="44"/>
        <v>0</v>
      </c>
      <c r="CY20" s="121">
        <f t="shared" si="45"/>
        <v>0</v>
      </c>
      <c r="CZ20" s="121">
        <f t="shared" si="46"/>
        <v>0</v>
      </c>
      <c r="DA20" s="121">
        <f t="shared" si="47"/>
        <v>0</v>
      </c>
      <c r="DB20" s="121">
        <f t="shared" si="48"/>
        <v>0</v>
      </c>
      <c r="DC20" s="121">
        <f t="shared" si="49"/>
        <v>0</v>
      </c>
      <c r="DD20" s="121">
        <f t="shared" si="50"/>
        <v>0</v>
      </c>
      <c r="DE20" s="121">
        <f t="shared" si="51"/>
        <v>0</v>
      </c>
      <c r="DF20" s="121">
        <f t="shared" si="52"/>
        <v>0</v>
      </c>
      <c r="DG20" s="121">
        <f t="shared" si="53"/>
        <v>0</v>
      </c>
      <c r="DH20" s="121">
        <f t="shared" si="54"/>
        <v>0</v>
      </c>
      <c r="DI20" s="121">
        <f t="shared" si="55"/>
        <v>0</v>
      </c>
      <c r="DJ20" s="121">
        <f t="shared" si="56"/>
        <v>0</v>
      </c>
      <c r="DK20" s="128" t="e">
        <f t="shared" si="57"/>
        <v>#REF!</v>
      </c>
      <c r="DL20" s="128">
        <f t="shared" ca="1" si="58"/>
        <v>0</v>
      </c>
      <c r="DM20" s="121">
        <f ca="1">IF($K20&lt;&gt;1,IF(ISNUMBER(INDEX(Import.PLE,$K20,DM$16)),IF(INDEX(Import.PLE,$K20,DM$16)&lt;=mediçao,BM20,0),0),PLE!$AA$28*BM20)</f>
        <v>0</v>
      </c>
      <c r="DN20" s="121">
        <f ca="1">IF($K20&lt;&gt;1,IF(ISNUMBER(INDEX(Import.PLE,$K20,DN$16)),IF(INDEX(Import.PLE,$K20,DN$16)&lt;=mediçao,BN20,0),0),PLE!$AA$28*BN20)</f>
        <v>0</v>
      </c>
      <c r="DO20" s="121">
        <f ca="1">IF($K20&lt;&gt;1,IF(ISNUMBER(INDEX(Import.PLE,$K20,DO$16)),IF(INDEX(Import.PLE,$K20,DO$16)&lt;=mediçao,BO20,0),0),PLE!$AA$28*BO20)</f>
        <v>0</v>
      </c>
      <c r="DP20" s="121">
        <f ca="1">IF($K20&lt;&gt;1,IF(ISNUMBER(INDEX(Import.PLE,$K20,DP$16)),IF(INDEX(Import.PLE,$K20,DP$16)&lt;=mediçao,BP20,0),0),PLE!$AA$28*BP20)</f>
        <v>0</v>
      </c>
      <c r="DQ20" s="121">
        <f ca="1">IF($K20&lt;&gt;1,IF(ISNUMBER(INDEX(Import.PLE,$K20,DQ$16)),IF(INDEX(Import.PLE,$K20,DQ$16)&lt;=mediçao,BQ20,0),0),PLE!$AA$28*BQ20)</f>
        <v>0</v>
      </c>
      <c r="DR20" s="121">
        <f ca="1">IF($K20&lt;&gt;1,IF(ISNUMBER(INDEX(Import.PLE,$K20,DR$16)),IF(INDEX(Import.PLE,$K20,DR$16)&lt;=mediçao,BR20,0),0),PLE!$AA$28*BR20)</f>
        <v>0</v>
      </c>
      <c r="DS20" s="121">
        <f ca="1">IF($K20&lt;&gt;1,IF(ISNUMBER(INDEX(Import.PLE,$K20,DS$16)),IF(INDEX(Import.PLE,$K20,DS$16)&lt;=mediçao,BS20,0),0),PLE!$AA$28*BS20)</f>
        <v>0</v>
      </c>
      <c r="DT20" s="121">
        <f ca="1">IF($K20&lt;&gt;1,IF(ISNUMBER(INDEX(Import.PLE,$K20,DT$16)),IF(INDEX(Import.PLE,$K20,DT$16)&lt;=mediçao,BT20,0),0),PLE!$AA$28*BT20)</f>
        <v>0</v>
      </c>
      <c r="DU20" s="121">
        <f ca="1">IF($K20&lt;&gt;1,IF(ISNUMBER(INDEX(Import.PLE,$K20,DU$16)),IF(INDEX(Import.PLE,$K20,DU$16)&lt;=mediçao,BU20,0),0),PLE!$AA$28*BU20)</f>
        <v>0</v>
      </c>
      <c r="DV20" s="121">
        <f ca="1">IF($K20&lt;&gt;1,IF(ISNUMBER(INDEX(Import.PLE,$K20,DV$16)),IF(INDEX(Import.PLE,$K20,DV$16)&lt;=mediçao,BV20,0),0),PLE!$AA$28*BV20)</f>
        <v>0</v>
      </c>
      <c r="DW20" s="121">
        <f ca="1">IF($K20&lt;&gt;1,IF(ISNUMBER(INDEX(Import.PLE,$K20,DW$16)),IF(INDEX(Import.PLE,$K20,DW$16)&lt;=mediçao,BW20,0),0),PLE!$AA$28*BW20)</f>
        <v>0</v>
      </c>
      <c r="DX20" s="121">
        <f ca="1">IF($K20&lt;&gt;1,IF(ISNUMBER(INDEX(Import.PLE,$K20,DX$16)),IF(INDEX(Import.PLE,$K20,DX$16)&lt;=mediçao,BX20,0),0),PLE!$AA$28*BX20)</f>
        <v>0</v>
      </c>
      <c r="DY20" s="121">
        <f ca="1">IF($K20&lt;&gt;1,IF(ISNUMBER(INDEX(Import.PLE,$K20,DY$16)),IF(INDEX(Import.PLE,$K20,DY$16)&lt;=mediçao,BY20,0),0),PLE!$AA$28*BY20)</f>
        <v>0</v>
      </c>
      <c r="DZ20" s="121">
        <f ca="1">IF($K20&lt;&gt;1,IF(ISNUMBER(INDEX(Import.PLE,$K20,DZ$16)),IF(INDEX(Import.PLE,$K20,DZ$16)&lt;=mediçao,BZ20,0),0),PLE!$AA$28*BZ20)</f>
        <v>0</v>
      </c>
      <c r="EA20" s="121">
        <f ca="1">IF($K20&lt;&gt;1,IF(ISNUMBER(INDEX(Import.PLE,$K20,EA$16)),IF(INDEX(Import.PLE,$K20,EA$16)&lt;=mediçao,CA20,0),0),PLE!$AA$28*CA20)</f>
        <v>0</v>
      </c>
      <c r="EB20" s="121">
        <f ca="1">IF($K20&lt;&gt;1,IF(ISNUMBER(INDEX(Import.PLE,$K20,EB$16)),IF(INDEX(Import.PLE,$K20,EB$16)&lt;=mediçao,CB20,0),0),PLE!$AA$28*CB20)</f>
        <v>0</v>
      </c>
      <c r="EC20" s="121">
        <f ca="1">IF($K20&lt;&gt;1,IF(ISNUMBER(INDEX(Import.PLE,$K20,EC$16)),IF(INDEX(Import.PLE,$K20,EC$16)&lt;=mediçao,CC20,0),0),PLE!$AA$28*CC20)</f>
        <v>0</v>
      </c>
      <c r="ED20" s="121">
        <f ca="1">IF($K20&lt;&gt;1,IF(ISNUMBER(INDEX(Import.PLE,$K20,ED$16)),IF(INDEX(Import.PLE,$K20,ED$16)&lt;=mediçao,CD20,0),0),PLE!$AA$28*CD20)</f>
        <v>0</v>
      </c>
      <c r="EE20" s="121">
        <f ca="1">IF($K20&lt;&gt;1,IF(ISNUMBER(INDEX(Import.PLE,$K20,EE$16)),IF(INDEX(Import.PLE,$K20,EE$16)&lt;=mediçao,CE20,0),0),PLE!$AA$28*CE20)</f>
        <v>0</v>
      </c>
      <c r="EF20" s="121">
        <f ca="1">IF($K20&lt;&gt;1,IF(ISNUMBER(INDEX(Import.PLE,$K20,EF$16)),IF(INDEX(Import.PLE,$K20,EF$16)&lt;=mediçao,CF20,0),0),PLE!$AA$28*CF20)</f>
        <v>0</v>
      </c>
      <c r="EG20" s="121">
        <f ca="1">IF($K20&lt;&gt;1,IF(ISNUMBER(INDEX(Import.PLE,$K20,EG$16)),IF(INDEX(Import.PLE,$K20,EG$16)&lt;=mediçao,CG20,0),0),PLE!$AA$28*CG20)</f>
        <v>0</v>
      </c>
      <c r="EH20" s="121">
        <f ca="1">IF($K20&lt;&gt;1,IF(ISNUMBER(INDEX(Import.PLE,$K20,EH$16)),IF(INDEX(Import.PLE,$K20,EH$16)&lt;=mediçao,CH20,0),0),PLE!$AA$28*CH20)</f>
        <v>0</v>
      </c>
      <c r="EI20" s="121">
        <f ca="1">IF($K20&lt;&gt;1,IF(ISNUMBER(INDEX(Import.PLE,$K20,EI$16)),IF(INDEX(Import.PLE,$K20,EI$16)&lt;=mediçao,CI20,0),0),PLE!$AA$28*CI20)</f>
        <v>0</v>
      </c>
      <c r="EJ20" s="121">
        <f ca="1">IF($K20&lt;&gt;1,IF(ISNUMBER(INDEX(Import.PLE,$K20,EJ$16)),IF(INDEX(Import.PLE,$K20,EJ$16)&lt;=mediçao,CJ20,0),0),PLE!$AA$28*CJ20)</f>
        <v>0</v>
      </c>
      <c r="EK20" s="121">
        <f ca="1">IF($K20&lt;&gt;1,IF(ISNUMBER(INDEX(Import.PLE,$K20,EK$16)),IF(INDEX(Import.PLE,$K20,EK$16)&lt;=mediçao,CK20,0),0),PLE!$AA$28*CK20)</f>
        <v>0</v>
      </c>
      <c r="EL20" s="121">
        <f ca="1">IF($K20&lt;&gt;1,IF(ISNUMBER(INDEX(Import.PLE,$K20,EL$16)),IF(INDEX(Import.PLE,$K20,EL$16)&lt;=mediçao,CL20,0),0),PLE!$AA$28*CL20)</f>
        <v>0</v>
      </c>
      <c r="EM20" s="121">
        <f ca="1">IF($K20&lt;&gt;1,IF(ISNUMBER(INDEX(Import.PLE,$K20,EM$16)),IF(INDEX(Import.PLE,$K20,EM$16)&lt;=mediçao,CM20,0),0),PLE!$AA$28*CM20)</f>
        <v>0</v>
      </c>
      <c r="EN20" s="121">
        <f ca="1">IF($K20&lt;&gt;1,IF(ISNUMBER(INDEX(Import.PLE,$K20,EN$16)),IF(INDEX(Import.PLE,$K20,EN$16)&lt;=mediçao,CN20,0),0),PLE!$AA$28*CN20)</f>
        <v>0</v>
      </c>
      <c r="EO20" s="121">
        <f ca="1">IF($K20&lt;&gt;1,IF(ISNUMBER(INDEX(Import.PLE,$K20,EO$16)),IF(INDEX(Import.PLE,$K20,EO$16)&lt;=mediçao,CO20,0),0),PLE!$AA$28*CO20)</f>
        <v>0</v>
      </c>
      <c r="EP20" s="121">
        <f ca="1">IF($K20&lt;&gt;1,IF(ISNUMBER(INDEX(Import.PLE,$K20,EP$16)),IF(INDEX(Import.PLE,$K20,EP$16)&lt;=mediçao,CP20,0),0),PLE!$AA$28*CP20)</f>
        <v>0</v>
      </c>
      <c r="EQ20" s="121">
        <f ca="1">IF($K20&lt;&gt;1,IF(ISNUMBER(INDEX(Import.PLE,$K20,EQ$16)),IF(INDEX(Import.PLE,$K20,EQ$16)&lt;=mediçao,CQ20,0),0),PLE!$AA$28*CQ20)</f>
        <v>0</v>
      </c>
      <c r="ER20" s="121">
        <f ca="1">IF($K20&lt;&gt;1,IF(ISNUMBER(INDEX(Import.PLE,$K20,ER$16)),IF(INDEX(Import.PLE,$K20,ER$16)&lt;=mediçao,CR20,0),0),PLE!$AA$28*CR20)</f>
        <v>0</v>
      </c>
      <c r="ES20" s="121">
        <f ca="1">IF($K20&lt;&gt;1,IF(ISNUMBER(INDEX(Import.PLE,$K20,ES$16)),IF(INDEX(Import.PLE,$K20,ES$16)&lt;=mediçao,CS20,0),0),PLE!$AA$28*CS20)</f>
        <v>0</v>
      </c>
      <c r="ET20" s="121">
        <f ca="1">IF($K20&lt;&gt;1,IF(ISNUMBER(INDEX(Import.PLE,$K20,ET$16)),IF(INDEX(Import.PLE,$K20,ET$16)&lt;=mediçao,CT20,0),0),PLE!$AA$28*CT20)</f>
        <v>0</v>
      </c>
      <c r="EU20" s="121">
        <f ca="1">IF($K20&lt;&gt;1,IF(ISNUMBER(INDEX(Import.PLE,$K20,EU$16)),IF(INDEX(Import.PLE,$K20,EU$16)&lt;=mediçao,CU20,0),0),PLE!$AA$28*CU20)</f>
        <v>0</v>
      </c>
      <c r="EV20" s="121">
        <f ca="1">IF($K20&lt;&gt;1,IF(ISNUMBER(INDEX(Import.PLE,$K20,EV$16)),IF(INDEX(Import.PLE,$K20,EV$16)&lt;=mediçao,CV20,0),0),PLE!$AA$28*CV20)</f>
        <v>0</v>
      </c>
      <c r="EW20" s="121">
        <f ca="1">IF($K20&lt;&gt;1,IF(ISNUMBER(INDEX(Import.PLE,$K20,EW$16)),IF(INDEX(Import.PLE,$K20,EW$16)&lt;=mediçao,CW20,0),0),PLE!$AA$28*CW20)</f>
        <v>0</v>
      </c>
      <c r="EX20" s="121">
        <f ca="1">IF($K20&lt;&gt;1,IF(ISNUMBER(INDEX(Import.PLE,$K20,EX$16)),IF(INDEX(Import.PLE,$K20,EX$16)&lt;=mediçao,CX20,0),0),PLE!$AA$28*CX20)</f>
        <v>0</v>
      </c>
      <c r="EY20" s="121">
        <f ca="1">IF($K20&lt;&gt;1,IF(ISNUMBER(INDEX(Import.PLE,$K20,EY$16)),IF(INDEX(Import.PLE,$K20,EY$16)&lt;=mediçao,CY20,0),0),PLE!$AA$28*CY20)</f>
        <v>0</v>
      </c>
      <c r="EZ20" s="121">
        <f ca="1">IF($K20&lt;&gt;1,IF(ISNUMBER(INDEX(Import.PLE,$K20,EZ$16)),IF(INDEX(Import.PLE,$K20,EZ$16)&lt;=mediçao,CZ20,0),0),PLE!$AA$28*CZ20)</f>
        <v>0</v>
      </c>
      <c r="FA20" s="121">
        <f ca="1">IF($K20&lt;&gt;1,IF(ISNUMBER(INDEX(Import.PLE,$K20,FA$16)),IF(INDEX(Import.PLE,$K20,FA$16)&lt;=mediçao,DA20,0),0),PLE!$AA$28*DA20)</f>
        <v>0</v>
      </c>
      <c r="FB20" s="121">
        <f ca="1">IF($K20&lt;&gt;1,IF(ISNUMBER(INDEX(Import.PLE,$K20,FB$16)),IF(INDEX(Import.PLE,$K20,FB$16)&lt;=mediçao,DB20,0),0),PLE!$AA$28*DB20)</f>
        <v>0</v>
      </c>
      <c r="FC20" s="121">
        <f ca="1">IF($K20&lt;&gt;1,IF(ISNUMBER(INDEX(Import.PLE,$K20,FC$16)),IF(INDEX(Import.PLE,$K20,FC$16)&lt;=mediçao,DC20,0),0),PLE!$AA$28*DC20)</f>
        <v>0</v>
      </c>
      <c r="FD20" s="121">
        <f ca="1">IF($K20&lt;&gt;1,IF(ISNUMBER(INDEX(Import.PLE,$K20,FD$16)),IF(INDEX(Import.PLE,$K20,FD$16)&lt;=mediçao,DD20,0),0),PLE!$AA$28*DD20)</f>
        <v>0</v>
      </c>
      <c r="FE20" s="121">
        <f ca="1">IF($K20&lt;&gt;1,IF(ISNUMBER(INDEX(Import.PLE,$K20,FE$16)),IF(INDEX(Import.PLE,$K20,FE$16)&lt;=mediçao,DE20,0),0),PLE!$AA$28*DE20)</f>
        <v>0</v>
      </c>
      <c r="FF20" s="121">
        <f ca="1">IF($K20&lt;&gt;1,IF(ISNUMBER(INDEX(Import.PLE,$K20,FF$16)),IF(INDEX(Import.PLE,$K20,FF$16)&lt;=mediçao,DF20,0),0),PLE!$AA$28*DF20)</f>
        <v>0</v>
      </c>
      <c r="FG20" s="121">
        <f ca="1">IF($K20&lt;&gt;1,IF(ISNUMBER(INDEX(Import.PLE,$K20,FG$16)),IF(INDEX(Import.PLE,$K20,FG$16)&lt;=mediçao,DG20,0),0),PLE!$AA$28*DG20)</f>
        <v>0</v>
      </c>
      <c r="FH20" s="121">
        <f ca="1">IF($K20&lt;&gt;1,IF(ISNUMBER(INDEX(Import.PLE,$K20,FH$16)),IF(INDEX(Import.PLE,$K20,FH$16)&lt;=mediçao,DH20,0),0),PLE!$AA$28*DH20)</f>
        <v>0</v>
      </c>
      <c r="FI20" s="121">
        <f ca="1">IF($K20&lt;&gt;1,IF(ISNUMBER(INDEX(Import.PLE,$K20,FI$16)),IF(INDEX(Import.PLE,$K20,FI$16)&lt;=mediçao,DI20,0),0),PLE!$AA$28*DI20)</f>
        <v>0</v>
      </c>
      <c r="FJ20" s="121">
        <f ca="1">IF($K20&lt;&gt;1,IF(ISNUMBER(INDEX(Import.PLE,$K20,FJ$16)),IF(INDEX(Import.PLE,$K20,FJ$16)&lt;=mediçao,DJ20,0),0),PLE!$AA$28*DJ20)</f>
        <v>0</v>
      </c>
    </row>
    <row r="21" spans="2:166" s="88" customFormat="1">
      <c r="B21" s="120">
        <f t="shared" ca="1" si="3"/>
        <v>3</v>
      </c>
      <c r="C21" s="83" t="e">
        <f t="shared" si="4"/>
        <v>#REF!</v>
      </c>
      <c r="D21" s="140" t="e">
        <f>VLOOKUP(E21,#REF!,2,FALSE)</f>
        <v>#REF!</v>
      </c>
      <c r="E21" s="141" t="str">
        <f>IFERROR(INDEX(#REF!,MATCH(0,INDEX(COUNTIF($E$17:E20,#REF!),),)),"")</f>
        <v/>
      </c>
      <c r="F21" s="139" t="e">
        <f>IF(VLOOKUP(E21,#REF!,8,FALSE)=0,"",VLOOKUP(E21,#REF!,8,FALSE))</f>
        <v>#REF!</v>
      </c>
      <c r="G21" s="173" t="e">
        <f t="shared" si="5"/>
        <v>#REF!</v>
      </c>
      <c r="H21" s="174" t="e">
        <f t="shared" si="6"/>
        <v>#REF!</v>
      </c>
      <c r="I21" s="175" t="e">
        <f>SUMIF(#REF!,Eventograma_e_Quantitativos!E21,#REF!)</f>
        <v>#REF!</v>
      </c>
      <c r="J21" s="86"/>
      <c r="K21" s="170">
        <f>deactivatedados.form1</f>
        <v>2</v>
      </c>
      <c r="L21" s="169" t="s">
        <v>293</v>
      </c>
      <c r="M21" s="87"/>
      <c r="N21" s="180" t="e">
        <f>SUMIFS(#REF!,#REF!,Eventograma_e_Quantitativos!N$16,#REF!,Eventograma_e_Quantitativos!$E21)</f>
        <v>#REF!</v>
      </c>
      <c r="O21" s="180" t="e">
        <f>SUMIFS(#REF!,#REF!,Eventograma_e_Quantitativos!O$16,#REF!,Eventograma_e_Quantitativos!$E21)</f>
        <v>#REF!</v>
      </c>
      <c r="P21" s="180" t="e">
        <f>SUMIFS(#REF!,#REF!,Eventograma_e_Quantitativos!P$16,#REF!,Eventograma_e_Quantitativos!$E21)</f>
        <v>#REF!</v>
      </c>
      <c r="Q21" s="180" t="e">
        <f>SUMIFS(#REF!,#REF!,Eventograma_e_Quantitativos!Q$16,#REF!,Eventograma_e_Quantitativos!$E21)</f>
        <v>#REF!</v>
      </c>
      <c r="R21" s="180" t="e">
        <f>SUMIFS(#REF!,#REF!,Eventograma_e_Quantitativos!R$16,#REF!,Eventograma_e_Quantitativos!$E21)</f>
        <v>#REF!</v>
      </c>
      <c r="S21" s="180" t="e">
        <f>SUMIFS(#REF!,#REF!,Eventograma_e_Quantitativos!S$16,#REF!,Eventograma_e_Quantitativos!$E21)</f>
        <v>#REF!</v>
      </c>
      <c r="T21" s="180" t="e">
        <f>SUMIFS(#REF!,#REF!,Eventograma_e_Quantitativos!T$16,#REF!,Eventograma_e_Quantitativos!$E21)</f>
        <v>#REF!</v>
      </c>
      <c r="U21" s="180" t="e">
        <f>SUMIFS(#REF!,#REF!,Eventograma_e_Quantitativos!U$16,#REF!,Eventograma_e_Quantitativos!$E21)</f>
        <v>#REF!</v>
      </c>
      <c r="V21" s="180" t="e">
        <f>SUMIFS(#REF!,#REF!,Eventograma_e_Quantitativos!V$16,#REF!,Eventograma_e_Quantitativos!$E21)</f>
        <v>#REF!</v>
      </c>
      <c r="W21" s="180" t="e">
        <f>SUMIFS(#REF!,#REF!,Eventograma_e_Quantitativos!W$16,#REF!,Eventograma_e_Quantitativos!$E21)</f>
        <v>#REF!</v>
      </c>
      <c r="X21" s="180" t="e">
        <f>SUMIFS(#REF!,#REF!,Eventograma_e_Quantitativos!X$16,#REF!,Eventograma_e_Quantitativos!$E21)</f>
        <v>#REF!</v>
      </c>
      <c r="Y21" s="180" t="e">
        <f>SUMIFS(#REF!,#REF!,Eventograma_e_Quantitativos!Y$16,#REF!,Eventograma_e_Quantitativos!$E21)</f>
        <v>#REF!</v>
      </c>
      <c r="Z21" s="180" t="e">
        <f>SUMIFS(#REF!,#REF!,Eventograma_e_Quantitativos!Z$16,#REF!,Eventograma_e_Quantitativos!$E21)</f>
        <v>#REF!</v>
      </c>
      <c r="AA21" s="180" t="e">
        <f>SUMIFS(#REF!,#REF!,Eventograma_e_Quantitativos!AA$16,#REF!,Eventograma_e_Quantitativos!$E21)</f>
        <v>#REF!</v>
      </c>
      <c r="AB21" s="180" t="e">
        <f>SUMIFS(#REF!,#REF!,Eventograma_e_Quantitativos!AB$16,#REF!,Eventograma_e_Quantitativos!$E21)</f>
        <v>#REF!</v>
      </c>
      <c r="AC21" s="180" t="e">
        <f>SUMIFS(#REF!,#REF!,Eventograma_e_Quantitativos!AC$16,#REF!,Eventograma_e_Quantitativos!$E21)</f>
        <v>#REF!</v>
      </c>
      <c r="AD21" s="180" t="e">
        <f>SUMIFS(#REF!,#REF!,Eventograma_e_Quantitativos!AD$16,#REF!,Eventograma_e_Quantitativos!$E21)</f>
        <v>#REF!</v>
      </c>
      <c r="AE21" s="180" t="e">
        <f>SUMIFS(#REF!,#REF!,Eventograma_e_Quantitativos!AE$16,#REF!,Eventograma_e_Quantitativos!$E21)</f>
        <v>#REF!</v>
      </c>
      <c r="AF21" s="180" t="e">
        <f>SUMIFS(#REF!,#REF!,Eventograma_e_Quantitativos!AF$16,#REF!,Eventograma_e_Quantitativos!$E21)</f>
        <v>#REF!</v>
      </c>
      <c r="AG21" s="180" t="e">
        <f>SUMIFS(#REF!,#REF!,Eventograma_e_Quantitativos!AG$16,#REF!,Eventograma_e_Quantitativos!$E21)</f>
        <v>#REF!</v>
      </c>
      <c r="AH21" s="180" t="e">
        <f>SUMIFS(#REF!,#REF!,Eventograma_e_Quantitativos!AH$16,#REF!,Eventograma_e_Quantitativos!$E21)</f>
        <v>#REF!</v>
      </c>
      <c r="AI21" s="180" t="e">
        <f>SUMIFS(#REF!,#REF!,Eventograma_e_Quantitativos!AI$16,#REF!,Eventograma_e_Quantitativos!$E21)</f>
        <v>#REF!</v>
      </c>
      <c r="AJ21" s="180" t="e">
        <f>SUMIFS(#REF!,#REF!,Eventograma_e_Quantitativos!AJ$16,#REF!,Eventograma_e_Quantitativos!$E21)</f>
        <v>#REF!</v>
      </c>
      <c r="AK21" s="180" t="e">
        <f>SUMIFS(#REF!,#REF!,Eventograma_e_Quantitativos!AK$16,#REF!,Eventograma_e_Quantitativos!$E21)</f>
        <v>#REF!</v>
      </c>
      <c r="AL21" s="180" t="e">
        <f>SUMIFS(#REF!,#REF!,Eventograma_e_Quantitativos!AL$16,#REF!,Eventograma_e_Quantitativos!$E21)</f>
        <v>#REF!</v>
      </c>
      <c r="AM21" s="180" t="e">
        <f>SUMIFS(#REF!,#REF!,Eventograma_e_Quantitativos!AM$16,#REF!,Eventograma_e_Quantitativos!$E21)</f>
        <v>#REF!</v>
      </c>
      <c r="AN21" s="180" t="e">
        <f>SUMIFS(#REF!,#REF!,Eventograma_e_Quantitativos!AN$16,#REF!,Eventograma_e_Quantitativos!$E21)</f>
        <v>#REF!</v>
      </c>
      <c r="AO21" s="180" t="e">
        <f>SUMIFS(#REF!,#REF!,Eventograma_e_Quantitativos!AO$16,#REF!,Eventograma_e_Quantitativos!$E21)</f>
        <v>#REF!</v>
      </c>
      <c r="AP21" s="180" t="e">
        <f>SUMIFS(#REF!,#REF!,Eventograma_e_Quantitativos!AP$16,#REF!,Eventograma_e_Quantitativos!$E21)</f>
        <v>#REF!</v>
      </c>
      <c r="AQ21" s="180" t="e">
        <f>SUMIFS(#REF!,#REF!,Eventograma_e_Quantitativos!AQ$16,#REF!,Eventograma_e_Quantitativos!$E21)</f>
        <v>#REF!</v>
      </c>
      <c r="AR21" s="180" t="e">
        <f>SUMIFS(#REF!,#REF!,Eventograma_e_Quantitativos!AR$16,#REF!,Eventograma_e_Quantitativos!$E21)</f>
        <v>#REF!</v>
      </c>
      <c r="AS21" s="180" t="e">
        <f>SUMIFS(#REF!,#REF!,Eventograma_e_Quantitativos!AS$16,#REF!,Eventograma_e_Quantitativos!$E21)</f>
        <v>#REF!</v>
      </c>
      <c r="AT21" s="180" t="e">
        <f>SUMIFS(#REF!,#REF!,Eventograma_e_Quantitativos!AT$16,#REF!,Eventograma_e_Quantitativos!$E21)</f>
        <v>#REF!</v>
      </c>
      <c r="AU21" s="180" t="e">
        <f>SUMIFS(#REF!,#REF!,Eventograma_e_Quantitativos!AU$16,#REF!,Eventograma_e_Quantitativos!$E21)</f>
        <v>#REF!</v>
      </c>
      <c r="AV21" s="180" t="e">
        <f>SUMIFS(#REF!,#REF!,Eventograma_e_Quantitativos!AV$16,#REF!,Eventograma_e_Quantitativos!$E21)</f>
        <v>#REF!</v>
      </c>
      <c r="AW21" s="180" t="e">
        <f>SUMIFS(#REF!,#REF!,Eventograma_e_Quantitativos!AW$16,#REF!,Eventograma_e_Quantitativos!$E21)</f>
        <v>#REF!</v>
      </c>
      <c r="AX21" s="180" t="e">
        <f>SUMIFS(#REF!,#REF!,Eventograma_e_Quantitativos!AX$16,#REF!,Eventograma_e_Quantitativos!$E21)</f>
        <v>#REF!</v>
      </c>
      <c r="AY21" s="180" t="e">
        <f>SUMIFS(#REF!,#REF!,Eventograma_e_Quantitativos!AY$16,#REF!,Eventograma_e_Quantitativos!$E21)</f>
        <v>#REF!</v>
      </c>
      <c r="AZ21" s="180" t="e">
        <f>SUMIFS(#REF!,#REF!,Eventograma_e_Quantitativos!AZ$16,#REF!,Eventograma_e_Quantitativos!$E21)</f>
        <v>#REF!</v>
      </c>
      <c r="BA21" s="180" t="e">
        <f>SUMIFS(#REF!,#REF!,Eventograma_e_Quantitativos!BA$16,#REF!,Eventograma_e_Quantitativos!$E21)</f>
        <v>#REF!</v>
      </c>
      <c r="BB21" s="180" t="e">
        <f>SUMIFS(#REF!,#REF!,Eventograma_e_Quantitativos!BB$16,#REF!,Eventograma_e_Quantitativos!$E21)</f>
        <v>#REF!</v>
      </c>
      <c r="BC21" s="180" t="e">
        <f>SUMIFS(#REF!,#REF!,Eventograma_e_Quantitativos!BC$16,#REF!,Eventograma_e_Quantitativos!$E21)</f>
        <v>#REF!</v>
      </c>
      <c r="BD21" s="180" t="e">
        <f>SUMIFS(#REF!,#REF!,Eventograma_e_Quantitativos!BD$16,#REF!,Eventograma_e_Quantitativos!$E21)</f>
        <v>#REF!</v>
      </c>
      <c r="BE21" s="180" t="e">
        <f>SUMIFS(#REF!,#REF!,Eventograma_e_Quantitativos!BE$16,#REF!,Eventograma_e_Quantitativos!$E21)</f>
        <v>#REF!</v>
      </c>
      <c r="BF21" s="180" t="e">
        <f>SUMIFS(#REF!,#REF!,Eventograma_e_Quantitativos!BF$16,#REF!,Eventograma_e_Quantitativos!$E21)</f>
        <v>#REF!</v>
      </c>
      <c r="BG21" s="180" t="e">
        <f>SUMIFS(#REF!,#REF!,Eventograma_e_Quantitativos!BG$16,#REF!,Eventograma_e_Quantitativos!$E21)</f>
        <v>#REF!</v>
      </c>
      <c r="BH21" s="180" t="e">
        <f>SUMIFS(#REF!,#REF!,Eventograma_e_Quantitativos!BH$16,#REF!,Eventograma_e_Quantitativos!$E21)</f>
        <v>#REF!</v>
      </c>
      <c r="BI21" s="180" t="e">
        <f>SUMIFS(#REF!,#REF!,Eventograma_e_Quantitativos!BI$16,#REF!,Eventograma_e_Quantitativos!$E21)</f>
        <v>#REF!</v>
      </c>
      <c r="BJ21" s="180" t="e">
        <f>SUMIFS(#REF!,#REF!,Eventograma_e_Quantitativos!BJ$16,#REF!,Eventograma_e_Quantitativos!$E21)</f>
        <v>#REF!</v>
      </c>
      <c r="BK21" s="180" t="e">
        <f>SUMIFS(#REF!,#REF!,Eventograma_e_Quantitativos!BK$16,#REF!,Eventograma_e_Quantitativos!$E21)</f>
        <v>#REF!</v>
      </c>
      <c r="BM21" s="121" t="e">
        <f t="shared" si="7"/>
        <v>#REF!</v>
      </c>
      <c r="BN21" s="121" t="e">
        <f t="shared" si="8"/>
        <v>#REF!</v>
      </c>
      <c r="BO21" s="121" t="e">
        <f t="shared" si="9"/>
        <v>#REF!</v>
      </c>
      <c r="BP21" s="121" t="e">
        <f t="shared" si="10"/>
        <v>#REF!</v>
      </c>
      <c r="BQ21" s="121">
        <f t="shared" si="11"/>
        <v>0</v>
      </c>
      <c r="BR21" s="121">
        <f t="shared" si="12"/>
        <v>0</v>
      </c>
      <c r="BS21" s="121">
        <f t="shared" si="13"/>
        <v>0</v>
      </c>
      <c r="BT21" s="121">
        <f t="shared" si="14"/>
        <v>0</v>
      </c>
      <c r="BU21" s="121">
        <f t="shared" si="15"/>
        <v>0</v>
      </c>
      <c r="BV21" s="121">
        <f t="shared" si="16"/>
        <v>0</v>
      </c>
      <c r="BW21" s="121">
        <f t="shared" si="17"/>
        <v>0</v>
      </c>
      <c r="BX21" s="121">
        <f t="shared" si="18"/>
        <v>0</v>
      </c>
      <c r="BY21" s="121">
        <f t="shared" si="19"/>
        <v>0</v>
      </c>
      <c r="BZ21" s="121">
        <f t="shared" si="20"/>
        <v>0</v>
      </c>
      <c r="CA21" s="121">
        <f t="shared" si="21"/>
        <v>0</v>
      </c>
      <c r="CB21" s="121">
        <f t="shared" si="22"/>
        <v>0</v>
      </c>
      <c r="CC21" s="121">
        <f t="shared" si="23"/>
        <v>0</v>
      </c>
      <c r="CD21" s="121">
        <f t="shared" si="24"/>
        <v>0</v>
      </c>
      <c r="CE21" s="121">
        <f t="shared" si="25"/>
        <v>0</v>
      </c>
      <c r="CF21" s="121">
        <f t="shared" si="26"/>
        <v>0</v>
      </c>
      <c r="CG21" s="121">
        <f t="shared" si="27"/>
        <v>0</v>
      </c>
      <c r="CH21" s="121">
        <f t="shared" si="28"/>
        <v>0</v>
      </c>
      <c r="CI21" s="121">
        <f t="shared" si="29"/>
        <v>0</v>
      </c>
      <c r="CJ21" s="121">
        <f t="shared" si="30"/>
        <v>0</v>
      </c>
      <c r="CK21" s="121">
        <f t="shared" si="31"/>
        <v>0</v>
      </c>
      <c r="CL21" s="121">
        <f t="shared" si="32"/>
        <v>0</v>
      </c>
      <c r="CM21" s="121">
        <f t="shared" si="33"/>
        <v>0</v>
      </c>
      <c r="CN21" s="121">
        <f t="shared" si="34"/>
        <v>0</v>
      </c>
      <c r="CO21" s="121">
        <f t="shared" si="35"/>
        <v>0</v>
      </c>
      <c r="CP21" s="121">
        <f t="shared" si="36"/>
        <v>0</v>
      </c>
      <c r="CQ21" s="121">
        <f t="shared" si="37"/>
        <v>0</v>
      </c>
      <c r="CR21" s="121">
        <f t="shared" si="38"/>
        <v>0</v>
      </c>
      <c r="CS21" s="121">
        <f t="shared" si="39"/>
        <v>0</v>
      </c>
      <c r="CT21" s="121">
        <f t="shared" si="40"/>
        <v>0</v>
      </c>
      <c r="CU21" s="121">
        <f t="shared" si="41"/>
        <v>0</v>
      </c>
      <c r="CV21" s="121">
        <f t="shared" si="42"/>
        <v>0</v>
      </c>
      <c r="CW21" s="121">
        <f t="shared" si="43"/>
        <v>0</v>
      </c>
      <c r="CX21" s="121">
        <f t="shared" si="44"/>
        <v>0</v>
      </c>
      <c r="CY21" s="121">
        <f t="shared" si="45"/>
        <v>0</v>
      </c>
      <c r="CZ21" s="121">
        <f t="shared" si="46"/>
        <v>0</v>
      </c>
      <c r="DA21" s="121">
        <f t="shared" si="47"/>
        <v>0</v>
      </c>
      <c r="DB21" s="121">
        <f t="shared" si="48"/>
        <v>0</v>
      </c>
      <c r="DC21" s="121">
        <f t="shared" si="49"/>
        <v>0</v>
      </c>
      <c r="DD21" s="121">
        <f t="shared" si="50"/>
        <v>0</v>
      </c>
      <c r="DE21" s="121">
        <f t="shared" si="51"/>
        <v>0</v>
      </c>
      <c r="DF21" s="121">
        <f t="shared" si="52"/>
        <v>0</v>
      </c>
      <c r="DG21" s="121">
        <f t="shared" si="53"/>
        <v>0</v>
      </c>
      <c r="DH21" s="121">
        <f t="shared" si="54"/>
        <v>0</v>
      </c>
      <c r="DI21" s="121">
        <f t="shared" si="55"/>
        <v>0</v>
      </c>
      <c r="DJ21" s="121">
        <f t="shared" si="56"/>
        <v>0</v>
      </c>
      <c r="DK21" s="128" t="e">
        <f t="shared" si="57"/>
        <v>#REF!</v>
      </c>
      <c r="DL21" s="128">
        <f t="shared" ca="1" si="58"/>
        <v>0</v>
      </c>
      <c r="DM21" s="121">
        <f ca="1">IF($K21&lt;&gt;1,IF(ISNUMBER(INDEX(Import.PLE,$K21,DM$16)),IF(INDEX(Import.PLE,$K21,DM$16)&lt;=mediçao,BM21,0),0),PLE!$AA$28*BM21)</f>
        <v>0</v>
      </c>
      <c r="DN21" s="121">
        <f ca="1">IF($K21&lt;&gt;1,IF(ISNUMBER(INDEX(Import.PLE,$K21,DN$16)),IF(INDEX(Import.PLE,$K21,DN$16)&lt;=mediçao,BN21,0),0),PLE!$AA$28*BN21)</f>
        <v>0</v>
      </c>
      <c r="DO21" s="121">
        <f ca="1">IF($K21&lt;&gt;1,IF(ISNUMBER(INDEX(Import.PLE,$K21,DO$16)),IF(INDEX(Import.PLE,$K21,DO$16)&lt;=mediçao,BO21,0),0),PLE!$AA$28*BO21)</f>
        <v>0</v>
      </c>
      <c r="DP21" s="121">
        <f ca="1">IF($K21&lt;&gt;1,IF(ISNUMBER(INDEX(Import.PLE,$K21,DP$16)),IF(INDEX(Import.PLE,$K21,DP$16)&lt;=mediçao,BP21,0),0),PLE!$AA$28*BP21)</f>
        <v>0</v>
      </c>
      <c r="DQ21" s="121">
        <f ca="1">IF($K21&lt;&gt;1,IF(ISNUMBER(INDEX(Import.PLE,$K21,DQ$16)),IF(INDEX(Import.PLE,$K21,DQ$16)&lt;=mediçao,BQ21,0),0),PLE!$AA$28*BQ21)</f>
        <v>0</v>
      </c>
      <c r="DR21" s="121">
        <f ca="1">IF($K21&lt;&gt;1,IF(ISNUMBER(INDEX(Import.PLE,$K21,DR$16)),IF(INDEX(Import.PLE,$K21,DR$16)&lt;=mediçao,BR21,0),0),PLE!$AA$28*BR21)</f>
        <v>0</v>
      </c>
      <c r="DS21" s="121">
        <f ca="1">IF($K21&lt;&gt;1,IF(ISNUMBER(INDEX(Import.PLE,$K21,DS$16)),IF(INDEX(Import.PLE,$K21,DS$16)&lt;=mediçao,BS21,0),0),PLE!$AA$28*BS21)</f>
        <v>0</v>
      </c>
      <c r="DT21" s="121">
        <f ca="1">IF($K21&lt;&gt;1,IF(ISNUMBER(INDEX(Import.PLE,$K21,DT$16)),IF(INDEX(Import.PLE,$K21,DT$16)&lt;=mediçao,BT21,0),0),PLE!$AA$28*BT21)</f>
        <v>0</v>
      </c>
      <c r="DU21" s="121">
        <f ca="1">IF($K21&lt;&gt;1,IF(ISNUMBER(INDEX(Import.PLE,$K21,DU$16)),IF(INDEX(Import.PLE,$K21,DU$16)&lt;=mediçao,BU21,0),0),PLE!$AA$28*BU21)</f>
        <v>0</v>
      </c>
      <c r="DV21" s="121">
        <f ca="1">IF($K21&lt;&gt;1,IF(ISNUMBER(INDEX(Import.PLE,$K21,DV$16)),IF(INDEX(Import.PLE,$K21,DV$16)&lt;=mediçao,BV21,0),0),PLE!$AA$28*BV21)</f>
        <v>0</v>
      </c>
      <c r="DW21" s="121">
        <f ca="1">IF($K21&lt;&gt;1,IF(ISNUMBER(INDEX(Import.PLE,$K21,DW$16)),IF(INDEX(Import.PLE,$K21,DW$16)&lt;=mediçao,BW21,0),0),PLE!$AA$28*BW21)</f>
        <v>0</v>
      </c>
      <c r="DX21" s="121">
        <f ca="1">IF($K21&lt;&gt;1,IF(ISNUMBER(INDEX(Import.PLE,$K21,DX$16)),IF(INDEX(Import.PLE,$K21,DX$16)&lt;=mediçao,BX21,0),0),PLE!$AA$28*BX21)</f>
        <v>0</v>
      </c>
      <c r="DY21" s="121">
        <f ca="1">IF($K21&lt;&gt;1,IF(ISNUMBER(INDEX(Import.PLE,$K21,DY$16)),IF(INDEX(Import.PLE,$K21,DY$16)&lt;=mediçao,BY21,0),0),PLE!$AA$28*BY21)</f>
        <v>0</v>
      </c>
      <c r="DZ21" s="121">
        <f ca="1">IF($K21&lt;&gt;1,IF(ISNUMBER(INDEX(Import.PLE,$K21,DZ$16)),IF(INDEX(Import.PLE,$K21,DZ$16)&lt;=mediçao,BZ21,0),0),PLE!$AA$28*BZ21)</f>
        <v>0</v>
      </c>
      <c r="EA21" s="121">
        <f ca="1">IF($K21&lt;&gt;1,IF(ISNUMBER(INDEX(Import.PLE,$K21,EA$16)),IF(INDEX(Import.PLE,$K21,EA$16)&lt;=mediçao,CA21,0),0),PLE!$AA$28*CA21)</f>
        <v>0</v>
      </c>
      <c r="EB21" s="121">
        <f ca="1">IF($K21&lt;&gt;1,IF(ISNUMBER(INDEX(Import.PLE,$K21,EB$16)),IF(INDEX(Import.PLE,$K21,EB$16)&lt;=mediçao,CB21,0),0),PLE!$AA$28*CB21)</f>
        <v>0</v>
      </c>
      <c r="EC21" s="121">
        <f ca="1">IF($K21&lt;&gt;1,IF(ISNUMBER(INDEX(Import.PLE,$K21,EC$16)),IF(INDEX(Import.PLE,$K21,EC$16)&lt;=mediçao,CC21,0),0),PLE!$AA$28*CC21)</f>
        <v>0</v>
      </c>
      <c r="ED21" s="121">
        <f ca="1">IF($K21&lt;&gt;1,IF(ISNUMBER(INDEX(Import.PLE,$K21,ED$16)),IF(INDEX(Import.PLE,$K21,ED$16)&lt;=mediçao,CD21,0),0),PLE!$AA$28*CD21)</f>
        <v>0</v>
      </c>
      <c r="EE21" s="121">
        <f ca="1">IF($K21&lt;&gt;1,IF(ISNUMBER(INDEX(Import.PLE,$K21,EE$16)),IF(INDEX(Import.PLE,$K21,EE$16)&lt;=mediçao,CE21,0),0),PLE!$AA$28*CE21)</f>
        <v>0</v>
      </c>
      <c r="EF21" s="121">
        <f ca="1">IF($K21&lt;&gt;1,IF(ISNUMBER(INDEX(Import.PLE,$K21,EF$16)),IF(INDEX(Import.PLE,$K21,EF$16)&lt;=mediçao,CF21,0),0),PLE!$AA$28*CF21)</f>
        <v>0</v>
      </c>
      <c r="EG21" s="121">
        <f ca="1">IF($K21&lt;&gt;1,IF(ISNUMBER(INDEX(Import.PLE,$K21,EG$16)),IF(INDEX(Import.PLE,$K21,EG$16)&lt;=mediçao,CG21,0),0),PLE!$AA$28*CG21)</f>
        <v>0</v>
      </c>
      <c r="EH21" s="121">
        <f ca="1">IF($K21&lt;&gt;1,IF(ISNUMBER(INDEX(Import.PLE,$K21,EH$16)),IF(INDEX(Import.PLE,$K21,EH$16)&lt;=mediçao,CH21,0),0),PLE!$AA$28*CH21)</f>
        <v>0</v>
      </c>
      <c r="EI21" s="121">
        <f ca="1">IF($K21&lt;&gt;1,IF(ISNUMBER(INDEX(Import.PLE,$K21,EI$16)),IF(INDEX(Import.PLE,$K21,EI$16)&lt;=mediçao,CI21,0),0),PLE!$AA$28*CI21)</f>
        <v>0</v>
      </c>
      <c r="EJ21" s="121">
        <f ca="1">IF($K21&lt;&gt;1,IF(ISNUMBER(INDEX(Import.PLE,$K21,EJ$16)),IF(INDEX(Import.PLE,$K21,EJ$16)&lt;=mediçao,CJ21,0),0),PLE!$AA$28*CJ21)</f>
        <v>0</v>
      </c>
      <c r="EK21" s="121">
        <f ca="1">IF($K21&lt;&gt;1,IF(ISNUMBER(INDEX(Import.PLE,$K21,EK$16)),IF(INDEX(Import.PLE,$K21,EK$16)&lt;=mediçao,CK21,0),0),PLE!$AA$28*CK21)</f>
        <v>0</v>
      </c>
      <c r="EL21" s="121">
        <f ca="1">IF($K21&lt;&gt;1,IF(ISNUMBER(INDEX(Import.PLE,$K21,EL$16)),IF(INDEX(Import.PLE,$K21,EL$16)&lt;=mediçao,CL21,0),0),PLE!$AA$28*CL21)</f>
        <v>0</v>
      </c>
      <c r="EM21" s="121">
        <f ca="1">IF($K21&lt;&gt;1,IF(ISNUMBER(INDEX(Import.PLE,$K21,EM$16)),IF(INDEX(Import.PLE,$K21,EM$16)&lt;=mediçao,CM21,0),0),PLE!$AA$28*CM21)</f>
        <v>0</v>
      </c>
      <c r="EN21" s="121">
        <f ca="1">IF($K21&lt;&gt;1,IF(ISNUMBER(INDEX(Import.PLE,$K21,EN$16)),IF(INDEX(Import.PLE,$K21,EN$16)&lt;=mediçao,CN21,0),0),PLE!$AA$28*CN21)</f>
        <v>0</v>
      </c>
      <c r="EO21" s="121">
        <f ca="1">IF($K21&lt;&gt;1,IF(ISNUMBER(INDEX(Import.PLE,$K21,EO$16)),IF(INDEX(Import.PLE,$K21,EO$16)&lt;=mediçao,CO21,0),0),PLE!$AA$28*CO21)</f>
        <v>0</v>
      </c>
      <c r="EP21" s="121">
        <f ca="1">IF($K21&lt;&gt;1,IF(ISNUMBER(INDEX(Import.PLE,$K21,EP$16)),IF(INDEX(Import.PLE,$K21,EP$16)&lt;=mediçao,CP21,0),0),PLE!$AA$28*CP21)</f>
        <v>0</v>
      </c>
      <c r="EQ21" s="121">
        <f ca="1">IF($K21&lt;&gt;1,IF(ISNUMBER(INDEX(Import.PLE,$K21,EQ$16)),IF(INDEX(Import.PLE,$K21,EQ$16)&lt;=mediçao,CQ21,0),0),PLE!$AA$28*CQ21)</f>
        <v>0</v>
      </c>
      <c r="ER21" s="121">
        <f ca="1">IF($K21&lt;&gt;1,IF(ISNUMBER(INDEX(Import.PLE,$K21,ER$16)),IF(INDEX(Import.PLE,$K21,ER$16)&lt;=mediçao,CR21,0),0),PLE!$AA$28*CR21)</f>
        <v>0</v>
      </c>
      <c r="ES21" s="121">
        <f ca="1">IF($K21&lt;&gt;1,IF(ISNUMBER(INDEX(Import.PLE,$K21,ES$16)),IF(INDEX(Import.PLE,$K21,ES$16)&lt;=mediçao,CS21,0),0),PLE!$AA$28*CS21)</f>
        <v>0</v>
      </c>
      <c r="ET21" s="121">
        <f ca="1">IF($K21&lt;&gt;1,IF(ISNUMBER(INDEX(Import.PLE,$K21,ET$16)),IF(INDEX(Import.PLE,$K21,ET$16)&lt;=mediçao,CT21,0),0),PLE!$AA$28*CT21)</f>
        <v>0</v>
      </c>
      <c r="EU21" s="121">
        <f ca="1">IF($K21&lt;&gt;1,IF(ISNUMBER(INDEX(Import.PLE,$K21,EU$16)),IF(INDEX(Import.PLE,$K21,EU$16)&lt;=mediçao,CU21,0),0),PLE!$AA$28*CU21)</f>
        <v>0</v>
      </c>
      <c r="EV21" s="121">
        <f ca="1">IF($K21&lt;&gt;1,IF(ISNUMBER(INDEX(Import.PLE,$K21,EV$16)),IF(INDEX(Import.PLE,$K21,EV$16)&lt;=mediçao,CV21,0),0),PLE!$AA$28*CV21)</f>
        <v>0</v>
      </c>
      <c r="EW21" s="121">
        <f ca="1">IF($K21&lt;&gt;1,IF(ISNUMBER(INDEX(Import.PLE,$K21,EW$16)),IF(INDEX(Import.PLE,$K21,EW$16)&lt;=mediçao,CW21,0),0),PLE!$AA$28*CW21)</f>
        <v>0</v>
      </c>
      <c r="EX21" s="121">
        <f ca="1">IF($K21&lt;&gt;1,IF(ISNUMBER(INDEX(Import.PLE,$K21,EX$16)),IF(INDEX(Import.PLE,$K21,EX$16)&lt;=mediçao,CX21,0),0),PLE!$AA$28*CX21)</f>
        <v>0</v>
      </c>
      <c r="EY21" s="121">
        <f ca="1">IF($K21&lt;&gt;1,IF(ISNUMBER(INDEX(Import.PLE,$K21,EY$16)),IF(INDEX(Import.PLE,$K21,EY$16)&lt;=mediçao,CY21,0),0),PLE!$AA$28*CY21)</f>
        <v>0</v>
      </c>
      <c r="EZ21" s="121">
        <f ca="1">IF($K21&lt;&gt;1,IF(ISNUMBER(INDEX(Import.PLE,$K21,EZ$16)),IF(INDEX(Import.PLE,$K21,EZ$16)&lt;=mediçao,CZ21,0),0),PLE!$AA$28*CZ21)</f>
        <v>0</v>
      </c>
      <c r="FA21" s="121">
        <f ca="1">IF($K21&lt;&gt;1,IF(ISNUMBER(INDEX(Import.PLE,$K21,FA$16)),IF(INDEX(Import.PLE,$K21,FA$16)&lt;=mediçao,DA21,0),0),PLE!$AA$28*DA21)</f>
        <v>0</v>
      </c>
      <c r="FB21" s="121">
        <f ca="1">IF($K21&lt;&gt;1,IF(ISNUMBER(INDEX(Import.PLE,$K21,FB$16)),IF(INDEX(Import.PLE,$K21,FB$16)&lt;=mediçao,DB21,0),0),PLE!$AA$28*DB21)</f>
        <v>0</v>
      </c>
      <c r="FC21" s="121">
        <f ca="1">IF($K21&lt;&gt;1,IF(ISNUMBER(INDEX(Import.PLE,$K21,FC$16)),IF(INDEX(Import.PLE,$K21,FC$16)&lt;=mediçao,DC21,0),0),PLE!$AA$28*DC21)</f>
        <v>0</v>
      </c>
      <c r="FD21" s="121">
        <f ca="1">IF($K21&lt;&gt;1,IF(ISNUMBER(INDEX(Import.PLE,$K21,FD$16)),IF(INDEX(Import.PLE,$K21,FD$16)&lt;=mediçao,DD21,0),0),PLE!$AA$28*DD21)</f>
        <v>0</v>
      </c>
      <c r="FE21" s="121">
        <f ca="1">IF($K21&lt;&gt;1,IF(ISNUMBER(INDEX(Import.PLE,$K21,FE$16)),IF(INDEX(Import.PLE,$K21,FE$16)&lt;=mediçao,DE21,0),0),PLE!$AA$28*DE21)</f>
        <v>0</v>
      </c>
      <c r="FF21" s="121">
        <f ca="1">IF($K21&lt;&gt;1,IF(ISNUMBER(INDEX(Import.PLE,$K21,FF$16)),IF(INDEX(Import.PLE,$K21,FF$16)&lt;=mediçao,DF21,0),0),PLE!$AA$28*DF21)</f>
        <v>0</v>
      </c>
      <c r="FG21" s="121">
        <f ca="1">IF($K21&lt;&gt;1,IF(ISNUMBER(INDEX(Import.PLE,$K21,FG$16)),IF(INDEX(Import.PLE,$K21,FG$16)&lt;=mediçao,DG21,0),0),PLE!$AA$28*DG21)</f>
        <v>0</v>
      </c>
      <c r="FH21" s="121">
        <f ca="1">IF($K21&lt;&gt;1,IF(ISNUMBER(INDEX(Import.PLE,$K21,FH$16)),IF(INDEX(Import.PLE,$K21,FH$16)&lt;=mediçao,DH21,0),0),PLE!$AA$28*DH21)</f>
        <v>0</v>
      </c>
      <c r="FI21" s="121">
        <f ca="1">IF($K21&lt;&gt;1,IF(ISNUMBER(INDEX(Import.PLE,$K21,FI$16)),IF(INDEX(Import.PLE,$K21,FI$16)&lt;=mediçao,DI21,0),0),PLE!$AA$28*DI21)</f>
        <v>0</v>
      </c>
      <c r="FJ21" s="121">
        <f ca="1">IF($K21&lt;&gt;1,IF(ISNUMBER(INDEX(Import.PLE,$K21,FJ$16)),IF(INDEX(Import.PLE,$K21,FJ$16)&lt;=mediçao,DJ21,0),0),PLE!$AA$28*DJ21)</f>
        <v>0</v>
      </c>
    </row>
    <row r="22" spans="2:166" s="88" customFormat="1">
      <c r="B22" s="120">
        <f t="shared" ca="1" si="3"/>
        <v>4</v>
      </c>
      <c r="C22" s="83" t="e">
        <f t="shared" si="4"/>
        <v>#REF!</v>
      </c>
      <c r="D22" s="140" t="e">
        <f>VLOOKUP(E22,#REF!,2,FALSE)</f>
        <v>#REF!</v>
      </c>
      <c r="E22" s="141" t="str">
        <f>IFERROR(INDEX(#REF!,MATCH(0,INDEX(COUNTIF($E$17:E21,#REF!),),)),"")</f>
        <v/>
      </c>
      <c r="F22" s="139" t="e">
        <f>IF(VLOOKUP(E22,#REF!,8,FALSE)=0,"",VLOOKUP(E22,#REF!,8,FALSE))</f>
        <v>#REF!</v>
      </c>
      <c r="G22" s="173" t="e">
        <f t="shared" si="5"/>
        <v>#REF!</v>
      </c>
      <c r="H22" s="174" t="e">
        <f t="shared" si="6"/>
        <v>#REF!</v>
      </c>
      <c r="I22" s="175" t="e">
        <f>SUMIF(#REF!,Eventograma_e_Quantitativos!E22,#REF!)</f>
        <v>#REF!</v>
      </c>
      <c r="J22" s="86"/>
      <c r="K22" s="170">
        <f>deactivatedados.form1</f>
        <v>2</v>
      </c>
      <c r="L22" s="169" t="s">
        <v>293</v>
      </c>
      <c r="M22" s="87"/>
      <c r="N22" s="180" t="e">
        <f>SUMIFS(#REF!,#REF!,Eventograma_e_Quantitativos!N$16,#REF!,Eventograma_e_Quantitativos!$E22)</f>
        <v>#REF!</v>
      </c>
      <c r="O22" s="180" t="e">
        <f>SUMIFS(#REF!,#REF!,Eventograma_e_Quantitativos!O$16,#REF!,Eventograma_e_Quantitativos!$E22)</f>
        <v>#REF!</v>
      </c>
      <c r="P22" s="180" t="e">
        <f>SUMIFS(#REF!,#REF!,Eventograma_e_Quantitativos!P$16,#REF!,Eventograma_e_Quantitativos!$E22)</f>
        <v>#REF!</v>
      </c>
      <c r="Q22" s="180" t="e">
        <f>SUMIFS(#REF!,#REF!,Eventograma_e_Quantitativos!Q$16,#REF!,Eventograma_e_Quantitativos!$E22)</f>
        <v>#REF!</v>
      </c>
      <c r="R22" s="180" t="e">
        <f>SUMIFS(#REF!,#REF!,Eventograma_e_Quantitativos!R$16,#REF!,Eventograma_e_Quantitativos!$E22)</f>
        <v>#REF!</v>
      </c>
      <c r="S22" s="180" t="e">
        <f>SUMIFS(#REF!,#REF!,Eventograma_e_Quantitativos!S$16,#REF!,Eventograma_e_Quantitativos!$E22)</f>
        <v>#REF!</v>
      </c>
      <c r="T22" s="180" t="e">
        <f>SUMIFS(#REF!,#REF!,Eventograma_e_Quantitativos!T$16,#REF!,Eventograma_e_Quantitativos!$E22)</f>
        <v>#REF!</v>
      </c>
      <c r="U22" s="180" t="e">
        <f>SUMIFS(#REF!,#REF!,Eventograma_e_Quantitativos!U$16,#REF!,Eventograma_e_Quantitativos!$E22)</f>
        <v>#REF!</v>
      </c>
      <c r="V22" s="180" t="e">
        <f>SUMIFS(#REF!,#REF!,Eventograma_e_Quantitativos!V$16,#REF!,Eventograma_e_Quantitativos!$E22)</f>
        <v>#REF!</v>
      </c>
      <c r="W22" s="180" t="e">
        <f>SUMIFS(#REF!,#REF!,Eventograma_e_Quantitativos!W$16,#REF!,Eventograma_e_Quantitativos!$E22)</f>
        <v>#REF!</v>
      </c>
      <c r="X22" s="180" t="e">
        <f>SUMIFS(#REF!,#REF!,Eventograma_e_Quantitativos!X$16,#REF!,Eventograma_e_Quantitativos!$E22)</f>
        <v>#REF!</v>
      </c>
      <c r="Y22" s="180" t="e">
        <f>SUMIFS(#REF!,#REF!,Eventograma_e_Quantitativos!Y$16,#REF!,Eventograma_e_Quantitativos!$E22)</f>
        <v>#REF!</v>
      </c>
      <c r="Z22" s="180" t="e">
        <f>SUMIFS(#REF!,#REF!,Eventograma_e_Quantitativos!Z$16,#REF!,Eventograma_e_Quantitativos!$E22)</f>
        <v>#REF!</v>
      </c>
      <c r="AA22" s="180" t="e">
        <f>SUMIFS(#REF!,#REF!,Eventograma_e_Quantitativos!AA$16,#REF!,Eventograma_e_Quantitativos!$E22)</f>
        <v>#REF!</v>
      </c>
      <c r="AB22" s="180" t="e">
        <f>SUMIFS(#REF!,#REF!,Eventograma_e_Quantitativos!AB$16,#REF!,Eventograma_e_Quantitativos!$E22)</f>
        <v>#REF!</v>
      </c>
      <c r="AC22" s="180" t="e">
        <f>SUMIFS(#REF!,#REF!,Eventograma_e_Quantitativos!AC$16,#REF!,Eventograma_e_Quantitativos!$E22)</f>
        <v>#REF!</v>
      </c>
      <c r="AD22" s="180" t="e">
        <f>SUMIFS(#REF!,#REF!,Eventograma_e_Quantitativos!AD$16,#REF!,Eventograma_e_Quantitativos!$E22)</f>
        <v>#REF!</v>
      </c>
      <c r="AE22" s="180" t="e">
        <f>SUMIFS(#REF!,#REF!,Eventograma_e_Quantitativos!AE$16,#REF!,Eventograma_e_Quantitativos!$E22)</f>
        <v>#REF!</v>
      </c>
      <c r="AF22" s="180" t="e">
        <f>SUMIFS(#REF!,#REF!,Eventograma_e_Quantitativos!AF$16,#REF!,Eventograma_e_Quantitativos!$E22)</f>
        <v>#REF!</v>
      </c>
      <c r="AG22" s="180" t="e">
        <f>SUMIFS(#REF!,#REF!,Eventograma_e_Quantitativos!AG$16,#REF!,Eventograma_e_Quantitativos!$E22)</f>
        <v>#REF!</v>
      </c>
      <c r="AH22" s="180" t="e">
        <f>SUMIFS(#REF!,#REF!,Eventograma_e_Quantitativos!AH$16,#REF!,Eventograma_e_Quantitativos!$E22)</f>
        <v>#REF!</v>
      </c>
      <c r="AI22" s="180" t="e">
        <f>SUMIFS(#REF!,#REF!,Eventograma_e_Quantitativos!AI$16,#REF!,Eventograma_e_Quantitativos!$E22)</f>
        <v>#REF!</v>
      </c>
      <c r="AJ22" s="180" t="e">
        <f>SUMIFS(#REF!,#REF!,Eventograma_e_Quantitativos!AJ$16,#REF!,Eventograma_e_Quantitativos!$E22)</f>
        <v>#REF!</v>
      </c>
      <c r="AK22" s="180" t="e">
        <f>SUMIFS(#REF!,#REF!,Eventograma_e_Quantitativos!AK$16,#REF!,Eventograma_e_Quantitativos!$E22)</f>
        <v>#REF!</v>
      </c>
      <c r="AL22" s="180" t="e">
        <f>SUMIFS(#REF!,#REF!,Eventograma_e_Quantitativos!AL$16,#REF!,Eventograma_e_Quantitativos!$E22)</f>
        <v>#REF!</v>
      </c>
      <c r="AM22" s="180" t="e">
        <f>SUMIFS(#REF!,#REF!,Eventograma_e_Quantitativos!AM$16,#REF!,Eventograma_e_Quantitativos!$E22)</f>
        <v>#REF!</v>
      </c>
      <c r="AN22" s="180" t="e">
        <f>SUMIFS(#REF!,#REF!,Eventograma_e_Quantitativos!AN$16,#REF!,Eventograma_e_Quantitativos!$E22)</f>
        <v>#REF!</v>
      </c>
      <c r="AO22" s="180" t="e">
        <f>SUMIFS(#REF!,#REF!,Eventograma_e_Quantitativos!AO$16,#REF!,Eventograma_e_Quantitativos!$E22)</f>
        <v>#REF!</v>
      </c>
      <c r="AP22" s="180" t="e">
        <f>SUMIFS(#REF!,#REF!,Eventograma_e_Quantitativos!AP$16,#REF!,Eventograma_e_Quantitativos!$E22)</f>
        <v>#REF!</v>
      </c>
      <c r="AQ22" s="180" t="e">
        <f>SUMIFS(#REF!,#REF!,Eventograma_e_Quantitativos!AQ$16,#REF!,Eventograma_e_Quantitativos!$E22)</f>
        <v>#REF!</v>
      </c>
      <c r="AR22" s="180" t="e">
        <f>SUMIFS(#REF!,#REF!,Eventograma_e_Quantitativos!AR$16,#REF!,Eventograma_e_Quantitativos!$E22)</f>
        <v>#REF!</v>
      </c>
      <c r="AS22" s="180" t="e">
        <f>SUMIFS(#REF!,#REF!,Eventograma_e_Quantitativos!AS$16,#REF!,Eventograma_e_Quantitativos!$E22)</f>
        <v>#REF!</v>
      </c>
      <c r="AT22" s="180" t="e">
        <f>SUMIFS(#REF!,#REF!,Eventograma_e_Quantitativos!AT$16,#REF!,Eventograma_e_Quantitativos!$E22)</f>
        <v>#REF!</v>
      </c>
      <c r="AU22" s="180" t="e">
        <f>SUMIFS(#REF!,#REF!,Eventograma_e_Quantitativos!AU$16,#REF!,Eventograma_e_Quantitativos!$E22)</f>
        <v>#REF!</v>
      </c>
      <c r="AV22" s="180" t="e">
        <f>SUMIFS(#REF!,#REF!,Eventograma_e_Quantitativos!AV$16,#REF!,Eventograma_e_Quantitativos!$E22)</f>
        <v>#REF!</v>
      </c>
      <c r="AW22" s="180" t="e">
        <f>SUMIFS(#REF!,#REF!,Eventograma_e_Quantitativos!AW$16,#REF!,Eventograma_e_Quantitativos!$E22)</f>
        <v>#REF!</v>
      </c>
      <c r="AX22" s="180" t="e">
        <f>SUMIFS(#REF!,#REF!,Eventograma_e_Quantitativos!AX$16,#REF!,Eventograma_e_Quantitativos!$E22)</f>
        <v>#REF!</v>
      </c>
      <c r="AY22" s="180" t="e">
        <f>SUMIFS(#REF!,#REF!,Eventograma_e_Quantitativos!AY$16,#REF!,Eventograma_e_Quantitativos!$E22)</f>
        <v>#REF!</v>
      </c>
      <c r="AZ22" s="180" t="e">
        <f>SUMIFS(#REF!,#REF!,Eventograma_e_Quantitativos!AZ$16,#REF!,Eventograma_e_Quantitativos!$E22)</f>
        <v>#REF!</v>
      </c>
      <c r="BA22" s="180" t="e">
        <f>SUMIFS(#REF!,#REF!,Eventograma_e_Quantitativos!BA$16,#REF!,Eventograma_e_Quantitativos!$E22)</f>
        <v>#REF!</v>
      </c>
      <c r="BB22" s="180" t="e">
        <f>SUMIFS(#REF!,#REF!,Eventograma_e_Quantitativos!BB$16,#REF!,Eventograma_e_Quantitativos!$E22)</f>
        <v>#REF!</v>
      </c>
      <c r="BC22" s="180" t="e">
        <f>SUMIFS(#REF!,#REF!,Eventograma_e_Quantitativos!BC$16,#REF!,Eventograma_e_Quantitativos!$E22)</f>
        <v>#REF!</v>
      </c>
      <c r="BD22" s="180" t="e">
        <f>SUMIFS(#REF!,#REF!,Eventograma_e_Quantitativos!BD$16,#REF!,Eventograma_e_Quantitativos!$E22)</f>
        <v>#REF!</v>
      </c>
      <c r="BE22" s="180" t="e">
        <f>SUMIFS(#REF!,#REF!,Eventograma_e_Quantitativos!BE$16,#REF!,Eventograma_e_Quantitativos!$E22)</f>
        <v>#REF!</v>
      </c>
      <c r="BF22" s="180" t="e">
        <f>SUMIFS(#REF!,#REF!,Eventograma_e_Quantitativos!BF$16,#REF!,Eventograma_e_Quantitativos!$E22)</f>
        <v>#REF!</v>
      </c>
      <c r="BG22" s="180" t="e">
        <f>SUMIFS(#REF!,#REF!,Eventograma_e_Quantitativos!BG$16,#REF!,Eventograma_e_Quantitativos!$E22)</f>
        <v>#REF!</v>
      </c>
      <c r="BH22" s="180" t="e">
        <f>SUMIFS(#REF!,#REF!,Eventograma_e_Quantitativos!BH$16,#REF!,Eventograma_e_Quantitativos!$E22)</f>
        <v>#REF!</v>
      </c>
      <c r="BI22" s="180" t="e">
        <f>SUMIFS(#REF!,#REF!,Eventograma_e_Quantitativos!BI$16,#REF!,Eventograma_e_Quantitativos!$E22)</f>
        <v>#REF!</v>
      </c>
      <c r="BJ22" s="180" t="e">
        <f>SUMIFS(#REF!,#REF!,Eventograma_e_Quantitativos!BJ$16,#REF!,Eventograma_e_Quantitativos!$E22)</f>
        <v>#REF!</v>
      </c>
      <c r="BK22" s="180" t="e">
        <f>SUMIFS(#REF!,#REF!,Eventograma_e_Quantitativos!BK$16,#REF!,Eventograma_e_Quantitativos!$E22)</f>
        <v>#REF!</v>
      </c>
      <c r="BM22" s="121" t="e">
        <f t="shared" si="7"/>
        <v>#REF!</v>
      </c>
      <c r="BN22" s="121" t="e">
        <f t="shared" si="8"/>
        <v>#REF!</v>
      </c>
      <c r="BO22" s="121" t="e">
        <f t="shared" si="9"/>
        <v>#REF!</v>
      </c>
      <c r="BP22" s="121" t="e">
        <f t="shared" si="10"/>
        <v>#REF!</v>
      </c>
      <c r="BQ22" s="121">
        <f t="shared" si="11"/>
        <v>0</v>
      </c>
      <c r="BR22" s="121">
        <f t="shared" si="12"/>
        <v>0</v>
      </c>
      <c r="BS22" s="121">
        <f t="shared" si="13"/>
        <v>0</v>
      </c>
      <c r="BT22" s="121">
        <f t="shared" si="14"/>
        <v>0</v>
      </c>
      <c r="BU22" s="121">
        <f t="shared" si="15"/>
        <v>0</v>
      </c>
      <c r="BV22" s="121">
        <f t="shared" si="16"/>
        <v>0</v>
      </c>
      <c r="BW22" s="121">
        <f t="shared" si="17"/>
        <v>0</v>
      </c>
      <c r="BX22" s="121">
        <f t="shared" si="18"/>
        <v>0</v>
      </c>
      <c r="BY22" s="121">
        <f t="shared" si="19"/>
        <v>0</v>
      </c>
      <c r="BZ22" s="121">
        <f t="shared" si="20"/>
        <v>0</v>
      </c>
      <c r="CA22" s="121">
        <f t="shared" si="21"/>
        <v>0</v>
      </c>
      <c r="CB22" s="121">
        <f t="shared" si="22"/>
        <v>0</v>
      </c>
      <c r="CC22" s="121">
        <f t="shared" si="23"/>
        <v>0</v>
      </c>
      <c r="CD22" s="121">
        <f t="shared" si="24"/>
        <v>0</v>
      </c>
      <c r="CE22" s="121">
        <f t="shared" si="25"/>
        <v>0</v>
      </c>
      <c r="CF22" s="121">
        <f t="shared" si="26"/>
        <v>0</v>
      </c>
      <c r="CG22" s="121">
        <f t="shared" si="27"/>
        <v>0</v>
      </c>
      <c r="CH22" s="121">
        <f t="shared" si="28"/>
        <v>0</v>
      </c>
      <c r="CI22" s="121">
        <f t="shared" si="29"/>
        <v>0</v>
      </c>
      <c r="CJ22" s="121">
        <f t="shared" si="30"/>
        <v>0</v>
      </c>
      <c r="CK22" s="121">
        <f t="shared" si="31"/>
        <v>0</v>
      </c>
      <c r="CL22" s="121">
        <f t="shared" si="32"/>
        <v>0</v>
      </c>
      <c r="CM22" s="121">
        <f t="shared" si="33"/>
        <v>0</v>
      </c>
      <c r="CN22" s="121">
        <f t="shared" si="34"/>
        <v>0</v>
      </c>
      <c r="CO22" s="121">
        <f t="shared" si="35"/>
        <v>0</v>
      </c>
      <c r="CP22" s="121">
        <f t="shared" si="36"/>
        <v>0</v>
      </c>
      <c r="CQ22" s="121">
        <f t="shared" si="37"/>
        <v>0</v>
      </c>
      <c r="CR22" s="121">
        <f t="shared" si="38"/>
        <v>0</v>
      </c>
      <c r="CS22" s="121">
        <f t="shared" si="39"/>
        <v>0</v>
      </c>
      <c r="CT22" s="121">
        <f t="shared" si="40"/>
        <v>0</v>
      </c>
      <c r="CU22" s="121">
        <f t="shared" si="41"/>
        <v>0</v>
      </c>
      <c r="CV22" s="121">
        <f t="shared" si="42"/>
        <v>0</v>
      </c>
      <c r="CW22" s="121">
        <f t="shared" si="43"/>
        <v>0</v>
      </c>
      <c r="CX22" s="121">
        <f t="shared" si="44"/>
        <v>0</v>
      </c>
      <c r="CY22" s="121">
        <f t="shared" si="45"/>
        <v>0</v>
      </c>
      <c r="CZ22" s="121">
        <f t="shared" si="46"/>
        <v>0</v>
      </c>
      <c r="DA22" s="121">
        <f t="shared" si="47"/>
        <v>0</v>
      </c>
      <c r="DB22" s="121">
        <f t="shared" si="48"/>
        <v>0</v>
      </c>
      <c r="DC22" s="121">
        <f t="shared" si="49"/>
        <v>0</v>
      </c>
      <c r="DD22" s="121">
        <f t="shared" si="50"/>
        <v>0</v>
      </c>
      <c r="DE22" s="121">
        <f t="shared" si="51"/>
        <v>0</v>
      </c>
      <c r="DF22" s="121">
        <f t="shared" si="52"/>
        <v>0</v>
      </c>
      <c r="DG22" s="121">
        <f t="shared" si="53"/>
        <v>0</v>
      </c>
      <c r="DH22" s="121">
        <f t="shared" si="54"/>
        <v>0</v>
      </c>
      <c r="DI22" s="121">
        <f t="shared" si="55"/>
        <v>0</v>
      </c>
      <c r="DJ22" s="121">
        <f t="shared" si="56"/>
        <v>0</v>
      </c>
      <c r="DK22" s="128" t="e">
        <f t="shared" si="57"/>
        <v>#REF!</v>
      </c>
      <c r="DL22" s="128">
        <f t="shared" ca="1" si="58"/>
        <v>0</v>
      </c>
      <c r="DM22" s="121">
        <f ca="1">IF($K22&lt;&gt;1,IF(ISNUMBER(INDEX(Import.PLE,$K22,DM$16)),IF(INDEX(Import.PLE,$K22,DM$16)&lt;=mediçao,BM22,0),0),PLE!$AA$28*BM22)</f>
        <v>0</v>
      </c>
      <c r="DN22" s="121">
        <f ca="1">IF($K22&lt;&gt;1,IF(ISNUMBER(INDEX(Import.PLE,$K22,DN$16)),IF(INDEX(Import.PLE,$K22,DN$16)&lt;=mediçao,BN22,0),0),PLE!$AA$28*BN22)</f>
        <v>0</v>
      </c>
      <c r="DO22" s="121">
        <f ca="1">IF($K22&lt;&gt;1,IF(ISNUMBER(INDEX(Import.PLE,$K22,DO$16)),IF(INDEX(Import.PLE,$K22,DO$16)&lt;=mediçao,BO22,0),0),PLE!$AA$28*BO22)</f>
        <v>0</v>
      </c>
      <c r="DP22" s="121">
        <f ca="1">IF($K22&lt;&gt;1,IF(ISNUMBER(INDEX(Import.PLE,$K22,DP$16)),IF(INDEX(Import.PLE,$K22,DP$16)&lt;=mediçao,BP22,0),0),PLE!$AA$28*BP22)</f>
        <v>0</v>
      </c>
      <c r="DQ22" s="121">
        <f ca="1">IF($K22&lt;&gt;1,IF(ISNUMBER(INDEX(Import.PLE,$K22,DQ$16)),IF(INDEX(Import.PLE,$K22,DQ$16)&lt;=mediçao,BQ22,0),0),PLE!$AA$28*BQ22)</f>
        <v>0</v>
      </c>
      <c r="DR22" s="121">
        <f ca="1">IF($K22&lt;&gt;1,IF(ISNUMBER(INDEX(Import.PLE,$K22,DR$16)),IF(INDEX(Import.PLE,$K22,DR$16)&lt;=mediçao,BR22,0),0),PLE!$AA$28*BR22)</f>
        <v>0</v>
      </c>
      <c r="DS22" s="121">
        <f ca="1">IF($K22&lt;&gt;1,IF(ISNUMBER(INDEX(Import.PLE,$K22,DS$16)),IF(INDEX(Import.PLE,$K22,DS$16)&lt;=mediçao,BS22,0),0),PLE!$AA$28*BS22)</f>
        <v>0</v>
      </c>
      <c r="DT22" s="121">
        <f ca="1">IF($K22&lt;&gt;1,IF(ISNUMBER(INDEX(Import.PLE,$K22,DT$16)),IF(INDEX(Import.PLE,$K22,DT$16)&lt;=mediçao,BT22,0),0),PLE!$AA$28*BT22)</f>
        <v>0</v>
      </c>
      <c r="DU22" s="121">
        <f ca="1">IF($K22&lt;&gt;1,IF(ISNUMBER(INDEX(Import.PLE,$K22,DU$16)),IF(INDEX(Import.PLE,$K22,DU$16)&lt;=mediçao,BU22,0),0),PLE!$AA$28*BU22)</f>
        <v>0</v>
      </c>
      <c r="DV22" s="121">
        <f ca="1">IF($K22&lt;&gt;1,IF(ISNUMBER(INDEX(Import.PLE,$K22,DV$16)),IF(INDEX(Import.PLE,$K22,DV$16)&lt;=mediçao,BV22,0),0),PLE!$AA$28*BV22)</f>
        <v>0</v>
      </c>
      <c r="DW22" s="121">
        <f ca="1">IF($K22&lt;&gt;1,IF(ISNUMBER(INDEX(Import.PLE,$K22,DW$16)),IF(INDEX(Import.PLE,$K22,DW$16)&lt;=mediçao,BW22,0),0),PLE!$AA$28*BW22)</f>
        <v>0</v>
      </c>
      <c r="DX22" s="121">
        <f ca="1">IF($K22&lt;&gt;1,IF(ISNUMBER(INDEX(Import.PLE,$K22,DX$16)),IF(INDEX(Import.PLE,$K22,DX$16)&lt;=mediçao,BX22,0),0),PLE!$AA$28*BX22)</f>
        <v>0</v>
      </c>
      <c r="DY22" s="121">
        <f ca="1">IF($K22&lt;&gt;1,IF(ISNUMBER(INDEX(Import.PLE,$K22,DY$16)),IF(INDEX(Import.PLE,$K22,DY$16)&lt;=mediçao,BY22,0),0),PLE!$AA$28*BY22)</f>
        <v>0</v>
      </c>
      <c r="DZ22" s="121">
        <f ca="1">IF($K22&lt;&gt;1,IF(ISNUMBER(INDEX(Import.PLE,$K22,DZ$16)),IF(INDEX(Import.PLE,$K22,DZ$16)&lt;=mediçao,BZ22,0),0),PLE!$AA$28*BZ22)</f>
        <v>0</v>
      </c>
      <c r="EA22" s="121">
        <f ca="1">IF($K22&lt;&gt;1,IF(ISNUMBER(INDEX(Import.PLE,$K22,EA$16)),IF(INDEX(Import.PLE,$K22,EA$16)&lt;=mediçao,CA22,0),0),PLE!$AA$28*CA22)</f>
        <v>0</v>
      </c>
      <c r="EB22" s="121">
        <f ca="1">IF($K22&lt;&gt;1,IF(ISNUMBER(INDEX(Import.PLE,$K22,EB$16)),IF(INDEX(Import.PLE,$K22,EB$16)&lt;=mediçao,CB22,0),0),PLE!$AA$28*CB22)</f>
        <v>0</v>
      </c>
      <c r="EC22" s="121">
        <f ca="1">IF($K22&lt;&gt;1,IF(ISNUMBER(INDEX(Import.PLE,$K22,EC$16)),IF(INDEX(Import.PLE,$K22,EC$16)&lt;=mediçao,CC22,0),0),PLE!$AA$28*CC22)</f>
        <v>0</v>
      </c>
      <c r="ED22" s="121">
        <f ca="1">IF($K22&lt;&gt;1,IF(ISNUMBER(INDEX(Import.PLE,$K22,ED$16)),IF(INDEX(Import.PLE,$K22,ED$16)&lt;=mediçao,CD22,0),0),PLE!$AA$28*CD22)</f>
        <v>0</v>
      </c>
      <c r="EE22" s="121">
        <f ca="1">IF($K22&lt;&gt;1,IF(ISNUMBER(INDEX(Import.PLE,$K22,EE$16)),IF(INDEX(Import.PLE,$K22,EE$16)&lt;=mediçao,CE22,0),0),PLE!$AA$28*CE22)</f>
        <v>0</v>
      </c>
      <c r="EF22" s="121">
        <f ca="1">IF($K22&lt;&gt;1,IF(ISNUMBER(INDEX(Import.PLE,$K22,EF$16)),IF(INDEX(Import.PLE,$K22,EF$16)&lt;=mediçao,CF22,0),0),PLE!$AA$28*CF22)</f>
        <v>0</v>
      </c>
      <c r="EG22" s="121">
        <f ca="1">IF($K22&lt;&gt;1,IF(ISNUMBER(INDEX(Import.PLE,$K22,EG$16)),IF(INDEX(Import.PLE,$K22,EG$16)&lt;=mediçao,CG22,0),0),PLE!$AA$28*CG22)</f>
        <v>0</v>
      </c>
      <c r="EH22" s="121">
        <f ca="1">IF($K22&lt;&gt;1,IF(ISNUMBER(INDEX(Import.PLE,$K22,EH$16)),IF(INDEX(Import.PLE,$K22,EH$16)&lt;=mediçao,CH22,0),0),PLE!$AA$28*CH22)</f>
        <v>0</v>
      </c>
      <c r="EI22" s="121">
        <f ca="1">IF($K22&lt;&gt;1,IF(ISNUMBER(INDEX(Import.PLE,$K22,EI$16)),IF(INDEX(Import.PLE,$K22,EI$16)&lt;=mediçao,CI22,0),0),PLE!$AA$28*CI22)</f>
        <v>0</v>
      </c>
      <c r="EJ22" s="121">
        <f ca="1">IF($K22&lt;&gt;1,IF(ISNUMBER(INDEX(Import.PLE,$K22,EJ$16)),IF(INDEX(Import.PLE,$K22,EJ$16)&lt;=mediçao,CJ22,0),0),PLE!$AA$28*CJ22)</f>
        <v>0</v>
      </c>
      <c r="EK22" s="121">
        <f ca="1">IF($K22&lt;&gt;1,IF(ISNUMBER(INDEX(Import.PLE,$K22,EK$16)),IF(INDEX(Import.PLE,$K22,EK$16)&lt;=mediçao,CK22,0),0),PLE!$AA$28*CK22)</f>
        <v>0</v>
      </c>
      <c r="EL22" s="121">
        <f ca="1">IF($K22&lt;&gt;1,IF(ISNUMBER(INDEX(Import.PLE,$K22,EL$16)),IF(INDEX(Import.PLE,$K22,EL$16)&lt;=mediçao,CL22,0),0),PLE!$AA$28*CL22)</f>
        <v>0</v>
      </c>
      <c r="EM22" s="121">
        <f ca="1">IF($K22&lt;&gt;1,IF(ISNUMBER(INDEX(Import.PLE,$K22,EM$16)),IF(INDEX(Import.PLE,$K22,EM$16)&lt;=mediçao,CM22,0),0),PLE!$AA$28*CM22)</f>
        <v>0</v>
      </c>
      <c r="EN22" s="121">
        <f ca="1">IF($K22&lt;&gt;1,IF(ISNUMBER(INDEX(Import.PLE,$K22,EN$16)),IF(INDEX(Import.PLE,$K22,EN$16)&lt;=mediçao,CN22,0),0),PLE!$AA$28*CN22)</f>
        <v>0</v>
      </c>
      <c r="EO22" s="121">
        <f ca="1">IF($K22&lt;&gt;1,IF(ISNUMBER(INDEX(Import.PLE,$K22,EO$16)),IF(INDEX(Import.PLE,$K22,EO$16)&lt;=mediçao,CO22,0),0),PLE!$AA$28*CO22)</f>
        <v>0</v>
      </c>
      <c r="EP22" s="121">
        <f ca="1">IF($K22&lt;&gt;1,IF(ISNUMBER(INDEX(Import.PLE,$K22,EP$16)),IF(INDEX(Import.PLE,$K22,EP$16)&lt;=mediçao,CP22,0),0),PLE!$AA$28*CP22)</f>
        <v>0</v>
      </c>
      <c r="EQ22" s="121">
        <f ca="1">IF($K22&lt;&gt;1,IF(ISNUMBER(INDEX(Import.PLE,$K22,EQ$16)),IF(INDEX(Import.PLE,$K22,EQ$16)&lt;=mediçao,CQ22,0),0),PLE!$AA$28*CQ22)</f>
        <v>0</v>
      </c>
      <c r="ER22" s="121">
        <f ca="1">IF($K22&lt;&gt;1,IF(ISNUMBER(INDEX(Import.PLE,$K22,ER$16)),IF(INDEX(Import.PLE,$K22,ER$16)&lt;=mediçao,CR22,0),0),PLE!$AA$28*CR22)</f>
        <v>0</v>
      </c>
      <c r="ES22" s="121">
        <f ca="1">IF($K22&lt;&gt;1,IF(ISNUMBER(INDEX(Import.PLE,$K22,ES$16)),IF(INDEX(Import.PLE,$K22,ES$16)&lt;=mediçao,CS22,0),0),PLE!$AA$28*CS22)</f>
        <v>0</v>
      </c>
      <c r="ET22" s="121">
        <f ca="1">IF($K22&lt;&gt;1,IF(ISNUMBER(INDEX(Import.PLE,$K22,ET$16)),IF(INDEX(Import.PLE,$K22,ET$16)&lt;=mediçao,CT22,0),0),PLE!$AA$28*CT22)</f>
        <v>0</v>
      </c>
      <c r="EU22" s="121">
        <f ca="1">IF($K22&lt;&gt;1,IF(ISNUMBER(INDEX(Import.PLE,$K22,EU$16)),IF(INDEX(Import.PLE,$K22,EU$16)&lt;=mediçao,CU22,0),0),PLE!$AA$28*CU22)</f>
        <v>0</v>
      </c>
      <c r="EV22" s="121">
        <f ca="1">IF($K22&lt;&gt;1,IF(ISNUMBER(INDEX(Import.PLE,$K22,EV$16)),IF(INDEX(Import.PLE,$K22,EV$16)&lt;=mediçao,CV22,0),0),PLE!$AA$28*CV22)</f>
        <v>0</v>
      </c>
      <c r="EW22" s="121">
        <f ca="1">IF($K22&lt;&gt;1,IF(ISNUMBER(INDEX(Import.PLE,$K22,EW$16)),IF(INDEX(Import.PLE,$K22,EW$16)&lt;=mediçao,CW22,0),0),PLE!$AA$28*CW22)</f>
        <v>0</v>
      </c>
      <c r="EX22" s="121">
        <f ca="1">IF($K22&lt;&gt;1,IF(ISNUMBER(INDEX(Import.PLE,$K22,EX$16)),IF(INDEX(Import.PLE,$K22,EX$16)&lt;=mediçao,CX22,0),0),PLE!$AA$28*CX22)</f>
        <v>0</v>
      </c>
      <c r="EY22" s="121">
        <f ca="1">IF($K22&lt;&gt;1,IF(ISNUMBER(INDEX(Import.PLE,$K22,EY$16)),IF(INDEX(Import.PLE,$K22,EY$16)&lt;=mediçao,CY22,0),0),PLE!$AA$28*CY22)</f>
        <v>0</v>
      </c>
      <c r="EZ22" s="121">
        <f ca="1">IF($K22&lt;&gt;1,IF(ISNUMBER(INDEX(Import.PLE,$K22,EZ$16)),IF(INDEX(Import.PLE,$K22,EZ$16)&lt;=mediçao,CZ22,0),0),PLE!$AA$28*CZ22)</f>
        <v>0</v>
      </c>
      <c r="FA22" s="121">
        <f ca="1">IF($K22&lt;&gt;1,IF(ISNUMBER(INDEX(Import.PLE,$K22,FA$16)),IF(INDEX(Import.PLE,$K22,FA$16)&lt;=mediçao,DA22,0),0),PLE!$AA$28*DA22)</f>
        <v>0</v>
      </c>
      <c r="FB22" s="121">
        <f ca="1">IF($K22&lt;&gt;1,IF(ISNUMBER(INDEX(Import.PLE,$K22,FB$16)),IF(INDEX(Import.PLE,$K22,FB$16)&lt;=mediçao,DB22,0),0),PLE!$AA$28*DB22)</f>
        <v>0</v>
      </c>
      <c r="FC22" s="121">
        <f ca="1">IF($K22&lt;&gt;1,IF(ISNUMBER(INDEX(Import.PLE,$K22,FC$16)),IF(INDEX(Import.PLE,$K22,FC$16)&lt;=mediçao,DC22,0),0),PLE!$AA$28*DC22)</f>
        <v>0</v>
      </c>
      <c r="FD22" s="121">
        <f ca="1">IF($K22&lt;&gt;1,IF(ISNUMBER(INDEX(Import.PLE,$K22,FD$16)),IF(INDEX(Import.PLE,$K22,FD$16)&lt;=mediçao,DD22,0),0),PLE!$AA$28*DD22)</f>
        <v>0</v>
      </c>
      <c r="FE22" s="121">
        <f ca="1">IF($K22&lt;&gt;1,IF(ISNUMBER(INDEX(Import.PLE,$K22,FE$16)),IF(INDEX(Import.PLE,$K22,FE$16)&lt;=mediçao,DE22,0),0),PLE!$AA$28*DE22)</f>
        <v>0</v>
      </c>
      <c r="FF22" s="121">
        <f ca="1">IF($K22&lt;&gt;1,IF(ISNUMBER(INDEX(Import.PLE,$K22,FF$16)),IF(INDEX(Import.PLE,$K22,FF$16)&lt;=mediçao,DF22,0),0),PLE!$AA$28*DF22)</f>
        <v>0</v>
      </c>
      <c r="FG22" s="121">
        <f ca="1">IF($K22&lt;&gt;1,IF(ISNUMBER(INDEX(Import.PLE,$K22,FG$16)),IF(INDEX(Import.PLE,$K22,FG$16)&lt;=mediçao,DG22,0),0),PLE!$AA$28*DG22)</f>
        <v>0</v>
      </c>
      <c r="FH22" s="121">
        <f ca="1">IF($K22&lt;&gt;1,IF(ISNUMBER(INDEX(Import.PLE,$K22,FH$16)),IF(INDEX(Import.PLE,$K22,FH$16)&lt;=mediçao,DH22,0),0),PLE!$AA$28*DH22)</f>
        <v>0</v>
      </c>
      <c r="FI22" s="121">
        <f ca="1">IF($K22&lt;&gt;1,IF(ISNUMBER(INDEX(Import.PLE,$K22,FI$16)),IF(INDEX(Import.PLE,$K22,FI$16)&lt;=mediçao,DI22,0),0),PLE!$AA$28*DI22)</f>
        <v>0</v>
      </c>
      <c r="FJ22" s="121">
        <f ca="1">IF($K22&lt;&gt;1,IF(ISNUMBER(INDEX(Import.PLE,$K22,FJ$16)),IF(INDEX(Import.PLE,$K22,FJ$16)&lt;=mediçao,DJ22,0),0),PLE!$AA$28*DJ22)</f>
        <v>0</v>
      </c>
    </row>
    <row r="23" spans="2:166" s="88" customFormat="1">
      <c r="B23" s="120">
        <f t="shared" ca="1" si="3"/>
        <v>5</v>
      </c>
      <c r="C23" s="83" t="e">
        <f t="shared" si="4"/>
        <v>#REF!</v>
      </c>
      <c r="D23" s="140" t="e">
        <f>VLOOKUP(E23,#REF!,2,FALSE)</f>
        <v>#REF!</v>
      </c>
      <c r="E23" s="141" t="str">
        <f>IFERROR(INDEX(#REF!,MATCH(0,INDEX(COUNTIF($E$17:E22,#REF!),),)),"")</f>
        <v/>
      </c>
      <c r="F23" s="139" t="e">
        <f>IF(VLOOKUP(E23,#REF!,8,FALSE)=0,"",VLOOKUP(E23,#REF!,8,FALSE))</f>
        <v>#REF!</v>
      </c>
      <c r="G23" s="173" t="e">
        <f t="shared" si="5"/>
        <v>#REF!</v>
      </c>
      <c r="H23" s="174" t="e">
        <f t="shared" si="6"/>
        <v>#REF!</v>
      </c>
      <c r="I23" s="175" t="e">
        <f>SUMIF(#REF!,Eventograma_e_Quantitativos!E23,#REF!)</f>
        <v>#REF!</v>
      </c>
      <c r="J23" s="86"/>
      <c r="K23" s="170">
        <f>deactivatedados.form1</f>
        <v>2</v>
      </c>
      <c r="L23" s="169" t="s">
        <v>293</v>
      </c>
      <c r="M23" s="87"/>
      <c r="N23" s="180" t="e">
        <f>SUMIFS(#REF!,#REF!,Eventograma_e_Quantitativos!N$16,#REF!,Eventograma_e_Quantitativos!$E23)</f>
        <v>#REF!</v>
      </c>
      <c r="O23" s="180" t="e">
        <f>SUMIFS(#REF!,#REF!,Eventograma_e_Quantitativos!O$16,#REF!,Eventograma_e_Quantitativos!$E23)</f>
        <v>#REF!</v>
      </c>
      <c r="P23" s="180" t="e">
        <f>SUMIFS(#REF!,#REF!,Eventograma_e_Quantitativos!P$16,#REF!,Eventograma_e_Quantitativos!$E23)</f>
        <v>#REF!</v>
      </c>
      <c r="Q23" s="180" t="e">
        <f>SUMIFS(#REF!,#REF!,Eventograma_e_Quantitativos!Q$16,#REF!,Eventograma_e_Quantitativos!$E23)</f>
        <v>#REF!</v>
      </c>
      <c r="R23" s="180" t="e">
        <f>SUMIFS(#REF!,#REF!,Eventograma_e_Quantitativos!R$16,#REF!,Eventograma_e_Quantitativos!$E23)</f>
        <v>#REF!</v>
      </c>
      <c r="S23" s="180" t="e">
        <f>SUMIFS(#REF!,#REF!,Eventograma_e_Quantitativos!S$16,#REF!,Eventograma_e_Quantitativos!$E23)</f>
        <v>#REF!</v>
      </c>
      <c r="T23" s="180" t="e">
        <f>SUMIFS(#REF!,#REF!,Eventograma_e_Quantitativos!T$16,#REF!,Eventograma_e_Quantitativos!$E23)</f>
        <v>#REF!</v>
      </c>
      <c r="U23" s="180" t="e">
        <f>SUMIFS(#REF!,#REF!,Eventograma_e_Quantitativos!U$16,#REF!,Eventograma_e_Quantitativos!$E23)</f>
        <v>#REF!</v>
      </c>
      <c r="V23" s="180" t="e">
        <f>SUMIFS(#REF!,#REF!,Eventograma_e_Quantitativos!V$16,#REF!,Eventograma_e_Quantitativos!$E23)</f>
        <v>#REF!</v>
      </c>
      <c r="W23" s="180" t="e">
        <f>SUMIFS(#REF!,#REF!,Eventograma_e_Quantitativos!W$16,#REF!,Eventograma_e_Quantitativos!$E23)</f>
        <v>#REF!</v>
      </c>
      <c r="X23" s="180" t="e">
        <f>SUMIFS(#REF!,#REF!,Eventograma_e_Quantitativos!X$16,#REF!,Eventograma_e_Quantitativos!$E23)</f>
        <v>#REF!</v>
      </c>
      <c r="Y23" s="180" t="e">
        <f>SUMIFS(#REF!,#REF!,Eventograma_e_Quantitativos!Y$16,#REF!,Eventograma_e_Quantitativos!$E23)</f>
        <v>#REF!</v>
      </c>
      <c r="Z23" s="180" t="e">
        <f>SUMIFS(#REF!,#REF!,Eventograma_e_Quantitativos!Z$16,#REF!,Eventograma_e_Quantitativos!$E23)</f>
        <v>#REF!</v>
      </c>
      <c r="AA23" s="180" t="e">
        <f>SUMIFS(#REF!,#REF!,Eventograma_e_Quantitativos!AA$16,#REF!,Eventograma_e_Quantitativos!$E23)</f>
        <v>#REF!</v>
      </c>
      <c r="AB23" s="180" t="e">
        <f>SUMIFS(#REF!,#REF!,Eventograma_e_Quantitativos!AB$16,#REF!,Eventograma_e_Quantitativos!$E23)</f>
        <v>#REF!</v>
      </c>
      <c r="AC23" s="180" t="e">
        <f>SUMIFS(#REF!,#REF!,Eventograma_e_Quantitativos!AC$16,#REF!,Eventograma_e_Quantitativos!$E23)</f>
        <v>#REF!</v>
      </c>
      <c r="AD23" s="180" t="e">
        <f>SUMIFS(#REF!,#REF!,Eventograma_e_Quantitativos!AD$16,#REF!,Eventograma_e_Quantitativos!$E23)</f>
        <v>#REF!</v>
      </c>
      <c r="AE23" s="180" t="e">
        <f>SUMIFS(#REF!,#REF!,Eventograma_e_Quantitativos!AE$16,#REF!,Eventograma_e_Quantitativos!$E23)</f>
        <v>#REF!</v>
      </c>
      <c r="AF23" s="180" t="e">
        <f>SUMIFS(#REF!,#REF!,Eventograma_e_Quantitativos!AF$16,#REF!,Eventograma_e_Quantitativos!$E23)</f>
        <v>#REF!</v>
      </c>
      <c r="AG23" s="180" t="e">
        <f>SUMIFS(#REF!,#REF!,Eventograma_e_Quantitativos!AG$16,#REF!,Eventograma_e_Quantitativos!$E23)</f>
        <v>#REF!</v>
      </c>
      <c r="AH23" s="180" t="e">
        <f>SUMIFS(#REF!,#REF!,Eventograma_e_Quantitativos!AH$16,#REF!,Eventograma_e_Quantitativos!$E23)</f>
        <v>#REF!</v>
      </c>
      <c r="AI23" s="180" t="e">
        <f>SUMIFS(#REF!,#REF!,Eventograma_e_Quantitativos!AI$16,#REF!,Eventograma_e_Quantitativos!$E23)</f>
        <v>#REF!</v>
      </c>
      <c r="AJ23" s="180" t="e">
        <f>SUMIFS(#REF!,#REF!,Eventograma_e_Quantitativos!AJ$16,#REF!,Eventograma_e_Quantitativos!$E23)</f>
        <v>#REF!</v>
      </c>
      <c r="AK23" s="180" t="e">
        <f>SUMIFS(#REF!,#REF!,Eventograma_e_Quantitativos!AK$16,#REF!,Eventograma_e_Quantitativos!$E23)</f>
        <v>#REF!</v>
      </c>
      <c r="AL23" s="180" t="e">
        <f>SUMIFS(#REF!,#REF!,Eventograma_e_Quantitativos!AL$16,#REF!,Eventograma_e_Quantitativos!$E23)</f>
        <v>#REF!</v>
      </c>
      <c r="AM23" s="180" t="e">
        <f>SUMIFS(#REF!,#REF!,Eventograma_e_Quantitativos!AM$16,#REF!,Eventograma_e_Quantitativos!$E23)</f>
        <v>#REF!</v>
      </c>
      <c r="AN23" s="180" t="e">
        <f>SUMIFS(#REF!,#REF!,Eventograma_e_Quantitativos!AN$16,#REF!,Eventograma_e_Quantitativos!$E23)</f>
        <v>#REF!</v>
      </c>
      <c r="AO23" s="180" t="e">
        <f>SUMIFS(#REF!,#REF!,Eventograma_e_Quantitativos!AO$16,#REF!,Eventograma_e_Quantitativos!$E23)</f>
        <v>#REF!</v>
      </c>
      <c r="AP23" s="180" t="e">
        <f>SUMIFS(#REF!,#REF!,Eventograma_e_Quantitativos!AP$16,#REF!,Eventograma_e_Quantitativos!$E23)</f>
        <v>#REF!</v>
      </c>
      <c r="AQ23" s="180" t="e">
        <f>SUMIFS(#REF!,#REF!,Eventograma_e_Quantitativos!AQ$16,#REF!,Eventograma_e_Quantitativos!$E23)</f>
        <v>#REF!</v>
      </c>
      <c r="AR23" s="180" t="e">
        <f>SUMIFS(#REF!,#REF!,Eventograma_e_Quantitativos!AR$16,#REF!,Eventograma_e_Quantitativos!$E23)</f>
        <v>#REF!</v>
      </c>
      <c r="AS23" s="180" t="e">
        <f>SUMIFS(#REF!,#REF!,Eventograma_e_Quantitativos!AS$16,#REF!,Eventograma_e_Quantitativos!$E23)</f>
        <v>#REF!</v>
      </c>
      <c r="AT23" s="180" t="e">
        <f>SUMIFS(#REF!,#REF!,Eventograma_e_Quantitativos!AT$16,#REF!,Eventograma_e_Quantitativos!$E23)</f>
        <v>#REF!</v>
      </c>
      <c r="AU23" s="180" t="e">
        <f>SUMIFS(#REF!,#REF!,Eventograma_e_Quantitativos!AU$16,#REF!,Eventograma_e_Quantitativos!$E23)</f>
        <v>#REF!</v>
      </c>
      <c r="AV23" s="180" t="e">
        <f>SUMIFS(#REF!,#REF!,Eventograma_e_Quantitativos!AV$16,#REF!,Eventograma_e_Quantitativos!$E23)</f>
        <v>#REF!</v>
      </c>
      <c r="AW23" s="180" t="e">
        <f>SUMIFS(#REF!,#REF!,Eventograma_e_Quantitativos!AW$16,#REF!,Eventograma_e_Quantitativos!$E23)</f>
        <v>#REF!</v>
      </c>
      <c r="AX23" s="180" t="e">
        <f>SUMIFS(#REF!,#REF!,Eventograma_e_Quantitativos!AX$16,#REF!,Eventograma_e_Quantitativos!$E23)</f>
        <v>#REF!</v>
      </c>
      <c r="AY23" s="180" t="e">
        <f>SUMIFS(#REF!,#REF!,Eventograma_e_Quantitativos!AY$16,#REF!,Eventograma_e_Quantitativos!$E23)</f>
        <v>#REF!</v>
      </c>
      <c r="AZ23" s="180" t="e">
        <f>SUMIFS(#REF!,#REF!,Eventograma_e_Quantitativos!AZ$16,#REF!,Eventograma_e_Quantitativos!$E23)</f>
        <v>#REF!</v>
      </c>
      <c r="BA23" s="180" t="e">
        <f>SUMIFS(#REF!,#REF!,Eventograma_e_Quantitativos!BA$16,#REF!,Eventograma_e_Quantitativos!$E23)</f>
        <v>#REF!</v>
      </c>
      <c r="BB23" s="180" t="e">
        <f>SUMIFS(#REF!,#REF!,Eventograma_e_Quantitativos!BB$16,#REF!,Eventograma_e_Quantitativos!$E23)</f>
        <v>#REF!</v>
      </c>
      <c r="BC23" s="180" t="e">
        <f>SUMIFS(#REF!,#REF!,Eventograma_e_Quantitativos!BC$16,#REF!,Eventograma_e_Quantitativos!$E23)</f>
        <v>#REF!</v>
      </c>
      <c r="BD23" s="180" t="e">
        <f>SUMIFS(#REF!,#REF!,Eventograma_e_Quantitativos!BD$16,#REF!,Eventograma_e_Quantitativos!$E23)</f>
        <v>#REF!</v>
      </c>
      <c r="BE23" s="180" t="e">
        <f>SUMIFS(#REF!,#REF!,Eventograma_e_Quantitativos!BE$16,#REF!,Eventograma_e_Quantitativos!$E23)</f>
        <v>#REF!</v>
      </c>
      <c r="BF23" s="180" t="e">
        <f>SUMIFS(#REF!,#REF!,Eventograma_e_Quantitativos!BF$16,#REF!,Eventograma_e_Quantitativos!$E23)</f>
        <v>#REF!</v>
      </c>
      <c r="BG23" s="180" t="e">
        <f>SUMIFS(#REF!,#REF!,Eventograma_e_Quantitativos!BG$16,#REF!,Eventograma_e_Quantitativos!$E23)</f>
        <v>#REF!</v>
      </c>
      <c r="BH23" s="180" t="e">
        <f>SUMIFS(#REF!,#REF!,Eventograma_e_Quantitativos!BH$16,#REF!,Eventograma_e_Quantitativos!$E23)</f>
        <v>#REF!</v>
      </c>
      <c r="BI23" s="180" t="e">
        <f>SUMIFS(#REF!,#REF!,Eventograma_e_Quantitativos!BI$16,#REF!,Eventograma_e_Quantitativos!$E23)</f>
        <v>#REF!</v>
      </c>
      <c r="BJ23" s="180" t="e">
        <f>SUMIFS(#REF!,#REF!,Eventograma_e_Quantitativos!BJ$16,#REF!,Eventograma_e_Quantitativos!$E23)</f>
        <v>#REF!</v>
      </c>
      <c r="BK23" s="180" t="e">
        <f>SUMIFS(#REF!,#REF!,Eventograma_e_Quantitativos!BK$16,#REF!,Eventograma_e_Quantitativos!$E23)</f>
        <v>#REF!</v>
      </c>
      <c r="BM23" s="121" t="e">
        <f t="shared" si="7"/>
        <v>#REF!</v>
      </c>
      <c r="BN23" s="121" t="e">
        <f t="shared" si="8"/>
        <v>#REF!</v>
      </c>
      <c r="BO23" s="121" t="e">
        <f t="shared" si="9"/>
        <v>#REF!</v>
      </c>
      <c r="BP23" s="121" t="e">
        <f t="shared" si="10"/>
        <v>#REF!</v>
      </c>
      <c r="BQ23" s="121">
        <f t="shared" si="11"/>
        <v>0</v>
      </c>
      <c r="BR23" s="121">
        <f t="shared" si="12"/>
        <v>0</v>
      </c>
      <c r="BS23" s="121">
        <f t="shared" si="13"/>
        <v>0</v>
      </c>
      <c r="BT23" s="121">
        <f t="shared" si="14"/>
        <v>0</v>
      </c>
      <c r="BU23" s="121">
        <f t="shared" si="15"/>
        <v>0</v>
      </c>
      <c r="BV23" s="121">
        <f t="shared" si="16"/>
        <v>0</v>
      </c>
      <c r="BW23" s="121">
        <f t="shared" si="17"/>
        <v>0</v>
      </c>
      <c r="BX23" s="121">
        <f t="shared" si="18"/>
        <v>0</v>
      </c>
      <c r="BY23" s="121">
        <f t="shared" si="19"/>
        <v>0</v>
      </c>
      <c r="BZ23" s="121">
        <f t="shared" si="20"/>
        <v>0</v>
      </c>
      <c r="CA23" s="121">
        <f t="shared" si="21"/>
        <v>0</v>
      </c>
      <c r="CB23" s="121">
        <f t="shared" si="22"/>
        <v>0</v>
      </c>
      <c r="CC23" s="121">
        <f t="shared" si="23"/>
        <v>0</v>
      </c>
      <c r="CD23" s="121">
        <f t="shared" si="24"/>
        <v>0</v>
      </c>
      <c r="CE23" s="121">
        <f t="shared" si="25"/>
        <v>0</v>
      </c>
      <c r="CF23" s="121">
        <f t="shared" si="26"/>
        <v>0</v>
      </c>
      <c r="CG23" s="121">
        <f t="shared" si="27"/>
        <v>0</v>
      </c>
      <c r="CH23" s="121">
        <f t="shared" si="28"/>
        <v>0</v>
      </c>
      <c r="CI23" s="121">
        <f t="shared" si="29"/>
        <v>0</v>
      </c>
      <c r="CJ23" s="121">
        <f t="shared" si="30"/>
        <v>0</v>
      </c>
      <c r="CK23" s="121">
        <f t="shared" si="31"/>
        <v>0</v>
      </c>
      <c r="CL23" s="121">
        <f t="shared" si="32"/>
        <v>0</v>
      </c>
      <c r="CM23" s="121">
        <f t="shared" si="33"/>
        <v>0</v>
      </c>
      <c r="CN23" s="121">
        <f t="shared" si="34"/>
        <v>0</v>
      </c>
      <c r="CO23" s="121">
        <f t="shared" si="35"/>
        <v>0</v>
      </c>
      <c r="CP23" s="121">
        <f t="shared" si="36"/>
        <v>0</v>
      </c>
      <c r="CQ23" s="121">
        <f t="shared" si="37"/>
        <v>0</v>
      </c>
      <c r="CR23" s="121">
        <f t="shared" si="38"/>
        <v>0</v>
      </c>
      <c r="CS23" s="121">
        <f t="shared" si="39"/>
        <v>0</v>
      </c>
      <c r="CT23" s="121">
        <f t="shared" si="40"/>
        <v>0</v>
      </c>
      <c r="CU23" s="121">
        <f t="shared" si="41"/>
        <v>0</v>
      </c>
      <c r="CV23" s="121">
        <f t="shared" si="42"/>
        <v>0</v>
      </c>
      <c r="CW23" s="121">
        <f t="shared" si="43"/>
        <v>0</v>
      </c>
      <c r="CX23" s="121">
        <f t="shared" si="44"/>
        <v>0</v>
      </c>
      <c r="CY23" s="121">
        <f t="shared" si="45"/>
        <v>0</v>
      </c>
      <c r="CZ23" s="121">
        <f t="shared" si="46"/>
        <v>0</v>
      </c>
      <c r="DA23" s="121">
        <f t="shared" si="47"/>
        <v>0</v>
      </c>
      <c r="DB23" s="121">
        <f t="shared" si="48"/>
        <v>0</v>
      </c>
      <c r="DC23" s="121">
        <f t="shared" si="49"/>
        <v>0</v>
      </c>
      <c r="DD23" s="121">
        <f t="shared" si="50"/>
        <v>0</v>
      </c>
      <c r="DE23" s="121">
        <f t="shared" si="51"/>
        <v>0</v>
      </c>
      <c r="DF23" s="121">
        <f t="shared" si="52"/>
        <v>0</v>
      </c>
      <c r="DG23" s="121">
        <f t="shared" si="53"/>
        <v>0</v>
      </c>
      <c r="DH23" s="121">
        <f t="shared" si="54"/>
        <v>0</v>
      </c>
      <c r="DI23" s="121">
        <f t="shared" si="55"/>
        <v>0</v>
      </c>
      <c r="DJ23" s="121">
        <f t="shared" si="56"/>
        <v>0</v>
      </c>
      <c r="DK23" s="128" t="e">
        <f t="shared" si="57"/>
        <v>#REF!</v>
      </c>
      <c r="DL23" s="128">
        <f t="shared" ca="1" si="58"/>
        <v>0</v>
      </c>
      <c r="DM23" s="121">
        <f ca="1">IF($K23&lt;&gt;1,IF(ISNUMBER(INDEX(Import.PLE,$K23,DM$16)),IF(INDEX(Import.PLE,$K23,DM$16)&lt;=mediçao,BM23,0),0),PLE!$AA$28*BM23)</f>
        <v>0</v>
      </c>
      <c r="DN23" s="121">
        <f ca="1">IF($K23&lt;&gt;1,IF(ISNUMBER(INDEX(Import.PLE,$K23,DN$16)),IF(INDEX(Import.PLE,$K23,DN$16)&lt;=mediçao,BN23,0),0),PLE!$AA$28*BN23)</f>
        <v>0</v>
      </c>
      <c r="DO23" s="121">
        <f ca="1">IF($K23&lt;&gt;1,IF(ISNUMBER(INDEX(Import.PLE,$K23,DO$16)),IF(INDEX(Import.PLE,$K23,DO$16)&lt;=mediçao,BO23,0),0),PLE!$AA$28*BO23)</f>
        <v>0</v>
      </c>
      <c r="DP23" s="121">
        <f ca="1">IF($K23&lt;&gt;1,IF(ISNUMBER(INDEX(Import.PLE,$K23,DP$16)),IF(INDEX(Import.PLE,$K23,DP$16)&lt;=mediçao,BP23,0),0),PLE!$AA$28*BP23)</f>
        <v>0</v>
      </c>
      <c r="DQ23" s="121">
        <f ca="1">IF($K23&lt;&gt;1,IF(ISNUMBER(INDEX(Import.PLE,$K23,DQ$16)),IF(INDEX(Import.PLE,$K23,DQ$16)&lt;=mediçao,BQ23,0),0),PLE!$AA$28*BQ23)</f>
        <v>0</v>
      </c>
      <c r="DR23" s="121">
        <f ca="1">IF($K23&lt;&gt;1,IF(ISNUMBER(INDEX(Import.PLE,$K23,DR$16)),IF(INDEX(Import.PLE,$K23,DR$16)&lt;=mediçao,BR23,0),0),PLE!$AA$28*BR23)</f>
        <v>0</v>
      </c>
      <c r="DS23" s="121">
        <f ca="1">IF($K23&lt;&gt;1,IF(ISNUMBER(INDEX(Import.PLE,$K23,DS$16)),IF(INDEX(Import.PLE,$K23,DS$16)&lt;=mediçao,BS23,0),0),PLE!$AA$28*BS23)</f>
        <v>0</v>
      </c>
      <c r="DT23" s="121">
        <f ca="1">IF($K23&lt;&gt;1,IF(ISNUMBER(INDEX(Import.PLE,$K23,DT$16)),IF(INDEX(Import.PLE,$K23,DT$16)&lt;=mediçao,BT23,0),0),PLE!$AA$28*BT23)</f>
        <v>0</v>
      </c>
      <c r="DU23" s="121">
        <f ca="1">IF($K23&lt;&gt;1,IF(ISNUMBER(INDEX(Import.PLE,$K23,DU$16)),IF(INDEX(Import.PLE,$K23,DU$16)&lt;=mediçao,BU23,0),0),PLE!$AA$28*BU23)</f>
        <v>0</v>
      </c>
      <c r="DV23" s="121">
        <f ca="1">IF($K23&lt;&gt;1,IF(ISNUMBER(INDEX(Import.PLE,$K23,DV$16)),IF(INDEX(Import.PLE,$K23,DV$16)&lt;=mediçao,BV23,0),0),PLE!$AA$28*BV23)</f>
        <v>0</v>
      </c>
      <c r="DW23" s="121">
        <f ca="1">IF($K23&lt;&gt;1,IF(ISNUMBER(INDEX(Import.PLE,$K23,DW$16)),IF(INDEX(Import.PLE,$K23,DW$16)&lt;=mediçao,BW23,0),0),PLE!$AA$28*BW23)</f>
        <v>0</v>
      </c>
      <c r="DX23" s="121">
        <f ca="1">IF($K23&lt;&gt;1,IF(ISNUMBER(INDEX(Import.PLE,$K23,DX$16)),IF(INDEX(Import.PLE,$K23,DX$16)&lt;=mediçao,BX23,0),0),PLE!$AA$28*BX23)</f>
        <v>0</v>
      </c>
      <c r="DY23" s="121">
        <f ca="1">IF($K23&lt;&gt;1,IF(ISNUMBER(INDEX(Import.PLE,$K23,DY$16)),IF(INDEX(Import.PLE,$K23,DY$16)&lt;=mediçao,BY23,0),0),PLE!$AA$28*BY23)</f>
        <v>0</v>
      </c>
      <c r="DZ23" s="121">
        <f ca="1">IF($K23&lt;&gt;1,IF(ISNUMBER(INDEX(Import.PLE,$K23,DZ$16)),IF(INDEX(Import.PLE,$K23,DZ$16)&lt;=mediçao,BZ23,0),0),PLE!$AA$28*BZ23)</f>
        <v>0</v>
      </c>
      <c r="EA23" s="121">
        <f ca="1">IF($K23&lt;&gt;1,IF(ISNUMBER(INDEX(Import.PLE,$K23,EA$16)),IF(INDEX(Import.PLE,$K23,EA$16)&lt;=mediçao,CA23,0),0),PLE!$AA$28*CA23)</f>
        <v>0</v>
      </c>
      <c r="EB23" s="121">
        <f ca="1">IF($K23&lt;&gt;1,IF(ISNUMBER(INDEX(Import.PLE,$K23,EB$16)),IF(INDEX(Import.PLE,$K23,EB$16)&lt;=mediçao,CB23,0),0),PLE!$AA$28*CB23)</f>
        <v>0</v>
      </c>
      <c r="EC23" s="121">
        <f ca="1">IF($K23&lt;&gt;1,IF(ISNUMBER(INDEX(Import.PLE,$K23,EC$16)),IF(INDEX(Import.PLE,$K23,EC$16)&lt;=mediçao,CC23,0),0),PLE!$AA$28*CC23)</f>
        <v>0</v>
      </c>
      <c r="ED23" s="121">
        <f ca="1">IF($K23&lt;&gt;1,IF(ISNUMBER(INDEX(Import.PLE,$K23,ED$16)),IF(INDEX(Import.PLE,$K23,ED$16)&lt;=mediçao,CD23,0),0),PLE!$AA$28*CD23)</f>
        <v>0</v>
      </c>
      <c r="EE23" s="121">
        <f ca="1">IF($K23&lt;&gt;1,IF(ISNUMBER(INDEX(Import.PLE,$K23,EE$16)),IF(INDEX(Import.PLE,$K23,EE$16)&lt;=mediçao,CE23,0),0),PLE!$AA$28*CE23)</f>
        <v>0</v>
      </c>
      <c r="EF23" s="121">
        <f ca="1">IF($K23&lt;&gt;1,IF(ISNUMBER(INDEX(Import.PLE,$K23,EF$16)),IF(INDEX(Import.PLE,$K23,EF$16)&lt;=mediçao,CF23,0),0),PLE!$AA$28*CF23)</f>
        <v>0</v>
      </c>
      <c r="EG23" s="121">
        <f ca="1">IF($K23&lt;&gt;1,IF(ISNUMBER(INDEX(Import.PLE,$K23,EG$16)),IF(INDEX(Import.PLE,$K23,EG$16)&lt;=mediçao,CG23,0),0),PLE!$AA$28*CG23)</f>
        <v>0</v>
      </c>
      <c r="EH23" s="121">
        <f ca="1">IF($K23&lt;&gt;1,IF(ISNUMBER(INDEX(Import.PLE,$K23,EH$16)),IF(INDEX(Import.PLE,$K23,EH$16)&lt;=mediçao,CH23,0),0),PLE!$AA$28*CH23)</f>
        <v>0</v>
      </c>
      <c r="EI23" s="121">
        <f ca="1">IF($K23&lt;&gt;1,IF(ISNUMBER(INDEX(Import.PLE,$K23,EI$16)),IF(INDEX(Import.PLE,$K23,EI$16)&lt;=mediçao,CI23,0),0),PLE!$AA$28*CI23)</f>
        <v>0</v>
      </c>
      <c r="EJ23" s="121">
        <f ca="1">IF($K23&lt;&gt;1,IF(ISNUMBER(INDEX(Import.PLE,$K23,EJ$16)),IF(INDEX(Import.PLE,$K23,EJ$16)&lt;=mediçao,CJ23,0),0),PLE!$AA$28*CJ23)</f>
        <v>0</v>
      </c>
      <c r="EK23" s="121">
        <f ca="1">IF($K23&lt;&gt;1,IF(ISNUMBER(INDEX(Import.PLE,$K23,EK$16)),IF(INDEX(Import.PLE,$K23,EK$16)&lt;=mediçao,CK23,0),0),PLE!$AA$28*CK23)</f>
        <v>0</v>
      </c>
      <c r="EL23" s="121">
        <f ca="1">IF($K23&lt;&gt;1,IF(ISNUMBER(INDEX(Import.PLE,$K23,EL$16)),IF(INDEX(Import.PLE,$K23,EL$16)&lt;=mediçao,CL23,0),0),PLE!$AA$28*CL23)</f>
        <v>0</v>
      </c>
      <c r="EM23" s="121">
        <f ca="1">IF($K23&lt;&gt;1,IF(ISNUMBER(INDEX(Import.PLE,$K23,EM$16)),IF(INDEX(Import.PLE,$K23,EM$16)&lt;=mediçao,CM23,0),0),PLE!$AA$28*CM23)</f>
        <v>0</v>
      </c>
      <c r="EN23" s="121">
        <f ca="1">IF($K23&lt;&gt;1,IF(ISNUMBER(INDEX(Import.PLE,$K23,EN$16)),IF(INDEX(Import.PLE,$K23,EN$16)&lt;=mediçao,CN23,0),0),PLE!$AA$28*CN23)</f>
        <v>0</v>
      </c>
      <c r="EO23" s="121">
        <f ca="1">IF($K23&lt;&gt;1,IF(ISNUMBER(INDEX(Import.PLE,$K23,EO$16)),IF(INDEX(Import.PLE,$K23,EO$16)&lt;=mediçao,CO23,0),0),PLE!$AA$28*CO23)</f>
        <v>0</v>
      </c>
      <c r="EP23" s="121">
        <f ca="1">IF($K23&lt;&gt;1,IF(ISNUMBER(INDEX(Import.PLE,$K23,EP$16)),IF(INDEX(Import.PLE,$K23,EP$16)&lt;=mediçao,CP23,0),0),PLE!$AA$28*CP23)</f>
        <v>0</v>
      </c>
      <c r="EQ23" s="121">
        <f ca="1">IF($K23&lt;&gt;1,IF(ISNUMBER(INDEX(Import.PLE,$K23,EQ$16)),IF(INDEX(Import.PLE,$K23,EQ$16)&lt;=mediçao,CQ23,0),0),PLE!$AA$28*CQ23)</f>
        <v>0</v>
      </c>
      <c r="ER23" s="121">
        <f ca="1">IF($K23&lt;&gt;1,IF(ISNUMBER(INDEX(Import.PLE,$K23,ER$16)),IF(INDEX(Import.PLE,$K23,ER$16)&lt;=mediçao,CR23,0),0),PLE!$AA$28*CR23)</f>
        <v>0</v>
      </c>
      <c r="ES23" s="121">
        <f ca="1">IF($K23&lt;&gt;1,IF(ISNUMBER(INDEX(Import.PLE,$K23,ES$16)),IF(INDEX(Import.PLE,$K23,ES$16)&lt;=mediçao,CS23,0),0),PLE!$AA$28*CS23)</f>
        <v>0</v>
      </c>
      <c r="ET23" s="121">
        <f ca="1">IF($K23&lt;&gt;1,IF(ISNUMBER(INDEX(Import.PLE,$K23,ET$16)),IF(INDEX(Import.PLE,$K23,ET$16)&lt;=mediçao,CT23,0),0),PLE!$AA$28*CT23)</f>
        <v>0</v>
      </c>
      <c r="EU23" s="121">
        <f ca="1">IF($K23&lt;&gt;1,IF(ISNUMBER(INDEX(Import.PLE,$K23,EU$16)),IF(INDEX(Import.PLE,$K23,EU$16)&lt;=mediçao,CU23,0),0),PLE!$AA$28*CU23)</f>
        <v>0</v>
      </c>
      <c r="EV23" s="121">
        <f ca="1">IF($K23&lt;&gt;1,IF(ISNUMBER(INDEX(Import.PLE,$K23,EV$16)),IF(INDEX(Import.PLE,$K23,EV$16)&lt;=mediçao,CV23,0),0),PLE!$AA$28*CV23)</f>
        <v>0</v>
      </c>
      <c r="EW23" s="121">
        <f ca="1">IF($K23&lt;&gt;1,IF(ISNUMBER(INDEX(Import.PLE,$K23,EW$16)),IF(INDEX(Import.PLE,$K23,EW$16)&lt;=mediçao,CW23,0),0),PLE!$AA$28*CW23)</f>
        <v>0</v>
      </c>
      <c r="EX23" s="121">
        <f ca="1">IF($K23&lt;&gt;1,IF(ISNUMBER(INDEX(Import.PLE,$K23,EX$16)),IF(INDEX(Import.PLE,$K23,EX$16)&lt;=mediçao,CX23,0),0),PLE!$AA$28*CX23)</f>
        <v>0</v>
      </c>
      <c r="EY23" s="121">
        <f ca="1">IF($K23&lt;&gt;1,IF(ISNUMBER(INDEX(Import.PLE,$K23,EY$16)),IF(INDEX(Import.PLE,$K23,EY$16)&lt;=mediçao,CY23,0),0),PLE!$AA$28*CY23)</f>
        <v>0</v>
      </c>
      <c r="EZ23" s="121">
        <f ca="1">IF($K23&lt;&gt;1,IF(ISNUMBER(INDEX(Import.PLE,$K23,EZ$16)),IF(INDEX(Import.PLE,$K23,EZ$16)&lt;=mediçao,CZ23,0),0),PLE!$AA$28*CZ23)</f>
        <v>0</v>
      </c>
      <c r="FA23" s="121">
        <f ca="1">IF($K23&lt;&gt;1,IF(ISNUMBER(INDEX(Import.PLE,$K23,FA$16)),IF(INDEX(Import.PLE,$K23,FA$16)&lt;=mediçao,DA23,0),0),PLE!$AA$28*DA23)</f>
        <v>0</v>
      </c>
      <c r="FB23" s="121">
        <f ca="1">IF($K23&lt;&gt;1,IF(ISNUMBER(INDEX(Import.PLE,$K23,FB$16)),IF(INDEX(Import.PLE,$K23,FB$16)&lt;=mediçao,DB23,0),0),PLE!$AA$28*DB23)</f>
        <v>0</v>
      </c>
      <c r="FC23" s="121">
        <f ca="1">IF($K23&lt;&gt;1,IF(ISNUMBER(INDEX(Import.PLE,$K23,FC$16)),IF(INDEX(Import.PLE,$K23,FC$16)&lt;=mediçao,DC23,0),0),PLE!$AA$28*DC23)</f>
        <v>0</v>
      </c>
      <c r="FD23" s="121">
        <f ca="1">IF($K23&lt;&gt;1,IF(ISNUMBER(INDEX(Import.PLE,$K23,FD$16)),IF(INDEX(Import.PLE,$K23,FD$16)&lt;=mediçao,DD23,0),0),PLE!$AA$28*DD23)</f>
        <v>0</v>
      </c>
      <c r="FE23" s="121">
        <f ca="1">IF($K23&lt;&gt;1,IF(ISNUMBER(INDEX(Import.PLE,$K23,FE$16)),IF(INDEX(Import.PLE,$K23,FE$16)&lt;=mediçao,DE23,0),0),PLE!$AA$28*DE23)</f>
        <v>0</v>
      </c>
      <c r="FF23" s="121">
        <f ca="1">IF($K23&lt;&gt;1,IF(ISNUMBER(INDEX(Import.PLE,$K23,FF$16)),IF(INDEX(Import.PLE,$K23,FF$16)&lt;=mediçao,DF23,0),0),PLE!$AA$28*DF23)</f>
        <v>0</v>
      </c>
      <c r="FG23" s="121">
        <f ca="1">IF($K23&lt;&gt;1,IF(ISNUMBER(INDEX(Import.PLE,$K23,FG$16)),IF(INDEX(Import.PLE,$K23,FG$16)&lt;=mediçao,DG23,0),0),PLE!$AA$28*DG23)</f>
        <v>0</v>
      </c>
      <c r="FH23" s="121">
        <f ca="1">IF($K23&lt;&gt;1,IF(ISNUMBER(INDEX(Import.PLE,$K23,FH$16)),IF(INDEX(Import.PLE,$K23,FH$16)&lt;=mediçao,DH23,0),0),PLE!$AA$28*DH23)</f>
        <v>0</v>
      </c>
      <c r="FI23" s="121">
        <f ca="1">IF($K23&lt;&gt;1,IF(ISNUMBER(INDEX(Import.PLE,$K23,FI$16)),IF(INDEX(Import.PLE,$K23,FI$16)&lt;=mediçao,DI23,0),0),PLE!$AA$28*DI23)</f>
        <v>0</v>
      </c>
      <c r="FJ23" s="121">
        <f ca="1">IF($K23&lt;&gt;1,IF(ISNUMBER(INDEX(Import.PLE,$K23,FJ$16)),IF(INDEX(Import.PLE,$K23,FJ$16)&lt;=mediçao,DJ23,0),0),PLE!$AA$28*DJ23)</f>
        <v>0</v>
      </c>
    </row>
    <row r="24" spans="2:166" s="88" customFormat="1">
      <c r="B24" s="120">
        <f t="shared" ca="1" si="3"/>
        <v>6</v>
      </c>
      <c r="C24" s="83" t="e">
        <f t="shared" si="4"/>
        <v>#REF!</v>
      </c>
      <c r="D24" s="140" t="e">
        <f>VLOOKUP(E24,#REF!,2,FALSE)</f>
        <v>#REF!</v>
      </c>
      <c r="E24" s="141" t="str">
        <f>IFERROR(INDEX(#REF!,MATCH(0,INDEX(COUNTIF($E$17:E23,#REF!),),)),"")</f>
        <v/>
      </c>
      <c r="F24" s="139" t="e">
        <f>IF(VLOOKUP(E24,#REF!,8,FALSE)=0,"",VLOOKUP(E24,#REF!,8,FALSE))</f>
        <v>#REF!</v>
      </c>
      <c r="G24" s="173" t="e">
        <f t="shared" si="5"/>
        <v>#REF!</v>
      </c>
      <c r="H24" s="174" t="e">
        <f t="shared" si="6"/>
        <v>#REF!</v>
      </c>
      <c r="I24" s="175" t="e">
        <f>SUMIF(#REF!,Eventograma_e_Quantitativos!E24,#REF!)</f>
        <v>#REF!</v>
      </c>
      <c r="J24" s="86"/>
      <c r="K24" s="170" t="str">
        <f>deactivatedados.form1</f>
        <v/>
      </c>
      <c r="L24" s="169"/>
      <c r="M24" s="87"/>
      <c r="N24" s="180" t="e">
        <f>SUMIFS(#REF!,#REF!,Eventograma_e_Quantitativos!N$16,#REF!,Eventograma_e_Quantitativos!$E24)</f>
        <v>#REF!</v>
      </c>
      <c r="O24" s="180" t="e">
        <f>SUMIFS(#REF!,#REF!,Eventograma_e_Quantitativos!O$16,#REF!,Eventograma_e_Quantitativos!$E24)</f>
        <v>#REF!</v>
      </c>
      <c r="P24" s="180" t="e">
        <f>SUMIFS(#REF!,#REF!,Eventograma_e_Quantitativos!P$16,#REF!,Eventograma_e_Quantitativos!$E24)</f>
        <v>#REF!</v>
      </c>
      <c r="Q24" s="180" t="e">
        <f>SUMIFS(#REF!,#REF!,Eventograma_e_Quantitativos!Q$16,#REF!,Eventograma_e_Quantitativos!$E24)</f>
        <v>#REF!</v>
      </c>
      <c r="R24" s="180" t="e">
        <f>SUMIFS(#REF!,#REF!,Eventograma_e_Quantitativos!R$16,#REF!,Eventograma_e_Quantitativos!$E24)</f>
        <v>#REF!</v>
      </c>
      <c r="S24" s="180" t="e">
        <f>SUMIFS(#REF!,#REF!,Eventograma_e_Quantitativos!S$16,#REF!,Eventograma_e_Quantitativos!$E24)</f>
        <v>#REF!</v>
      </c>
      <c r="T24" s="180" t="e">
        <f>SUMIFS(#REF!,#REF!,Eventograma_e_Quantitativos!T$16,#REF!,Eventograma_e_Quantitativos!$E24)</f>
        <v>#REF!</v>
      </c>
      <c r="U24" s="180" t="e">
        <f>SUMIFS(#REF!,#REF!,Eventograma_e_Quantitativos!U$16,#REF!,Eventograma_e_Quantitativos!$E24)</f>
        <v>#REF!</v>
      </c>
      <c r="V24" s="180" t="e">
        <f>SUMIFS(#REF!,#REF!,Eventograma_e_Quantitativos!V$16,#REF!,Eventograma_e_Quantitativos!$E24)</f>
        <v>#REF!</v>
      </c>
      <c r="W24" s="180" t="e">
        <f>SUMIFS(#REF!,#REF!,Eventograma_e_Quantitativos!W$16,#REF!,Eventograma_e_Quantitativos!$E24)</f>
        <v>#REF!</v>
      </c>
      <c r="X24" s="180" t="e">
        <f>SUMIFS(#REF!,#REF!,Eventograma_e_Quantitativos!X$16,#REF!,Eventograma_e_Quantitativos!$E24)</f>
        <v>#REF!</v>
      </c>
      <c r="Y24" s="180" t="e">
        <f>SUMIFS(#REF!,#REF!,Eventograma_e_Quantitativos!Y$16,#REF!,Eventograma_e_Quantitativos!$E24)</f>
        <v>#REF!</v>
      </c>
      <c r="Z24" s="180" t="e">
        <f>SUMIFS(#REF!,#REF!,Eventograma_e_Quantitativos!Z$16,#REF!,Eventograma_e_Quantitativos!$E24)</f>
        <v>#REF!</v>
      </c>
      <c r="AA24" s="180" t="e">
        <f>SUMIFS(#REF!,#REF!,Eventograma_e_Quantitativos!AA$16,#REF!,Eventograma_e_Quantitativos!$E24)</f>
        <v>#REF!</v>
      </c>
      <c r="AB24" s="180" t="e">
        <f>SUMIFS(#REF!,#REF!,Eventograma_e_Quantitativos!AB$16,#REF!,Eventograma_e_Quantitativos!$E24)</f>
        <v>#REF!</v>
      </c>
      <c r="AC24" s="180" t="e">
        <f>SUMIFS(#REF!,#REF!,Eventograma_e_Quantitativos!AC$16,#REF!,Eventograma_e_Quantitativos!$E24)</f>
        <v>#REF!</v>
      </c>
      <c r="AD24" s="180" t="e">
        <f>SUMIFS(#REF!,#REF!,Eventograma_e_Quantitativos!AD$16,#REF!,Eventograma_e_Quantitativos!$E24)</f>
        <v>#REF!</v>
      </c>
      <c r="AE24" s="180" t="e">
        <f>SUMIFS(#REF!,#REF!,Eventograma_e_Quantitativos!AE$16,#REF!,Eventograma_e_Quantitativos!$E24)</f>
        <v>#REF!</v>
      </c>
      <c r="AF24" s="180" t="e">
        <f>SUMIFS(#REF!,#REF!,Eventograma_e_Quantitativos!AF$16,#REF!,Eventograma_e_Quantitativos!$E24)</f>
        <v>#REF!</v>
      </c>
      <c r="AG24" s="180" t="e">
        <f>SUMIFS(#REF!,#REF!,Eventograma_e_Quantitativos!AG$16,#REF!,Eventograma_e_Quantitativos!$E24)</f>
        <v>#REF!</v>
      </c>
      <c r="AH24" s="180" t="e">
        <f>SUMIFS(#REF!,#REF!,Eventograma_e_Quantitativos!AH$16,#REF!,Eventograma_e_Quantitativos!$E24)</f>
        <v>#REF!</v>
      </c>
      <c r="AI24" s="180" t="e">
        <f>SUMIFS(#REF!,#REF!,Eventograma_e_Quantitativos!AI$16,#REF!,Eventograma_e_Quantitativos!$E24)</f>
        <v>#REF!</v>
      </c>
      <c r="AJ24" s="180" t="e">
        <f>SUMIFS(#REF!,#REF!,Eventograma_e_Quantitativos!AJ$16,#REF!,Eventograma_e_Quantitativos!$E24)</f>
        <v>#REF!</v>
      </c>
      <c r="AK24" s="180" t="e">
        <f>SUMIFS(#REF!,#REF!,Eventograma_e_Quantitativos!AK$16,#REF!,Eventograma_e_Quantitativos!$E24)</f>
        <v>#REF!</v>
      </c>
      <c r="AL24" s="180" t="e">
        <f>SUMIFS(#REF!,#REF!,Eventograma_e_Quantitativos!AL$16,#REF!,Eventograma_e_Quantitativos!$E24)</f>
        <v>#REF!</v>
      </c>
      <c r="AM24" s="180" t="e">
        <f>SUMIFS(#REF!,#REF!,Eventograma_e_Quantitativos!AM$16,#REF!,Eventograma_e_Quantitativos!$E24)</f>
        <v>#REF!</v>
      </c>
      <c r="AN24" s="180" t="e">
        <f>SUMIFS(#REF!,#REF!,Eventograma_e_Quantitativos!AN$16,#REF!,Eventograma_e_Quantitativos!$E24)</f>
        <v>#REF!</v>
      </c>
      <c r="AO24" s="180" t="e">
        <f>SUMIFS(#REF!,#REF!,Eventograma_e_Quantitativos!AO$16,#REF!,Eventograma_e_Quantitativos!$E24)</f>
        <v>#REF!</v>
      </c>
      <c r="AP24" s="180" t="e">
        <f>SUMIFS(#REF!,#REF!,Eventograma_e_Quantitativos!AP$16,#REF!,Eventograma_e_Quantitativos!$E24)</f>
        <v>#REF!</v>
      </c>
      <c r="AQ24" s="180" t="e">
        <f>SUMIFS(#REF!,#REF!,Eventograma_e_Quantitativos!AQ$16,#REF!,Eventograma_e_Quantitativos!$E24)</f>
        <v>#REF!</v>
      </c>
      <c r="AR24" s="180" t="e">
        <f>SUMIFS(#REF!,#REF!,Eventograma_e_Quantitativos!AR$16,#REF!,Eventograma_e_Quantitativos!$E24)</f>
        <v>#REF!</v>
      </c>
      <c r="AS24" s="180" t="e">
        <f>SUMIFS(#REF!,#REF!,Eventograma_e_Quantitativos!AS$16,#REF!,Eventograma_e_Quantitativos!$E24)</f>
        <v>#REF!</v>
      </c>
      <c r="AT24" s="180" t="e">
        <f>SUMIFS(#REF!,#REF!,Eventograma_e_Quantitativos!AT$16,#REF!,Eventograma_e_Quantitativos!$E24)</f>
        <v>#REF!</v>
      </c>
      <c r="AU24" s="180" t="e">
        <f>SUMIFS(#REF!,#REF!,Eventograma_e_Quantitativos!AU$16,#REF!,Eventograma_e_Quantitativos!$E24)</f>
        <v>#REF!</v>
      </c>
      <c r="AV24" s="180" t="e">
        <f>SUMIFS(#REF!,#REF!,Eventograma_e_Quantitativos!AV$16,#REF!,Eventograma_e_Quantitativos!$E24)</f>
        <v>#REF!</v>
      </c>
      <c r="AW24" s="180" t="e">
        <f>SUMIFS(#REF!,#REF!,Eventograma_e_Quantitativos!AW$16,#REF!,Eventograma_e_Quantitativos!$E24)</f>
        <v>#REF!</v>
      </c>
      <c r="AX24" s="180" t="e">
        <f>SUMIFS(#REF!,#REF!,Eventograma_e_Quantitativos!AX$16,#REF!,Eventograma_e_Quantitativos!$E24)</f>
        <v>#REF!</v>
      </c>
      <c r="AY24" s="180" t="e">
        <f>SUMIFS(#REF!,#REF!,Eventograma_e_Quantitativos!AY$16,#REF!,Eventograma_e_Quantitativos!$E24)</f>
        <v>#REF!</v>
      </c>
      <c r="AZ24" s="180" t="e">
        <f>SUMIFS(#REF!,#REF!,Eventograma_e_Quantitativos!AZ$16,#REF!,Eventograma_e_Quantitativos!$E24)</f>
        <v>#REF!</v>
      </c>
      <c r="BA24" s="180" t="e">
        <f>SUMIFS(#REF!,#REF!,Eventograma_e_Quantitativos!BA$16,#REF!,Eventograma_e_Quantitativos!$E24)</f>
        <v>#REF!</v>
      </c>
      <c r="BB24" s="180" t="e">
        <f>SUMIFS(#REF!,#REF!,Eventograma_e_Quantitativos!BB$16,#REF!,Eventograma_e_Quantitativos!$E24)</f>
        <v>#REF!</v>
      </c>
      <c r="BC24" s="180" t="e">
        <f>SUMIFS(#REF!,#REF!,Eventograma_e_Quantitativos!BC$16,#REF!,Eventograma_e_Quantitativos!$E24)</f>
        <v>#REF!</v>
      </c>
      <c r="BD24" s="180" t="e">
        <f>SUMIFS(#REF!,#REF!,Eventograma_e_Quantitativos!BD$16,#REF!,Eventograma_e_Quantitativos!$E24)</f>
        <v>#REF!</v>
      </c>
      <c r="BE24" s="180" t="e">
        <f>SUMIFS(#REF!,#REF!,Eventograma_e_Quantitativos!BE$16,#REF!,Eventograma_e_Quantitativos!$E24)</f>
        <v>#REF!</v>
      </c>
      <c r="BF24" s="180" t="e">
        <f>SUMIFS(#REF!,#REF!,Eventograma_e_Quantitativos!BF$16,#REF!,Eventograma_e_Quantitativos!$E24)</f>
        <v>#REF!</v>
      </c>
      <c r="BG24" s="180" t="e">
        <f>SUMIFS(#REF!,#REF!,Eventograma_e_Quantitativos!BG$16,#REF!,Eventograma_e_Quantitativos!$E24)</f>
        <v>#REF!</v>
      </c>
      <c r="BH24" s="180" t="e">
        <f>SUMIFS(#REF!,#REF!,Eventograma_e_Quantitativos!BH$16,#REF!,Eventograma_e_Quantitativos!$E24)</f>
        <v>#REF!</v>
      </c>
      <c r="BI24" s="180" t="e">
        <f>SUMIFS(#REF!,#REF!,Eventograma_e_Quantitativos!BI$16,#REF!,Eventograma_e_Quantitativos!$E24)</f>
        <v>#REF!</v>
      </c>
      <c r="BJ24" s="180" t="e">
        <f>SUMIFS(#REF!,#REF!,Eventograma_e_Quantitativos!BJ$16,#REF!,Eventograma_e_Quantitativos!$E24)</f>
        <v>#REF!</v>
      </c>
      <c r="BK24" s="180" t="e">
        <f>SUMIFS(#REF!,#REF!,Eventograma_e_Quantitativos!BK$16,#REF!,Eventograma_e_Quantitativos!$E24)</f>
        <v>#REF!</v>
      </c>
      <c r="BM24" s="121" t="e">
        <f t="shared" si="7"/>
        <v>#REF!</v>
      </c>
      <c r="BN24" s="121" t="e">
        <f t="shared" si="8"/>
        <v>#REF!</v>
      </c>
      <c r="BO24" s="121" t="e">
        <f t="shared" si="9"/>
        <v>#REF!</v>
      </c>
      <c r="BP24" s="121" t="e">
        <f t="shared" si="10"/>
        <v>#REF!</v>
      </c>
      <c r="BQ24" s="121">
        <f t="shared" si="11"/>
        <v>0</v>
      </c>
      <c r="BR24" s="121">
        <f t="shared" si="12"/>
        <v>0</v>
      </c>
      <c r="BS24" s="121">
        <f t="shared" si="13"/>
        <v>0</v>
      </c>
      <c r="BT24" s="121">
        <f t="shared" si="14"/>
        <v>0</v>
      </c>
      <c r="BU24" s="121">
        <f t="shared" si="15"/>
        <v>0</v>
      </c>
      <c r="BV24" s="121">
        <f t="shared" si="16"/>
        <v>0</v>
      </c>
      <c r="BW24" s="121">
        <f t="shared" si="17"/>
        <v>0</v>
      </c>
      <c r="BX24" s="121">
        <f t="shared" si="18"/>
        <v>0</v>
      </c>
      <c r="BY24" s="121">
        <f t="shared" si="19"/>
        <v>0</v>
      </c>
      <c r="BZ24" s="121">
        <f t="shared" si="20"/>
        <v>0</v>
      </c>
      <c r="CA24" s="121">
        <f t="shared" si="21"/>
        <v>0</v>
      </c>
      <c r="CB24" s="121">
        <f t="shared" si="22"/>
        <v>0</v>
      </c>
      <c r="CC24" s="121">
        <f t="shared" si="23"/>
        <v>0</v>
      </c>
      <c r="CD24" s="121">
        <f t="shared" si="24"/>
        <v>0</v>
      </c>
      <c r="CE24" s="121">
        <f t="shared" si="25"/>
        <v>0</v>
      </c>
      <c r="CF24" s="121">
        <f t="shared" si="26"/>
        <v>0</v>
      </c>
      <c r="CG24" s="121">
        <f t="shared" si="27"/>
        <v>0</v>
      </c>
      <c r="CH24" s="121">
        <f t="shared" si="28"/>
        <v>0</v>
      </c>
      <c r="CI24" s="121">
        <f t="shared" si="29"/>
        <v>0</v>
      </c>
      <c r="CJ24" s="121">
        <f t="shared" si="30"/>
        <v>0</v>
      </c>
      <c r="CK24" s="121">
        <f t="shared" si="31"/>
        <v>0</v>
      </c>
      <c r="CL24" s="121">
        <f t="shared" si="32"/>
        <v>0</v>
      </c>
      <c r="CM24" s="121">
        <f t="shared" si="33"/>
        <v>0</v>
      </c>
      <c r="CN24" s="121">
        <f t="shared" si="34"/>
        <v>0</v>
      </c>
      <c r="CO24" s="121">
        <f t="shared" si="35"/>
        <v>0</v>
      </c>
      <c r="CP24" s="121">
        <f t="shared" si="36"/>
        <v>0</v>
      </c>
      <c r="CQ24" s="121">
        <f t="shared" si="37"/>
        <v>0</v>
      </c>
      <c r="CR24" s="121">
        <f t="shared" si="38"/>
        <v>0</v>
      </c>
      <c r="CS24" s="121">
        <f t="shared" si="39"/>
        <v>0</v>
      </c>
      <c r="CT24" s="121">
        <f t="shared" si="40"/>
        <v>0</v>
      </c>
      <c r="CU24" s="121">
        <f t="shared" si="41"/>
        <v>0</v>
      </c>
      <c r="CV24" s="121">
        <f t="shared" si="42"/>
        <v>0</v>
      </c>
      <c r="CW24" s="121">
        <f t="shared" si="43"/>
        <v>0</v>
      </c>
      <c r="CX24" s="121">
        <f t="shared" si="44"/>
        <v>0</v>
      </c>
      <c r="CY24" s="121">
        <f t="shared" si="45"/>
        <v>0</v>
      </c>
      <c r="CZ24" s="121">
        <f t="shared" si="46"/>
        <v>0</v>
      </c>
      <c r="DA24" s="121">
        <f t="shared" si="47"/>
        <v>0</v>
      </c>
      <c r="DB24" s="121">
        <f t="shared" si="48"/>
        <v>0</v>
      </c>
      <c r="DC24" s="121">
        <f t="shared" si="49"/>
        <v>0</v>
      </c>
      <c r="DD24" s="121">
        <f t="shared" si="50"/>
        <v>0</v>
      </c>
      <c r="DE24" s="121">
        <f t="shared" si="51"/>
        <v>0</v>
      </c>
      <c r="DF24" s="121">
        <f t="shared" si="52"/>
        <v>0</v>
      </c>
      <c r="DG24" s="121">
        <f t="shared" si="53"/>
        <v>0</v>
      </c>
      <c r="DH24" s="121">
        <f t="shared" si="54"/>
        <v>0</v>
      </c>
      <c r="DI24" s="121">
        <f t="shared" si="55"/>
        <v>0</v>
      </c>
      <c r="DJ24" s="121">
        <f t="shared" si="56"/>
        <v>0</v>
      </c>
      <c r="DK24" s="128" t="e">
        <f t="shared" si="57"/>
        <v>#REF!</v>
      </c>
      <c r="DL24" s="128">
        <f t="shared" ca="1" si="58"/>
        <v>0</v>
      </c>
      <c r="DM24" s="121">
        <f ca="1">IF($K24&lt;&gt;1,IF(ISNUMBER(INDEX(Import.PLE,$K24,DM$16)),IF(INDEX(Import.PLE,$K24,DM$16)&lt;=mediçao,BM24,0),0),PLE!$AA$28*BM24)</f>
        <v>0</v>
      </c>
      <c r="DN24" s="121">
        <f ca="1">IF($K24&lt;&gt;1,IF(ISNUMBER(INDEX(Import.PLE,$K24,DN$16)),IF(INDEX(Import.PLE,$K24,DN$16)&lt;=mediçao,BN24,0),0),PLE!$AA$28*BN24)</f>
        <v>0</v>
      </c>
      <c r="DO24" s="121">
        <f ca="1">IF($K24&lt;&gt;1,IF(ISNUMBER(INDEX(Import.PLE,$K24,DO$16)),IF(INDEX(Import.PLE,$K24,DO$16)&lt;=mediçao,BO24,0),0),PLE!$AA$28*BO24)</f>
        <v>0</v>
      </c>
      <c r="DP24" s="121">
        <f ca="1">IF($K24&lt;&gt;1,IF(ISNUMBER(INDEX(Import.PLE,$K24,DP$16)),IF(INDEX(Import.PLE,$K24,DP$16)&lt;=mediçao,BP24,0),0),PLE!$AA$28*BP24)</f>
        <v>0</v>
      </c>
      <c r="DQ24" s="121">
        <f ca="1">IF($K24&lt;&gt;1,IF(ISNUMBER(INDEX(Import.PLE,$K24,DQ$16)),IF(INDEX(Import.PLE,$K24,DQ$16)&lt;=mediçao,BQ24,0),0),PLE!$AA$28*BQ24)</f>
        <v>0</v>
      </c>
      <c r="DR24" s="121">
        <f ca="1">IF($K24&lt;&gt;1,IF(ISNUMBER(INDEX(Import.PLE,$K24,DR$16)),IF(INDEX(Import.PLE,$K24,DR$16)&lt;=mediçao,BR24,0),0),PLE!$AA$28*BR24)</f>
        <v>0</v>
      </c>
      <c r="DS24" s="121">
        <f ca="1">IF($K24&lt;&gt;1,IF(ISNUMBER(INDEX(Import.PLE,$K24,DS$16)),IF(INDEX(Import.PLE,$K24,DS$16)&lt;=mediçao,BS24,0),0),PLE!$AA$28*BS24)</f>
        <v>0</v>
      </c>
      <c r="DT24" s="121">
        <f ca="1">IF($K24&lt;&gt;1,IF(ISNUMBER(INDEX(Import.PLE,$K24,DT$16)),IF(INDEX(Import.PLE,$K24,DT$16)&lt;=mediçao,BT24,0),0),PLE!$AA$28*BT24)</f>
        <v>0</v>
      </c>
      <c r="DU24" s="121">
        <f ca="1">IF($K24&lt;&gt;1,IF(ISNUMBER(INDEX(Import.PLE,$K24,DU$16)),IF(INDEX(Import.PLE,$K24,DU$16)&lt;=mediçao,BU24,0),0),PLE!$AA$28*BU24)</f>
        <v>0</v>
      </c>
      <c r="DV24" s="121">
        <f ca="1">IF($K24&lt;&gt;1,IF(ISNUMBER(INDEX(Import.PLE,$K24,DV$16)),IF(INDEX(Import.PLE,$K24,DV$16)&lt;=mediçao,BV24,0),0),PLE!$AA$28*BV24)</f>
        <v>0</v>
      </c>
      <c r="DW24" s="121">
        <f ca="1">IF($K24&lt;&gt;1,IF(ISNUMBER(INDEX(Import.PLE,$K24,DW$16)),IF(INDEX(Import.PLE,$K24,DW$16)&lt;=mediçao,BW24,0),0),PLE!$AA$28*BW24)</f>
        <v>0</v>
      </c>
      <c r="DX24" s="121">
        <f ca="1">IF($K24&lt;&gt;1,IF(ISNUMBER(INDEX(Import.PLE,$K24,DX$16)),IF(INDEX(Import.PLE,$K24,DX$16)&lt;=mediçao,BX24,0),0),PLE!$AA$28*BX24)</f>
        <v>0</v>
      </c>
      <c r="DY24" s="121">
        <f ca="1">IF($K24&lt;&gt;1,IF(ISNUMBER(INDEX(Import.PLE,$K24,DY$16)),IF(INDEX(Import.PLE,$K24,DY$16)&lt;=mediçao,BY24,0),0),PLE!$AA$28*BY24)</f>
        <v>0</v>
      </c>
      <c r="DZ24" s="121">
        <f ca="1">IF($K24&lt;&gt;1,IF(ISNUMBER(INDEX(Import.PLE,$K24,DZ$16)),IF(INDEX(Import.PLE,$K24,DZ$16)&lt;=mediçao,BZ24,0),0),PLE!$AA$28*BZ24)</f>
        <v>0</v>
      </c>
      <c r="EA24" s="121">
        <f ca="1">IF($K24&lt;&gt;1,IF(ISNUMBER(INDEX(Import.PLE,$K24,EA$16)),IF(INDEX(Import.PLE,$K24,EA$16)&lt;=mediçao,CA24,0),0),PLE!$AA$28*CA24)</f>
        <v>0</v>
      </c>
      <c r="EB24" s="121">
        <f ca="1">IF($K24&lt;&gt;1,IF(ISNUMBER(INDEX(Import.PLE,$K24,EB$16)),IF(INDEX(Import.PLE,$K24,EB$16)&lt;=mediçao,CB24,0),0),PLE!$AA$28*CB24)</f>
        <v>0</v>
      </c>
      <c r="EC24" s="121">
        <f ca="1">IF($K24&lt;&gt;1,IF(ISNUMBER(INDEX(Import.PLE,$K24,EC$16)),IF(INDEX(Import.PLE,$K24,EC$16)&lt;=mediçao,CC24,0),0),PLE!$AA$28*CC24)</f>
        <v>0</v>
      </c>
      <c r="ED24" s="121">
        <f ca="1">IF($K24&lt;&gt;1,IF(ISNUMBER(INDEX(Import.PLE,$K24,ED$16)),IF(INDEX(Import.PLE,$K24,ED$16)&lt;=mediçao,CD24,0),0),PLE!$AA$28*CD24)</f>
        <v>0</v>
      </c>
      <c r="EE24" s="121">
        <f ca="1">IF($K24&lt;&gt;1,IF(ISNUMBER(INDEX(Import.PLE,$K24,EE$16)),IF(INDEX(Import.PLE,$K24,EE$16)&lt;=mediçao,CE24,0),0),PLE!$AA$28*CE24)</f>
        <v>0</v>
      </c>
      <c r="EF24" s="121">
        <f ca="1">IF($K24&lt;&gt;1,IF(ISNUMBER(INDEX(Import.PLE,$K24,EF$16)),IF(INDEX(Import.PLE,$K24,EF$16)&lt;=mediçao,CF24,0),0),PLE!$AA$28*CF24)</f>
        <v>0</v>
      </c>
      <c r="EG24" s="121">
        <f ca="1">IF($K24&lt;&gt;1,IF(ISNUMBER(INDEX(Import.PLE,$K24,EG$16)),IF(INDEX(Import.PLE,$K24,EG$16)&lt;=mediçao,CG24,0),0),PLE!$AA$28*CG24)</f>
        <v>0</v>
      </c>
      <c r="EH24" s="121">
        <f ca="1">IF($K24&lt;&gt;1,IF(ISNUMBER(INDEX(Import.PLE,$K24,EH$16)),IF(INDEX(Import.PLE,$K24,EH$16)&lt;=mediçao,CH24,0),0),PLE!$AA$28*CH24)</f>
        <v>0</v>
      </c>
      <c r="EI24" s="121">
        <f ca="1">IF($K24&lt;&gt;1,IF(ISNUMBER(INDEX(Import.PLE,$K24,EI$16)),IF(INDEX(Import.PLE,$K24,EI$16)&lt;=mediçao,CI24,0),0),PLE!$AA$28*CI24)</f>
        <v>0</v>
      </c>
      <c r="EJ24" s="121">
        <f ca="1">IF($K24&lt;&gt;1,IF(ISNUMBER(INDEX(Import.PLE,$K24,EJ$16)),IF(INDEX(Import.PLE,$K24,EJ$16)&lt;=mediçao,CJ24,0),0),PLE!$AA$28*CJ24)</f>
        <v>0</v>
      </c>
      <c r="EK24" s="121">
        <f ca="1">IF($K24&lt;&gt;1,IF(ISNUMBER(INDEX(Import.PLE,$K24,EK$16)),IF(INDEX(Import.PLE,$K24,EK$16)&lt;=mediçao,CK24,0),0),PLE!$AA$28*CK24)</f>
        <v>0</v>
      </c>
      <c r="EL24" s="121">
        <f ca="1">IF($K24&lt;&gt;1,IF(ISNUMBER(INDEX(Import.PLE,$K24,EL$16)),IF(INDEX(Import.PLE,$K24,EL$16)&lt;=mediçao,CL24,0),0),PLE!$AA$28*CL24)</f>
        <v>0</v>
      </c>
      <c r="EM24" s="121">
        <f ca="1">IF($K24&lt;&gt;1,IF(ISNUMBER(INDEX(Import.PLE,$K24,EM$16)),IF(INDEX(Import.PLE,$K24,EM$16)&lt;=mediçao,CM24,0),0),PLE!$AA$28*CM24)</f>
        <v>0</v>
      </c>
      <c r="EN24" s="121">
        <f ca="1">IF($K24&lt;&gt;1,IF(ISNUMBER(INDEX(Import.PLE,$K24,EN$16)),IF(INDEX(Import.PLE,$K24,EN$16)&lt;=mediçao,CN24,0),0),PLE!$AA$28*CN24)</f>
        <v>0</v>
      </c>
      <c r="EO24" s="121">
        <f ca="1">IF($K24&lt;&gt;1,IF(ISNUMBER(INDEX(Import.PLE,$K24,EO$16)),IF(INDEX(Import.PLE,$K24,EO$16)&lt;=mediçao,CO24,0),0),PLE!$AA$28*CO24)</f>
        <v>0</v>
      </c>
      <c r="EP24" s="121">
        <f ca="1">IF($K24&lt;&gt;1,IF(ISNUMBER(INDEX(Import.PLE,$K24,EP$16)),IF(INDEX(Import.PLE,$K24,EP$16)&lt;=mediçao,CP24,0),0),PLE!$AA$28*CP24)</f>
        <v>0</v>
      </c>
      <c r="EQ24" s="121">
        <f ca="1">IF($K24&lt;&gt;1,IF(ISNUMBER(INDEX(Import.PLE,$K24,EQ$16)),IF(INDEX(Import.PLE,$K24,EQ$16)&lt;=mediçao,CQ24,0),0),PLE!$AA$28*CQ24)</f>
        <v>0</v>
      </c>
      <c r="ER24" s="121">
        <f ca="1">IF($K24&lt;&gt;1,IF(ISNUMBER(INDEX(Import.PLE,$K24,ER$16)),IF(INDEX(Import.PLE,$K24,ER$16)&lt;=mediçao,CR24,0),0),PLE!$AA$28*CR24)</f>
        <v>0</v>
      </c>
      <c r="ES24" s="121">
        <f ca="1">IF($K24&lt;&gt;1,IF(ISNUMBER(INDEX(Import.PLE,$K24,ES$16)),IF(INDEX(Import.PLE,$K24,ES$16)&lt;=mediçao,CS24,0),0),PLE!$AA$28*CS24)</f>
        <v>0</v>
      </c>
      <c r="ET24" s="121">
        <f ca="1">IF($K24&lt;&gt;1,IF(ISNUMBER(INDEX(Import.PLE,$K24,ET$16)),IF(INDEX(Import.PLE,$K24,ET$16)&lt;=mediçao,CT24,0),0),PLE!$AA$28*CT24)</f>
        <v>0</v>
      </c>
      <c r="EU24" s="121">
        <f ca="1">IF($K24&lt;&gt;1,IF(ISNUMBER(INDEX(Import.PLE,$K24,EU$16)),IF(INDEX(Import.PLE,$K24,EU$16)&lt;=mediçao,CU24,0),0),PLE!$AA$28*CU24)</f>
        <v>0</v>
      </c>
      <c r="EV24" s="121">
        <f ca="1">IF($K24&lt;&gt;1,IF(ISNUMBER(INDEX(Import.PLE,$K24,EV$16)),IF(INDEX(Import.PLE,$K24,EV$16)&lt;=mediçao,CV24,0),0),PLE!$AA$28*CV24)</f>
        <v>0</v>
      </c>
      <c r="EW24" s="121">
        <f ca="1">IF($K24&lt;&gt;1,IF(ISNUMBER(INDEX(Import.PLE,$K24,EW$16)),IF(INDEX(Import.PLE,$K24,EW$16)&lt;=mediçao,CW24,0),0),PLE!$AA$28*CW24)</f>
        <v>0</v>
      </c>
      <c r="EX24" s="121">
        <f ca="1">IF($K24&lt;&gt;1,IF(ISNUMBER(INDEX(Import.PLE,$K24,EX$16)),IF(INDEX(Import.PLE,$K24,EX$16)&lt;=mediçao,CX24,0),0),PLE!$AA$28*CX24)</f>
        <v>0</v>
      </c>
      <c r="EY24" s="121">
        <f ca="1">IF($K24&lt;&gt;1,IF(ISNUMBER(INDEX(Import.PLE,$K24,EY$16)),IF(INDEX(Import.PLE,$K24,EY$16)&lt;=mediçao,CY24,0),0),PLE!$AA$28*CY24)</f>
        <v>0</v>
      </c>
      <c r="EZ24" s="121">
        <f ca="1">IF($K24&lt;&gt;1,IF(ISNUMBER(INDEX(Import.PLE,$K24,EZ$16)),IF(INDEX(Import.PLE,$K24,EZ$16)&lt;=mediçao,CZ24,0),0),PLE!$AA$28*CZ24)</f>
        <v>0</v>
      </c>
      <c r="FA24" s="121">
        <f ca="1">IF($K24&lt;&gt;1,IF(ISNUMBER(INDEX(Import.PLE,$K24,FA$16)),IF(INDEX(Import.PLE,$K24,FA$16)&lt;=mediçao,DA24,0),0),PLE!$AA$28*DA24)</f>
        <v>0</v>
      </c>
      <c r="FB24" s="121">
        <f ca="1">IF($K24&lt;&gt;1,IF(ISNUMBER(INDEX(Import.PLE,$K24,FB$16)),IF(INDEX(Import.PLE,$K24,FB$16)&lt;=mediçao,DB24,0),0),PLE!$AA$28*DB24)</f>
        <v>0</v>
      </c>
      <c r="FC24" s="121">
        <f ca="1">IF($K24&lt;&gt;1,IF(ISNUMBER(INDEX(Import.PLE,$K24,FC$16)),IF(INDEX(Import.PLE,$K24,FC$16)&lt;=mediçao,DC24,0),0),PLE!$AA$28*DC24)</f>
        <v>0</v>
      </c>
      <c r="FD24" s="121">
        <f ca="1">IF($K24&lt;&gt;1,IF(ISNUMBER(INDEX(Import.PLE,$K24,FD$16)),IF(INDEX(Import.PLE,$K24,FD$16)&lt;=mediçao,DD24,0),0),PLE!$AA$28*DD24)</f>
        <v>0</v>
      </c>
      <c r="FE24" s="121">
        <f ca="1">IF($K24&lt;&gt;1,IF(ISNUMBER(INDEX(Import.PLE,$K24,FE$16)),IF(INDEX(Import.PLE,$K24,FE$16)&lt;=mediçao,DE24,0),0),PLE!$AA$28*DE24)</f>
        <v>0</v>
      </c>
      <c r="FF24" s="121">
        <f ca="1">IF($K24&lt;&gt;1,IF(ISNUMBER(INDEX(Import.PLE,$K24,FF$16)),IF(INDEX(Import.PLE,$K24,FF$16)&lt;=mediçao,DF24,0),0),PLE!$AA$28*DF24)</f>
        <v>0</v>
      </c>
      <c r="FG24" s="121">
        <f ca="1">IF($K24&lt;&gt;1,IF(ISNUMBER(INDEX(Import.PLE,$K24,FG$16)),IF(INDEX(Import.PLE,$K24,FG$16)&lt;=mediçao,DG24,0),0),PLE!$AA$28*DG24)</f>
        <v>0</v>
      </c>
      <c r="FH24" s="121">
        <f ca="1">IF($K24&lt;&gt;1,IF(ISNUMBER(INDEX(Import.PLE,$K24,FH$16)),IF(INDEX(Import.PLE,$K24,FH$16)&lt;=mediçao,DH24,0),0),PLE!$AA$28*DH24)</f>
        <v>0</v>
      </c>
      <c r="FI24" s="121">
        <f ca="1">IF($K24&lt;&gt;1,IF(ISNUMBER(INDEX(Import.PLE,$K24,FI$16)),IF(INDEX(Import.PLE,$K24,FI$16)&lt;=mediçao,DI24,0),0),PLE!$AA$28*DI24)</f>
        <v>0</v>
      </c>
      <c r="FJ24" s="121">
        <f ca="1">IF($K24&lt;&gt;1,IF(ISNUMBER(INDEX(Import.PLE,$K24,FJ$16)),IF(INDEX(Import.PLE,$K24,FJ$16)&lt;=mediçao,DJ24,0),0),PLE!$AA$28*DJ24)</f>
        <v>0</v>
      </c>
    </row>
    <row r="25" spans="2:166" s="88" customFormat="1">
      <c r="B25" s="120">
        <f t="shared" ca="1" si="3"/>
        <v>7</v>
      </c>
      <c r="C25" s="83" t="e">
        <f t="shared" si="4"/>
        <v>#REF!</v>
      </c>
      <c r="D25" s="140" t="e">
        <f>VLOOKUP(E25,#REF!,2,FALSE)</f>
        <v>#REF!</v>
      </c>
      <c r="E25" s="141" t="str">
        <f>IFERROR(INDEX(#REF!,MATCH(0,INDEX(COUNTIF($E$17:E24,#REF!),),)),"")</f>
        <v/>
      </c>
      <c r="F25" s="139" t="e">
        <f>IF(VLOOKUP(E25,#REF!,8,FALSE)=0,"",VLOOKUP(E25,#REF!,8,FALSE))</f>
        <v>#REF!</v>
      </c>
      <c r="G25" s="173" t="e">
        <f t="shared" si="5"/>
        <v>#REF!</v>
      </c>
      <c r="H25" s="174" t="e">
        <f t="shared" si="6"/>
        <v>#REF!</v>
      </c>
      <c r="I25" s="175" t="e">
        <f>SUMIF(#REF!,Eventograma_e_Quantitativos!E25,#REF!)</f>
        <v>#REF!</v>
      </c>
      <c r="J25" s="86"/>
      <c r="K25" s="170">
        <f>deactivatedados.form1</f>
        <v>2</v>
      </c>
      <c r="L25" s="169" t="s">
        <v>293</v>
      </c>
      <c r="M25" s="87"/>
      <c r="N25" s="180" t="e">
        <f>SUMIFS(#REF!,#REF!,Eventograma_e_Quantitativos!N$16,#REF!,Eventograma_e_Quantitativos!$E25)</f>
        <v>#REF!</v>
      </c>
      <c r="O25" s="180" t="e">
        <f>SUMIFS(#REF!,#REF!,Eventograma_e_Quantitativos!O$16,#REF!,Eventograma_e_Quantitativos!$E25)</f>
        <v>#REF!</v>
      </c>
      <c r="P25" s="180" t="e">
        <f>SUMIFS(#REF!,#REF!,Eventograma_e_Quantitativos!P$16,#REF!,Eventograma_e_Quantitativos!$E25)</f>
        <v>#REF!</v>
      </c>
      <c r="Q25" s="180" t="e">
        <f>SUMIFS(#REF!,#REF!,Eventograma_e_Quantitativos!Q$16,#REF!,Eventograma_e_Quantitativos!$E25)</f>
        <v>#REF!</v>
      </c>
      <c r="R25" s="180" t="e">
        <f>SUMIFS(#REF!,#REF!,Eventograma_e_Quantitativos!R$16,#REF!,Eventograma_e_Quantitativos!$E25)</f>
        <v>#REF!</v>
      </c>
      <c r="S25" s="180" t="e">
        <f>SUMIFS(#REF!,#REF!,Eventograma_e_Quantitativos!S$16,#REF!,Eventograma_e_Quantitativos!$E25)</f>
        <v>#REF!</v>
      </c>
      <c r="T25" s="180" t="e">
        <f>SUMIFS(#REF!,#REF!,Eventograma_e_Quantitativos!T$16,#REF!,Eventograma_e_Quantitativos!$E25)</f>
        <v>#REF!</v>
      </c>
      <c r="U25" s="180" t="e">
        <f>SUMIFS(#REF!,#REF!,Eventograma_e_Quantitativos!U$16,#REF!,Eventograma_e_Quantitativos!$E25)</f>
        <v>#REF!</v>
      </c>
      <c r="V25" s="180" t="e">
        <f>SUMIFS(#REF!,#REF!,Eventograma_e_Quantitativos!V$16,#REF!,Eventograma_e_Quantitativos!$E25)</f>
        <v>#REF!</v>
      </c>
      <c r="W25" s="180" t="e">
        <f>SUMIFS(#REF!,#REF!,Eventograma_e_Quantitativos!W$16,#REF!,Eventograma_e_Quantitativos!$E25)</f>
        <v>#REF!</v>
      </c>
      <c r="X25" s="180" t="e">
        <f>SUMIFS(#REF!,#REF!,Eventograma_e_Quantitativos!X$16,#REF!,Eventograma_e_Quantitativos!$E25)</f>
        <v>#REF!</v>
      </c>
      <c r="Y25" s="180" t="e">
        <f>SUMIFS(#REF!,#REF!,Eventograma_e_Quantitativos!Y$16,#REF!,Eventograma_e_Quantitativos!$E25)</f>
        <v>#REF!</v>
      </c>
      <c r="Z25" s="180" t="e">
        <f>SUMIFS(#REF!,#REF!,Eventograma_e_Quantitativos!Z$16,#REF!,Eventograma_e_Quantitativos!$E25)</f>
        <v>#REF!</v>
      </c>
      <c r="AA25" s="180" t="e">
        <f>SUMIFS(#REF!,#REF!,Eventograma_e_Quantitativos!AA$16,#REF!,Eventograma_e_Quantitativos!$E25)</f>
        <v>#REF!</v>
      </c>
      <c r="AB25" s="180" t="e">
        <f>SUMIFS(#REF!,#REF!,Eventograma_e_Quantitativos!AB$16,#REF!,Eventograma_e_Quantitativos!$E25)</f>
        <v>#REF!</v>
      </c>
      <c r="AC25" s="180" t="e">
        <f>SUMIFS(#REF!,#REF!,Eventograma_e_Quantitativos!AC$16,#REF!,Eventograma_e_Quantitativos!$E25)</f>
        <v>#REF!</v>
      </c>
      <c r="AD25" s="180" t="e">
        <f>SUMIFS(#REF!,#REF!,Eventograma_e_Quantitativos!AD$16,#REF!,Eventograma_e_Quantitativos!$E25)</f>
        <v>#REF!</v>
      </c>
      <c r="AE25" s="180" t="e">
        <f>SUMIFS(#REF!,#REF!,Eventograma_e_Quantitativos!AE$16,#REF!,Eventograma_e_Quantitativos!$E25)</f>
        <v>#REF!</v>
      </c>
      <c r="AF25" s="180" t="e">
        <f>SUMIFS(#REF!,#REF!,Eventograma_e_Quantitativos!AF$16,#REF!,Eventograma_e_Quantitativos!$E25)</f>
        <v>#REF!</v>
      </c>
      <c r="AG25" s="180" t="e">
        <f>SUMIFS(#REF!,#REF!,Eventograma_e_Quantitativos!AG$16,#REF!,Eventograma_e_Quantitativos!$E25)</f>
        <v>#REF!</v>
      </c>
      <c r="AH25" s="180" t="e">
        <f>SUMIFS(#REF!,#REF!,Eventograma_e_Quantitativos!AH$16,#REF!,Eventograma_e_Quantitativos!$E25)</f>
        <v>#REF!</v>
      </c>
      <c r="AI25" s="180" t="e">
        <f>SUMIFS(#REF!,#REF!,Eventograma_e_Quantitativos!AI$16,#REF!,Eventograma_e_Quantitativos!$E25)</f>
        <v>#REF!</v>
      </c>
      <c r="AJ25" s="180" t="e">
        <f>SUMIFS(#REF!,#REF!,Eventograma_e_Quantitativos!AJ$16,#REF!,Eventograma_e_Quantitativos!$E25)</f>
        <v>#REF!</v>
      </c>
      <c r="AK25" s="180" t="e">
        <f>SUMIFS(#REF!,#REF!,Eventograma_e_Quantitativos!AK$16,#REF!,Eventograma_e_Quantitativos!$E25)</f>
        <v>#REF!</v>
      </c>
      <c r="AL25" s="180" t="e">
        <f>SUMIFS(#REF!,#REF!,Eventograma_e_Quantitativos!AL$16,#REF!,Eventograma_e_Quantitativos!$E25)</f>
        <v>#REF!</v>
      </c>
      <c r="AM25" s="180" t="e">
        <f>SUMIFS(#REF!,#REF!,Eventograma_e_Quantitativos!AM$16,#REF!,Eventograma_e_Quantitativos!$E25)</f>
        <v>#REF!</v>
      </c>
      <c r="AN25" s="180" t="e">
        <f>SUMIFS(#REF!,#REF!,Eventograma_e_Quantitativos!AN$16,#REF!,Eventograma_e_Quantitativos!$E25)</f>
        <v>#REF!</v>
      </c>
      <c r="AO25" s="180" t="e">
        <f>SUMIFS(#REF!,#REF!,Eventograma_e_Quantitativos!AO$16,#REF!,Eventograma_e_Quantitativos!$E25)</f>
        <v>#REF!</v>
      </c>
      <c r="AP25" s="180" t="e">
        <f>SUMIFS(#REF!,#REF!,Eventograma_e_Quantitativos!AP$16,#REF!,Eventograma_e_Quantitativos!$E25)</f>
        <v>#REF!</v>
      </c>
      <c r="AQ25" s="180" t="e">
        <f>SUMIFS(#REF!,#REF!,Eventograma_e_Quantitativos!AQ$16,#REF!,Eventograma_e_Quantitativos!$E25)</f>
        <v>#REF!</v>
      </c>
      <c r="AR25" s="180" t="e">
        <f>SUMIFS(#REF!,#REF!,Eventograma_e_Quantitativos!AR$16,#REF!,Eventograma_e_Quantitativos!$E25)</f>
        <v>#REF!</v>
      </c>
      <c r="AS25" s="180" t="e">
        <f>SUMIFS(#REF!,#REF!,Eventograma_e_Quantitativos!AS$16,#REF!,Eventograma_e_Quantitativos!$E25)</f>
        <v>#REF!</v>
      </c>
      <c r="AT25" s="180" t="e">
        <f>SUMIFS(#REF!,#REF!,Eventograma_e_Quantitativos!AT$16,#REF!,Eventograma_e_Quantitativos!$E25)</f>
        <v>#REF!</v>
      </c>
      <c r="AU25" s="180" t="e">
        <f>SUMIFS(#REF!,#REF!,Eventograma_e_Quantitativos!AU$16,#REF!,Eventograma_e_Quantitativos!$E25)</f>
        <v>#REF!</v>
      </c>
      <c r="AV25" s="180" t="e">
        <f>SUMIFS(#REF!,#REF!,Eventograma_e_Quantitativos!AV$16,#REF!,Eventograma_e_Quantitativos!$E25)</f>
        <v>#REF!</v>
      </c>
      <c r="AW25" s="180" t="e">
        <f>SUMIFS(#REF!,#REF!,Eventograma_e_Quantitativos!AW$16,#REF!,Eventograma_e_Quantitativos!$E25)</f>
        <v>#REF!</v>
      </c>
      <c r="AX25" s="180" t="e">
        <f>SUMIFS(#REF!,#REF!,Eventograma_e_Quantitativos!AX$16,#REF!,Eventograma_e_Quantitativos!$E25)</f>
        <v>#REF!</v>
      </c>
      <c r="AY25" s="180" t="e">
        <f>SUMIFS(#REF!,#REF!,Eventograma_e_Quantitativos!AY$16,#REF!,Eventograma_e_Quantitativos!$E25)</f>
        <v>#REF!</v>
      </c>
      <c r="AZ25" s="180" t="e">
        <f>SUMIFS(#REF!,#REF!,Eventograma_e_Quantitativos!AZ$16,#REF!,Eventograma_e_Quantitativos!$E25)</f>
        <v>#REF!</v>
      </c>
      <c r="BA25" s="180" t="e">
        <f>SUMIFS(#REF!,#REF!,Eventograma_e_Quantitativos!BA$16,#REF!,Eventograma_e_Quantitativos!$E25)</f>
        <v>#REF!</v>
      </c>
      <c r="BB25" s="180" t="e">
        <f>SUMIFS(#REF!,#REF!,Eventograma_e_Quantitativos!BB$16,#REF!,Eventograma_e_Quantitativos!$E25)</f>
        <v>#REF!</v>
      </c>
      <c r="BC25" s="180" t="e">
        <f>SUMIFS(#REF!,#REF!,Eventograma_e_Quantitativos!BC$16,#REF!,Eventograma_e_Quantitativos!$E25)</f>
        <v>#REF!</v>
      </c>
      <c r="BD25" s="180" t="e">
        <f>SUMIFS(#REF!,#REF!,Eventograma_e_Quantitativos!BD$16,#REF!,Eventograma_e_Quantitativos!$E25)</f>
        <v>#REF!</v>
      </c>
      <c r="BE25" s="180" t="e">
        <f>SUMIFS(#REF!,#REF!,Eventograma_e_Quantitativos!BE$16,#REF!,Eventograma_e_Quantitativos!$E25)</f>
        <v>#REF!</v>
      </c>
      <c r="BF25" s="180" t="e">
        <f>SUMIFS(#REF!,#REF!,Eventograma_e_Quantitativos!BF$16,#REF!,Eventograma_e_Quantitativos!$E25)</f>
        <v>#REF!</v>
      </c>
      <c r="BG25" s="180" t="e">
        <f>SUMIFS(#REF!,#REF!,Eventograma_e_Quantitativos!BG$16,#REF!,Eventograma_e_Quantitativos!$E25)</f>
        <v>#REF!</v>
      </c>
      <c r="BH25" s="180" t="e">
        <f>SUMIFS(#REF!,#REF!,Eventograma_e_Quantitativos!BH$16,#REF!,Eventograma_e_Quantitativos!$E25)</f>
        <v>#REF!</v>
      </c>
      <c r="BI25" s="180" t="e">
        <f>SUMIFS(#REF!,#REF!,Eventograma_e_Quantitativos!BI$16,#REF!,Eventograma_e_Quantitativos!$E25)</f>
        <v>#REF!</v>
      </c>
      <c r="BJ25" s="180" t="e">
        <f>SUMIFS(#REF!,#REF!,Eventograma_e_Quantitativos!BJ$16,#REF!,Eventograma_e_Quantitativos!$E25)</f>
        <v>#REF!</v>
      </c>
      <c r="BK25" s="180" t="e">
        <f>SUMIFS(#REF!,#REF!,Eventograma_e_Quantitativos!BK$16,#REF!,Eventograma_e_Quantitativos!$E25)</f>
        <v>#REF!</v>
      </c>
      <c r="BM25" s="121" t="e">
        <f t="shared" si="7"/>
        <v>#REF!</v>
      </c>
      <c r="BN25" s="121" t="e">
        <f t="shared" si="8"/>
        <v>#REF!</v>
      </c>
      <c r="BO25" s="121" t="e">
        <f t="shared" si="9"/>
        <v>#REF!</v>
      </c>
      <c r="BP25" s="121" t="e">
        <f t="shared" si="10"/>
        <v>#REF!</v>
      </c>
      <c r="BQ25" s="121">
        <f t="shared" si="11"/>
        <v>0</v>
      </c>
      <c r="BR25" s="121">
        <f t="shared" si="12"/>
        <v>0</v>
      </c>
      <c r="BS25" s="121">
        <f t="shared" si="13"/>
        <v>0</v>
      </c>
      <c r="BT25" s="121">
        <f t="shared" si="14"/>
        <v>0</v>
      </c>
      <c r="BU25" s="121">
        <f t="shared" si="15"/>
        <v>0</v>
      </c>
      <c r="BV25" s="121">
        <f t="shared" si="16"/>
        <v>0</v>
      </c>
      <c r="BW25" s="121">
        <f t="shared" si="17"/>
        <v>0</v>
      </c>
      <c r="BX25" s="121">
        <f t="shared" si="18"/>
        <v>0</v>
      </c>
      <c r="BY25" s="121">
        <f t="shared" si="19"/>
        <v>0</v>
      </c>
      <c r="BZ25" s="121">
        <f t="shared" si="20"/>
        <v>0</v>
      </c>
      <c r="CA25" s="121">
        <f t="shared" si="21"/>
        <v>0</v>
      </c>
      <c r="CB25" s="121">
        <f t="shared" si="22"/>
        <v>0</v>
      </c>
      <c r="CC25" s="121">
        <f t="shared" si="23"/>
        <v>0</v>
      </c>
      <c r="CD25" s="121">
        <f t="shared" si="24"/>
        <v>0</v>
      </c>
      <c r="CE25" s="121">
        <f t="shared" si="25"/>
        <v>0</v>
      </c>
      <c r="CF25" s="121">
        <f t="shared" si="26"/>
        <v>0</v>
      </c>
      <c r="CG25" s="121">
        <f t="shared" si="27"/>
        <v>0</v>
      </c>
      <c r="CH25" s="121">
        <f t="shared" si="28"/>
        <v>0</v>
      </c>
      <c r="CI25" s="121">
        <f t="shared" si="29"/>
        <v>0</v>
      </c>
      <c r="CJ25" s="121">
        <f t="shared" si="30"/>
        <v>0</v>
      </c>
      <c r="CK25" s="121">
        <f t="shared" si="31"/>
        <v>0</v>
      </c>
      <c r="CL25" s="121">
        <f t="shared" si="32"/>
        <v>0</v>
      </c>
      <c r="CM25" s="121">
        <f t="shared" si="33"/>
        <v>0</v>
      </c>
      <c r="CN25" s="121">
        <f t="shared" si="34"/>
        <v>0</v>
      </c>
      <c r="CO25" s="121">
        <f t="shared" si="35"/>
        <v>0</v>
      </c>
      <c r="CP25" s="121">
        <f t="shared" si="36"/>
        <v>0</v>
      </c>
      <c r="CQ25" s="121">
        <f t="shared" si="37"/>
        <v>0</v>
      </c>
      <c r="CR25" s="121">
        <f t="shared" si="38"/>
        <v>0</v>
      </c>
      <c r="CS25" s="121">
        <f t="shared" si="39"/>
        <v>0</v>
      </c>
      <c r="CT25" s="121">
        <f t="shared" si="40"/>
        <v>0</v>
      </c>
      <c r="CU25" s="121">
        <f t="shared" si="41"/>
        <v>0</v>
      </c>
      <c r="CV25" s="121">
        <f t="shared" si="42"/>
        <v>0</v>
      </c>
      <c r="CW25" s="121">
        <f t="shared" si="43"/>
        <v>0</v>
      </c>
      <c r="CX25" s="121">
        <f t="shared" si="44"/>
        <v>0</v>
      </c>
      <c r="CY25" s="121">
        <f t="shared" si="45"/>
        <v>0</v>
      </c>
      <c r="CZ25" s="121">
        <f t="shared" si="46"/>
        <v>0</v>
      </c>
      <c r="DA25" s="121">
        <f t="shared" si="47"/>
        <v>0</v>
      </c>
      <c r="DB25" s="121">
        <f t="shared" si="48"/>
        <v>0</v>
      </c>
      <c r="DC25" s="121">
        <f t="shared" si="49"/>
        <v>0</v>
      </c>
      <c r="DD25" s="121">
        <f t="shared" si="50"/>
        <v>0</v>
      </c>
      <c r="DE25" s="121">
        <f t="shared" si="51"/>
        <v>0</v>
      </c>
      <c r="DF25" s="121">
        <f t="shared" si="52"/>
        <v>0</v>
      </c>
      <c r="DG25" s="121">
        <f t="shared" si="53"/>
        <v>0</v>
      </c>
      <c r="DH25" s="121">
        <f t="shared" si="54"/>
        <v>0</v>
      </c>
      <c r="DI25" s="121">
        <f t="shared" si="55"/>
        <v>0</v>
      </c>
      <c r="DJ25" s="121">
        <f t="shared" si="56"/>
        <v>0</v>
      </c>
      <c r="DK25" s="128" t="e">
        <f t="shared" si="57"/>
        <v>#REF!</v>
      </c>
      <c r="DL25" s="128">
        <f t="shared" ca="1" si="58"/>
        <v>0</v>
      </c>
      <c r="DM25" s="121">
        <f ca="1">IF($K25&lt;&gt;1,IF(ISNUMBER(INDEX(Import.PLE,$K25,DM$16)),IF(INDEX(Import.PLE,$K25,DM$16)&lt;=mediçao,BM25,0),0),PLE!$AA$28*BM25)</f>
        <v>0</v>
      </c>
      <c r="DN25" s="121">
        <f ca="1">IF($K25&lt;&gt;1,IF(ISNUMBER(INDEX(Import.PLE,$K25,DN$16)),IF(INDEX(Import.PLE,$K25,DN$16)&lt;=mediçao,BN25,0),0),PLE!$AA$28*BN25)</f>
        <v>0</v>
      </c>
      <c r="DO25" s="121">
        <f ca="1">IF($K25&lt;&gt;1,IF(ISNUMBER(INDEX(Import.PLE,$K25,DO$16)),IF(INDEX(Import.PLE,$K25,DO$16)&lt;=mediçao,BO25,0),0),PLE!$AA$28*BO25)</f>
        <v>0</v>
      </c>
      <c r="DP25" s="121">
        <f ca="1">IF($K25&lt;&gt;1,IF(ISNUMBER(INDEX(Import.PLE,$K25,DP$16)),IF(INDEX(Import.PLE,$K25,DP$16)&lt;=mediçao,BP25,0),0),PLE!$AA$28*BP25)</f>
        <v>0</v>
      </c>
      <c r="DQ25" s="121">
        <f ca="1">IF($K25&lt;&gt;1,IF(ISNUMBER(INDEX(Import.PLE,$K25,DQ$16)),IF(INDEX(Import.PLE,$K25,DQ$16)&lt;=mediçao,BQ25,0),0),PLE!$AA$28*BQ25)</f>
        <v>0</v>
      </c>
      <c r="DR25" s="121">
        <f ca="1">IF($K25&lt;&gt;1,IF(ISNUMBER(INDEX(Import.PLE,$K25,DR$16)),IF(INDEX(Import.PLE,$K25,DR$16)&lt;=mediçao,BR25,0),0),PLE!$AA$28*BR25)</f>
        <v>0</v>
      </c>
      <c r="DS25" s="121">
        <f ca="1">IF($K25&lt;&gt;1,IF(ISNUMBER(INDEX(Import.PLE,$K25,DS$16)),IF(INDEX(Import.PLE,$K25,DS$16)&lt;=mediçao,BS25,0),0),PLE!$AA$28*BS25)</f>
        <v>0</v>
      </c>
      <c r="DT25" s="121">
        <f ca="1">IF($K25&lt;&gt;1,IF(ISNUMBER(INDEX(Import.PLE,$K25,DT$16)),IF(INDEX(Import.PLE,$K25,DT$16)&lt;=mediçao,BT25,0),0),PLE!$AA$28*BT25)</f>
        <v>0</v>
      </c>
      <c r="DU25" s="121">
        <f ca="1">IF($K25&lt;&gt;1,IF(ISNUMBER(INDEX(Import.PLE,$K25,DU$16)),IF(INDEX(Import.PLE,$K25,DU$16)&lt;=mediçao,BU25,0),0),PLE!$AA$28*BU25)</f>
        <v>0</v>
      </c>
      <c r="DV25" s="121">
        <f ca="1">IF($K25&lt;&gt;1,IF(ISNUMBER(INDEX(Import.PLE,$K25,DV$16)),IF(INDEX(Import.PLE,$K25,DV$16)&lt;=mediçao,BV25,0),0),PLE!$AA$28*BV25)</f>
        <v>0</v>
      </c>
      <c r="DW25" s="121">
        <f ca="1">IF($K25&lt;&gt;1,IF(ISNUMBER(INDEX(Import.PLE,$K25,DW$16)),IF(INDEX(Import.PLE,$K25,DW$16)&lt;=mediçao,BW25,0),0),PLE!$AA$28*BW25)</f>
        <v>0</v>
      </c>
      <c r="DX25" s="121">
        <f ca="1">IF($K25&lt;&gt;1,IF(ISNUMBER(INDEX(Import.PLE,$K25,DX$16)),IF(INDEX(Import.PLE,$K25,DX$16)&lt;=mediçao,BX25,0),0),PLE!$AA$28*BX25)</f>
        <v>0</v>
      </c>
      <c r="DY25" s="121">
        <f ca="1">IF($K25&lt;&gt;1,IF(ISNUMBER(INDEX(Import.PLE,$K25,DY$16)),IF(INDEX(Import.PLE,$K25,DY$16)&lt;=mediçao,BY25,0),0),PLE!$AA$28*BY25)</f>
        <v>0</v>
      </c>
      <c r="DZ25" s="121">
        <f ca="1">IF($K25&lt;&gt;1,IF(ISNUMBER(INDEX(Import.PLE,$K25,DZ$16)),IF(INDEX(Import.PLE,$K25,DZ$16)&lt;=mediçao,BZ25,0),0),PLE!$AA$28*BZ25)</f>
        <v>0</v>
      </c>
      <c r="EA25" s="121">
        <f ca="1">IF($K25&lt;&gt;1,IF(ISNUMBER(INDEX(Import.PLE,$K25,EA$16)),IF(INDEX(Import.PLE,$K25,EA$16)&lt;=mediçao,CA25,0),0),PLE!$AA$28*CA25)</f>
        <v>0</v>
      </c>
      <c r="EB25" s="121">
        <f ca="1">IF($K25&lt;&gt;1,IF(ISNUMBER(INDEX(Import.PLE,$K25,EB$16)),IF(INDEX(Import.PLE,$K25,EB$16)&lt;=mediçao,CB25,0),0),PLE!$AA$28*CB25)</f>
        <v>0</v>
      </c>
      <c r="EC25" s="121">
        <f ca="1">IF($K25&lt;&gt;1,IF(ISNUMBER(INDEX(Import.PLE,$K25,EC$16)),IF(INDEX(Import.PLE,$K25,EC$16)&lt;=mediçao,CC25,0),0),PLE!$AA$28*CC25)</f>
        <v>0</v>
      </c>
      <c r="ED25" s="121">
        <f ca="1">IF($K25&lt;&gt;1,IF(ISNUMBER(INDEX(Import.PLE,$K25,ED$16)),IF(INDEX(Import.PLE,$K25,ED$16)&lt;=mediçao,CD25,0),0),PLE!$AA$28*CD25)</f>
        <v>0</v>
      </c>
      <c r="EE25" s="121">
        <f ca="1">IF($K25&lt;&gt;1,IF(ISNUMBER(INDEX(Import.PLE,$K25,EE$16)),IF(INDEX(Import.PLE,$K25,EE$16)&lt;=mediçao,CE25,0),0),PLE!$AA$28*CE25)</f>
        <v>0</v>
      </c>
      <c r="EF25" s="121">
        <f ca="1">IF($K25&lt;&gt;1,IF(ISNUMBER(INDEX(Import.PLE,$K25,EF$16)),IF(INDEX(Import.PLE,$K25,EF$16)&lt;=mediçao,CF25,0),0),PLE!$AA$28*CF25)</f>
        <v>0</v>
      </c>
      <c r="EG25" s="121">
        <f ca="1">IF($K25&lt;&gt;1,IF(ISNUMBER(INDEX(Import.PLE,$K25,EG$16)),IF(INDEX(Import.PLE,$K25,EG$16)&lt;=mediçao,CG25,0),0),PLE!$AA$28*CG25)</f>
        <v>0</v>
      </c>
      <c r="EH25" s="121">
        <f ca="1">IF($K25&lt;&gt;1,IF(ISNUMBER(INDEX(Import.PLE,$K25,EH$16)),IF(INDEX(Import.PLE,$K25,EH$16)&lt;=mediçao,CH25,0),0),PLE!$AA$28*CH25)</f>
        <v>0</v>
      </c>
      <c r="EI25" s="121">
        <f ca="1">IF($K25&lt;&gt;1,IF(ISNUMBER(INDEX(Import.PLE,$K25,EI$16)),IF(INDEX(Import.PLE,$K25,EI$16)&lt;=mediçao,CI25,0),0),PLE!$AA$28*CI25)</f>
        <v>0</v>
      </c>
      <c r="EJ25" s="121">
        <f ca="1">IF($K25&lt;&gt;1,IF(ISNUMBER(INDEX(Import.PLE,$K25,EJ$16)),IF(INDEX(Import.PLE,$K25,EJ$16)&lt;=mediçao,CJ25,0),0),PLE!$AA$28*CJ25)</f>
        <v>0</v>
      </c>
      <c r="EK25" s="121">
        <f ca="1">IF($K25&lt;&gt;1,IF(ISNUMBER(INDEX(Import.PLE,$K25,EK$16)),IF(INDEX(Import.PLE,$K25,EK$16)&lt;=mediçao,CK25,0),0),PLE!$AA$28*CK25)</f>
        <v>0</v>
      </c>
      <c r="EL25" s="121">
        <f ca="1">IF($K25&lt;&gt;1,IF(ISNUMBER(INDEX(Import.PLE,$K25,EL$16)),IF(INDEX(Import.PLE,$K25,EL$16)&lt;=mediçao,CL25,0),0),PLE!$AA$28*CL25)</f>
        <v>0</v>
      </c>
      <c r="EM25" s="121">
        <f ca="1">IF($K25&lt;&gt;1,IF(ISNUMBER(INDEX(Import.PLE,$K25,EM$16)),IF(INDEX(Import.PLE,$K25,EM$16)&lt;=mediçao,CM25,0),0),PLE!$AA$28*CM25)</f>
        <v>0</v>
      </c>
      <c r="EN25" s="121">
        <f ca="1">IF($K25&lt;&gt;1,IF(ISNUMBER(INDEX(Import.PLE,$K25,EN$16)),IF(INDEX(Import.PLE,$K25,EN$16)&lt;=mediçao,CN25,0),0),PLE!$AA$28*CN25)</f>
        <v>0</v>
      </c>
      <c r="EO25" s="121">
        <f ca="1">IF($K25&lt;&gt;1,IF(ISNUMBER(INDEX(Import.PLE,$K25,EO$16)),IF(INDEX(Import.PLE,$K25,EO$16)&lt;=mediçao,CO25,0),0),PLE!$AA$28*CO25)</f>
        <v>0</v>
      </c>
      <c r="EP25" s="121">
        <f ca="1">IF($K25&lt;&gt;1,IF(ISNUMBER(INDEX(Import.PLE,$K25,EP$16)),IF(INDEX(Import.PLE,$K25,EP$16)&lt;=mediçao,CP25,0),0),PLE!$AA$28*CP25)</f>
        <v>0</v>
      </c>
      <c r="EQ25" s="121">
        <f ca="1">IF($K25&lt;&gt;1,IF(ISNUMBER(INDEX(Import.PLE,$K25,EQ$16)),IF(INDEX(Import.PLE,$K25,EQ$16)&lt;=mediçao,CQ25,0),0),PLE!$AA$28*CQ25)</f>
        <v>0</v>
      </c>
      <c r="ER25" s="121">
        <f ca="1">IF($K25&lt;&gt;1,IF(ISNUMBER(INDEX(Import.PLE,$K25,ER$16)),IF(INDEX(Import.PLE,$K25,ER$16)&lt;=mediçao,CR25,0),0),PLE!$AA$28*CR25)</f>
        <v>0</v>
      </c>
      <c r="ES25" s="121">
        <f ca="1">IF($K25&lt;&gt;1,IF(ISNUMBER(INDEX(Import.PLE,$K25,ES$16)),IF(INDEX(Import.PLE,$K25,ES$16)&lt;=mediçao,CS25,0),0),PLE!$AA$28*CS25)</f>
        <v>0</v>
      </c>
      <c r="ET25" s="121">
        <f ca="1">IF($K25&lt;&gt;1,IF(ISNUMBER(INDEX(Import.PLE,$K25,ET$16)),IF(INDEX(Import.PLE,$K25,ET$16)&lt;=mediçao,CT25,0),0),PLE!$AA$28*CT25)</f>
        <v>0</v>
      </c>
      <c r="EU25" s="121">
        <f ca="1">IF($K25&lt;&gt;1,IF(ISNUMBER(INDEX(Import.PLE,$K25,EU$16)),IF(INDEX(Import.PLE,$K25,EU$16)&lt;=mediçao,CU25,0),0),PLE!$AA$28*CU25)</f>
        <v>0</v>
      </c>
      <c r="EV25" s="121">
        <f ca="1">IF($K25&lt;&gt;1,IF(ISNUMBER(INDEX(Import.PLE,$K25,EV$16)),IF(INDEX(Import.PLE,$K25,EV$16)&lt;=mediçao,CV25,0),0),PLE!$AA$28*CV25)</f>
        <v>0</v>
      </c>
      <c r="EW25" s="121">
        <f ca="1">IF($K25&lt;&gt;1,IF(ISNUMBER(INDEX(Import.PLE,$K25,EW$16)),IF(INDEX(Import.PLE,$K25,EW$16)&lt;=mediçao,CW25,0),0),PLE!$AA$28*CW25)</f>
        <v>0</v>
      </c>
      <c r="EX25" s="121">
        <f ca="1">IF($K25&lt;&gt;1,IF(ISNUMBER(INDEX(Import.PLE,$K25,EX$16)),IF(INDEX(Import.PLE,$K25,EX$16)&lt;=mediçao,CX25,0),0),PLE!$AA$28*CX25)</f>
        <v>0</v>
      </c>
      <c r="EY25" s="121">
        <f ca="1">IF($K25&lt;&gt;1,IF(ISNUMBER(INDEX(Import.PLE,$K25,EY$16)),IF(INDEX(Import.PLE,$K25,EY$16)&lt;=mediçao,CY25,0),0),PLE!$AA$28*CY25)</f>
        <v>0</v>
      </c>
      <c r="EZ25" s="121">
        <f ca="1">IF($K25&lt;&gt;1,IF(ISNUMBER(INDEX(Import.PLE,$K25,EZ$16)),IF(INDEX(Import.PLE,$K25,EZ$16)&lt;=mediçao,CZ25,0),0),PLE!$AA$28*CZ25)</f>
        <v>0</v>
      </c>
      <c r="FA25" s="121">
        <f ca="1">IF($K25&lt;&gt;1,IF(ISNUMBER(INDEX(Import.PLE,$K25,FA$16)),IF(INDEX(Import.PLE,$K25,FA$16)&lt;=mediçao,DA25,0),0),PLE!$AA$28*DA25)</f>
        <v>0</v>
      </c>
      <c r="FB25" s="121">
        <f ca="1">IF($K25&lt;&gt;1,IF(ISNUMBER(INDEX(Import.PLE,$K25,FB$16)),IF(INDEX(Import.PLE,$K25,FB$16)&lt;=mediçao,DB25,0),0),PLE!$AA$28*DB25)</f>
        <v>0</v>
      </c>
      <c r="FC25" s="121">
        <f ca="1">IF($K25&lt;&gt;1,IF(ISNUMBER(INDEX(Import.PLE,$K25,FC$16)),IF(INDEX(Import.PLE,$K25,FC$16)&lt;=mediçao,DC25,0),0),PLE!$AA$28*DC25)</f>
        <v>0</v>
      </c>
      <c r="FD25" s="121">
        <f ca="1">IF($K25&lt;&gt;1,IF(ISNUMBER(INDEX(Import.PLE,$K25,FD$16)),IF(INDEX(Import.PLE,$K25,FD$16)&lt;=mediçao,DD25,0),0),PLE!$AA$28*DD25)</f>
        <v>0</v>
      </c>
      <c r="FE25" s="121">
        <f ca="1">IF($K25&lt;&gt;1,IF(ISNUMBER(INDEX(Import.PLE,$K25,FE$16)),IF(INDEX(Import.PLE,$K25,FE$16)&lt;=mediçao,DE25,0),0),PLE!$AA$28*DE25)</f>
        <v>0</v>
      </c>
      <c r="FF25" s="121">
        <f ca="1">IF($K25&lt;&gt;1,IF(ISNUMBER(INDEX(Import.PLE,$K25,FF$16)),IF(INDEX(Import.PLE,$K25,FF$16)&lt;=mediçao,DF25,0),0),PLE!$AA$28*DF25)</f>
        <v>0</v>
      </c>
      <c r="FG25" s="121">
        <f ca="1">IF($K25&lt;&gt;1,IF(ISNUMBER(INDEX(Import.PLE,$K25,FG$16)),IF(INDEX(Import.PLE,$K25,FG$16)&lt;=mediçao,DG25,0),0),PLE!$AA$28*DG25)</f>
        <v>0</v>
      </c>
      <c r="FH25" s="121">
        <f ca="1">IF($K25&lt;&gt;1,IF(ISNUMBER(INDEX(Import.PLE,$K25,FH$16)),IF(INDEX(Import.PLE,$K25,FH$16)&lt;=mediçao,DH25,0),0),PLE!$AA$28*DH25)</f>
        <v>0</v>
      </c>
      <c r="FI25" s="121">
        <f ca="1">IF($K25&lt;&gt;1,IF(ISNUMBER(INDEX(Import.PLE,$K25,FI$16)),IF(INDEX(Import.PLE,$K25,FI$16)&lt;=mediçao,DI25,0),0),PLE!$AA$28*DI25)</f>
        <v>0</v>
      </c>
      <c r="FJ25" s="121">
        <f ca="1">IF($K25&lt;&gt;1,IF(ISNUMBER(INDEX(Import.PLE,$K25,FJ$16)),IF(INDEX(Import.PLE,$K25,FJ$16)&lt;=mediçao,DJ25,0),0),PLE!$AA$28*DJ25)</f>
        <v>0</v>
      </c>
    </row>
    <row r="26" spans="2:166" s="88" customFormat="1">
      <c r="B26" s="120">
        <f t="shared" ca="1" si="3"/>
        <v>8</v>
      </c>
      <c r="C26" s="83" t="e">
        <f t="shared" si="4"/>
        <v>#REF!</v>
      </c>
      <c r="D26" s="140" t="e">
        <f>VLOOKUP(E26,#REF!,2,FALSE)</f>
        <v>#REF!</v>
      </c>
      <c r="E26" s="141" t="str">
        <f>IFERROR(INDEX(#REF!,MATCH(0,INDEX(COUNTIF($E$17:E25,#REF!),),)),"")</f>
        <v/>
      </c>
      <c r="F26" s="139" t="e">
        <f>IF(VLOOKUP(E26,#REF!,8,FALSE)=0,"",VLOOKUP(E26,#REF!,8,FALSE))</f>
        <v>#REF!</v>
      </c>
      <c r="G26" s="173" t="e">
        <f t="shared" si="5"/>
        <v>#REF!</v>
      </c>
      <c r="H26" s="174" t="e">
        <f t="shared" si="6"/>
        <v>#REF!</v>
      </c>
      <c r="I26" s="175" t="e">
        <f>SUMIF(#REF!,Eventograma_e_Quantitativos!E26,#REF!)</f>
        <v>#REF!</v>
      </c>
      <c r="J26" s="86"/>
      <c r="K26" s="170">
        <f>deactivatedados.form1</f>
        <v>2</v>
      </c>
      <c r="L26" s="169" t="s">
        <v>293</v>
      </c>
      <c r="M26" s="87"/>
      <c r="N26" s="180" t="e">
        <f>SUMIFS(#REF!,#REF!,Eventograma_e_Quantitativos!N$16,#REF!,Eventograma_e_Quantitativos!$E26)</f>
        <v>#REF!</v>
      </c>
      <c r="O26" s="180" t="e">
        <f>SUMIFS(#REF!,#REF!,Eventograma_e_Quantitativos!O$16,#REF!,Eventograma_e_Quantitativos!$E26)</f>
        <v>#REF!</v>
      </c>
      <c r="P26" s="180" t="e">
        <f>SUMIFS(#REF!,#REF!,Eventograma_e_Quantitativos!P$16,#REF!,Eventograma_e_Quantitativos!$E26)</f>
        <v>#REF!</v>
      </c>
      <c r="Q26" s="180" t="e">
        <f>SUMIFS(#REF!,#REF!,Eventograma_e_Quantitativos!Q$16,#REF!,Eventograma_e_Quantitativos!$E26)</f>
        <v>#REF!</v>
      </c>
      <c r="R26" s="180" t="e">
        <f>SUMIFS(#REF!,#REF!,Eventograma_e_Quantitativos!R$16,#REF!,Eventograma_e_Quantitativos!$E26)</f>
        <v>#REF!</v>
      </c>
      <c r="S26" s="180" t="e">
        <f>SUMIFS(#REF!,#REF!,Eventograma_e_Quantitativos!S$16,#REF!,Eventograma_e_Quantitativos!$E26)</f>
        <v>#REF!</v>
      </c>
      <c r="T26" s="180" t="e">
        <f>SUMIFS(#REF!,#REF!,Eventograma_e_Quantitativos!T$16,#REF!,Eventograma_e_Quantitativos!$E26)</f>
        <v>#REF!</v>
      </c>
      <c r="U26" s="180" t="e">
        <f>SUMIFS(#REF!,#REF!,Eventograma_e_Quantitativos!U$16,#REF!,Eventograma_e_Quantitativos!$E26)</f>
        <v>#REF!</v>
      </c>
      <c r="V26" s="180" t="e">
        <f>SUMIFS(#REF!,#REF!,Eventograma_e_Quantitativos!V$16,#REF!,Eventograma_e_Quantitativos!$E26)</f>
        <v>#REF!</v>
      </c>
      <c r="W26" s="180" t="e">
        <f>SUMIFS(#REF!,#REF!,Eventograma_e_Quantitativos!W$16,#REF!,Eventograma_e_Quantitativos!$E26)</f>
        <v>#REF!</v>
      </c>
      <c r="X26" s="180" t="e">
        <f>SUMIFS(#REF!,#REF!,Eventograma_e_Quantitativos!X$16,#REF!,Eventograma_e_Quantitativos!$E26)</f>
        <v>#REF!</v>
      </c>
      <c r="Y26" s="180" t="e">
        <f>SUMIFS(#REF!,#REF!,Eventograma_e_Quantitativos!Y$16,#REF!,Eventograma_e_Quantitativos!$E26)</f>
        <v>#REF!</v>
      </c>
      <c r="Z26" s="180" t="e">
        <f>SUMIFS(#REF!,#REF!,Eventograma_e_Quantitativos!Z$16,#REF!,Eventograma_e_Quantitativos!$E26)</f>
        <v>#REF!</v>
      </c>
      <c r="AA26" s="180" t="e">
        <f>SUMIFS(#REF!,#REF!,Eventograma_e_Quantitativos!AA$16,#REF!,Eventograma_e_Quantitativos!$E26)</f>
        <v>#REF!</v>
      </c>
      <c r="AB26" s="180" t="e">
        <f>SUMIFS(#REF!,#REF!,Eventograma_e_Quantitativos!AB$16,#REF!,Eventograma_e_Quantitativos!$E26)</f>
        <v>#REF!</v>
      </c>
      <c r="AC26" s="180" t="e">
        <f>SUMIFS(#REF!,#REF!,Eventograma_e_Quantitativos!AC$16,#REF!,Eventograma_e_Quantitativos!$E26)</f>
        <v>#REF!</v>
      </c>
      <c r="AD26" s="180" t="e">
        <f>SUMIFS(#REF!,#REF!,Eventograma_e_Quantitativos!AD$16,#REF!,Eventograma_e_Quantitativos!$E26)</f>
        <v>#REF!</v>
      </c>
      <c r="AE26" s="180" t="e">
        <f>SUMIFS(#REF!,#REF!,Eventograma_e_Quantitativos!AE$16,#REF!,Eventograma_e_Quantitativos!$E26)</f>
        <v>#REF!</v>
      </c>
      <c r="AF26" s="180" t="e">
        <f>SUMIFS(#REF!,#REF!,Eventograma_e_Quantitativos!AF$16,#REF!,Eventograma_e_Quantitativos!$E26)</f>
        <v>#REF!</v>
      </c>
      <c r="AG26" s="180" t="e">
        <f>SUMIFS(#REF!,#REF!,Eventograma_e_Quantitativos!AG$16,#REF!,Eventograma_e_Quantitativos!$E26)</f>
        <v>#REF!</v>
      </c>
      <c r="AH26" s="180" t="e">
        <f>SUMIFS(#REF!,#REF!,Eventograma_e_Quantitativos!AH$16,#REF!,Eventograma_e_Quantitativos!$E26)</f>
        <v>#REF!</v>
      </c>
      <c r="AI26" s="180" t="e">
        <f>SUMIFS(#REF!,#REF!,Eventograma_e_Quantitativos!AI$16,#REF!,Eventograma_e_Quantitativos!$E26)</f>
        <v>#REF!</v>
      </c>
      <c r="AJ26" s="180" t="e">
        <f>SUMIFS(#REF!,#REF!,Eventograma_e_Quantitativos!AJ$16,#REF!,Eventograma_e_Quantitativos!$E26)</f>
        <v>#REF!</v>
      </c>
      <c r="AK26" s="180" t="e">
        <f>SUMIFS(#REF!,#REF!,Eventograma_e_Quantitativos!AK$16,#REF!,Eventograma_e_Quantitativos!$E26)</f>
        <v>#REF!</v>
      </c>
      <c r="AL26" s="180" t="e">
        <f>SUMIFS(#REF!,#REF!,Eventograma_e_Quantitativos!AL$16,#REF!,Eventograma_e_Quantitativos!$E26)</f>
        <v>#REF!</v>
      </c>
      <c r="AM26" s="180" t="e">
        <f>SUMIFS(#REF!,#REF!,Eventograma_e_Quantitativos!AM$16,#REF!,Eventograma_e_Quantitativos!$E26)</f>
        <v>#REF!</v>
      </c>
      <c r="AN26" s="180" t="e">
        <f>SUMIFS(#REF!,#REF!,Eventograma_e_Quantitativos!AN$16,#REF!,Eventograma_e_Quantitativos!$E26)</f>
        <v>#REF!</v>
      </c>
      <c r="AO26" s="180" t="e">
        <f>SUMIFS(#REF!,#REF!,Eventograma_e_Quantitativos!AO$16,#REF!,Eventograma_e_Quantitativos!$E26)</f>
        <v>#REF!</v>
      </c>
      <c r="AP26" s="180" t="e">
        <f>SUMIFS(#REF!,#REF!,Eventograma_e_Quantitativos!AP$16,#REF!,Eventograma_e_Quantitativos!$E26)</f>
        <v>#REF!</v>
      </c>
      <c r="AQ26" s="180" t="e">
        <f>SUMIFS(#REF!,#REF!,Eventograma_e_Quantitativos!AQ$16,#REF!,Eventograma_e_Quantitativos!$E26)</f>
        <v>#REF!</v>
      </c>
      <c r="AR26" s="180" t="e">
        <f>SUMIFS(#REF!,#REF!,Eventograma_e_Quantitativos!AR$16,#REF!,Eventograma_e_Quantitativos!$E26)</f>
        <v>#REF!</v>
      </c>
      <c r="AS26" s="180" t="e">
        <f>SUMIFS(#REF!,#REF!,Eventograma_e_Quantitativos!AS$16,#REF!,Eventograma_e_Quantitativos!$E26)</f>
        <v>#REF!</v>
      </c>
      <c r="AT26" s="180" t="e">
        <f>SUMIFS(#REF!,#REF!,Eventograma_e_Quantitativos!AT$16,#REF!,Eventograma_e_Quantitativos!$E26)</f>
        <v>#REF!</v>
      </c>
      <c r="AU26" s="180" t="e">
        <f>SUMIFS(#REF!,#REF!,Eventograma_e_Quantitativos!AU$16,#REF!,Eventograma_e_Quantitativos!$E26)</f>
        <v>#REF!</v>
      </c>
      <c r="AV26" s="180" t="e">
        <f>SUMIFS(#REF!,#REF!,Eventograma_e_Quantitativos!AV$16,#REF!,Eventograma_e_Quantitativos!$E26)</f>
        <v>#REF!</v>
      </c>
      <c r="AW26" s="180" t="e">
        <f>SUMIFS(#REF!,#REF!,Eventograma_e_Quantitativos!AW$16,#REF!,Eventograma_e_Quantitativos!$E26)</f>
        <v>#REF!</v>
      </c>
      <c r="AX26" s="180" t="e">
        <f>SUMIFS(#REF!,#REF!,Eventograma_e_Quantitativos!AX$16,#REF!,Eventograma_e_Quantitativos!$E26)</f>
        <v>#REF!</v>
      </c>
      <c r="AY26" s="180" t="e">
        <f>SUMIFS(#REF!,#REF!,Eventograma_e_Quantitativos!AY$16,#REF!,Eventograma_e_Quantitativos!$E26)</f>
        <v>#REF!</v>
      </c>
      <c r="AZ26" s="180" t="e">
        <f>SUMIFS(#REF!,#REF!,Eventograma_e_Quantitativos!AZ$16,#REF!,Eventograma_e_Quantitativos!$E26)</f>
        <v>#REF!</v>
      </c>
      <c r="BA26" s="180" t="e">
        <f>SUMIFS(#REF!,#REF!,Eventograma_e_Quantitativos!BA$16,#REF!,Eventograma_e_Quantitativos!$E26)</f>
        <v>#REF!</v>
      </c>
      <c r="BB26" s="180" t="e">
        <f>SUMIFS(#REF!,#REF!,Eventograma_e_Quantitativos!BB$16,#REF!,Eventograma_e_Quantitativos!$E26)</f>
        <v>#REF!</v>
      </c>
      <c r="BC26" s="180" t="e">
        <f>SUMIFS(#REF!,#REF!,Eventograma_e_Quantitativos!BC$16,#REF!,Eventograma_e_Quantitativos!$E26)</f>
        <v>#REF!</v>
      </c>
      <c r="BD26" s="180" t="e">
        <f>SUMIFS(#REF!,#REF!,Eventograma_e_Quantitativos!BD$16,#REF!,Eventograma_e_Quantitativos!$E26)</f>
        <v>#REF!</v>
      </c>
      <c r="BE26" s="180" t="e">
        <f>SUMIFS(#REF!,#REF!,Eventograma_e_Quantitativos!BE$16,#REF!,Eventograma_e_Quantitativos!$E26)</f>
        <v>#REF!</v>
      </c>
      <c r="BF26" s="180" t="e">
        <f>SUMIFS(#REF!,#REF!,Eventograma_e_Quantitativos!BF$16,#REF!,Eventograma_e_Quantitativos!$E26)</f>
        <v>#REF!</v>
      </c>
      <c r="BG26" s="180" t="e">
        <f>SUMIFS(#REF!,#REF!,Eventograma_e_Quantitativos!BG$16,#REF!,Eventograma_e_Quantitativos!$E26)</f>
        <v>#REF!</v>
      </c>
      <c r="BH26" s="180" t="e">
        <f>SUMIFS(#REF!,#REF!,Eventograma_e_Quantitativos!BH$16,#REF!,Eventograma_e_Quantitativos!$E26)</f>
        <v>#REF!</v>
      </c>
      <c r="BI26" s="180" t="e">
        <f>SUMIFS(#REF!,#REF!,Eventograma_e_Quantitativos!BI$16,#REF!,Eventograma_e_Quantitativos!$E26)</f>
        <v>#REF!</v>
      </c>
      <c r="BJ26" s="180" t="e">
        <f>SUMIFS(#REF!,#REF!,Eventograma_e_Quantitativos!BJ$16,#REF!,Eventograma_e_Quantitativos!$E26)</f>
        <v>#REF!</v>
      </c>
      <c r="BK26" s="180" t="e">
        <f>SUMIFS(#REF!,#REF!,Eventograma_e_Quantitativos!BK$16,#REF!,Eventograma_e_Quantitativos!$E26)</f>
        <v>#REF!</v>
      </c>
      <c r="BM26" s="121" t="e">
        <f t="shared" si="7"/>
        <v>#REF!</v>
      </c>
      <c r="BN26" s="121" t="e">
        <f t="shared" si="8"/>
        <v>#REF!</v>
      </c>
      <c r="BO26" s="121" t="e">
        <f t="shared" si="9"/>
        <v>#REF!</v>
      </c>
      <c r="BP26" s="121" t="e">
        <f t="shared" si="10"/>
        <v>#REF!</v>
      </c>
      <c r="BQ26" s="121">
        <f t="shared" si="11"/>
        <v>0</v>
      </c>
      <c r="BR26" s="121">
        <f t="shared" si="12"/>
        <v>0</v>
      </c>
      <c r="BS26" s="121">
        <f t="shared" si="13"/>
        <v>0</v>
      </c>
      <c r="BT26" s="121">
        <f t="shared" si="14"/>
        <v>0</v>
      </c>
      <c r="BU26" s="121">
        <f t="shared" si="15"/>
        <v>0</v>
      </c>
      <c r="BV26" s="121">
        <f t="shared" si="16"/>
        <v>0</v>
      </c>
      <c r="BW26" s="121">
        <f t="shared" si="17"/>
        <v>0</v>
      </c>
      <c r="BX26" s="121">
        <f t="shared" si="18"/>
        <v>0</v>
      </c>
      <c r="BY26" s="121">
        <f t="shared" si="19"/>
        <v>0</v>
      </c>
      <c r="BZ26" s="121">
        <f t="shared" si="20"/>
        <v>0</v>
      </c>
      <c r="CA26" s="121">
        <f t="shared" si="21"/>
        <v>0</v>
      </c>
      <c r="CB26" s="121">
        <f t="shared" si="22"/>
        <v>0</v>
      </c>
      <c r="CC26" s="121">
        <f t="shared" si="23"/>
        <v>0</v>
      </c>
      <c r="CD26" s="121">
        <f t="shared" si="24"/>
        <v>0</v>
      </c>
      <c r="CE26" s="121">
        <f t="shared" si="25"/>
        <v>0</v>
      </c>
      <c r="CF26" s="121">
        <f t="shared" si="26"/>
        <v>0</v>
      </c>
      <c r="CG26" s="121">
        <f t="shared" si="27"/>
        <v>0</v>
      </c>
      <c r="CH26" s="121">
        <f t="shared" si="28"/>
        <v>0</v>
      </c>
      <c r="CI26" s="121">
        <f t="shared" si="29"/>
        <v>0</v>
      </c>
      <c r="CJ26" s="121">
        <f t="shared" si="30"/>
        <v>0</v>
      </c>
      <c r="CK26" s="121">
        <f t="shared" si="31"/>
        <v>0</v>
      </c>
      <c r="CL26" s="121">
        <f t="shared" si="32"/>
        <v>0</v>
      </c>
      <c r="CM26" s="121">
        <f t="shared" si="33"/>
        <v>0</v>
      </c>
      <c r="CN26" s="121">
        <f t="shared" si="34"/>
        <v>0</v>
      </c>
      <c r="CO26" s="121">
        <f t="shared" si="35"/>
        <v>0</v>
      </c>
      <c r="CP26" s="121">
        <f t="shared" si="36"/>
        <v>0</v>
      </c>
      <c r="CQ26" s="121">
        <f t="shared" si="37"/>
        <v>0</v>
      </c>
      <c r="CR26" s="121">
        <f t="shared" si="38"/>
        <v>0</v>
      </c>
      <c r="CS26" s="121">
        <f t="shared" si="39"/>
        <v>0</v>
      </c>
      <c r="CT26" s="121">
        <f t="shared" si="40"/>
        <v>0</v>
      </c>
      <c r="CU26" s="121">
        <f t="shared" si="41"/>
        <v>0</v>
      </c>
      <c r="CV26" s="121">
        <f t="shared" si="42"/>
        <v>0</v>
      </c>
      <c r="CW26" s="121">
        <f t="shared" si="43"/>
        <v>0</v>
      </c>
      <c r="CX26" s="121">
        <f t="shared" si="44"/>
        <v>0</v>
      </c>
      <c r="CY26" s="121">
        <f t="shared" si="45"/>
        <v>0</v>
      </c>
      <c r="CZ26" s="121">
        <f t="shared" si="46"/>
        <v>0</v>
      </c>
      <c r="DA26" s="121">
        <f t="shared" si="47"/>
        <v>0</v>
      </c>
      <c r="DB26" s="121">
        <f t="shared" si="48"/>
        <v>0</v>
      </c>
      <c r="DC26" s="121">
        <f t="shared" si="49"/>
        <v>0</v>
      </c>
      <c r="DD26" s="121">
        <f t="shared" si="50"/>
        <v>0</v>
      </c>
      <c r="DE26" s="121">
        <f t="shared" si="51"/>
        <v>0</v>
      </c>
      <c r="DF26" s="121">
        <f t="shared" si="52"/>
        <v>0</v>
      </c>
      <c r="DG26" s="121">
        <f t="shared" si="53"/>
        <v>0</v>
      </c>
      <c r="DH26" s="121">
        <f t="shared" si="54"/>
        <v>0</v>
      </c>
      <c r="DI26" s="121">
        <f t="shared" si="55"/>
        <v>0</v>
      </c>
      <c r="DJ26" s="121">
        <f t="shared" si="56"/>
        <v>0</v>
      </c>
      <c r="DK26" s="128" t="e">
        <f t="shared" si="57"/>
        <v>#REF!</v>
      </c>
      <c r="DL26" s="128">
        <f t="shared" ca="1" si="58"/>
        <v>0</v>
      </c>
      <c r="DM26" s="121">
        <f ca="1">IF($K26&lt;&gt;1,IF(ISNUMBER(INDEX(Import.PLE,$K26,DM$16)),IF(INDEX(Import.PLE,$K26,DM$16)&lt;=mediçao,BM26,0),0),PLE!$AA$28*BM26)</f>
        <v>0</v>
      </c>
      <c r="DN26" s="121">
        <f ca="1">IF($K26&lt;&gt;1,IF(ISNUMBER(INDEX(Import.PLE,$K26,DN$16)),IF(INDEX(Import.PLE,$K26,DN$16)&lt;=mediçao,BN26,0),0),PLE!$AA$28*BN26)</f>
        <v>0</v>
      </c>
      <c r="DO26" s="121">
        <f ca="1">IF($K26&lt;&gt;1,IF(ISNUMBER(INDEX(Import.PLE,$K26,DO$16)),IF(INDEX(Import.PLE,$K26,DO$16)&lt;=mediçao,BO26,0),0),PLE!$AA$28*BO26)</f>
        <v>0</v>
      </c>
      <c r="DP26" s="121">
        <f ca="1">IF($K26&lt;&gt;1,IF(ISNUMBER(INDEX(Import.PLE,$K26,DP$16)),IF(INDEX(Import.PLE,$K26,DP$16)&lt;=mediçao,BP26,0),0),PLE!$AA$28*BP26)</f>
        <v>0</v>
      </c>
      <c r="DQ26" s="121">
        <f ca="1">IF($K26&lt;&gt;1,IF(ISNUMBER(INDEX(Import.PLE,$K26,DQ$16)),IF(INDEX(Import.PLE,$K26,DQ$16)&lt;=mediçao,BQ26,0),0),PLE!$AA$28*BQ26)</f>
        <v>0</v>
      </c>
      <c r="DR26" s="121">
        <f ca="1">IF($K26&lt;&gt;1,IF(ISNUMBER(INDEX(Import.PLE,$K26,DR$16)),IF(INDEX(Import.PLE,$K26,DR$16)&lt;=mediçao,BR26,0),0),PLE!$AA$28*BR26)</f>
        <v>0</v>
      </c>
      <c r="DS26" s="121">
        <f ca="1">IF($K26&lt;&gt;1,IF(ISNUMBER(INDEX(Import.PLE,$K26,DS$16)),IF(INDEX(Import.PLE,$K26,DS$16)&lt;=mediçao,BS26,0),0),PLE!$AA$28*BS26)</f>
        <v>0</v>
      </c>
      <c r="DT26" s="121">
        <f ca="1">IF($K26&lt;&gt;1,IF(ISNUMBER(INDEX(Import.PLE,$K26,DT$16)),IF(INDEX(Import.PLE,$K26,DT$16)&lt;=mediçao,BT26,0),0),PLE!$AA$28*BT26)</f>
        <v>0</v>
      </c>
      <c r="DU26" s="121">
        <f ca="1">IF($K26&lt;&gt;1,IF(ISNUMBER(INDEX(Import.PLE,$K26,DU$16)),IF(INDEX(Import.PLE,$K26,DU$16)&lt;=mediçao,BU26,0),0),PLE!$AA$28*BU26)</f>
        <v>0</v>
      </c>
      <c r="DV26" s="121">
        <f ca="1">IF($K26&lt;&gt;1,IF(ISNUMBER(INDEX(Import.PLE,$K26,DV$16)),IF(INDEX(Import.PLE,$K26,DV$16)&lt;=mediçao,BV26,0),0),PLE!$AA$28*BV26)</f>
        <v>0</v>
      </c>
      <c r="DW26" s="121">
        <f ca="1">IF($K26&lt;&gt;1,IF(ISNUMBER(INDEX(Import.PLE,$K26,DW$16)),IF(INDEX(Import.PLE,$K26,DW$16)&lt;=mediçao,BW26,0),0),PLE!$AA$28*BW26)</f>
        <v>0</v>
      </c>
      <c r="DX26" s="121">
        <f ca="1">IF($K26&lt;&gt;1,IF(ISNUMBER(INDEX(Import.PLE,$K26,DX$16)),IF(INDEX(Import.PLE,$K26,DX$16)&lt;=mediçao,BX26,0),0),PLE!$AA$28*BX26)</f>
        <v>0</v>
      </c>
      <c r="DY26" s="121">
        <f ca="1">IF($K26&lt;&gt;1,IF(ISNUMBER(INDEX(Import.PLE,$K26,DY$16)),IF(INDEX(Import.PLE,$K26,DY$16)&lt;=mediçao,BY26,0),0),PLE!$AA$28*BY26)</f>
        <v>0</v>
      </c>
      <c r="DZ26" s="121">
        <f ca="1">IF($K26&lt;&gt;1,IF(ISNUMBER(INDEX(Import.PLE,$K26,DZ$16)),IF(INDEX(Import.PLE,$K26,DZ$16)&lt;=mediçao,BZ26,0),0),PLE!$AA$28*BZ26)</f>
        <v>0</v>
      </c>
      <c r="EA26" s="121">
        <f ca="1">IF($K26&lt;&gt;1,IF(ISNUMBER(INDEX(Import.PLE,$K26,EA$16)),IF(INDEX(Import.PLE,$K26,EA$16)&lt;=mediçao,CA26,0),0),PLE!$AA$28*CA26)</f>
        <v>0</v>
      </c>
      <c r="EB26" s="121">
        <f ca="1">IF($K26&lt;&gt;1,IF(ISNUMBER(INDEX(Import.PLE,$K26,EB$16)),IF(INDEX(Import.PLE,$K26,EB$16)&lt;=mediçao,CB26,0),0),PLE!$AA$28*CB26)</f>
        <v>0</v>
      </c>
      <c r="EC26" s="121">
        <f ca="1">IF($K26&lt;&gt;1,IF(ISNUMBER(INDEX(Import.PLE,$K26,EC$16)),IF(INDEX(Import.PLE,$K26,EC$16)&lt;=mediçao,CC26,0),0),PLE!$AA$28*CC26)</f>
        <v>0</v>
      </c>
      <c r="ED26" s="121">
        <f ca="1">IF($K26&lt;&gt;1,IF(ISNUMBER(INDEX(Import.PLE,$K26,ED$16)),IF(INDEX(Import.PLE,$K26,ED$16)&lt;=mediçao,CD26,0),0),PLE!$AA$28*CD26)</f>
        <v>0</v>
      </c>
      <c r="EE26" s="121">
        <f ca="1">IF($K26&lt;&gt;1,IF(ISNUMBER(INDEX(Import.PLE,$K26,EE$16)),IF(INDEX(Import.PLE,$K26,EE$16)&lt;=mediçao,CE26,0),0),PLE!$AA$28*CE26)</f>
        <v>0</v>
      </c>
      <c r="EF26" s="121">
        <f ca="1">IF($K26&lt;&gt;1,IF(ISNUMBER(INDEX(Import.PLE,$K26,EF$16)),IF(INDEX(Import.PLE,$K26,EF$16)&lt;=mediçao,CF26,0),0),PLE!$AA$28*CF26)</f>
        <v>0</v>
      </c>
      <c r="EG26" s="121">
        <f ca="1">IF($K26&lt;&gt;1,IF(ISNUMBER(INDEX(Import.PLE,$K26,EG$16)),IF(INDEX(Import.PLE,$K26,EG$16)&lt;=mediçao,CG26,0),0),PLE!$AA$28*CG26)</f>
        <v>0</v>
      </c>
      <c r="EH26" s="121">
        <f ca="1">IF($K26&lt;&gt;1,IF(ISNUMBER(INDEX(Import.PLE,$K26,EH$16)),IF(INDEX(Import.PLE,$K26,EH$16)&lt;=mediçao,CH26,0),0),PLE!$AA$28*CH26)</f>
        <v>0</v>
      </c>
      <c r="EI26" s="121">
        <f ca="1">IF($K26&lt;&gt;1,IF(ISNUMBER(INDEX(Import.PLE,$K26,EI$16)),IF(INDEX(Import.PLE,$K26,EI$16)&lt;=mediçao,CI26,0),0),PLE!$AA$28*CI26)</f>
        <v>0</v>
      </c>
      <c r="EJ26" s="121">
        <f ca="1">IF($K26&lt;&gt;1,IF(ISNUMBER(INDEX(Import.PLE,$K26,EJ$16)),IF(INDEX(Import.PLE,$K26,EJ$16)&lt;=mediçao,CJ26,0),0),PLE!$AA$28*CJ26)</f>
        <v>0</v>
      </c>
      <c r="EK26" s="121">
        <f ca="1">IF($K26&lt;&gt;1,IF(ISNUMBER(INDEX(Import.PLE,$K26,EK$16)),IF(INDEX(Import.PLE,$K26,EK$16)&lt;=mediçao,CK26,0),0),PLE!$AA$28*CK26)</f>
        <v>0</v>
      </c>
      <c r="EL26" s="121">
        <f ca="1">IF($K26&lt;&gt;1,IF(ISNUMBER(INDEX(Import.PLE,$K26,EL$16)),IF(INDEX(Import.PLE,$K26,EL$16)&lt;=mediçao,CL26,0),0),PLE!$AA$28*CL26)</f>
        <v>0</v>
      </c>
      <c r="EM26" s="121">
        <f ca="1">IF($K26&lt;&gt;1,IF(ISNUMBER(INDEX(Import.PLE,$K26,EM$16)),IF(INDEX(Import.PLE,$K26,EM$16)&lt;=mediçao,CM26,0),0),PLE!$AA$28*CM26)</f>
        <v>0</v>
      </c>
      <c r="EN26" s="121">
        <f ca="1">IF($K26&lt;&gt;1,IF(ISNUMBER(INDEX(Import.PLE,$K26,EN$16)),IF(INDEX(Import.PLE,$K26,EN$16)&lt;=mediçao,CN26,0),0),PLE!$AA$28*CN26)</f>
        <v>0</v>
      </c>
      <c r="EO26" s="121">
        <f ca="1">IF($K26&lt;&gt;1,IF(ISNUMBER(INDEX(Import.PLE,$K26,EO$16)),IF(INDEX(Import.PLE,$K26,EO$16)&lt;=mediçao,CO26,0),0),PLE!$AA$28*CO26)</f>
        <v>0</v>
      </c>
      <c r="EP26" s="121">
        <f ca="1">IF($K26&lt;&gt;1,IF(ISNUMBER(INDEX(Import.PLE,$K26,EP$16)),IF(INDEX(Import.PLE,$K26,EP$16)&lt;=mediçao,CP26,0),0),PLE!$AA$28*CP26)</f>
        <v>0</v>
      </c>
      <c r="EQ26" s="121">
        <f ca="1">IF($K26&lt;&gt;1,IF(ISNUMBER(INDEX(Import.PLE,$K26,EQ$16)),IF(INDEX(Import.PLE,$K26,EQ$16)&lt;=mediçao,CQ26,0),0),PLE!$AA$28*CQ26)</f>
        <v>0</v>
      </c>
      <c r="ER26" s="121">
        <f ca="1">IF($K26&lt;&gt;1,IF(ISNUMBER(INDEX(Import.PLE,$K26,ER$16)),IF(INDEX(Import.PLE,$K26,ER$16)&lt;=mediçao,CR26,0),0),PLE!$AA$28*CR26)</f>
        <v>0</v>
      </c>
      <c r="ES26" s="121">
        <f ca="1">IF($K26&lt;&gt;1,IF(ISNUMBER(INDEX(Import.PLE,$K26,ES$16)),IF(INDEX(Import.PLE,$K26,ES$16)&lt;=mediçao,CS26,0),0),PLE!$AA$28*CS26)</f>
        <v>0</v>
      </c>
      <c r="ET26" s="121">
        <f ca="1">IF($K26&lt;&gt;1,IF(ISNUMBER(INDEX(Import.PLE,$K26,ET$16)),IF(INDEX(Import.PLE,$K26,ET$16)&lt;=mediçao,CT26,0),0),PLE!$AA$28*CT26)</f>
        <v>0</v>
      </c>
      <c r="EU26" s="121">
        <f ca="1">IF($K26&lt;&gt;1,IF(ISNUMBER(INDEX(Import.PLE,$K26,EU$16)),IF(INDEX(Import.PLE,$K26,EU$16)&lt;=mediçao,CU26,0),0),PLE!$AA$28*CU26)</f>
        <v>0</v>
      </c>
      <c r="EV26" s="121">
        <f ca="1">IF($K26&lt;&gt;1,IF(ISNUMBER(INDEX(Import.PLE,$K26,EV$16)),IF(INDEX(Import.PLE,$K26,EV$16)&lt;=mediçao,CV26,0),0),PLE!$AA$28*CV26)</f>
        <v>0</v>
      </c>
      <c r="EW26" s="121">
        <f ca="1">IF($K26&lt;&gt;1,IF(ISNUMBER(INDEX(Import.PLE,$K26,EW$16)),IF(INDEX(Import.PLE,$K26,EW$16)&lt;=mediçao,CW26,0),0),PLE!$AA$28*CW26)</f>
        <v>0</v>
      </c>
      <c r="EX26" s="121">
        <f ca="1">IF($K26&lt;&gt;1,IF(ISNUMBER(INDEX(Import.PLE,$K26,EX$16)),IF(INDEX(Import.PLE,$K26,EX$16)&lt;=mediçao,CX26,0),0),PLE!$AA$28*CX26)</f>
        <v>0</v>
      </c>
      <c r="EY26" s="121">
        <f ca="1">IF($K26&lt;&gt;1,IF(ISNUMBER(INDEX(Import.PLE,$K26,EY$16)),IF(INDEX(Import.PLE,$K26,EY$16)&lt;=mediçao,CY26,0),0),PLE!$AA$28*CY26)</f>
        <v>0</v>
      </c>
      <c r="EZ26" s="121">
        <f ca="1">IF($K26&lt;&gt;1,IF(ISNUMBER(INDEX(Import.PLE,$K26,EZ$16)),IF(INDEX(Import.PLE,$K26,EZ$16)&lt;=mediçao,CZ26,0),0),PLE!$AA$28*CZ26)</f>
        <v>0</v>
      </c>
      <c r="FA26" s="121">
        <f ca="1">IF($K26&lt;&gt;1,IF(ISNUMBER(INDEX(Import.PLE,$K26,FA$16)),IF(INDEX(Import.PLE,$K26,FA$16)&lt;=mediçao,DA26,0),0),PLE!$AA$28*DA26)</f>
        <v>0</v>
      </c>
      <c r="FB26" s="121">
        <f ca="1">IF($K26&lt;&gt;1,IF(ISNUMBER(INDEX(Import.PLE,$K26,FB$16)),IF(INDEX(Import.PLE,$K26,FB$16)&lt;=mediçao,DB26,0),0),PLE!$AA$28*DB26)</f>
        <v>0</v>
      </c>
      <c r="FC26" s="121">
        <f ca="1">IF($K26&lt;&gt;1,IF(ISNUMBER(INDEX(Import.PLE,$K26,FC$16)),IF(INDEX(Import.PLE,$K26,FC$16)&lt;=mediçao,DC26,0),0),PLE!$AA$28*DC26)</f>
        <v>0</v>
      </c>
      <c r="FD26" s="121">
        <f ca="1">IF($K26&lt;&gt;1,IF(ISNUMBER(INDEX(Import.PLE,$K26,FD$16)),IF(INDEX(Import.PLE,$K26,FD$16)&lt;=mediçao,DD26,0),0),PLE!$AA$28*DD26)</f>
        <v>0</v>
      </c>
      <c r="FE26" s="121">
        <f ca="1">IF($K26&lt;&gt;1,IF(ISNUMBER(INDEX(Import.PLE,$K26,FE$16)),IF(INDEX(Import.PLE,$K26,FE$16)&lt;=mediçao,DE26,0),0),PLE!$AA$28*DE26)</f>
        <v>0</v>
      </c>
      <c r="FF26" s="121">
        <f ca="1">IF($K26&lt;&gt;1,IF(ISNUMBER(INDEX(Import.PLE,$K26,FF$16)),IF(INDEX(Import.PLE,$K26,FF$16)&lt;=mediçao,DF26,0),0),PLE!$AA$28*DF26)</f>
        <v>0</v>
      </c>
      <c r="FG26" s="121">
        <f ca="1">IF($K26&lt;&gt;1,IF(ISNUMBER(INDEX(Import.PLE,$K26,FG$16)),IF(INDEX(Import.PLE,$K26,FG$16)&lt;=mediçao,DG26,0),0),PLE!$AA$28*DG26)</f>
        <v>0</v>
      </c>
      <c r="FH26" s="121">
        <f ca="1">IF($K26&lt;&gt;1,IF(ISNUMBER(INDEX(Import.PLE,$K26,FH$16)),IF(INDEX(Import.PLE,$K26,FH$16)&lt;=mediçao,DH26,0),0),PLE!$AA$28*DH26)</f>
        <v>0</v>
      </c>
      <c r="FI26" s="121">
        <f ca="1">IF($K26&lt;&gt;1,IF(ISNUMBER(INDEX(Import.PLE,$K26,FI$16)),IF(INDEX(Import.PLE,$K26,FI$16)&lt;=mediçao,DI26,0),0),PLE!$AA$28*DI26)</f>
        <v>0</v>
      </c>
      <c r="FJ26" s="121">
        <f ca="1">IF($K26&lt;&gt;1,IF(ISNUMBER(INDEX(Import.PLE,$K26,FJ$16)),IF(INDEX(Import.PLE,$K26,FJ$16)&lt;=mediçao,DJ26,0),0),PLE!$AA$28*DJ26)</f>
        <v>0</v>
      </c>
    </row>
    <row r="27" spans="2:166" s="88" customFormat="1">
      <c r="B27" s="120">
        <f t="shared" ca="1" si="3"/>
        <v>9</v>
      </c>
      <c r="C27" s="83" t="e">
        <f t="shared" si="4"/>
        <v>#REF!</v>
      </c>
      <c r="D27" s="140" t="e">
        <f>VLOOKUP(E27,#REF!,2,FALSE)</f>
        <v>#REF!</v>
      </c>
      <c r="E27" s="141" t="str">
        <f>IFERROR(INDEX(#REF!,MATCH(0,INDEX(COUNTIF($E$17:E26,#REF!),),)),"")</f>
        <v/>
      </c>
      <c r="F27" s="139" t="e">
        <f>IF(VLOOKUP(E27,#REF!,8,FALSE)=0,"",VLOOKUP(E27,#REF!,8,FALSE))</f>
        <v>#REF!</v>
      </c>
      <c r="G27" s="173" t="e">
        <f t="shared" si="5"/>
        <v>#REF!</v>
      </c>
      <c r="H27" s="174" t="e">
        <f t="shared" si="6"/>
        <v>#REF!</v>
      </c>
      <c r="I27" s="175" t="e">
        <f>SUMIF(#REF!,Eventograma_e_Quantitativos!E27,#REF!)</f>
        <v>#REF!</v>
      </c>
      <c r="J27" s="86"/>
      <c r="K27" s="170">
        <f>deactivatedados.form1</f>
        <v>3</v>
      </c>
      <c r="L27" s="169" t="s">
        <v>295</v>
      </c>
      <c r="M27" s="87"/>
      <c r="N27" s="180" t="e">
        <f>SUMIFS(#REF!,#REF!,Eventograma_e_Quantitativos!N$16,#REF!,Eventograma_e_Quantitativos!$E27)</f>
        <v>#REF!</v>
      </c>
      <c r="O27" s="180" t="e">
        <f>SUMIFS(#REF!,#REF!,Eventograma_e_Quantitativos!O$16,#REF!,Eventograma_e_Quantitativos!$E27)</f>
        <v>#REF!</v>
      </c>
      <c r="P27" s="180" t="e">
        <f>SUMIFS(#REF!,#REF!,Eventograma_e_Quantitativos!P$16,#REF!,Eventograma_e_Quantitativos!$E27)</f>
        <v>#REF!</v>
      </c>
      <c r="Q27" s="180" t="e">
        <f>SUMIFS(#REF!,#REF!,Eventograma_e_Quantitativos!Q$16,#REF!,Eventograma_e_Quantitativos!$E27)</f>
        <v>#REF!</v>
      </c>
      <c r="R27" s="180" t="e">
        <f>SUMIFS(#REF!,#REF!,Eventograma_e_Quantitativos!R$16,#REF!,Eventograma_e_Quantitativos!$E27)</f>
        <v>#REF!</v>
      </c>
      <c r="S27" s="180" t="e">
        <f>SUMIFS(#REF!,#REF!,Eventograma_e_Quantitativos!S$16,#REF!,Eventograma_e_Quantitativos!$E27)</f>
        <v>#REF!</v>
      </c>
      <c r="T27" s="180" t="e">
        <f>SUMIFS(#REF!,#REF!,Eventograma_e_Quantitativos!T$16,#REF!,Eventograma_e_Quantitativos!$E27)</f>
        <v>#REF!</v>
      </c>
      <c r="U27" s="180" t="e">
        <f>SUMIFS(#REF!,#REF!,Eventograma_e_Quantitativos!U$16,#REF!,Eventograma_e_Quantitativos!$E27)</f>
        <v>#REF!</v>
      </c>
      <c r="V27" s="180" t="e">
        <f>SUMIFS(#REF!,#REF!,Eventograma_e_Quantitativos!V$16,#REF!,Eventograma_e_Quantitativos!$E27)</f>
        <v>#REF!</v>
      </c>
      <c r="W27" s="180" t="e">
        <f>SUMIFS(#REF!,#REF!,Eventograma_e_Quantitativos!W$16,#REF!,Eventograma_e_Quantitativos!$E27)</f>
        <v>#REF!</v>
      </c>
      <c r="X27" s="180" t="e">
        <f>SUMIFS(#REF!,#REF!,Eventograma_e_Quantitativos!X$16,#REF!,Eventograma_e_Quantitativos!$E27)</f>
        <v>#REF!</v>
      </c>
      <c r="Y27" s="180" t="e">
        <f>SUMIFS(#REF!,#REF!,Eventograma_e_Quantitativos!Y$16,#REF!,Eventograma_e_Quantitativos!$E27)</f>
        <v>#REF!</v>
      </c>
      <c r="Z27" s="180" t="e">
        <f>SUMIFS(#REF!,#REF!,Eventograma_e_Quantitativos!Z$16,#REF!,Eventograma_e_Quantitativos!$E27)</f>
        <v>#REF!</v>
      </c>
      <c r="AA27" s="180" t="e">
        <f>SUMIFS(#REF!,#REF!,Eventograma_e_Quantitativos!AA$16,#REF!,Eventograma_e_Quantitativos!$E27)</f>
        <v>#REF!</v>
      </c>
      <c r="AB27" s="180" t="e">
        <f>SUMIFS(#REF!,#REF!,Eventograma_e_Quantitativos!AB$16,#REF!,Eventograma_e_Quantitativos!$E27)</f>
        <v>#REF!</v>
      </c>
      <c r="AC27" s="180" t="e">
        <f>SUMIFS(#REF!,#REF!,Eventograma_e_Quantitativos!AC$16,#REF!,Eventograma_e_Quantitativos!$E27)</f>
        <v>#REF!</v>
      </c>
      <c r="AD27" s="180" t="e">
        <f>SUMIFS(#REF!,#REF!,Eventograma_e_Quantitativos!AD$16,#REF!,Eventograma_e_Quantitativos!$E27)</f>
        <v>#REF!</v>
      </c>
      <c r="AE27" s="180" t="e">
        <f>SUMIFS(#REF!,#REF!,Eventograma_e_Quantitativos!AE$16,#REF!,Eventograma_e_Quantitativos!$E27)</f>
        <v>#REF!</v>
      </c>
      <c r="AF27" s="180" t="e">
        <f>SUMIFS(#REF!,#REF!,Eventograma_e_Quantitativos!AF$16,#REF!,Eventograma_e_Quantitativos!$E27)</f>
        <v>#REF!</v>
      </c>
      <c r="AG27" s="180" t="e">
        <f>SUMIFS(#REF!,#REF!,Eventograma_e_Quantitativos!AG$16,#REF!,Eventograma_e_Quantitativos!$E27)</f>
        <v>#REF!</v>
      </c>
      <c r="AH27" s="180" t="e">
        <f>SUMIFS(#REF!,#REF!,Eventograma_e_Quantitativos!AH$16,#REF!,Eventograma_e_Quantitativos!$E27)</f>
        <v>#REF!</v>
      </c>
      <c r="AI27" s="180" t="e">
        <f>SUMIFS(#REF!,#REF!,Eventograma_e_Quantitativos!AI$16,#REF!,Eventograma_e_Quantitativos!$E27)</f>
        <v>#REF!</v>
      </c>
      <c r="AJ27" s="180" t="e">
        <f>SUMIFS(#REF!,#REF!,Eventograma_e_Quantitativos!AJ$16,#REF!,Eventograma_e_Quantitativos!$E27)</f>
        <v>#REF!</v>
      </c>
      <c r="AK27" s="180" t="e">
        <f>SUMIFS(#REF!,#REF!,Eventograma_e_Quantitativos!AK$16,#REF!,Eventograma_e_Quantitativos!$E27)</f>
        <v>#REF!</v>
      </c>
      <c r="AL27" s="180" t="e">
        <f>SUMIFS(#REF!,#REF!,Eventograma_e_Quantitativos!AL$16,#REF!,Eventograma_e_Quantitativos!$E27)</f>
        <v>#REF!</v>
      </c>
      <c r="AM27" s="180" t="e">
        <f>SUMIFS(#REF!,#REF!,Eventograma_e_Quantitativos!AM$16,#REF!,Eventograma_e_Quantitativos!$E27)</f>
        <v>#REF!</v>
      </c>
      <c r="AN27" s="180" t="e">
        <f>SUMIFS(#REF!,#REF!,Eventograma_e_Quantitativos!AN$16,#REF!,Eventograma_e_Quantitativos!$E27)</f>
        <v>#REF!</v>
      </c>
      <c r="AO27" s="180" t="e">
        <f>SUMIFS(#REF!,#REF!,Eventograma_e_Quantitativos!AO$16,#REF!,Eventograma_e_Quantitativos!$E27)</f>
        <v>#REF!</v>
      </c>
      <c r="AP27" s="180" t="e">
        <f>SUMIFS(#REF!,#REF!,Eventograma_e_Quantitativos!AP$16,#REF!,Eventograma_e_Quantitativos!$E27)</f>
        <v>#REF!</v>
      </c>
      <c r="AQ27" s="180" t="e">
        <f>SUMIFS(#REF!,#REF!,Eventograma_e_Quantitativos!AQ$16,#REF!,Eventograma_e_Quantitativos!$E27)</f>
        <v>#REF!</v>
      </c>
      <c r="AR27" s="180" t="e">
        <f>SUMIFS(#REF!,#REF!,Eventograma_e_Quantitativos!AR$16,#REF!,Eventograma_e_Quantitativos!$E27)</f>
        <v>#REF!</v>
      </c>
      <c r="AS27" s="180" t="e">
        <f>SUMIFS(#REF!,#REF!,Eventograma_e_Quantitativos!AS$16,#REF!,Eventograma_e_Quantitativos!$E27)</f>
        <v>#REF!</v>
      </c>
      <c r="AT27" s="180" t="e">
        <f>SUMIFS(#REF!,#REF!,Eventograma_e_Quantitativos!AT$16,#REF!,Eventograma_e_Quantitativos!$E27)</f>
        <v>#REF!</v>
      </c>
      <c r="AU27" s="180" t="e">
        <f>SUMIFS(#REF!,#REF!,Eventograma_e_Quantitativos!AU$16,#REF!,Eventograma_e_Quantitativos!$E27)</f>
        <v>#REF!</v>
      </c>
      <c r="AV27" s="180" t="e">
        <f>SUMIFS(#REF!,#REF!,Eventograma_e_Quantitativos!AV$16,#REF!,Eventograma_e_Quantitativos!$E27)</f>
        <v>#REF!</v>
      </c>
      <c r="AW27" s="180" t="e">
        <f>SUMIFS(#REF!,#REF!,Eventograma_e_Quantitativos!AW$16,#REF!,Eventograma_e_Quantitativos!$E27)</f>
        <v>#REF!</v>
      </c>
      <c r="AX27" s="180" t="e">
        <f>SUMIFS(#REF!,#REF!,Eventograma_e_Quantitativos!AX$16,#REF!,Eventograma_e_Quantitativos!$E27)</f>
        <v>#REF!</v>
      </c>
      <c r="AY27" s="180" t="e">
        <f>SUMIFS(#REF!,#REF!,Eventograma_e_Quantitativos!AY$16,#REF!,Eventograma_e_Quantitativos!$E27)</f>
        <v>#REF!</v>
      </c>
      <c r="AZ27" s="180" t="e">
        <f>SUMIFS(#REF!,#REF!,Eventograma_e_Quantitativos!AZ$16,#REF!,Eventograma_e_Quantitativos!$E27)</f>
        <v>#REF!</v>
      </c>
      <c r="BA27" s="180" t="e">
        <f>SUMIFS(#REF!,#REF!,Eventograma_e_Quantitativos!BA$16,#REF!,Eventograma_e_Quantitativos!$E27)</f>
        <v>#REF!</v>
      </c>
      <c r="BB27" s="180" t="e">
        <f>SUMIFS(#REF!,#REF!,Eventograma_e_Quantitativos!BB$16,#REF!,Eventograma_e_Quantitativos!$E27)</f>
        <v>#REF!</v>
      </c>
      <c r="BC27" s="180" t="e">
        <f>SUMIFS(#REF!,#REF!,Eventograma_e_Quantitativos!BC$16,#REF!,Eventograma_e_Quantitativos!$E27)</f>
        <v>#REF!</v>
      </c>
      <c r="BD27" s="180" t="e">
        <f>SUMIFS(#REF!,#REF!,Eventograma_e_Quantitativos!BD$16,#REF!,Eventograma_e_Quantitativos!$E27)</f>
        <v>#REF!</v>
      </c>
      <c r="BE27" s="180" t="e">
        <f>SUMIFS(#REF!,#REF!,Eventograma_e_Quantitativos!BE$16,#REF!,Eventograma_e_Quantitativos!$E27)</f>
        <v>#REF!</v>
      </c>
      <c r="BF27" s="180" t="e">
        <f>SUMIFS(#REF!,#REF!,Eventograma_e_Quantitativos!BF$16,#REF!,Eventograma_e_Quantitativos!$E27)</f>
        <v>#REF!</v>
      </c>
      <c r="BG27" s="180" t="e">
        <f>SUMIFS(#REF!,#REF!,Eventograma_e_Quantitativos!BG$16,#REF!,Eventograma_e_Quantitativos!$E27)</f>
        <v>#REF!</v>
      </c>
      <c r="BH27" s="180" t="e">
        <f>SUMIFS(#REF!,#REF!,Eventograma_e_Quantitativos!BH$16,#REF!,Eventograma_e_Quantitativos!$E27)</f>
        <v>#REF!</v>
      </c>
      <c r="BI27" s="180" t="e">
        <f>SUMIFS(#REF!,#REF!,Eventograma_e_Quantitativos!BI$16,#REF!,Eventograma_e_Quantitativos!$E27)</f>
        <v>#REF!</v>
      </c>
      <c r="BJ27" s="180" t="e">
        <f>SUMIFS(#REF!,#REF!,Eventograma_e_Quantitativos!BJ$16,#REF!,Eventograma_e_Quantitativos!$E27)</f>
        <v>#REF!</v>
      </c>
      <c r="BK27" s="180" t="e">
        <f>SUMIFS(#REF!,#REF!,Eventograma_e_Quantitativos!BK$16,#REF!,Eventograma_e_Quantitativos!$E27)</f>
        <v>#REF!</v>
      </c>
      <c r="BM27" s="121" t="e">
        <f t="shared" si="7"/>
        <v>#REF!</v>
      </c>
      <c r="BN27" s="121" t="e">
        <f t="shared" si="8"/>
        <v>#REF!</v>
      </c>
      <c r="BO27" s="121" t="e">
        <f t="shared" si="9"/>
        <v>#REF!</v>
      </c>
      <c r="BP27" s="121" t="e">
        <f t="shared" si="10"/>
        <v>#REF!</v>
      </c>
      <c r="BQ27" s="121">
        <f t="shared" si="11"/>
        <v>0</v>
      </c>
      <c r="BR27" s="121">
        <f t="shared" si="12"/>
        <v>0</v>
      </c>
      <c r="BS27" s="121">
        <f t="shared" si="13"/>
        <v>0</v>
      </c>
      <c r="BT27" s="121">
        <f t="shared" si="14"/>
        <v>0</v>
      </c>
      <c r="BU27" s="121">
        <f t="shared" si="15"/>
        <v>0</v>
      </c>
      <c r="BV27" s="121">
        <f t="shared" si="16"/>
        <v>0</v>
      </c>
      <c r="BW27" s="121">
        <f t="shared" si="17"/>
        <v>0</v>
      </c>
      <c r="BX27" s="121">
        <f t="shared" si="18"/>
        <v>0</v>
      </c>
      <c r="BY27" s="121">
        <f t="shared" si="19"/>
        <v>0</v>
      </c>
      <c r="BZ27" s="121">
        <f t="shared" si="20"/>
        <v>0</v>
      </c>
      <c r="CA27" s="121">
        <f t="shared" si="21"/>
        <v>0</v>
      </c>
      <c r="CB27" s="121">
        <f t="shared" si="22"/>
        <v>0</v>
      </c>
      <c r="CC27" s="121">
        <f t="shared" si="23"/>
        <v>0</v>
      </c>
      <c r="CD27" s="121">
        <f t="shared" si="24"/>
        <v>0</v>
      </c>
      <c r="CE27" s="121">
        <f t="shared" si="25"/>
        <v>0</v>
      </c>
      <c r="CF27" s="121">
        <f t="shared" si="26"/>
        <v>0</v>
      </c>
      <c r="CG27" s="121">
        <f t="shared" si="27"/>
        <v>0</v>
      </c>
      <c r="CH27" s="121">
        <f t="shared" si="28"/>
        <v>0</v>
      </c>
      <c r="CI27" s="121">
        <f t="shared" si="29"/>
        <v>0</v>
      </c>
      <c r="CJ27" s="121">
        <f t="shared" si="30"/>
        <v>0</v>
      </c>
      <c r="CK27" s="121">
        <f t="shared" si="31"/>
        <v>0</v>
      </c>
      <c r="CL27" s="121">
        <f t="shared" si="32"/>
        <v>0</v>
      </c>
      <c r="CM27" s="121">
        <f t="shared" si="33"/>
        <v>0</v>
      </c>
      <c r="CN27" s="121">
        <f t="shared" si="34"/>
        <v>0</v>
      </c>
      <c r="CO27" s="121">
        <f t="shared" si="35"/>
        <v>0</v>
      </c>
      <c r="CP27" s="121">
        <f t="shared" si="36"/>
        <v>0</v>
      </c>
      <c r="CQ27" s="121">
        <f t="shared" si="37"/>
        <v>0</v>
      </c>
      <c r="CR27" s="121">
        <f t="shared" si="38"/>
        <v>0</v>
      </c>
      <c r="CS27" s="121">
        <f t="shared" si="39"/>
        <v>0</v>
      </c>
      <c r="CT27" s="121">
        <f t="shared" si="40"/>
        <v>0</v>
      </c>
      <c r="CU27" s="121">
        <f t="shared" si="41"/>
        <v>0</v>
      </c>
      <c r="CV27" s="121">
        <f t="shared" si="42"/>
        <v>0</v>
      </c>
      <c r="CW27" s="121">
        <f t="shared" si="43"/>
        <v>0</v>
      </c>
      <c r="CX27" s="121">
        <f t="shared" si="44"/>
        <v>0</v>
      </c>
      <c r="CY27" s="121">
        <f t="shared" si="45"/>
        <v>0</v>
      </c>
      <c r="CZ27" s="121">
        <f t="shared" si="46"/>
        <v>0</v>
      </c>
      <c r="DA27" s="121">
        <f t="shared" si="47"/>
        <v>0</v>
      </c>
      <c r="DB27" s="121">
        <f t="shared" si="48"/>
        <v>0</v>
      </c>
      <c r="DC27" s="121">
        <f t="shared" si="49"/>
        <v>0</v>
      </c>
      <c r="DD27" s="121">
        <f t="shared" si="50"/>
        <v>0</v>
      </c>
      <c r="DE27" s="121">
        <f t="shared" si="51"/>
        <v>0</v>
      </c>
      <c r="DF27" s="121">
        <f t="shared" si="52"/>
        <v>0</v>
      </c>
      <c r="DG27" s="121">
        <f t="shared" si="53"/>
        <v>0</v>
      </c>
      <c r="DH27" s="121">
        <f t="shared" si="54"/>
        <v>0</v>
      </c>
      <c r="DI27" s="121">
        <f t="shared" si="55"/>
        <v>0</v>
      </c>
      <c r="DJ27" s="121">
        <f t="shared" si="56"/>
        <v>0</v>
      </c>
      <c r="DK27" s="128" t="e">
        <f t="shared" si="57"/>
        <v>#REF!</v>
      </c>
      <c r="DL27" s="128">
        <f t="shared" ca="1" si="58"/>
        <v>0</v>
      </c>
      <c r="DM27" s="121">
        <f ca="1">IF($K27&lt;&gt;1,IF(ISNUMBER(INDEX(Import.PLE,$K27,DM$16)),IF(INDEX(Import.PLE,$K27,DM$16)&lt;=mediçao,BM27,0),0),PLE!$AA$28*BM27)</f>
        <v>0</v>
      </c>
      <c r="DN27" s="121">
        <f ca="1">IF($K27&lt;&gt;1,IF(ISNUMBER(INDEX(Import.PLE,$K27,DN$16)),IF(INDEX(Import.PLE,$K27,DN$16)&lt;=mediçao,BN27,0),0),PLE!$AA$28*BN27)</f>
        <v>0</v>
      </c>
      <c r="DO27" s="121">
        <f ca="1">IF($K27&lt;&gt;1,IF(ISNUMBER(INDEX(Import.PLE,$K27,DO$16)),IF(INDEX(Import.PLE,$K27,DO$16)&lt;=mediçao,BO27,0),0),PLE!$AA$28*BO27)</f>
        <v>0</v>
      </c>
      <c r="DP27" s="121">
        <f ca="1">IF($K27&lt;&gt;1,IF(ISNUMBER(INDEX(Import.PLE,$K27,DP$16)),IF(INDEX(Import.PLE,$K27,DP$16)&lt;=mediçao,BP27,0),0),PLE!$AA$28*BP27)</f>
        <v>0</v>
      </c>
      <c r="DQ27" s="121">
        <f ca="1">IF($K27&lt;&gt;1,IF(ISNUMBER(INDEX(Import.PLE,$K27,DQ$16)),IF(INDEX(Import.PLE,$K27,DQ$16)&lt;=mediçao,BQ27,0),0),PLE!$AA$28*BQ27)</f>
        <v>0</v>
      </c>
      <c r="DR27" s="121">
        <f ca="1">IF($K27&lt;&gt;1,IF(ISNUMBER(INDEX(Import.PLE,$K27,DR$16)),IF(INDEX(Import.PLE,$K27,DR$16)&lt;=mediçao,BR27,0),0),PLE!$AA$28*BR27)</f>
        <v>0</v>
      </c>
      <c r="DS27" s="121">
        <f ca="1">IF($K27&lt;&gt;1,IF(ISNUMBER(INDEX(Import.PLE,$K27,DS$16)),IF(INDEX(Import.PLE,$K27,DS$16)&lt;=mediçao,BS27,0),0),PLE!$AA$28*BS27)</f>
        <v>0</v>
      </c>
      <c r="DT27" s="121">
        <f ca="1">IF($K27&lt;&gt;1,IF(ISNUMBER(INDEX(Import.PLE,$K27,DT$16)),IF(INDEX(Import.PLE,$K27,DT$16)&lt;=mediçao,BT27,0),0),PLE!$AA$28*BT27)</f>
        <v>0</v>
      </c>
      <c r="DU27" s="121">
        <f ca="1">IF($K27&lt;&gt;1,IF(ISNUMBER(INDEX(Import.PLE,$K27,DU$16)),IF(INDEX(Import.PLE,$K27,DU$16)&lt;=mediçao,BU27,0),0),PLE!$AA$28*BU27)</f>
        <v>0</v>
      </c>
      <c r="DV27" s="121">
        <f ca="1">IF($K27&lt;&gt;1,IF(ISNUMBER(INDEX(Import.PLE,$K27,DV$16)),IF(INDEX(Import.PLE,$K27,DV$16)&lt;=mediçao,BV27,0),0),PLE!$AA$28*BV27)</f>
        <v>0</v>
      </c>
      <c r="DW27" s="121">
        <f ca="1">IF($K27&lt;&gt;1,IF(ISNUMBER(INDEX(Import.PLE,$K27,DW$16)),IF(INDEX(Import.PLE,$K27,DW$16)&lt;=mediçao,BW27,0),0),PLE!$AA$28*BW27)</f>
        <v>0</v>
      </c>
      <c r="DX27" s="121">
        <f ca="1">IF($K27&lt;&gt;1,IF(ISNUMBER(INDEX(Import.PLE,$K27,DX$16)),IF(INDEX(Import.PLE,$K27,DX$16)&lt;=mediçao,BX27,0),0),PLE!$AA$28*BX27)</f>
        <v>0</v>
      </c>
      <c r="DY27" s="121">
        <f ca="1">IF($K27&lt;&gt;1,IF(ISNUMBER(INDEX(Import.PLE,$K27,DY$16)),IF(INDEX(Import.PLE,$K27,DY$16)&lt;=mediçao,BY27,0),0),PLE!$AA$28*BY27)</f>
        <v>0</v>
      </c>
      <c r="DZ27" s="121">
        <f ca="1">IF($K27&lt;&gt;1,IF(ISNUMBER(INDEX(Import.PLE,$K27,DZ$16)),IF(INDEX(Import.PLE,$K27,DZ$16)&lt;=mediçao,BZ27,0),0),PLE!$AA$28*BZ27)</f>
        <v>0</v>
      </c>
      <c r="EA27" s="121">
        <f ca="1">IF($K27&lt;&gt;1,IF(ISNUMBER(INDEX(Import.PLE,$K27,EA$16)),IF(INDEX(Import.PLE,$K27,EA$16)&lt;=mediçao,CA27,0),0),PLE!$AA$28*CA27)</f>
        <v>0</v>
      </c>
      <c r="EB27" s="121">
        <f ca="1">IF($K27&lt;&gt;1,IF(ISNUMBER(INDEX(Import.PLE,$K27,EB$16)),IF(INDEX(Import.PLE,$K27,EB$16)&lt;=mediçao,CB27,0),0),PLE!$AA$28*CB27)</f>
        <v>0</v>
      </c>
      <c r="EC27" s="121">
        <f ca="1">IF($K27&lt;&gt;1,IF(ISNUMBER(INDEX(Import.PLE,$K27,EC$16)),IF(INDEX(Import.PLE,$K27,EC$16)&lt;=mediçao,CC27,0),0),PLE!$AA$28*CC27)</f>
        <v>0</v>
      </c>
      <c r="ED27" s="121">
        <f ca="1">IF($K27&lt;&gt;1,IF(ISNUMBER(INDEX(Import.PLE,$K27,ED$16)),IF(INDEX(Import.PLE,$K27,ED$16)&lt;=mediçao,CD27,0),0),PLE!$AA$28*CD27)</f>
        <v>0</v>
      </c>
      <c r="EE27" s="121">
        <f ca="1">IF($K27&lt;&gt;1,IF(ISNUMBER(INDEX(Import.PLE,$K27,EE$16)),IF(INDEX(Import.PLE,$K27,EE$16)&lt;=mediçao,CE27,0),0),PLE!$AA$28*CE27)</f>
        <v>0</v>
      </c>
      <c r="EF27" s="121">
        <f ca="1">IF($K27&lt;&gt;1,IF(ISNUMBER(INDEX(Import.PLE,$K27,EF$16)),IF(INDEX(Import.PLE,$K27,EF$16)&lt;=mediçao,CF27,0),0),PLE!$AA$28*CF27)</f>
        <v>0</v>
      </c>
      <c r="EG27" s="121">
        <f ca="1">IF($K27&lt;&gt;1,IF(ISNUMBER(INDEX(Import.PLE,$K27,EG$16)),IF(INDEX(Import.PLE,$K27,EG$16)&lt;=mediçao,CG27,0),0),PLE!$AA$28*CG27)</f>
        <v>0</v>
      </c>
      <c r="EH27" s="121">
        <f ca="1">IF($K27&lt;&gt;1,IF(ISNUMBER(INDEX(Import.PLE,$K27,EH$16)),IF(INDEX(Import.PLE,$K27,EH$16)&lt;=mediçao,CH27,0),0),PLE!$AA$28*CH27)</f>
        <v>0</v>
      </c>
      <c r="EI27" s="121">
        <f ca="1">IF($K27&lt;&gt;1,IF(ISNUMBER(INDEX(Import.PLE,$K27,EI$16)),IF(INDEX(Import.PLE,$K27,EI$16)&lt;=mediçao,CI27,0),0),PLE!$AA$28*CI27)</f>
        <v>0</v>
      </c>
      <c r="EJ27" s="121">
        <f ca="1">IF($K27&lt;&gt;1,IF(ISNUMBER(INDEX(Import.PLE,$K27,EJ$16)),IF(INDEX(Import.PLE,$K27,EJ$16)&lt;=mediçao,CJ27,0),0),PLE!$AA$28*CJ27)</f>
        <v>0</v>
      </c>
      <c r="EK27" s="121">
        <f ca="1">IF($K27&lt;&gt;1,IF(ISNUMBER(INDEX(Import.PLE,$K27,EK$16)),IF(INDEX(Import.PLE,$K27,EK$16)&lt;=mediçao,CK27,0),0),PLE!$AA$28*CK27)</f>
        <v>0</v>
      </c>
      <c r="EL27" s="121">
        <f ca="1">IF($K27&lt;&gt;1,IF(ISNUMBER(INDEX(Import.PLE,$K27,EL$16)),IF(INDEX(Import.PLE,$K27,EL$16)&lt;=mediçao,CL27,0),0),PLE!$AA$28*CL27)</f>
        <v>0</v>
      </c>
      <c r="EM27" s="121">
        <f ca="1">IF($K27&lt;&gt;1,IF(ISNUMBER(INDEX(Import.PLE,$K27,EM$16)),IF(INDEX(Import.PLE,$K27,EM$16)&lt;=mediçao,CM27,0),0),PLE!$AA$28*CM27)</f>
        <v>0</v>
      </c>
      <c r="EN27" s="121">
        <f ca="1">IF($K27&lt;&gt;1,IF(ISNUMBER(INDEX(Import.PLE,$K27,EN$16)),IF(INDEX(Import.PLE,$K27,EN$16)&lt;=mediçao,CN27,0),0),PLE!$AA$28*CN27)</f>
        <v>0</v>
      </c>
      <c r="EO27" s="121">
        <f ca="1">IF($K27&lt;&gt;1,IF(ISNUMBER(INDEX(Import.PLE,$K27,EO$16)),IF(INDEX(Import.PLE,$K27,EO$16)&lt;=mediçao,CO27,0),0),PLE!$AA$28*CO27)</f>
        <v>0</v>
      </c>
      <c r="EP27" s="121">
        <f ca="1">IF($K27&lt;&gt;1,IF(ISNUMBER(INDEX(Import.PLE,$K27,EP$16)),IF(INDEX(Import.PLE,$K27,EP$16)&lt;=mediçao,CP27,0),0),PLE!$AA$28*CP27)</f>
        <v>0</v>
      </c>
      <c r="EQ27" s="121">
        <f ca="1">IF($K27&lt;&gt;1,IF(ISNUMBER(INDEX(Import.PLE,$K27,EQ$16)),IF(INDEX(Import.PLE,$K27,EQ$16)&lt;=mediçao,CQ27,0),0),PLE!$AA$28*CQ27)</f>
        <v>0</v>
      </c>
      <c r="ER27" s="121">
        <f ca="1">IF($K27&lt;&gt;1,IF(ISNUMBER(INDEX(Import.PLE,$K27,ER$16)),IF(INDEX(Import.PLE,$K27,ER$16)&lt;=mediçao,CR27,0),0),PLE!$AA$28*CR27)</f>
        <v>0</v>
      </c>
      <c r="ES27" s="121">
        <f ca="1">IF($K27&lt;&gt;1,IF(ISNUMBER(INDEX(Import.PLE,$K27,ES$16)),IF(INDEX(Import.PLE,$K27,ES$16)&lt;=mediçao,CS27,0),0),PLE!$AA$28*CS27)</f>
        <v>0</v>
      </c>
      <c r="ET27" s="121">
        <f ca="1">IF($K27&lt;&gt;1,IF(ISNUMBER(INDEX(Import.PLE,$K27,ET$16)),IF(INDEX(Import.PLE,$K27,ET$16)&lt;=mediçao,CT27,0),0),PLE!$AA$28*CT27)</f>
        <v>0</v>
      </c>
      <c r="EU27" s="121">
        <f ca="1">IF($K27&lt;&gt;1,IF(ISNUMBER(INDEX(Import.PLE,$K27,EU$16)),IF(INDEX(Import.PLE,$K27,EU$16)&lt;=mediçao,CU27,0),0),PLE!$AA$28*CU27)</f>
        <v>0</v>
      </c>
      <c r="EV27" s="121">
        <f ca="1">IF($K27&lt;&gt;1,IF(ISNUMBER(INDEX(Import.PLE,$K27,EV$16)),IF(INDEX(Import.PLE,$K27,EV$16)&lt;=mediçao,CV27,0),0),PLE!$AA$28*CV27)</f>
        <v>0</v>
      </c>
      <c r="EW27" s="121">
        <f ca="1">IF($K27&lt;&gt;1,IF(ISNUMBER(INDEX(Import.PLE,$K27,EW$16)),IF(INDEX(Import.PLE,$K27,EW$16)&lt;=mediçao,CW27,0),0),PLE!$AA$28*CW27)</f>
        <v>0</v>
      </c>
      <c r="EX27" s="121">
        <f ca="1">IF($K27&lt;&gt;1,IF(ISNUMBER(INDEX(Import.PLE,$K27,EX$16)),IF(INDEX(Import.PLE,$K27,EX$16)&lt;=mediçao,CX27,0),0),PLE!$AA$28*CX27)</f>
        <v>0</v>
      </c>
      <c r="EY27" s="121">
        <f ca="1">IF($K27&lt;&gt;1,IF(ISNUMBER(INDEX(Import.PLE,$K27,EY$16)),IF(INDEX(Import.PLE,$K27,EY$16)&lt;=mediçao,CY27,0),0),PLE!$AA$28*CY27)</f>
        <v>0</v>
      </c>
      <c r="EZ27" s="121">
        <f ca="1">IF($K27&lt;&gt;1,IF(ISNUMBER(INDEX(Import.PLE,$K27,EZ$16)),IF(INDEX(Import.PLE,$K27,EZ$16)&lt;=mediçao,CZ27,0),0),PLE!$AA$28*CZ27)</f>
        <v>0</v>
      </c>
      <c r="FA27" s="121">
        <f ca="1">IF($K27&lt;&gt;1,IF(ISNUMBER(INDEX(Import.PLE,$K27,FA$16)),IF(INDEX(Import.PLE,$K27,FA$16)&lt;=mediçao,DA27,0),0),PLE!$AA$28*DA27)</f>
        <v>0</v>
      </c>
      <c r="FB27" s="121">
        <f ca="1">IF($K27&lt;&gt;1,IF(ISNUMBER(INDEX(Import.PLE,$K27,FB$16)),IF(INDEX(Import.PLE,$K27,FB$16)&lt;=mediçao,DB27,0),0),PLE!$AA$28*DB27)</f>
        <v>0</v>
      </c>
      <c r="FC27" s="121">
        <f ca="1">IF($K27&lt;&gt;1,IF(ISNUMBER(INDEX(Import.PLE,$K27,FC$16)),IF(INDEX(Import.PLE,$K27,FC$16)&lt;=mediçao,DC27,0),0),PLE!$AA$28*DC27)</f>
        <v>0</v>
      </c>
      <c r="FD27" s="121">
        <f ca="1">IF($K27&lt;&gt;1,IF(ISNUMBER(INDEX(Import.PLE,$K27,FD$16)),IF(INDEX(Import.PLE,$K27,FD$16)&lt;=mediçao,DD27,0),0),PLE!$AA$28*DD27)</f>
        <v>0</v>
      </c>
      <c r="FE27" s="121">
        <f ca="1">IF($K27&lt;&gt;1,IF(ISNUMBER(INDEX(Import.PLE,$K27,FE$16)),IF(INDEX(Import.PLE,$K27,FE$16)&lt;=mediçao,DE27,0),0),PLE!$AA$28*DE27)</f>
        <v>0</v>
      </c>
      <c r="FF27" s="121">
        <f ca="1">IF($K27&lt;&gt;1,IF(ISNUMBER(INDEX(Import.PLE,$K27,FF$16)),IF(INDEX(Import.PLE,$K27,FF$16)&lt;=mediçao,DF27,0),0),PLE!$AA$28*DF27)</f>
        <v>0</v>
      </c>
      <c r="FG27" s="121">
        <f ca="1">IF($K27&lt;&gt;1,IF(ISNUMBER(INDEX(Import.PLE,$K27,FG$16)),IF(INDEX(Import.PLE,$K27,FG$16)&lt;=mediçao,DG27,0),0),PLE!$AA$28*DG27)</f>
        <v>0</v>
      </c>
      <c r="FH27" s="121">
        <f ca="1">IF($K27&lt;&gt;1,IF(ISNUMBER(INDEX(Import.PLE,$K27,FH$16)),IF(INDEX(Import.PLE,$K27,FH$16)&lt;=mediçao,DH27,0),0),PLE!$AA$28*DH27)</f>
        <v>0</v>
      </c>
      <c r="FI27" s="121">
        <f ca="1">IF($K27&lt;&gt;1,IF(ISNUMBER(INDEX(Import.PLE,$K27,FI$16)),IF(INDEX(Import.PLE,$K27,FI$16)&lt;=mediçao,DI27,0),0),PLE!$AA$28*DI27)</f>
        <v>0</v>
      </c>
      <c r="FJ27" s="121">
        <f ca="1">IF($K27&lt;&gt;1,IF(ISNUMBER(INDEX(Import.PLE,$K27,FJ$16)),IF(INDEX(Import.PLE,$K27,FJ$16)&lt;=mediçao,DJ27,0),0),PLE!$AA$28*DJ27)</f>
        <v>0</v>
      </c>
    </row>
    <row r="28" spans="2:166" s="88" customFormat="1">
      <c r="B28" s="120">
        <f t="shared" ca="1" si="3"/>
        <v>10</v>
      </c>
      <c r="C28" s="83" t="e">
        <f t="shared" si="4"/>
        <v>#REF!</v>
      </c>
      <c r="D28" s="140" t="e">
        <f>VLOOKUP(E28,#REF!,2,FALSE)</f>
        <v>#REF!</v>
      </c>
      <c r="E28" s="141" t="str">
        <f>IFERROR(INDEX(#REF!,MATCH(0,INDEX(COUNTIF($E$17:E27,#REF!),),)),"")</f>
        <v/>
      </c>
      <c r="F28" s="139" t="e">
        <f>IF(VLOOKUP(E28,#REF!,8,FALSE)=0,"",VLOOKUP(E28,#REF!,8,FALSE))</f>
        <v>#REF!</v>
      </c>
      <c r="G28" s="173" t="e">
        <f t="shared" si="5"/>
        <v>#REF!</v>
      </c>
      <c r="H28" s="174" t="e">
        <f t="shared" si="6"/>
        <v>#REF!</v>
      </c>
      <c r="I28" s="175" t="e">
        <f>SUMIF(#REF!,Eventograma_e_Quantitativos!E28,#REF!)</f>
        <v>#REF!</v>
      </c>
      <c r="J28" s="86"/>
      <c r="K28" s="170">
        <f>deactivatedados.form1</f>
        <v>3</v>
      </c>
      <c r="L28" s="169" t="s">
        <v>295</v>
      </c>
      <c r="M28" s="87"/>
      <c r="N28" s="180" t="e">
        <f>SUMIFS(#REF!,#REF!,Eventograma_e_Quantitativos!N$16,#REF!,Eventograma_e_Quantitativos!$E28)</f>
        <v>#REF!</v>
      </c>
      <c r="O28" s="180" t="e">
        <f>SUMIFS(#REF!,#REF!,Eventograma_e_Quantitativos!O$16,#REF!,Eventograma_e_Quantitativos!$E28)</f>
        <v>#REF!</v>
      </c>
      <c r="P28" s="180" t="e">
        <f>SUMIFS(#REF!,#REF!,Eventograma_e_Quantitativos!P$16,#REF!,Eventograma_e_Quantitativos!$E28)</f>
        <v>#REF!</v>
      </c>
      <c r="Q28" s="180" t="e">
        <f>SUMIFS(#REF!,#REF!,Eventograma_e_Quantitativos!Q$16,#REF!,Eventograma_e_Quantitativos!$E28)</f>
        <v>#REF!</v>
      </c>
      <c r="R28" s="180" t="e">
        <f>SUMIFS(#REF!,#REF!,Eventograma_e_Quantitativos!R$16,#REF!,Eventograma_e_Quantitativos!$E28)</f>
        <v>#REF!</v>
      </c>
      <c r="S28" s="180" t="e">
        <f>SUMIFS(#REF!,#REF!,Eventograma_e_Quantitativos!S$16,#REF!,Eventograma_e_Quantitativos!$E28)</f>
        <v>#REF!</v>
      </c>
      <c r="T28" s="180" t="e">
        <f>SUMIFS(#REF!,#REF!,Eventograma_e_Quantitativos!T$16,#REF!,Eventograma_e_Quantitativos!$E28)</f>
        <v>#REF!</v>
      </c>
      <c r="U28" s="180" t="e">
        <f>SUMIFS(#REF!,#REF!,Eventograma_e_Quantitativos!U$16,#REF!,Eventograma_e_Quantitativos!$E28)</f>
        <v>#REF!</v>
      </c>
      <c r="V28" s="180" t="e">
        <f>SUMIFS(#REF!,#REF!,Eventograma_e_Quantitativos!V$16,#REF!,Eventograma_e_Quantitativos!$E28)</f>
        <v>#REF!</v>
      </c>
      <c r="W28" s="180" t="e">
        <f>SUMIFS(#REF!,#REF!,Eventograma_e_Quantitativos!W$16,#REF!,Eventograma_e_Quantitativos!$E28)</f>
        <v>#REF!</v>
      </c>
      <c r="X28" s="180" t="e">
        <f>SUMIFS(#REF!,#REF!,Eventograma_e_Quantitativos!X$16,#REF!,Eventograma_e_Quantitativos!$E28)</f>
        <v>#REF!</v>
      </c>
      <c r="Y28" s="180" t="e">
        <f>SUMIFS(#REF!,#REF!,Eventograma_e_Quantitativos!Y$16,#REF!,Eventograma_e_Quantitativos!$E28)</f>
        <v>#REF!</v>
      </c>
      <c r="Z28" s="180" t="e">
        <f>SUMIFS(#REF!,#REF!,Eventograma_e_Quantitativos!Z$16,#REF!,Eventograma_e_Quantitativos!$E28)</f>
        <v>#REF!</v>
      </c>
      <c r="AA28" s="180" t="e">
        <f>SUMIFS(#REF!,#REF!,Eventograma_e_Quantitativos!AA$16,#REF!,Eventograma_e_Quantitativos!$E28)</f>
        <v>#REF!</v>
      </c>
      <c r="AB28" s="180" t="e">
        <f>SUMIFS(#REF!,#REF!,Eventograma_e_Quantitativos!AB$16,#REF!,Eventograma_e_Quantitativos!$E28)</f>
        <v>#REF!</v>
      </c>
      <c r="AC28" s="180" t="e">
        <f>SUMIFS(#REF!,#REF!,Eventograma_e_Quantitativos!AC$16,#REF!,Eventograma_e_Quantitativos!$E28)</f>
        <v>#REF!</v>
      </c>
      <c r="AD28" s="180" t="e">
        <f>SUMIFS(#REF!,#REF!,Eventograma_e_Quantitativos!AD$16,#REF!,Eventograma_e_Quantitativos!$E28)</f>
        <v>#REF!</v>
      </c>
      <c r="AE28" s="180" t="e">
        <f>SUMIFS(#REF!,#REF!,Eventograma_e_Quantitativos!AE$16,#REF!,Eventograma_e_Quantitativos!$E28)</f>
        <v>#REF!</v>
      </c>
      <c r="AF28" s="180" t="e">
        <f>SUMIFS(#REF!,#REF!,Eventograma_e_Quantitativos!AF$16,#REF!,Eventograma_e_Quantitativos!$E28)</f>
        <v>#REF!</v>
      </c>
      <c r="AG28" s="180" t="e">
        <f>SUMIFS(#REF!,#REF!,Eventograma_e_Quantitativos!AG$16,#REF!,Eventograma_e_Quantitativos!$E28)</f>
        <v>#REF!</v>
      </c>
      <c r="AH28" s="180" t="e">
        <f>SUMIFS(#REF!,#REF!,Eventograma_e_Quantitativos!AH$16,#REF!,Eventograma_e_Quantitativos!$E28)</f>
        <v>#REF!</v>
      </c>
      <c r="AI28" s="180" t="e">
        <f>SUMIFS(#REF!,#REF!,Eventograma_e_Quantitativos!AI$16,#REF!,Eventograma_e_Quantitativos!$E28)</f>
        <v>#REF!</v>
      </c>
      <c r="AJ28" s="180" t="e">
        <f>SUMIFS(#REF!,#REF!,Eventograma_e_Quantitativos!AJ$16,#REF!,Eventograma_e_Quantitativos!$E28)</f>
        <v>#REF!</v>
      </c>
      <c r="AK28" s="180" t="e">
        <f>SUMIFS(#REF!,#REF!,Eventograma_e_Quantitativos!AK$16,#REF!,Eventograma_e_Quantitativos!$E28)</f>
        <v>#REF!</v>
      </c>
      <c r="AL28" s="180" t="e">
        <f>SUMIFS(#REF!,#REF!,Eventograma_e_Quantitativos!AL$16,#REF!,Eventograma_e_Quantitativos!$E28)</f>
        <v>#REF!</v>
      </c>
      <c r="AM28" s="180" t="e">
        <f>SUMIFS(#REF!,#REF!,Eventograma_e_Quantitativos!AM$16,#REF!,Eventograma_e_Quantitativos!$E28)</f>
        <v>#REF!</v>
      </c>
      <c r="AN28" s="180" t="e">
        <f>SUMIFS(#REF!,#REF!,Eventograma_e_Quantitativos!AN$16,#REF!,Eventograma_e_Quantitativos!$E28)</f>
        <v>#REF!</v>
      </c>
      <c r="AO28" s="180" t="e">
        <f>SUMIFS(#REF!,#REF!,Eventograma_e_Quantitativos!AO$16,#REF!,Eventograma_e_Quantitativos!$E28)</f>
        <v>#REF!</v>
      </c>
      <c r="AP28" s="180" t="e">
        <f>SUMIFS(#REF!,#REF!,Eventograma_e_Quantitativos!AP$16,#REF!,Eventograma_e_Quantitativos!$E28)</f>
        <v>#REF!</v>
      </c>
      <c r="AQ28" s="180" t="e">
        <f>SUMIFS(#REF!,#REF!,Eventograma_e_Quantitativos!AQ$16,#REF!,Eventograma_e_Quantitativos!$E28)</f>
        <v>#REF!</v>
      </c>
      <c r="AR28" s="180" t="e">
        <f>SUMIFS(#REF!,#REF!,Eventograma_e_Quantitativos!AR$16,#REF!,Eventograma_e_Quantitativos!$E28)</f>
        <v>#REF!</v>
      </c>
      <c r="AS28" s="180" t="e">
        <f>SUMIFS(#REF!,#REF!,Eventograma_e_Quantitativos!AS$16,#REF!,Eventograma_e_Quantitativos!$E28)</f>
        <v>#REF!</v>
      </c>
      <c r="AT28" s="180" t="e">
        <f>SUMIFS(#REF!,#REF!,Eventograma_e_Quantitativos!AT$16,#REF!,Eventograma_e_Quantitativos!$E28)</f>
        <v>#REF!</v>
      </c>
      <c r="AU28" s="180" t="e">
        <f>SUMIFS(#REF!,#REF!,Eventograma_e_Quantitativos!AU$16,#REF!,Eventograma_e_Quantitativos!$E28)</f>
        <v>#REF!</v>
      </c>
      <c r="AV28" s="180" t="e">
        <f>SUMIFS(#REF!,#REF!,Eventograma_e_Quantitativos!AV$16,#REF!,Eventograma_e_Quantitativos!$E28)</f>
        <v>#REF!</v>
      </c>
      <c r="AW28" s="180" t="e">
        <f>SUMIFS(#REF!,#REF!,Eventograma_e_Quantitativos!AW$16,#REF!,Eventograma_e_Quantitativos!$E28)</f>
        <v>#REF!</v>
      </c>
      <c r="AX28" s="180" t="e">
        <f>SUMIFS(#REF!,#REF!,Eventograma_e_Quantitativos!AX$16,#REF!,Eventograma_e_Quantitativos!$E28)</f>
        <v>#REF!</v>
      </c>
      <c r="AY28" s="180" t="e">
        <f>SUMIFS(#REF!,#REF!,Eventograma_e_Quantitativos!AY$16,#REF!,Eventograma_e_Quantitativos!$E28)</f>
        <v>#REF!</v>
      </c>
      <c r="AZ28" s="180" t="e">
        <f>SUMIFS(#REF!,#REF!,Eventograma_e_Quantitativos!AZ$16,#REF!,Eventograma_e_Quantitativos!$E28)</f>
        <v>#REF!</v>
      </c>
      <c r="BA28" s="180" t="e">
        <f>SUMIFS(#REF!,#REF!,Eventograma_e_Quantitativos!BA$16,#REF!,Eventograma_e_Quantitativos!$E28)</f>
        <v>#REF!</v>
      </c>
      <c r="BB28" s="180" t="e">
        <f>SUMIFS(#REF!,#REF!,Eventograma_e_Quantitativos!BB$16,#REF!,Eventograma_e_Quantitativos!$E28)</f>
        <v>#REF!</v>
      </c>
      <c r="BC28" s="180" t="e">
        <f>SUMIFS(#REF!,#REF!,Eventograma_e_Quantitativos!BC$16,#REF!,Eventograma_e_Quantitativos!$E28)</f>
        <v>#REF!</v>
      </c>
      <c r="BD28" s="180" t="e">
        <f>SUMIFS(#REF!,#REF!,Eventograma_e_Quantitativos!BD$16,#REF!,Eventograma_e_Quantitativos!$E28)</f>
        <v>#REF!</v>
      </c>
      <c r="BE28" s="180" t="e">
        <f>SUMIFS(#REF!,#REF!,Eventograma_e_Quantitativos!BE$16,#REF!,Eventograma_e_Quantitativos!$E28)</f>
        <v>#REF!</v>
      </c>
      <c r="BF28" s="180" t="e">
        <f>SUMIFS(#REF!,#REF!,Eventograma_e_Quantitativos!BF$16,#REF!,Eventograma_e_Quantitativos!$E28)</f>
        <v>#REF!</v>
      </c>
      <c r="BG28" s="180" t="e">
        <f>SUMIFS(#REF!,#REF!,Eventograma_e_Quantitativos!BG$16,#REF!,Eventograma_e_Quantitativos!$E28)</f>
        <v>#REF!</v>
      </c>
      <c r="BH28" s="180" t="e">
        <f>SUMIFS(#REF!,#REF!,Eventograma_e_Quantitativos!BH$16,#REF!,Eventograma_e_Quantitativos!$E28)</f>
        <v>#REF!</v>
      </c>
      <c r="BI28" s="180" t="e">
        <f>SUMIFS(#REF!,#REF!,Eventograma_e_Quantitativos!BI$16,#REF!,Eventograma_e_Quantitativos!$E28)</f>
        <v>#REF!</v>
      </c>
      <c r="BJ28" s="180" t="e">
        <f>SUMIFS(#REF!,#REF!,Eventograma_e_Quantitativos!BJ$16,#REF!,Eventograma_e_Quantitativos!$E28)</f>
        <v>#REF!</v>
      </c>
      <c r="BK28" s="180" t="e">
        <f>SUMIFS(#REF!,#REF!,Eventograma_e_Quantitativos!BK$16,#REF!,Eventograma_e_Quantitativos!$E28)</f>
        <v>#REF!</v>
      </c>
      <c r="BM28" s="121" t="e">
        <f t="shared" si="7"/>
        <v>#REF!</v>
      </c>
      <c r="BN28" s="121" t="e">
        <f t="shared" si="8"/>
        <v>#REF!</v>
      </c>
      <c r="BO28" s="121" t="e">
        <f t="shared" si="9"/>
        <v>#REF!</v>
      </c>
      <c r="BP28" s="121" t="e">
        <f t="shared" si="10"/>
        <v>#REF!</v>
      </c>
      <c r="BQ28" s="121">
        <f t="shared" si="11"/>
        <v>0</v>
      </c>
      <c r="BR28" s="121">
        <f t="shared" si="12"/>
        <v>0</v>
      </c>
      <c r="BS28" s="121">
        <f t="shared" si="13"/>
        <v>0</v>
      </c>
      <c r="BT28" s="121">
        <f t="shared" si="14"/>
        <v>0</v>
      </c>
      <c r="BU28" s="121">
        <f t="shared" si="15"/>
        <v>0</v>
      </c>
      <c r="BV28" s="121">
        <f t="shared" si="16"/>
        <v>0</v>
      </c>
      <c r="BW28" s="121">
        <f t="shared" si="17"/>
        <v>0</v>
      </c>
      <c r="BX28" s="121">
        <f t="shared" si="18"/>
        <v>0</v>
      </c>
      <c r="BY28" s="121">
        <f t="shared" si="19"/>
        <v>0</v>
      </c>
      <c r="BZ28" s="121">
        <f t="shared" si="20"/>
        <v>0</v>
      </c>
      <c r="CA28" s="121">
        <f t="shared" si="21"/>
        <v>0</v>
      </c>
      <c r="CB28" s="121">
        <f t="shared" si="22"/>
        <v>0</v>
      </c>
      <c r="CC28" s="121">
        <f t="shared" si="23"/>
        <v>0</v>
      </c>
      <c r="CD28" s="121">
        <f t="shared" si="24"/>
        <v>0</v>
      </c>
      <c r="CE28" s="121">
        <f t="shared" si="25"/>
        <v>0</v>
      </c>
      <c r="CF28" s="121">
        <f t="shared" si="26"/>
        <v>0</v>
      </c>
      <c r="CG28" s="121">
        <f t="shared" si="27"/>
        <v>0</v>
      </c>
      <c r="CH28" s="121">
        <f t="shared" si="28"/>
        <v>0</v>
      </c>
      <c r="CI28" s="121">
        <f t="shared" si="29"/>
        <v>0</v>
      </c>
      <c r="CJ28" s="121">
        <f t="shared" si="30"/>
        <v>0</v>
      </c>
      <c r="CK28" s="121">
        <f t="shared" si="31"/>
        <v>0</v>
      </c>
      <c r="CL28" s="121">
        <f t="shared" si="32"/>
        <v>0</v>
      </c>
      <c r="CM28" s="121">
        <f t="shared" si="33"/>
        <v>0</v>
      </c>
      <c r="CN28" s="121">
        <f t="shared" si="34"/>
        <v>0</v>
      </c>
      <c r="CO28" s="121">
        <f t="shared" si="35"/>
        <v>0</v>
      </c>
      <c r="CP28" s="121">
        <f t="shared" si="36"/>
        <v>0</v>
      </c>
      <c r="CQ28" s="121">
        <f t="shared" si="37"/>
        <v>0</v>
      </c>
      <c r="CR28" s="121">
        <f t="shared" si="38"/>
        <v>0</v>
      </c>
      <c r="CS28" s="121">
        <f t="shared" si="39"/>
        <v>0</v>
      </c>
      <c r="CT28" s="121">
        <f t="shared" si="40"/>
        <v>0</v>
      </c>
      <c r="CU28" s="121">
        <f t="shared" si="41"/>
        <v>0</v>
      </c>
      <c r="CV28" s="121">
        <f t="shared" si="42"/>
        <v>0</v>
      </c>
      <c r="CW28" s="121">
        <f t="shared" si="43"/>
        <v>0</v>
      </c>
      <c r="CX28" s="121">
        <f t="shared" si="44"/>
        <v>0</v>
      </c>
      <c r="CY28" s="121">
        <f t="shared" si="45"/>
        <v>0</v>
      </c>
      <c r="CZ28" s="121">
        <f t="shared" si="46"/>
        <v>0</v>
      </c>
      <c r="DA28" s="121">
        <f t="shared" si="47"/>
        <v>0</v>
      </c>
      <c r="DB28" s="121">
        <f t="shared" si="48"/>
        <v>0</v>
      </c>
      <c r="DC28" s="121">
        <f t="shared" si="49"/>
        <v>0</v>
      </c>
      <c r="DD28" s="121">
        <f t="shared" si="50"/>
        <v>0</v>
      </c>
      <c r="DE28" s="121">
        <f t="shared" si="51"/>
        <v>0</v>
      </c>
      <c r="DF28" s="121">
        <f t="shared" si="52"/>
        <v>0</v>
      </c>
      <c r="DG28" s="121">
        <f t="shared" si="53"/>
        <v>0</v>
      </c>
      <c r="DH28" s="121">
        <f t="shared" si="54"/>
        <v>0</v>
      </c>
      <c r="DI28" s="121">
        <f t="shared" si="55"/>
        <v>0</v>
      </c>
      <c r="DJ28" s="121">
        <f t="shared" si="56"/>
        <v>0</v>
      </c>
      <c r="DK28" s="128" t="e">
        <f t="shared" si="57"/>
        <v>#REF!</v>
      </c>
      <c r="DL28" s="128">
        <f t="shared" ca="1" si="58"/>
        <v>0</v>
      </c>
      <c r="DM28" s="121">
        <f ca="1">IF($K28&lt;&gt;1,IF(ISNUMBER(INDEX(Import.PLE,$K28,DM$16)),IF(INDEX(Import.PLE,$K28,DM$16)&lt;=mediçao,BM28,0),0),PLE!$AA$28*BM28)</f>
        <v>0</v>
      </c>
      <c r="DN28" s="121">
        <f ca="1">IF($K28&lt;&gt;1,IF(ISNUMBER(INDEX(Import.PLE,$K28,DN$16)),IF(INDEX(Import.PLE,$K28,DN$16)&lt;=mediçao,BN28,0),0),PLE!$AA$28*BN28)</f>
        <v>0</v>
      </c>
      <c r="DO28" s="121">
        <f ca="1">IF($K28&lt;&gt;1,IF(ISNUMBER(INDEX(Import.PLE,$K28,DO$16)),IF(INDEX(Import.PLE,$K28,DO$16)&lt;=mediçao,BO28,0),0),PLE!$AA$28*BO28)</f>
        <v>0</v>
      </c>
      <c r="DP28" s="121">
        <f ca="1">IF($K28&lt;&gt;1,IF(ISNUMBER(INDEX(Import.PLE,$K28,DP$16)),IF(INDEX(Import.PLE,$K28,DP$16)&lt;=mediçao,BP28,0),0),PLE!$AA$28*BP28)</f>
        <v>0</v>
      </c>
      <c r="DQ28" s="121">
        <f ca="1">IF($K28&lt;&gt;1,IF(ISNUMBER(INDEX(Import.PLE,$K28,DQ$16)),IF(INDEX(Import.PLE,$K28,DQ$16)&lt;=mediçao,BQ28,0),0),PLE!$AA$28*BQ28)</f>
        <v>0</v>
      </c>
      <c r="DR28" s="121">
        <f ca="1">IF($K28&lt;&gt;1,IF(ISNUMBER(INDEX(Import.PLE,$K28,DR$16)),IF(INDEX(Import.PLE,$K28,DR$16)&lt;=mediçao,BR28,0),0),PLE!$AA$28*BR28)</f>
        <v>0</v>
      </c>
      <c r="DS28" s="121">
        <f ca="1">IF($K28&lt;&gt;1,IF(ISNUMBER(INDEX(Import.PLE,$K28,DS$16)),IF(INDEX(Import.PLE,$K28,DS$16)&lt;=mediçao,BS28,0),0),PLE!$AA$28*BS28)</f>
        <v>0</v>
      </c>
      <c r="DT28" s="121">
        <f ca="1">IF($K28&lt;&gt;1,IF(ISNUMBER(INDEX(Import.PLE,$K28,DT$16)),IF(INDEX(Import.PLE,$K28,DT$16)&lt;=mediçao,BT28,0),0),PLE!$AA$28*BT28)</f>
        <v>0</v>
      </c>
      <c r="DU28" s="121">
        <f ca="1">IF($K28&lt;&gt;1,IF(ISNUMBER(INDEX(Import.PLE,$K28,DU$16)),IF(INDEX(Import.PLE,$K28,DU$16)&lt;=mediçao,BU28,0),0),PLE!$AA$28*BU28)</f>
        <v>0</v>
      </c>
      <c r="DV28" s="121">
        <f ca="1">IF($K28&lt;&gt;1,IF(ISNUMBER(INDEX(Import.PLE,$K28,DV$16)),IF(INDEX(Import.PLE,$K28,DV$16)&lt;=mediçao,BV28,0),0),PLE!$AA$28*BV28)</f>
        <v>0</v>
      </c>
      <c r="DW28" s="121">
        <f ca="1">IF($K28&lt;&gt;1,IF(ISNUMBER(INDEX(Import.PLE,$K28,DW$16)),IF(INDEX(Import.PLE,$K28,DW$16)&lt;=mediçao,BW28,0),0),PLE!$AA$28*BW28)</f>
        <v>0</v>
      </c>
      <c r="DX28" s="121">
        <f ca="1">IF($K28&lt;&gt;1,IF(ISNUMBER(INDEX(Import.PLE,$K28,DX$16)),IF(INDEX(Import.PLE,$K28,DX$16)&lt;=mediçao,BX28,0),0),PLE!$AA$28*BX28)</f>
        <v>0</v>
      </c>
      <c r="DY28" s="121">
        <f ca="1">IF($K28&lt;&gt;1,IF(ISNUMBER(INDEX(Import.PLE,$K28,DY$16)),IF(INDEX(Import.PLE,$K28,DY$16)&lt;=mediçao,BY28,0),0),PLE!$AA$28*BY28)</f>
        <v>0</v>
      </c>
      <c r="DZ28" s="121">
        <f ca="1">IF($K28&lt;&gt;1,IF(ISNUMBER(INDEX(Import.PLE,$K28,DZ$16)),IF(INDEX(Import.PLE,$K28,DZ$16)&lt;=mediçao,BZ28,0),0),PLE!$AA$28*BZ28)</f>
        <v>0</v>
      </c>
      <c r="EA28" s="121">
        <f ca="1">IF($K28&lt;&gt;1,IF(ISNUMBER(INDEX(Import.PLE,$K28,EA$16)),IF(INDEX(Import.PLE,$K28,EA$16)&lt;=mediçao,CA28,0),0),PLE!$AA$28*CA28)</f>
        <v>0</v>
      </c>
      <c r="EB28" s="121">
        <f ca="1">IF($K28&lt;&gt;1,IF(ISNUMBER(INDEX(Import.PLE,$K28,EB$16)),IF(INDEX(Import.PLE,$K28,EB$16)&lt;=mediçao,CB28,0),0),PLE!$AA$28*CB28)</f>
        <v>0</v>
      </c>
      <c r="EC28" s="121">
        <f ca="1">IF($K28&lt;&gt;1,IF(ISNUMBER(INDEX(Import.PLE,$K28,EC$16)),IF(INDEX(Import.PLE,$K28,EC$16)&lt;=mediçao,CC28,0),0),PLE!$AA$28*CC28)</f>
        <v>0</v>
      </c>
      <c r="ED28" s="121">
        <f ca="1">IF($K28&lt;&gt;1,IF(ISNUMBER(INDEX(Import.PLE,$K28,ED$16)),IF(INDEX(Import.PLE,$K28,ED$16)&lt;=mediçao,CD28,0),0),PLE!$AA$28*CD28)</f>
        <v>0</v>
      </c>
      <c r="EE28" s="121">
        <f ca="1">IF($K28&lt;&gt;1,IF(ISNUMBER(INDEX(Import.PLE,$K28,EE$16)),IF(INDEX(Import.PLE,$K28,EE$16)&lt;=mediçao,CE28,0),0),PLE!$AA$28*CE28)</f>
        <v>0</v>
      </c>
      <c r="EF28" s="121">
        <f ca="1">IF($K28&lt;&gt;1,IF(ISNUMBER(INDEX(Import.PLE,$K28,EF$16)),IF(INDEX(Import.PLE,$K28,EF$16)&lt;=mediçao,CF28,0),0),PLE!$AA$28*CF28)</f>
        <v>0</v>
      </c>
      <c r="EG28" s="121">
        <f ca="1">IF($K28&lt;&gt;1,IF(ISNUMBER(INDEX(Import.PLE,$K28,EG$16)),IF(INDEX(Import.PLE,$K28,EG$16)&lt;=mediçao,CG28,0),0),PLE!$AA$28*CG28)</f>
        <v>0</v>
      </c>
      <c r="EH28" s="121">
        <f ca="1">IF($K28&lt;&gt;1,IF(ISNUMBER(INDEX(Import.PLE,$K28,EH$16)),IF(INDEX(Import.PLE,$K28,EH$16)&lt;=mediçao,CH28,0),0),PLE!$AA$28*CH28)</f>
        <v>0</v>
      </c>
      <c r="EI28" s="121">
        <f ca="1">IF($K28&lt;&gt;1,IF(ISNUMBER(INDEX(Import.PLE,$K28,EI$16)),IF(INDEX(Import.PLE,$K28,EI$16)&lt;=mediçao,CI28,0),0),PLE!$AA$28*CI28)</f>
        <v>0</v>
      </c>
      <c r="EJ28" s="121">
        <f ca="1">IF($K28&lt;&gt;1,IF(ISNUMBER(INDEX(Import.PLE,$K28,EJ$16)),IF(INDEX(Import.PLE,$K28,EJ$16)&lt;=mediçao,CJ28,0),0),PLE!$AA$28*CJ28)</f>
        <v>0</v>
      </c>
      <c r="EK28" s="121">
        <f ca="1">IF($K28&lt;&gt;1,IF(ISNUMBER(INDEX(Import.PLE,$K28,EK$16)),IF(INDEX(Import.PLE,$K28,EK$16)&lt;=mediçao,CK28,0),0),PLE!$AA$28*CK28)</f>
        <v>0</v>
      </c>
      <c r="EL28" s="121">
        <f ca="1">IF($K28&lt;&gt;1,IF(ISNUMBER(INDEX(Import.PLE,$K28,EL$16)),IF(INDEX(Import.PLE,$K28,EL$16)&lt;=mediçao,CL28,0),0),PLE!$AA$28*CL28)</f>
        <v>0</v>
      </c>
      <c r="EM28" s="121">
        <f ca="1">IF($K28&lt;&gt;1,IF(ISNUMBER(INDEX(Import.PLE,$K28,EM$16)),IF(INDEX(Import.PLE,$K28,EM$16)&lt;=mediçao,CM28,0),0),PLE!$AA$28*CM28)</f>
        <v>0</v>
      </c>
      <c r="EN28" s="121">
        <f ca="1">IF($K28&lt;&gt;1,IF(ISNUMBER(INDEX(Import.PLE,$K28,EN$16)),IF(INDEX(Import.PLE,$K28,EN$16)&lt;=mediçao,CN28,0),0),PLE!$AA$28*CN28)</f>
        <v>0</v>
      </c>
      <c r="EO28" s="121">
        <f ca="1">IF($K28&lt;&gt;1,IF(ISNUMBER(INDEX(Import.PLE,$K28,EO$16)),IF(INDEX(Import.PLE,$K28,EO$16)&lt;=mediçao,CO28,0),0),PLE!$AA$28*CO28)</f>
        <v>0</v>
      </c>
      <c r="EP28" s="121">
        <f ca="1">IF($K28&lt;&gt;1,IF(ISNUMBER(INDEX(Import.PLE,$K28,EP$16)),IF(INDEX(Import.PLE,$K28,EP$16)&lt;=mediçao,CP28,0),0),PLE!$AA$28*CP28)</f>
        <v>0</v>
      </c>
      <c r="EQ28" s="121">
        <f ca="1">IF($K28&lt;&gt;1,IF(ISNUMBER(INDEX(Import.PLE,$K28,EQ$16)),IF(INDEX(Import.PLE,$K28,EQ$16)&lt;=mediçao,CQ28,0),0),PLE!$AA$28*CQ28)</f>
        <v>0</v>
      </c>
      <c r="ER28" s="121">
        <f ca="1">IF($K28&lt;&gt;1,IF(ISNUMBER(INDEX(Import.PLE,$K28,ER$16)),IF(INDEX(Import.PLE,$K28,ER$16)&lt;=mediçao,CR28,0),0),PLE!$AA$28*CR28)</f>
        <v>0</v>
      </c>
      <c r="ES28" s="121">
        <f ca="1">IF($K28&lt;&gt;1,IF(ISNUMBER(INDEX(Import.PLE,$K28,ES$16)),IF(INDEX(Import.PLE,$K28,ES$16)&lt;=mediçao,CS28,0),0),PLE!$AA$28*CS28)</f>
        <v>0</v>
      </c>
      <c r="ET28" s="121">
        <f ca="1">IF($K28&lt;&gt;1,IF(ISNUMBER(INDEX(Import.PLE,$K28,ET$16)),IF(INDEX(Import.PLE,$K28,ET$16)&lt;=mediçao,CT28,0),0),PLE!$AA$28*CT28)</f>
        <v>0</v>
      </c>
      <c r="EU28" s="121">
        <f ca="1">IF($K28&lt;&gt;1,IF(ISNUMBER(INDEX(Import.PLE,$K28,EU$16)),IF(INDEX(Import.PLE,$K28,EU$16)&lt;=mediçao,CU28,0),0),PLE!$AA$28*CU28)</f>
        <v>0</v>
      </c>
      <c r="EV28" s="121">
        <f ca="1">IF($K28&lt;&gt;1,IF(ISNUMBER(INDEX(Import.PLE,$K28,EV$16)),IF(INDEX(Import.PLE,$K28,EV$16)&lt;=mediçao,CV28,0),0),PLE!$AA$28*CV28)</f>
        <v>0</v>
      </c>
      <c r="EW28" s="121">
        <f ca="1">IF($K28&lt;&gt;1,IF(ISNUMBER(INDEX(Import.PLE,$K28,EW$16)),IF(INDEX(Import.PLE,$K28,EW$16)&lt;=mediçao,CW28,0),0),PLE!$AA$28*CW28)</f>
        <v>0</v>
      </c>
      <c r="EX28" s="121">
        <f ca="1">IF($K28&lt;&gt;1,IF(ISNUMBER(INDEX(Import.PLE,$K28,EX$16)),IF(INDEX(Import.PLE,$K28,EX$16)&lt;=mediçao,CX28,0),0),PLE!$AA$28*CX28)</f>
        <v>0</v>
      </c>
      <c r="EY28" s="121">
        <f ca="1">IF($K28&lt;&gt;1,IF(ISNUMBER(INDEX(Import.PLE,$K28,EY$16)),IF(INDEX(Import.PLE,$K28,EY$16)&lt;=mediçao,CY28,0),0),PLE!$AA$28*CY28)</f>
        <v>0</v>
      </c>
      <c r="EZ28" s="121">
        <f ca="1">IF($K28&lt;&gt;1,IF(ISNUMBER(INDEX(Import.PLE,$K28,EZ$16)),IF(INDEX(Import.PLE,$K28,EZ$16)&lt;=mediçao,CZ28,0),0),PLE!$AA$28*CZ28)</f>
        <v>0</v>
      </c>
      <c r="FA28" s="121">
        <f ca="1">IF($K28&lt;&gt;1,IF(ISNUMBER(INDEX(Import.PLE,$K28,FA$16)),IF(INDEX(Import.PLE,$K28,FA$16)&lt;=mediçao,DA28,0),0),PLE!$AA$28*DA28)</f>
        <v>0</v>
      </c>
      <c r="FB28" s="121">
        <f ca="1">IF($K28&lt;&gt;1,IF(ISNUMBER(INDEX(Import.PLE,$K28,FB$16)),IF(INDEX(Import.PLE,$K28,FB$16)&lt;=mediçao,DB28,0),0),PLE!$AA$28*DB28)</f>
        <v>0</v>
      </c>
      <c r="FC28" s="121">
        <f ca="1">IF($K28&lt;&gt;1,IF(ISNUMBER(INDEX(Import.PLE,$K28,FC$16)),IF(INDEX(Import.PLE,$K28,FC$16)&lt;=mediçao,DC28,0),0),PLE!$AA$28*DC28)</f>
        <v>0</v>
      </c>
      <c r="FD28" s="121">
        <f ca="1">IF($K28&lt;&gt;1,IF(ISNUMBER(INDEX(Import.PLE,$K28,FD$16)),IF(INDEX(Import.PLE,$K28,FD$16)&lt;=mediçao,DD28,0),0),PLE!$AA$28*DD28)</f>
        <v>0</v>
      </c>
      <c r="FE28" s="121">
        <f ca="1">IF($K28&lt;&gt;1,IF(ISNUMBER(INDEX(Import.PLE,$K28,FE$16)),IF(INDEX(Import.PLE,$K28,FE$16)&lt;=mediçao,DE28,0),0),PLE!$AA$28*DE28)</f>
        <v>0</v>
      </c>
      <c r="FF28" s="121">
        <f ca="1">IF($K28&lt;&gt;1,IF(ISNUMBER(INDEX(Import.PLE,$K28,FF$16)),IF(INDEX(Import.PLE,$K28,FF$16)&lt;=mediçao,DF28,0),0),PLE!$AA$28*DF28)</f>
        <v>0</v>
      </c>
      <c r="FG28" s="121">
        <f ca="1">IF($K28&lt;&gt;1,IF(ISNUMBER(INDEX(Import.PLE,$K28,FG$16)),IF(INDEX(Import.PLE,$K28,FG$16)&lt;=mediçao,DG28,0),0),PLE!$AA$28*DG28)</f>
        <v>0</v>
      </c>
      <c r="FH28" s="121">
        <f ca="1">IF($K28&lt;&gt;1,IF(ISNUMBER(INDEX(Import.PLE,$K28,FH$16)),IF(INDEX(Import.PLE,$K28,FH$16)&lt;=mediçao,DH28,0),0),PLE!$AA$28*DH28)</f>
        <v>0</v>
      </c>
      <c r="FI28" s="121">
        <f ca="1">IF($K28&lt;&gt;1,IF(ISNUMBER(INDEX(Import.PLE,$K28,FI$16)),IF(INDEX(Import.PLE,$K28,FI$16)&lt;=mediçao,DI28,0),0),PLE!$AA$28*DI28)</f>
        <v>0</v>
      </c>
      <c r="FJ28" s="121">
        <f ca="1">IF($K28&lt;&gt;1,IF(ISNUMBER(INDEX(Import.PLE,$K28,FJ$16)),IF(INDEX(Import.PLE,$K28,FJ$16)&lt;=mediçao,DJ28,0),0),PLE!$AA$28*DJ28)</f>
        <v>0</v>
      </c>
    </row>
    <row r="29" spans="2:166" s="88" customFormat="1">
      <c r="B29" s="120">
        <f t="shared" ca="1" si="3"/>
        <v>11</v>
      </c>
      <c r="C29" s="83" t="e">
        <f t="shared" si="4"/>
        <v>#REF!</v>
      </c>
      <c r="D29" s="140" t="e">
        <f>VLOOKUP(E29,#REF!,2,FALSE)</f>
        <v>#REF!</v>
      </c>
      <c r="E29" s="141" t="str">
        <f>IFERROR(INDEX(#REF!,MATCH(0,INDEX(COUNTIF($E$17:E28,#REF!),),)),"")</f>
        <v/>
      </c>
      <c r="F29" s="139" t="e">
        <f>IF(VLOOKUP(E29,#REF!,8,FALSE)=0,"",VLOOKUP(E29,#REF!,8,FALSE))</f>
        <v>#REF!</v>
      </c>
      <c r="G29" s="173" t="e">
        <f t="shared" si="5"/>
        <v>#REF!</v>
      </c>
      <c r="H29" s="174" t="e">
        <f t="shared" si="6"/>
        <v>#REF!</v>
      </c>
      <c r="I29" s="175" t="e">
        <f>SUMIF(#REF!,Eventograma_e_Quantitativos!E29,#REF!)</f>
        <v>#REF!</v>
      </c>
      <c r="J29" s="86"/>
      <c r="K29" s="170">
        <f>deactivatedados.form1</f>
        <v>3</v>
      </c>
      <c r="L29" s="169" t="s">
        <v>295</v>
      </c>
      <c r="M29" s="87"/>
      <c r="N29" s="180" t="e">
        <f>SUMIFS(#REF!,#REF!,Eventograma_e_Quantitativos!N$16,#REF!,Eventograma_e_Quantitativos!$E29)</f>
        <v>#REF!</v>
      </c>
      <c r="O29" s="180" t="e">
        <f>SUMIFS(#REF!,#REF!,Eventograma_e_Quantitativos!O$16,#REF!,Eventograma_e_Quantitativos!$E29)</f>
        <v>#REF!</v>
      </c>
      <c r="P29" s="180" t="e">
        <f>SUMIFS(#REF!,#REF!,Eventograma_e_Quantitativos!P$16,#REF!,Eventograma_e_Quantitativos!$E29)</f>
        <v>#REF!</v>
      </c>
      <c r="Q29" s="180" t="e">
        <f>SUMIFS(#REF!,#REF!,Eventograma_e_Quantitativos!Q$16,#REF!,Eventograma_e_Quantitativos!$E29)</f>
        <v>#REF!</v>
      </c>
      <c r="R29" s="180" t="e">
        <f>SUMIFS(#REF!,#REF!,Eventograma_e_Quantitativos!R$16,#REF!,Eventograma_e_Quantitativos!$E29)</f>
        <v>#REF!</v>
      </c>
      <c r="S29" s="180" t="e">
        <f>SUMIFS(#REF!,#REF!,Eventograma_e_Quantitativos!S$16,#REF!,Eventograma_e_Quantitativos!$E29)</f>
        <v>#REF!</v>
      </c>
      <c r="T29" s="180" t="e">
        <f>SUMIFS(#REF!,#REF!,Eventograma_e_Quantitativos!T$16,#REF!,Eventograma_e_Quantitativos!$E29)</f>
        <v>#REF!</v>
      </c>
      <c r="U29" s="180" t="e">
        <f>SUMIFS(#REF!,#REF!,Eventograma_e_Quantitativos!U$16,#REF!,Eventograma_e_Quantitativos!$E29)</f>
        <v>#REF!</v>
      </c>
      <c r="V29" s="180" t="e">
        <f>SUMIFS(#REF!,#REF!,Eventograma_e_Quantitativos!V$16,#REF!,Eventograma_e_Quantitativos!$E29)</f>
        <v>#REF!</v>
      </c>
      <c r="W29" s="180" t="e">
        <f>SUMIFS(#REF!,#REF!,Eventograma_e_Quantitativos!W$16,#REF!,Eventograma_e_Quantitativos!$E29)</f>
        <v>#REF!</v>
      </c>
      <c r="X29" s="180" t="e">
        <f>SUMIFS(#REF!,#REF!,Eventograma_e_Quantitativos!X$16,#REF!,Eventograma_e_Quantitativos!$E29)</f>
        <v>#REF!</v>
      </c>
      <c r="Y29" s="180" t="e">
        <f>SUMIFS(#REF!,#REF!,Eventograma_e_Quantitativos!Y$16,#REF!,Eventograma_e_Quantitativos!$E29)</f>
        <v>#REF!</v>
      </c>
      <c r="Z29" s="180" t="e">
        <f>SUMIFS(#REF!,#REF!,Eventograma_e_Quantitativos!Z$16,#REF!,Eventograma_e_Quantitativos!$E29)</f>
        <v>#REF!</v>
      </c>
      <c r="AA29" s="180" t="e">
        <f>SUMIFS(#REF!,#REF!,Eventograma_e_Quantitativos!AA$16,#REF!,Eventograma_e_Quantitativos!$E29)</f>
        <v>#REF!</v>
      </c>
      <c r="AB29" s="180" t="e">
        <f>SUMIFS(#REF!,#REF!,Eventograma_e_Quantitativos!AB$16,#REF!,Eventograma_e_Quantitativos!$E29)</f>
        <v>#REF!</v>
      </c>
      <c r="AC29" s="180" t="e">
        <f>SUMIFS(#REF!,#REF!,Eventograma_e_Quantitativos!AC$16,#REF!,Eventograma_e_Quantitativos!$E29)</f>
        <v>#REF!</v>
      </c>
      <c r="AD29" s="180" t="e">
        <f>SUMIFS(#REF!,#REF!,Eventograma_e_Quantitativos!AD$16,#REF!,Eventograma_e_Quantitativos!$E29)</f>
        <v>#REF!</v>
      </c>
      <c r="AE29" s="180" t="e">
        <f>SUMIFS(#REF!,#REF!,Eventograma_e_Quantitativos!AE$16,#REF!,Eventograma_e_Quantitativos!$E29)</f>
        <v>#REF!</v>
      </c>
      <c r="AF29" s="180" t="e">
        <f>SUMIFS(#REF!,#REF!,Eventograma_e_Quantitativos!AF$16,#REF!,Eventograma_e_Quantitativos!$E29)</f>
        <v>#REF!</v>
      </c>
      <c r="AG29" s="180" t="e">
        <f>SUMIFS(#REF!,#REF!,Eventograma_e_Quantitativos!AG$16,#REF!,Eventograma_e_Quantitativos!$E29)</f>
        <v>#REF!</v>
      </c>
      <c r="AH29" s="180" t="e">
        <f>SUMIFS(#REF!,#REF!,Eventograma_e_Quantitativos!AH$16,#REF!,Eventograma_e_Quantitativos!$E29)</f>
        <v>#REF!</v>
      </c>
      <c r="AI29" s="180" t="e">
        <f>SUMIFS(#REF!,#REF!,Eventograma_e_Quantitativos!AI$16,#REF!,Eventograma_e_Quantitativos!$E29)</f>
        <v>#REF!</v>
      </c>
      <c r="AJ29" s="180" t="e">
        <f>SUMIFS(#REF!,#REF!,Eventograma_e_Quantitativos!AJ$16,#REF!,Eventograma_e_Quantitativos!$E29)</f>
        <v>#REF!</v>
      </c>
      <c r="AK29" s="180" t="e">
        <f>SUMIFS(#REF!,#REF!,Eventograma_e_Quantitativos!AK$16,#REF!,Eventograma_e_Quantitativos!$E29)</f>
        <v>#REF!</v>
      </c>
      <c r="AL29" s="180" t="e">
        <f>SUMIFS(#REF!,#REF!,Eventograma_e_Quantitativos!AL$16,#REF!,Eventograma_e_Quantitativos!$E29)</f>
        <v>#REF!</v>
      </c>
      <c r="AM29" s="180" t="e">
        <f>SUMIFS(#REF!,#REF!,Eventograma_e_Quantitativos!AM$16,#REF!,Eventograma_e_Quantitativos!$E29)</f>
        <v>#REF!</v>
      </c>
      <c r="AN29" s="180" t="e">
        <f>SUMIFS(#REF!,#REF!,Eventograma_e_Quantitativos!AN$16,#REF!,Eventograma_e_Quantitativos!$E29)</f>
        <v>#REF!</v>
      </c>
      <c r="AO29" s="180" t="e">
        <f>SUMIFS(#REF!,#REF!,Eventograma_e_Quantitativos!AO$16,#REF!,Eventograma_e_Quantitativos!$E29)</f>
        <v>#REF!</v>
      </c>
      <c r="AP29" s="180" t="e">
        <f>SUMIFS(#REF!,#REF!,Eventograma_e_Quantitativos!AP$16,#REF!,Eventograma_e_Quantitativos!$E29)</f>
        <v>#REF!</v>
      </c>
      <c r="AQ29" s="180" t="e">
        <f>SUMIFS(#REF!,#REF!,Eventograma_e_Quantitativos!AQ$16,#REF!,Eventograma_e_Quantitativos!$E29)</f>
        <v>#REF!</v>
      </c>
      <c r="AR29" s="180" t="e">
        <f>SUMIFS(#REF!,#REF!,Eventograma_e_Quantitativos!AR$16,#REF!,Eventograma_e_Quantitativos!$E29)</f>
        <v>#REF!</v>
      </c>
      <c r="AS29" s="180" t="e">
        <f>SUMIFS(#REF!,#REF!,Eventograma_e_Quantitativos!AS$16,#REF!,Eventograma_e_Quantitativos!$E29)</f>
        <v>#REF!</v>
      </c>
      <c r="AT29" s="180" t="e">
        <f>SUMIFS(#REF!,#REF!,Eventograma_e_Quantitativos!AT$16,#REF!,Eventograma_e_Quantitativos!$E29)</f>
        <v>#REF!</v>
      </c>
      <c r="AU29" s="180" t="e">
        <f>SUMIFS(#REF!,#REF!,Eventograma_e_Quantitativos!AU$16,#REF!,Eventograma_e_Quantitativos!$E29)</f>
        <v>#REF!</v>
      </c>
      <c r="AV29" s="180" t="e">
        <f>SUMIFS(#REF!,#REF!,Eventograma_e_Quantitativos!AV$16,#REF!,Eventograma_e_Quantitativos!$E29)</f>
        <v>#REF!</v>
      </c>
      <c r="AW29" s="180" t="e">
        <f>SUMIFS(#REF!,#REF!,Eventograma_e_Quantitativos!AW$16,#REF!,Eventograma_e_Quantitativos!$E29)</f>
        <v>#REF!</v>
      </c>
      <c r="AX29" s="180" t="e">
        <f>SUMIFS(#REF!,#REF!,Eventograma_e_Quantitativos!AX$16,#REF!,Eventograma_e_Quantitativos!$E29)</f>
        <v>#REF!</v>
      </c>
      <c r="AY29" s="180" t="e">
        <f>SUMIFS(#REF!,#REF!,Eventograma_e_Quantitativos!AY$16,#REF!,Eventograma_e_Quantitativos!$E29)</f>
        <v>#REF!</v>
      </c>
      <c r="AZ29" s="180" t="e">
        <f>SUMIFS(#REF!,#REF!,Eventograma_e_Quantitativos!AZ$16,#REF!,Eventograma_e_Quantitativos!$E29)</f>
        <v>#REF!</v>
      </c>
      <c r="BA29" s="180" t="e">
        <f>SUMIFS(#REF!,#REF!,Eventograma_e_Quantitativos!BA$16,#REF!,Eventograma_e_Quantitativos!$E29)</f>
        <v>#REF!</v>
      </c>
      <c r="BB29" s="180" t="e">
        <f>SUMIFS(#REF!,#REF!,Eventograma_e_Quantitativos!BB$16,#REF!,Eventograma_e_Quantitativos!$E29)</f>
        <v>#REF!</v>
      </c>
      <c r="BC29" s="180" t="e">
        <f>SUMIFS(#REF!,#REF!,Eventograma_e_Quantitativos!BC$16,#REF!,Eventograma_e_Quantitativos!$E29)</f>
        <v>#REF!</v>
      </c>
      <c r="BD29" s="180" t="e">
        <f>SUMIFS(#REF!,#REF!,Eventograma_e_Quantitativos!BD$16,#REF!,Eventograma_e_Quantitativos!$E29)</f>
        <v>#REF!</v>
      </c>
      <c r="BE29" s="180" t="e">
        <f>SUMIFS(#REF!,#REF!,Eventograma_e_Quantitativos!BE$16,#REF!,Eventograma_e_Quantitativos!$E29)</f>
        <v>#REF!</v>
      </c>
      <c r="BF29" s="180" t="e">
        <f>SUMIFS(#REF!,#REF!,Eventograma_e_Quantitativos!BF$16,#REF!,Eventograma_e_Quantitativos!$E29)</f>
        <v>#REF!</v>
      </c>
      <c r="BG29" s="180" t="e">
        <f>SUMIFS(#REF!,#REF!,Eventograma_e_Quantitativos!BG$16,#REF!,Eventograma_e_Quantitativos!$E29)</f>
        <v>#REF!</v>
      </c>
      <c r="BH29" s="180" t="e">
        <f>SUMIFS(#REF!,#REF!,Eventograma_e_Quantitativos!BH$16,#REF!,Eventograma_e_Quantitativos!$E29)</f>
        <v>#REF!</v>
      </c>
      <c r="BI29" s="180" t="e">
        <f>SUMIFS(#REF!,#REF!,Eventograma_e_Quantitativos!BI$16,#REF!,Eventograma_e_Quantitativos!$E29)</f>
        <v>#REF!</v>
      </c>
      <c r="BJ29" s="180" t="e">
        <f>SUMIFS(#REF!,#REF!,Eventograma_e_Quantitativos!BJ$16,#REF!,Eventograma_e_Quantitativos!$E29)</f>
        <v>#REF!</v>
      </c>
      <c r="BK29" s="180" t="e">
        <f>SUMIFS(#REF!,#REF!,Eventograma_e_Quantitativos!BK$16,#REF!,Eventograma_e_Quantitativos!$E29)</f>
        <v>#REF!</v>
      </c>
      <c r="BM29" s="121" t="e">
        <f t="shared" si="7"/>
        <v>#REF!</v>
      </c>
      <c r="BN29" s="121" t="e">
        <f t="shared" si="8"/>
        <v>#REF!</v>
      </c>
      <c r="BO29" s="121" t="e">
        <f t="shared" si="9"/>
        <v>#REF!</v>
      </c>
      <c r="BP29" s="121" t="e">
        <f t="shared" si="10"/>
        <v>#REF!</v>
      </c>
      <c r="BQ29" s="121">
        <f t="shared" si="11"/>
        <v>0</v>
      </c>
      <c r="BR29" s="121">
        <f t="shared" si="12"/>
        <v>0</v>
      </c>
      <c r="BS29" s="121">
        <f t="shared" si="13"/>
        <v>0</v>
      </c>
      <c r="BT29" s="121">
        <f t="shared" si="14"/>
        <v>0</v>
      </c>
      <c r="BU29" s="121">
        <f t="shared" si="15"/>
        <v>0</v>
      </c>
      <c r="BV29" s="121">
        <f t="shared" si="16"/>
        <v>0</v>
      </c>
      <c r="BW29" s="121">
        <f t="shared" si="17"/>
        <v>0</v>
      </c>
      <c r="BX29" s="121">
        <f t="shared" si="18"/>
        <v>0</v>
      </c>
      <c r="BY29" s="121">
        <f t="shared" si="19"/>
        <v>0</v>
      </c>
      <c r="BZ29" s="121">
        <f t="shared" si="20"/>
        <v>0</v>
      </c>
      <c r="CA29" s="121">
        <f t="shared" si="21"/>
        <v>0</v>
      </c>
      <c r="CB29" s="121">
        <f t="shared" si="22"/>
        <v>0</v>
      </c>
      <c r="CC29" s="121">
        <f t="shared" si="23"/>
        <v>0</v>
      </c>
      <c r="CD29" s="121">
        <f t="shared" si="24"/>
        <v>0</v>
      </c>
      <c r="CE29" s="121">
        <f t="shared" si="25"/>
        <v>0</v>
      </c>
      <c r="CF29" s="121">
        <f t="shared" si="26"/>
        <v>0</v>
      </c>
      <c r="CG29" s="121">
        <f t="shared" si="27"/>
        <v>0</v>
      </c>
      <c r="CH29" s="121">
        <f t="shared" si="28"/>
        <v>0</v>
      </c>
      <c r="CI29" s="121">
        <f t="shared" si="29"/>
        <v>0</v>
      </c>
      <c r="CJ29" s="121">
        <f t="shared" si="30"/>
        <v>0</v>
      </c>
      <c r="CK29" s="121">
        <f t="shared" si="31"/>
        <v>0</v>
      </c>
      <c r="CL29" s="121">
        <f t="shared" si="32"/>
        <v>0</v>
      </c>
      <c r="CM29" s="121">
        <f t="shared" si="33"/>
        <v>0</v>
      </c>
      <c r="CN29" s="121">
        <f t="shared" si="34"/>
        <v>0</v>
      </c>
      <c r="CO29" s="121">
        <f t="shared" si="35"/>
        <v>0</v>
      </c>
      <c r="CP29" s="121">
        <f t="shared" si="36"/>
        <v>0</v>
      </c>
      <c r="CQ29" s="121">
        <f t="shared" si="37"/>
        <v>0</v>
      </c>
      <c r="CR29" s="121">
        <f t="shared" si="38"/>
        <v>0</v>
      </c>
      <c r="CS29" s="121">
        <f t="shared" si="39"/>
        <v>0</v>
      </c>
      <c r="CT29" s="121">
        <f t="shared" si="40"/>
        <v>0</v>
      </c>
      <c r="CU29" s="121">
        <f t="shared" si="41"/>
        <v>0</v>
      </c>
      <c r="CV29" s="121">
        <f t="shared" si="42"/>
        <v>0</v>
      </c>
      <c r="CW29" s="121">
        <f t="shared" si="43"/>
        <v>0</v>
      </c>
      <c r="CX29" s="121">
        <f t="shared" si="44"/>
        <v>0</v>
      </c>
      <c r="CY29" s="121">
        <f t="shared" si="45"/>
        <v>0</v>
      </c>
      <c r="CZ29" s="121">
        <f t="shared" si="46"/>
        <v>0</v>
      </c>
      <c r="DA29" s="121">
        <f t="shared" si="47"/>
        <v>0</v>
      </c>
      <c r="DB29" s="121">
        <f t="shared" si="48"/>
        <v>0</v>
      </c>
      <c r="DC29" s="121">
        <f t="shared" si="49"/>
        <v>0</v>
      </c>
      <c r="DD29" s="121">
        <f t="shared" si="50"/>
        <v>0</v>
      </c>
      <c r="DE29" s="121">
        <f t="shared" si="51"/>
        <v>0</v>
      </c>
      <c r="DF29" s="121">
        <f t="shared" si="52"/>
        <v>0</v>
      </c>
      <c r="DG29" s="121">
        <f t="shared" si="53"/>
        <v>0</v>
      </c>
      <c r="DH29" s="121">
        <f t="shared" si="54"/>
        <v>0</v>
      </c>
      <c r="DI29" s="121">
        <f t="shared" si="55"/>
        <v>0</v>
      </c>
      <c r="DJ29" s="121">
        <f t="shared" si="56"/>
        <v>0</v>
      </c>
      <c r="DK29" s="128" t="e">
        <f t="shared" si="57"/>
        <v>#REF!</v>
      </c>
      <c r="DL29" s="128">
        <f t="shared" ca="1" si="58"/>
        <v>0</v>
      </c>
      <c r="DM29" s="121">
        <f ca="1">IF($K29&lt;&gt;1,IF(ISNUMBER(INDEX(Import.PLE,$K29,DM$16)),IF(INDEX(Import.PLE,$K29,DM$16)&lt;=mediçao,BM29,0),0),PLE!$AA$28*BM29)</f>
        <v>0</v>
      </c>
      <c r="DN29" s="121">
        <f ca="1">IF($K29&lt;&gt;1,IF(ISNUMBER(INDEX(Import.PLE,$K29,DN$16)),IF(INDEX(Import.PLE,$K29,DN$16)&lt;=mediçao,BN29,0),0),PLE!$AA$28*BN29)</f>
        <v>0</v>
      </c>
      <c r="DO29" s="121">
        <f ca="1">IF($K29&lt;&gt;1,IF(ISNUMBER(INDEX(Import.PLE,$K29,DO$16)),IF(INDEX(Import.PLE,$K29,DO$16)&lt;=mediçao,BO29,0),0),PLE!$AA$28*BO29)</f>
        <v>0</v>
      </c>
      <c r="DP29" s="121">
        <f ca="1">IF($K29&lt;&gt;1,IF(ISNUMBER(INDEX(Import.PLE,$K29,DP$16)),IF(INDEX(Import.PLE,$K29,DP$16)&lt;=mediçao,BP29,0),0),PLE!$AA$28*BP29)</f>
        <v>0</v>
      </c>
      <c r="DQ29" s="121">
        <f ca="1">IF($K29&lt;&gt;1,IF(ISNUMBER(INDEX(Import.PLE,$K29,DQ$16)),IF(INDEX(Import.PLE,$K29,DQ$16)&lt;=mediçao,BQ29,0),0),PLE!$AA$28*BQ29)</f>
        <v>0</v>
      </c>
      <c r="DR29" s="121">
        <f ca="1">IF($K29&lt;&gt;1,IF(ISNUMBER(INDEX(Import.PLE,$K29,DR$16)),IF(INDEX(Import.PLE,$K29,DR$16)&lt;=mediçao,BR29,0),0),PLE!$AA$28*BR29)</f>
        <v>0</v>
      </c>
      <c r="DS29" s="121">
        <f ca="1">IF($K29&lt;&gt;1,IF(ISNUMBER(INDEX(Import.PLE,$K29,DS$16)),IF(INDEX(Import.PLE,$K29,DS$16)&lt;=mediçao,BS29,0),0),PLE!$AA$28*BS29)</f>
        <v>0</v>
      </c>
      <c r="DT29" s="121">
        <f ca="1">IF($K29&lt;&gt;1,IF(ISNUMBER(INDEX(Import.PLE,$K29,DT$16)),IF(INDEX(Import.PLE,$K29,DT$16)&lt;=mediçao,BT29,0),0),PLE!$AA$28*BT29)</f>
        <v>0</v>
      </c>
      <c r="DU29" s="121">
        <f ca="1">IF($K29&lt;&gt;1,IF(ISNUMBER(INDEX(Import.PLE,$K29,DU$16)),IF(INDEX(Import.PLE,$K29,DU$16)&lt;=mediçao,BU29,0),0),PLE!$AA$28*BU29)</f>
        <v>0</v>
      </c>
      <c r="DV29" s="121">
        <f ca="1">IF($K29&lt;&gt;1,IF(ISNUMBER(INDEX(Import.PLE,$K29,DV$16)),IF(INDEX(Import.PLE,$K29,DV$16)&lt;=mediçao,BV29,0),0),PLE!$AA$28*BV29)</f>
        <v>0</v>
      </c>
      <c r="DW29" s="121">
        <f ca="1">IF($K29&lt;&gt;1,IF(ISNUMBER(INDEX(Import.PLE,$K29,DW$16)),IF(INDEX(Import.PLE,$K29,DW$16)&lt;=mediçao,BW29,0),0),PLE!$AA$28*BW29)</f>
        <v>0</v>
      </c>
      <c r="DX29" s="121">
        <f ca="1">IF($K29&lt;&gt;1,IF(ISNUMBER(INDEX(Import.PLE,$K29,DX$16)),IF(INDEX(Import.PLE,$K29,DX$16)&lt;=mediçao,BX29,0),0),PLE!$AA$28*BX29)</f>
        <v>0</v>
      </c>
      <c r="DY29" s="121">
        <f ca="1">IF($K29&lt;&gt;1,IF(ISNUMBER(INDEX(Import.PLE,$K29,DY$16)),IF(INDEX(Import.PLE,$K29,DY$16)&lt;=mediçao,BY29,0),0),PLE!$AA$28*BY29)</f>
        <v>0</v>
      </c>
      <c r="DZ29" s="121">
        <f ca="1">IF($K29&lt;&gt;1,IF(ISNUMBER(INDEX(Import.PLE,$K29,DZ$16)),IF(INDEX(Import.PLE,$K29,DZ$16)&lt;=mediçao,BZ29,0),0),PLE!$AA$28*BZ29)</f>
        <v>0</v>
      </c>
      <c r="EA29" s="121">
        <f ca="1">IF($K29&lt;&gt;1,IF(ISNUMBER(INDEX(Import.PLE,$K29,EA$16)),IF(INDEX(Import.PLE,$K29,EA$16)&lt;=mediçao,CA29,0),0),PLE!$AA$28*CA29)</f>
        <v>0</v>
      </c>
      <c r="EB29" s="121">
        <f ca="1">IF($K29&lt;&gt;1,IF(ISNUMBER(INDEX(Import.PLE,$K29,EB$16)),IF(INDEX(Import.PLE,$K29,EB$16)&lt;=mediçao,CB29,0),0),PLE!$AA$28*CB29)</f>
        <v>0</v>
      </c>
      <c r="EC29" s="121">
        <f ca="1">IF($K29&lt;&gt;1,IF(ISNUMBER(INDEX(Import.PLE,$K29,EC$16)),IF(INDEX(Import.PLE,$K29,EC$16)&lt;=mediçao,CC29,0),0),PLE!$AA$28*CC29)</f>
        <v>0</v>
      </c>
      <c r="ED29" s="121">
        <f ca="1">IF($K29&lt;&gt;1,IF(ISNUMBER(INDEX(Import.PLE,$K29,ED$16)),IF(INDEX(Import.PLE,$K29,ED$16)&lt;=mediçao,CD29,0),0),PLE!$AA$28*CD29)</f>
        <v>0</v>
      </c>
      <c r="EE29" s="121">
        <f ca="1">IF($K29&lt;&gt;1,IF(ISNUMBER(INDEX(Import.PLE,$K29,EE$16)),IF(INDEX(Import.PLE,$K29,EE$16)&lt;=mediçao,CE29,0),0),PLE!$AA$28*CE29)</f>
        <v>0</v>
      </c>
      <c r="EF29" s="121">
        <f ca="1">IF($K29&lt;&gt;1,IF(ISNUMBER(INDEX(Import.PLE,$K29,EF$16)),IF(INDEX(Import.PLE,$K29,EF$16)&lt;=mediçao,CF29,0),0),PLE!$AA$28*CF29)</f>
        <v>0</v>
      </c>
      <c r="EG29" s="121">
        <f ca="1">IF($K29&lt;&gt;1,IF(ISNUMBER(INDEX(Import.PLE,$K29,EG$16)),IF(INDEX(Import.PLE,$K29,EG$16)&lt;=mediçao,CG29,0),0),PLE!$AA$28*CG29)</f>
        <v>0</v>
      </c>
      <c r="EH29" s="121">
        <f ca="1">IF($K29&lt;&gt;1,IF(ISNUMBER(INDEX(Import.PLE,$K29,EH$16)),IF(INDEX(Import.PLE,$K29,EH$16)&lt;=mediçao,CH29,0),0),PLE!$AA$28*CH29)</f>
        <v>0</v>
      </c>
      <c r="EI29" s="121">
        <f ca="1">IF($K29&lt;&gt;1,IF(ISNUMBER(INDEX(Import.PLE,$K29,EI$16)),IF(INDEX(Import.PLE,$K29,EI$16)&lt;=mediçao,CI29,0),0),PLE!$AA$28*CI29)</f>
        <v>0</v>
      </c>
      <c r="EJ29" s="121">
        <f ca="1">IF($K29&lt;&gt;1,IF(ISNUMBER(INDEX(Import.PLE,$K29,EJ$16)),IF(INDEX(Import.PLE,$K29,EJ$16)&lt;=mediçao,CJ29,0),0),PLE!$AA$28*CJ29)</f>
        <v>0</v>
      </c>
      <c r="EK29" s="121">
        <f ca="1">IF($K29&lt;&gt;1,IF(ISNUMBER(INDEX(Import.PLE,$K29,EK$16)),IF(INDEX(Import.PLE,$K29,EK$16)&lt;=mediçao,CK29,0),0),PLE!$AA$28*CK29)</f>
        <v>0</v>
      </c>
      <c r="EL29" s="121">
        <f ca="1">IF($K29&lt;&gt;1,IF(ISNUMBER(INDEX(Import.PLE,$K29,EL$16)),IF(INDEX(Import.PLE,$K29,EL$16)&lt;=mediçao,CL29,0),0),PLE!$AA$28*CL29)</f>
        <v>0</v>
      </c>
      <c r="EM29" s="121">
        <f ca="1">IF($K29&lt;&gt;1,IF(ISNUMBER(INDEX(Import.PLE,$K29,EM$16)),IF(INDEX(Import.PLE,$K29,EM$16)&lt;=mediçao,CM29,0),0),PLE!$AA$28*CM29)</f>
        <v>0</v>
      </c>
      <c r="EN29" s="121">
        <f ca="1">IF($K29&lt;&gt;1,IF(ISNUMBER(INDEX(Import.PLE,$K29,EN$16)),IF(INDEX(Import.PLE,$K29,EN$16)&lt;=mediçao,CN29,0),0),PLE!$AA$28*CN29)</f>
        <v>0</v>
      </c>
      <c r="EO29" s="121">
        <f ca="1">IF($K29&lt;&gt;1,IF(ISNUMBER(INDEX(Import.PLE,$K29,EO$16)),IF(INDEX(Import.PLE,$K29,EO$16)&lt;=mediçao,CO29,0),0),PLE!$AA$28*CO29)</f>
        <v>0</v>
      </c>
      <c r="EP29" s="121">
        <f ca="1">IF($K29&lt;&gt;1,IF(ISNUMBER(INDEX(Import.PLE,$K29,EP$16)),IF(INDEX(Import.PLE,$K29,EP$16)&lt;=mediçao,CP29,0),0),PLE!$AA$28*CP29)</f>
        <v>0</v>
      </c>
      <c r="EQ29" s="121">
        <f ca="1">IF($K29&lt;&gt;1,IF(ISNUMBER(INDEX(Import.PLE,$K29,EQ$16)),IF(INDEX(Import.PLE,$K29,EQ$16)&lt;=mediçao,CQ29,0),0),PLE!$AA$28*CQ29)</f>
        <v>0</v>
      </c>
      <c r="ER29" s="121">
        <f ca="1">IF($K29&lt;&gt;1,IF(ISNUMBER(INDEX(Import.PLE,$K29,ER$16)),IF(INDEX(Import.PLE,$K29,ER$16)&lt;=mediçao,CR29,0),0),PLE!$AA$28*CR29)</f>
        <v>0</v>
      </c>
      <c r="ES29" s="121">
        <f ca="1">IF($K29&lt;&gt;1,IF(ISNUMBER(INDEX(Import.PLE,$K29,ES$16)),IF(INDEX(Import.PLE,$K29,ES$16)&lt;=mediçao,CS29,0),0),PLE!$AA$28*CS29)</f>
        <v>0</v>
      </c>
      <c r="ET29" s="121">
        <f ca="1">IF($K29&lt;&gt;1,IF(ISNUMBER(INDEX(Import.PLE,$K29,ET$16)),IF(INDEX(Import.PLE,$K29,ET$16)&lt;=mediçao,CT29,0),0),PLE!$AA$28*CT29)</f>
        <v>0</v>
      </c>
      <c r="EU29" s="121">
        <f ca="1">IF($K29&lt;&gt;1,IF(ISNUMBER(INDEX(Import.PLE,$K29,EU$16)),IF(INDEX(Import.PLE,$K29,EU$16)&lt;=mediçao,CU29,0),0),PLE!$AA$28*CU29)</f>
        <v>0</v>
      </c>
      <c r="EV29" s="121">
        <f ca="1">IF($K29&lt;&gt;1,IF(ISNUMBER(INDEX(Import.PLE,$K29,EV$16)),IF(INDEX(Import.PLE,$K29,EV$16)&lt;=mediçao,CV29,0),0),PLE!$AA$28*CV29)</f>
        <v>0</v>
      </c>
      <c r="EW29" s="121">
        <f ca="1">IF($K29&lt;&gt;1,IF(ISNUMBER(INDEX(Import.PLE,$K29,EW$16)),IF(INDEX(Import.PLE,$K29,EW$16)&lt;=mediçao,CW29,0),0),PLE!$AA$28*CW29)</f>
        <v>0</v>
      </c>
      <c r="EX29" s="121">
        <f ca="1">IF($K29&lt;&gt;1,IF(ISNUMBER(INDEX(Import.PLE,$K29,EX$16)),IF(INDEX(Import.PLE,$K29,EX$16)&lt;=mediçao,CX29,0),0),PLE!$AA$28*CX29)</f>
        <v>0</v>
      </c>
      <c r="EY29" s="121">
        <f ca="1">IF($K29&lt;&gt;1,IF(ISNUMBER(INDEX(Import.PLE,$K29,EY$16)),IF(INDEX(Import.PLE,$K29,EY$16)&lt;=mediçao,CY29,0),0),PLE!$AA$28*CY29)</f>
        <v>0</v>
      </c>
      <c r="EZ29" s="121">
        <f ca="1">IF($K29&lt;&gt;1,IF(ISNUMBER(INDEX(Import.PLE,$K29,EZ$16)),IF(INDEX(Import.PLE,$K29,EZ$16)&lt;=mediçao,CZ29,0),0),PLE!$AA$28*CZ29)</f>
        <v>0</v>
      </c>
      <c r="FA29" s="121">
        <f ca="1">IF($K29&lt;&gt;1,IF(ISNUMBER(INDEX(Import.PLE,$K29,FA$16)),IF(INDEX(Import.PLE,$K29,FA$16)&lt;=mediçao,DA29,0),0),PLE!$AA$28*DA29)</f>
        <v>0</v>
      </c>
      <c r="FB29" s="121">
        <f ca="1">IF($K29&lt;&gt;1,IF(ISNUMBER(INDEX(Import.PLE,$K29,FB$16)),IF(INDEX(Import.PLE,$K29,FB$16)&lt;=mediçao,DB29,0),0),PLE!$AA$28*DB29)</f>
        <v>0</v>
      </c>
      <c r="FC29" s="121">
        <f ca="1">IF($K29&lt;&gt;1,IF(ISNUMBER(INDEX(Import.PLE,$K29,FC$16)),IF(INDEX(Import.PLE,$K29,FC$16)&lt;=mediçao,DC29,0),0),PLE!$AA$28*DC29)</f>
        <v>0</v>
      </c>
      <c r="FD29" s="121">
        <f ca="1">IF($K29&lt;&gt;1,IF(ISNUMBER(INDEX(Import.PLE,$K29,FD$16)),IF(INDEX(Import.PLE,$K29,FD$16)&lt;=mediçao,DD29,0),0),PLE!$AA$28*DD29)</f>
        <v>0</v>
      </c>
      <c r="FE29" s="121">
        <f ca="1">IF($K29&lt;&gt;1,IF(ISNUMBER(INDEX(Import.PLE,$K29,FE$16)),IF(INDEX(Import.PLE,$K29,FE$16)&lt;=mediçao,DE29,0),0),PLE!$AA$28*DE29)</f>
        <v>0</v>
      </c>
      <c r="FF29" s="121">
        <f ca="1">IF($K29&lt;&gt;1,IF(ISNUMBER(INDEX(Import.PLE,$K29,FF$16)),IF(INDEX(Import.PLE,$K29,FF$16)&lt;=mediçao,DF29,0),0),PLE!$AA$28*DF29)</f>
        <v>0</v>
      </c>
      <c r="FG29" s="121">
        <f ca="1">IF($K29&lt;&gt;1,IF(ISNUMBER(INDEX(Import.PLE,$K29,FG$16)),IF(INDEX(Import.PLE,$K29,FG$16)&lt;=mediçao,DG29,0),0),PLE!$AA$28*DG29)</f>
        <v>0</v>
      </c>
      <c r="FH29" s="121">
        <f ca="1">IF($K29&lt;&gt;1,IF(ISNUMBER(INDEX(Import.PLE,$K29,FH$16)),IF(INDEX(Import.PLE,$K29,FH$16)&lt;=mediçao,DH29,0),0),PLE!$AA$28*DH29)</f>
        <v>0</v>
      </c>
      <c r="FI29" s="121">
        <f ca="1">IF($K29&lt;&gt;1,IF(ISNUMBER(INDEX(Import.PLE,$K29,FI$16)),IF(INDEX(Import.PLE,$K29,FI$16)&lt;=mediçao,DI29,0),0),PLE!$AA$28*DI29)</f>
        <v>0</v>
      </c>
      <c r="FJ29" s="121">
        <f ca="1">IF($K29&lt;&gt;1,IF(ISNUMBER(INDEX(Import.PLE,$K29,FJ$16)),IF(INDEX(Import.PLE,$K29,FJ$16)&lt;=mediçao,DJ29,0),0),PLE!$AA$28*DJ29)</f>
        <v>0</v>
      </c>
    </row>
    <row r="30" spans="2:166" s="88" customFormat="1">
      <c r="B30" s="120">
        <f t="shared" ca="1" si="3"/>
        <v>12</v>
      </c>
      <c r="C30" s="83" t="e">
        <f t="shared" si="4"/>
        <v>#REF!</v>
      </c>
      <c r="D30" s="140" t="e">
        <f>VLOOKUP(E30,#REF!,2,FALSE)</f>
        <v>#REF!</v>
      </c>
      <c r="E30" s="141" t="str">
        <f>IFERROR(INDEX(#REF!,MATCH(0,INDEX(COUNTIF($E$17:E29,#REF!),),)),"")</f>
        <v/>
      </c>
      <c r="F30" s="139" t="e">
        <f>IF(VLOOKUP(E30,#REF!,8,FALSE)=0,"",VLOOKUP(E30,#REF!,8,FALSE))</f>
        <v>#REF!</v>
      </c>
      <c r="G30" s="173" t="e">
        <f t="shared" si="5"/>
        <v>#REF!</v>
      </c>
      <c r="H30" s="174" t="e">
        <f t="shared" si="6"/>
        <v>#REF!</v>
      </c>
      <c r="I30" s="175" t="e">
        <f>SUMIF(#REF!,Eventograma_e_Quantitativos!E30,#REF!)</f>
        <v>#REF!</v>
      </c>
      <c r="J30" s="86"/>
      <c r="K30" s="170">
        <f>deactivatedados.form1</f>
        <v>3</v>
      </c>
      <c r="L30" s="169" t="s">
        <v>295</v>
      </c>
      <c r="M30" s="87"/>
      <c r="N30" s="180" t="e">
        <f>SUMIFS(#REF!,#REF!,Eventograma_e_Quantitativos!N$16,#REF!,Eventograma_e_Quantitativos!$E30)</f>
        <v>#REF!</v>
      </c>
      <c r="O30" s="180" t="e">
        <f>SUMIFS(#REF!,#REF!,Eventograma_e_Quantitativos!O$16,#REF!,Eventograma_e_Quantitativos!$E30)</f>
        <v>#REF!</v>
      </c>
      <c r="P30" s="180" t="e">
        <f>SUMIFS(#REF!,#REF!,Eventograma_e_Quantitativos!P$16,#REF!,Eventograma_e_Quantitativos!$E30)</f>
        <v>#REF!</v>
      </c>
      <c r="Q30" s="180" t="e">
        <f>SUMIFS(#REF!,#REF!,Eventograma_e_Quantitativos!Q$16,#REF!,Eventograma_e_Quantitativos!$E30)</f>
        <v>#REF!</v>
      </c>
      <c r="R30" s="180" t="e">
        <f>SUMIFS(#REF!,#REF!,Eventograma_e_Quantitativos!R$16,#REF!,Eventograma_e_Quantitativos!$E30)</f>
        <v>#REF!</v>
      </c>
      <c r="S30" s="180" t="e">
        <f>SUMIFS(#REF!,#REF!,Eventograma_e_Quantitativos!S$16,#REF!,Eventograma_e_Quantitativos!$E30)</f>
        <v>#REF!</v>
      </c>
      <c r="T30" s="180" t="e">
        <f>SUMIFS(#REF!,#REF!,Eventograma_e_Quantitativos!T$16,#REF!,Eventograma_e_Quantitativos!$E30)</f>
        <v>#REF!</v>
      </c>
      <c r="U30" s="180" t="e">
        <f>SUMIFS(#REF!,#REF!,Eventograma_e_Quantitativos!U$16,#REF!,Eventograma_e_Quantitativos!$E30)</f>
        <v>#REF!</v>
      </c>
      <c r="V30" s="180" t="e">
        <f>SUMIFS(#REF!,#REF!,Eventograma_e_Quantitativos!V$16,#REF!,Eventograma_e_Quantitativos!$E30)</f>
        <v>#REF!</v>
      </c>
      <c r="W30" s="180" t="e">
        <f>SUMIFS(#REF!,#REF!,Eventograma_e_Quantitativos!W$16,#REF!,Eventograma_e_Quantitativos!$E30)</f>
        <v>#REF!</v>
      </c>
      <c r="X30" s="180" t="e">
        <f>SUMIFS(#REF!,#REF!,Eventograma_e_Quantitativos!X$16,#REF!,Eventograma_e_Quantitativos!$E30)</f>
        <v>#REF!</v>
      </c>
      <c r="Y30" s="180" t="e">
        <f>SUMIFS(#REF!,#REF!,Eventograma_e_Quantitativos!Y$16,#REF!,Eventograma_e_Quantitativos!$E30)</f>
        <v>#REF!</v>
      </c>
      <c r="Z30" s="180" t="e">
        <f>SUMIFS(#REF!,#REF!,Eventograma_e_Quantitativos!Z$16,#REF!,Eventograma_e_Quantitativos!$E30)</f>
        <v>#REF!</v>
      </c>
      <c r="AA30" s="180" t="e">
        <f>SUMIFS(#REF!,#REF!,Eventograma_e_Quantitativos!AA$16,#REF!,Eventograma_e_Quantitativos!$E30)</f>
        <v>#REF!</v>
      </c>
      <c r="AB30" s="180" t="e">
        <f>SUMIFS(#REF!,#REF!,Eventograma_e_Quantitativos!AB$16,#REF!,Eventograma_e_Quantitativos!$E30)</f>
        <v>#REF!</v>
      </c>
      <c r="AC30" s="180" t="e">
        <f>SUMIFS(#REF!,#REF!,Eventograma_e_Quantitativos!AC$16,#REF!,Eventograma_e_Quantitativos!$E30)</f>
        <v>#REF!</v>
      </c>
      <c r="AD30" s="180" t="e">
        <f>SUMIFS(#REF!,#REF!,Eventograma_e_Quantitativos!AD$16,#REF!,Eventograma_e_Quantitativos!$E30)</f>
        <v>#REF!</v>
      </c>
      <c r="AE30" s="180" t="e">
        <f>SUMIFS(#REF!,#REF!,Eventograma_e_Quantitativos!AE$16,#REF!,Eventograma_e_Quantitativos!$E30)</f>
        <v>#REF!</v>
      </c>
      <c r="AF30" s="180" t="e">
        <f>SUMIFS(#REF!,#REF!,Eventograma_e_Quantitativos!AF$16,#REF!,Eventograma_e_Quantitativos!$E30)</f>
        <v>#REF!</v>
      </c>
      <c r="AG30" s="180" t="e">
        <f>SUMIFS(#REF!,#REF!,Eventograma_e_Quantitativos!AG$16,#REF!,Eventograma_e_Quantitativos!$E30)</f>
        <v>#REF!</v>
      </c>
      <c r="AH30" s="180" t="e">
        <f>SUMIFS(#REF!,#REF!,Eventograma_e_Quantitativos!AH$16,#REF!,Eventograma_e_Quantitativos!$E30)</f>
        <v>#REF!</v>
      </c>
      <c r="AI30" s="180" t="e">
        <f>SUMIFS(#REF!,#REF!,Eventograma_e_Quantitativos!AI$16,#REF!,Eventograma_e_Quantitativos!$E30)</f>
        <v>#REF!</v>
      </c>
      <c r="AJ30" s="180" t="e">
        <f>SUMIFS(#REF!,#REF!,Eventograma_e_Quantitativos!AJ$16,#REF!,Eventograma_e_Quantitativos!$E30)</f>
        <v>#REF!</v>
      </c>
      <c r="AK30" s="180" t="e">
        <f>SUMIFS(#REF!,#REF!,Eventograma_e_Quantitativos!AK$16,#REF!,Eventograma_e_Quantitativos!$E30)</f>
        <v>#REF!</v>
      </c>
      <c r="AL30" s="180" t="e">
        <f>SUMIFS(#REF!,#REF!,Eventograma_e_Quantitativos!AL$16,#REF!,Eventograma_e_Quantitativos!$E30)</f>
        <v>#REF!</v>
      </c>
      <c r="AM30" s="180" t="e">
        <f>SUMIFS(#REF!,#REF!,Eventograma_e_Quantitativos!AM$16,#REF!,Eventograma_e_Quantitativos!$E30)</f>
        <v>#REF!</v>
      </c>
      <c r="AN30" s="180" t="e">
        <f>SUMIFS(#REF!,#REF!,Eventograma_e_Quantitativos!AN$16,#REF!,Eventograma_e_Quantitativos!$E30)</f>
        <v>#REF!</v>
      </c>
      <c r="AO30" s="180" t="e">
        <f>SUMIFS(#REF!,#REF!,Eventograma_e_Quantitativos!AO$16,#REF!,Eventograma_e_Quantitativos!$E30)</f>
        <v>#REF!</v>
      </c>
      <c r="AP30" s="180" t="e">
        <f>SUMIFS(#REF!,#REF!,Eventograma_e_Quantitativos!AP$16,#REF!,Eventograma_e_Quantitativos!$E30)</f>
        <v>#REF!</v>
      </c>
      <c r="AQ30" s="180" t="e">
        <f>SUMIFS(#REF!,#REF!,Eventograma_e_Quantitativos!AQ$16,#REF!,Eventograma_e_Quantitativos!$E30)</f>
        <v>#REF!</v>
      </c>
      <c r="AR30" s="180" t="e">
        <f>SUMIFS(#REF!,#REF!,Eventograma_e_Quantitativos!AR$16,#REF!,Eventograma_e_Quantitativos!$E30)</f>
        <v>#REF!</v>
      </c>
      <c r="AS30" s="180" t="e">
        <f>SUMIFS(#REF!,#REF!,Eventograma_e_Quantitativos!AS$16,#REF!,Eventograma_e_Quantitativos!$E30)</f>
        <v>#REF!</v>
      </c>
      <c r="AT30" s="180" t="e">
        <f>SUMIFS(#REF!,#REF!,Eventograma_e_Quantitativos!AT$16,#REF!,Eventograma_e_Quantitativos!$E30)</f>
        <v>#REF!</v>
      </c>
      <c r="AU30" s="180" t="e">
        <f>SUMIFS(#REF!,#REF!,Eventograma_e_Quantitativos!AU$16,#REF!,Eventograma_e_Quantitativos!$E30)</f>
        <v>#REF!</v>
      </c>
      <c r="AV30" s="180" t="e">
        <f>SUMIFS(#REF!,#REF!,Eventograma_e_Quantitativos!AV$16,#REF!,Eventograma_e_Quantitativos!$E30)</f>
        <v>#REF!</v>
      </c>
      <c r="AW30" s="180" t="e">
        <f>SUMIFS(#REF!,#REF!,Eventograma_e_Quantitativos!AW$16,#REF!,Eventograma_e_Quantitativos!$E30)</f>
        <v>#REF!</v>
      </c>
      <c r="AX30" s="180" t="e">
        <f>SUMIFS(#REF!,#REF!,Eventograma_e_Quantitativos!AX$16,#REF!,Eventograma_e_Quantitativos!$E30)</f>
        <v>#REF!</v>
      </c>
      <c r="AY30" s="180" t="e">
        <f>SUMIFS(#REF!,#REF!,Eventograma_e_Quantitativos!AY$16,#REF!,Eventograma_e_Quantitativos!$E30)</f>
        <v>#REF!</v>
      </c>
      <c r="AZ30" s="180" t="e">
        <f>SUMIFS(#REF!,#REF!,Eventograma_e_Quantitativos!AZ$16,#REF!,Eventograma_e_Quantitativos!$E30)</f>
        <v>#REF!</v>
      </c>
      <c r="BA30" s="180" t="e">
        <f>SUMIFS(#REF!,#REF!,Eventograma_e_Quantitativos!BA$16,#REF!,Eventograma_e_Quantitativos!$E30)</f>
        <v>#REF!</v>
      </c>
      <c r="BB30" s="180" t="e">
        <f>SUMIFS(#REF!,#REF!,Eventograma_e_Quantitativos!BB$16,#REF!,Eventograma_e_Quantitativos!$E30)</f>
        <v>#REF!</v>
      </c>
      <c r="BC30" s="180" t="e">
        <f>SUMIFS(#REF!,#REF!,Eventograma_e_Quantitativos!BC$16,#REF!,Eventograma_e_Quantitativos!$E30)</f>
        <v>#REF!</v>
      </c>
      <c r="BD30" s="180" t="e">
        <f>SUMIFS(#REF!,#REF!,Eventograma_e_Quantitativos!BD$16,#REF!,Eventograma_e_Quantitativos!$E30)</f>
        <v>#REF!</v>
      </c>
      <c r="BE30" s="180" t="e">
        <f>SUMIFS(#REF!,#REF!,Eventograma_e_Quantitativos!BE$16,#REF!,Eventograma_e_Quantitativos!$E30)</f>
        <v>#REF!</v>
      </c>
      <c r="BF30" s="180" t="e">
        <f>SUMIFS(#REF!,#REF!,Eventograma_e_Quantitativos!BF$16,#REF!,Eventograma_e_Quantitativos!$E30)</f>
        <v>#REF!</v>
      </c>
      <c r="BG30" s="180" t="e">
        <f>SUMIFS(#REF!,#REF!,Eventograma_e_Quantitativos!BG$16,#REF!,Eventograma_e_Quantitativos!$E30)</f>
        <v>#REF!</v>
      </c>
      <c r="BH30" s="180" t="e">
        <f>SUMIFS(#REF!,#REF!,Eventograma_e_Quantitativos!BH$16,#REF!,Eventograma_e_Quantitativos!$E30)</f>
        <v>#REF!</v>
      </c>
      <c r="BI30" s="180" t="e">
        <f>SUMIFS(#REF!,#REF!,Eventograma_e_Quantitativos!BI$16,#REF!,Eventograma_e_Quantitativos!$E30)</f>
        <v>#REF!</v>
      </c>
      <c r="BJ30" s="180" t="e">
        <f>SUMIFS(#REF!,#REF!,Eventograma_e_Quantitativos!BJ$16,#REF!,Eventograma_e_Quantitativos!$E30)</f>
        <v>#REF!</v>
      </c>
      <c r="BK30" s="180" t="e">
        <f>SUMIFS(#REF!,#REF!,Eventograma_e_Quantitativos!BK$16,#REF!,Eventograma_e_Quantitativos!$E30)</f>
        <v>#REF!</v>
      </c>
      <c r="BM30" s="121" t="e">
        <f t="shared" si="7"/>
        <v>#REF!</v>
      </c>
      <c r="BN30" s="121" t="e">
        <f t="shared" si="8"/>
        <v>#REF!</v>
      </c>
      <c r="BO30" s="121" t="e">
        <f t="shared" si="9"/>
        <v>#REF!</v>
      </c>
      <c r="BP30" s="121" t="e">
        <f t="shared" si="10"/>
        <v>#REF!</v>
      </c>
      <c r="BQ30" s="121">
        <f t="shared" si="11"/>
        <v>0</v>
      </c>
      <c r="BR30" s="121">
        <f t="shared" si="12"/>
        <v>0</v>
      </c>
      <c r="BS30" s="121">
        <f t="shared" si="13"/>
        <v>0</v>
      </c>
      <c r="BT30" s="121">
        <f t="shared" si="14"/>
        <v>0</v>
      </c>
      <c r="BU30" s="121">
        <f t="shared" si="15"/>
        <v>0</v>
      </c>
      <c r="BV30" s="121">
        <f t="shared" si="16"/>
        <v>0</v>
      </c>
      <c r="BW30" s="121">
        <f t="shared" si="17"/>
        <v>0</v>
      </c>
      <c r="BX30" s="121">
        <f t="shared" si="18"/>
        <v>0</v>
      </c>
      <c r="BY30" s="121">
        <f t="shared" si="19"/>
        <v>0</v>
      </c>
      <c r="BZ30" s="121">
        <f t="shared" si="20"/>
        <v>0</v>
      </c>
      <c r="CA30" s="121">
        <f t="shared" si="21"/>
        <v>0</v>
      </c>
      <c r="CB30" s="121">
        <f t="shared" si="22"/>
        <v>0</v>
      </c>
      <c r="CC30" s="121">
        <f t="shared" si="23"/>
        <v>0</v>
      </c>
      <c r="CD30" s="121">
        <f t="shared" si="24"/>
        <v>0</v>
      </c>
      <c r="CE30" s="121">
        <f t="shared" si="25"/>
        <v>0</v>
      </c>
      <c r="CF30" s="121">
        <f t="shared" si="26"/>
        <v>0</v>
      </c>
      <c r="CG30" s="121">
        <f t="shared" si="27"/>
        <v>0</v>
      </c>
      <c r="CH30" s="121">
        <f t="shared" si="28"/>
        <v>0</v>
      </c>
      <c r="CI30" s="121">
        <f t="shared" si="29"/>
        <v>0</v>
      </c>
      <c r="CJ30" s="121">
        <f t="shared" si="30"/>
        <v>0</v>
      </c>
      <c r="CK30" s="121">
        <f t="shared" si="31"/>
        <v>0</v>
      </c>
      <c r="CL30" s="121">
        <f t="shared" si="32"/>
        <v>0</v>
      </c>
      <c r="CM30" s="121">
        <f t="shared" si="33"/>
        <v>0</v>
      </c>
      <c r="CN30" s="121">
        <f t="shared" si="34"/>
        <v>0</v>
      </c>
      <c r="CO30" s="121">
        <f t="shared" si="35"/>
        <v>0</v>
      </c>
      <c r="CP30" s="121">
        <f t="shared" si="36"/>
        <v>0</v>
      </c>
      <c r="CQ30" s="121">
        <f t="shared" si="37"/>
        <v>0</v>
      </c>
      <c r="CR30" s="121">
        <f t="shared" si="38"/>
        <v>0</v>
      </c>
      <c r="CS30" s="121">
        <f t="shared" si="39"/>
        <v>0</v>
      </c>
      <c r="CT30" s="121">
        <f t="shared" si="40"/>
        <v>0</v>
      </c>
      <c r="CU30" s="121">
        <f t="shared" si="41"/>
        <v>0</v>
      </c>
      <c r="CV30" s="121">
        <f t="shared" si="42"/>
        <v>0</v>
      </c>
      <c r="CW30" s="121">
        <f t="shared" si="43"/>
        <v>0</v>
      </c>
      <c r="CX30" s="121">
        <f t="shared" si="44"/>
        <v>0</v>
      </c>
      <c r="CY30" s="121">
        <f t="shared" si="45"/>
        <v>0</v>
      </c>
      <c r="CZ30" s="121">
        <f t="shared" si="46"/>
        <v>0</v>
      </c>
      <c r="DA30" s="121">
        <f t="shared" si="47"/>
        <v>0</v>
      </c>
      <c r="DB30" s="121">
        <f t="shared" si="48"/>
        <v>0</v>
      </c>
      <c r="DC30" s="121">
        <f t="shared" si="49"/>
        <v>0</v>
      </c>
      <c r="DD30" s="121">
        <f t="shared" si="50"/>
        <v>0</v>
      </c>
      <c r="DE30" s="121">
        <f t="shared" si="51"/>
        <v>0</v>
      </c>
      <c r="DF30" s="121">
        <f t="shared" si="52"/>
        <v>0</v>
      </c>
      <c r="DG30" s="121">
        <f t="shared" si="53"/>
        <v>0</v>
      </c>
      <c r="DH30" s="121">
        <f t="shared" si="54"/>
        <v>0</v>
      </c>
      <c r="DI30" s="121">
        <f t="shared" si="55"/>
        <v>0</v>
      </c>
      <c r="DJ30" s="121">
        <f t="shared" si="56"/>
        <v>0</v>
      </c>
      <c r="DK30" s="128" t="e">
        <f t="shared" si="57"/>
        <v>#REF!</v>
      </c>
      <c r="DL30" s="128">
        <f t="shared" ca="1" si="58"/>
        <v>0</v>
      </c>
      <c r="DM30" s="121">
        <f ca="1">IF($K30&lt;&gt;1,IF(ISNUMBER(INDEX(Import.PLE,$K30,DM$16)),IF(INDEX(Import.PLE,$K30,DM$16)&lt;=mediçao,BM30,0),0),PLE!$AA$28*BM30)</f>
        <v>0</v>
      </c>
      <c r="DN30" s="121">
        <f ca="1">IF($K30&lt;&gt;1,IF(ISNUMBER(INDEX(Import.PLE,$K30,DN$16)),IF(INDEX(Import.PLE,$K30,DN$16)&lt;=mediçao,BN30,0),0),PLE!$AA$28*BN30)</f>
        <v>0</v>
      </c>
      <c r="DO30" s="121">
        <f ca="1">IF($K30&lt;&gt;1,IF(ISNUMBER(INDEX(Import.PLE,$K30,DO$16)),IF(INDEX(Import.PLE,$K30,DO$16)&lt;=mediçao,BO30,0),0),PLE!$AA$28*BO30)</f>
        <v>0</v>
      </c>
      <c r="DP30" s="121">
        <f ca="1">IF($K30&lt;&gt;1,IF(ISNUMBER(INDEX(Import.PLE,$K30,DP$16)),IF(INDEX(Import.PLE,$K30,DP$16)&lt;=mediçao,BP30,0),0),PLE!$AA$28*BP30)</f>
        <v>0</v>
      </c>
      <c r="DQ30" s="121">
        <f ca="1">IF($K30&lt;&gt;1,IF(ISNUMBER(INDEX(Import.PLE,$K30,DQ$16)),IF(INDEX(Import.PLE,$K30,DQ$16)&lt;=mediçao,BQ30,0),0),PLE!$AA$28*BQ30)</f>
        <v>0</v>
      </c>
      <c r="DR30" s="121">
        <f ca="1">IF($K30&lt;&gt;1,IF(ISNUMBER(INDEX(Import.PLE,$K30,DR$16)),IF(INDEX(Import.PLE,$K30,DR$16)&lt;=mediçao,BR30,0),0),PLE!$AA$28*BR30)</f>
        <v>0</v>
      </c>
      <c r="DS30" s="121">
        <f ca="1">IF($K30&lt;&gt;1,IF(ISNUMBER(INDEX(Import.PLE,$K30,DS$16)),IF(INDEX(Import.PLE,$K30,DS$16)&lt;=mediçao,BS30,0),0),PLE!$AA$28*BS30)</f>
        <v>0</v>
      </c>
      <c r="DT30" s="121">
        <f ca="1">IF($K30&lt;&gt;1,IF(ISNUMBER(INDEX(Import.PLE,$K30,DT$16)),IF(INDEX(Import.PLE,$K30,DT$16)&lt;=mediçao,BT30,0),0),PLE!$AA$28*BT30)</f>
        <v>0</v>
      </c>
      <c r="DU30" s="121">
        <f ca="1">IF($K30&lt;&gt;1,IF(ISNUMBER(INDEX(Import.PLE,$K30,DU$16)),IF(INDEX(Import.PLE,$K30,DU$16)&lt;=mediçao,BU30,0),0),PLE!$AA$28*BU30)</f>
        <v>0</v>
      </c>
      <c r="DV30" s="121">
        <f ca="1">IF($K30&lt;&gt;1,IF(ISNUMBER(INDEX(Import.PLE,$K30,DV$16)),IF(INDEX(Import.PLE,$K30,DV$16)&lt;=mediçao,BV30,0),0),PLE!$AA$28*BV30)</f>
        <v>0</v>
      </c>
      <c r="DW30" s="121">
        <f ca="1">IF($K30&lt;&gt;1,IF(ISNUMBER(INDEX(Import.PLE,$K30,DW$16)),IF(INDEX(Import.PLE,$K30,DW$16)&lt;=mediçao,BW30,0),0),PLE!$AA$28*BW30)</f>
        <v>0</v>
      </c>
      <c r="DX30" s="121">
        <f ca="1">IF($K30&lt;&gt;1,IF(ISNUMBER(INDEX(Import.PLE,$K30,DX$16)),IF(INDEX(Import.PLE,$K30,DX$16)&lt;=mediçao,BX30,0),0),PLE!$AA$28*BX30)</f>
        <v>0</v>
      </c>
      <c r="DY30" s="121">
        <f ca="1">IF($K30&lt;&gt;1,IF(ISNUMBER(INDEX(Import.PLE,$K30,DY$16)),IF(INDEX(Import.PLE,$K30,DY$16)&lt;=mediçao,BY30,0),0),PLE!$AA$28*BY30)</f>
        <v>0</v>
      </c>
      <c r="DZ30" s="121">
        <f ca="1">IF($K30&lt;&gt;1,IF(ISNUMBER(INDEX(Import.PLE,$K30,DZ$16)),IF(INDEX(Import.PLE,$K30,DZ$16)&lt;=mediçao,BZ30,0),0),PLE!$AA$28*BZ30)</f>
        <v>0</v>
      </c>
      <c r="EA30" s="121">
        <f ca="1">IF($K30&lt;&gt;1,IF(ISNUMBER(INDEX(Import.PLE,$K30,EA$16)),IF(INDEX(Import.PLE,$K30,EA$16)&lt;=mediçao,CA30,0),0),PLE!$AA$28*CA30)</f>
        <v>0</v>
      </c>
      <c r="EB30" s="121">
        <f ca="1">IF($K30&lt;&gt;1,IF(ISNUMBER(INDEX(Import.PLE,$K30,EB$16)),IF(INDEX(Import.PLE,$K30,EB$16)&lt;=mediçao,CB30,0),0),PLE!$AA$28*CB30)</f>
        <v>0</v>
      </c>
      <c r="EC30" s="121">
        <f ca="1">IF($K30&lt;&gt;1,IF(ISNUMBER(INDEX(Import.PLE,$K30,EC$16)),IF(INDEX(Import.PLE,$K30,EC$16)&lt;=mediçao,CC30,0),0),PLE!$AA$28*CC30)</f>
        <v>0</v>
      </c>
      <c r="ED30" s="121">
        <f ca="1">IF($K30&lt;&gt;1,IF(ISNUMBER(INDEX(Import.PLE,$K30,ED$16)),IF(INDEX(Import.PLE,$K30,ED$16)&lt;=mediçao,CD30,0),0),PLE!$AA$28*CD30)</f>
        <v>0</v>
      </c>
      <c r="EE30" s="121">
        <f ca="1">IF($K30&lt;&gt;1,IF(ISNUMBER(INDEX(Import.PLE,$K30,EE$16)),IF(INDEX(Import.PLE,$K30,EE$16)&lt;=mediçao,CE30,0),0),PLE!$AA$28*CE30)</f>
        <v>0</v>
      </c>
      <c r="EF30" s="121">
        <f ca="1">IF($K30&lt;&gt;1,IF(ISNUMBER(INDEX(Import.PLE,$K30,EF$16)),IF(INDEX(Import.PLE,$K30,EF$16)&lt;=mediçao,CF30,0),0),PLE!$AA$28*CF30)</f>
        <v>0</v>
      </c>
      <c r="EG30" s="121">
        <f ca="1">IF($K30&lt;&gt;1,IF(ISNUMBER(INDEX(Import.PLE,$K30,EG$16)),IF(INDEX(Import.PLE,$K30,EG$16)&lt;=mediçao,CG30,0),0),PLE!$AA$28*CG30)</f>
        <v>0</v>
      </c>
      <c r="EH30" s="121">
        <f ca="1">IF($K30&lt;&gt;1,IF(ISNUMBER(INDEX(Import.PLE,$K30,EH$16)),IF(INDEX(Import.PLE,$K30,EH$16)&lt;=mediçao,CH30,0),0),PLE!$AA$28*CH30)</f>
        <v>0</v>
      </c>
      <c r="EI30" s="121">
        <f ca="1">IF($K30&lt;&gt;1,IF(ISNUMBER(INDEX(Import.PLE,$K30,EI$16)),IF(INDEX(Import.PLE,$K30,EI$16)&lt;=mediçao,CI30,0),0),PLE!$AA$28*CI30)</f>
        <v>0</v>
      </c>
      <c r="EJ30" s="121">
        <f ca="1">IF($K30&lt;&gt;1,IF(ISNUMBER(INDEX(Import.PLE,$K30,EJ$16)),IF(INDEX(Import.PLE,$K30,EJ$16)&lt;=mediçao,CJ30,0),0),PLE!$AA$28*CJ30)</f>
        <v>0</v>
      </c>
      <c r="EK30" s="121">
        <f ca="1">IF($K30&lt;&gt;1,IF(ISNUMBER(INDEX(Import.PLE,$K30,EK$16)),IF(INDEX(Import.PLE,$K30,EK$16)&lt;=mediçao,CK30,0),0),PLE!$AA$28*CK30)</f>
        <v>0</v>
      </c>
      <c r="EL30" s="121">
        <f ca="1">IF($K30&lt;&gt;1,IF(ISNUMBER(INDEX(Import.PLE,$K30,EL$16)),IF(INDEX(Import.PLE,$K30,EL$16)&lt;=mediçao,CL30,0),0),PLE!$AA$28*CL30)</f>
        <v>0</v>
      </c>
      <c r="EM30" s="121">
        <f ca="1">IF($K30&lt;&gt;1,IF(ISNUMBER(INDEX(Import.PLE,$K30,EM$16)),IF(INDEX(Import.PLE,$K30,EM$16)&lt;=mediçao,CM30,0),0),PLE!$AA$28*CM30)</f>
        <v>0</v>
      </c>
      <c r="EN30" s="121">
        <f ca="1">IF($K30&lt;&gt;1,IF(ISNUMBER(INDEX(Import.PLE,$K30,EN$16)),IF(INDEX(Import.PLE,$K30,EN$16)&lt;=mediçao,CN30,0),0),PLE!$AA$28*CN30)</f>
        <v>0</v>
      </c>
      <c r="EO30" s="121">
        <f ca="1">IF($K30&lt;&gt;1,IF(ISNUMBER(INDEX(Import.PLE,$K30,EO$16)),IF(INDEX(Import.PLE,$K30,EO$16)&lt;=mediçao,CO30,0),0),PLE!$AA$28*CO30)</f>
        <v>0</v>
      </c>
      <c r="EP30" s="121">
        <f ca="1">IF($K30&lt;&gt;1,IF(ISNUMBER(INDEX(Import.PLE,$K30,EP$16)),IF(INDEX(Import.PLE,$K30,EP$16)&lt;=mediçao,CP30,0),0),PLE!$AA$28*CP30)</f>
        <v>0</v>
      </c>
      <c r="EQ30" s="121">
        <f ca="1">IF($K30&lt;&gt;1,IF(ISNUMBER(INDEX(Import.PLE,$K30,EQ$16)),IF(INDEX(Import.PLE,$K30,EQ$16)&lt;=mediçao,CQ30,0),0),PLE!$AA$28*CQ30)</f>
        <v>0</v>
      </c>
      <c r="ER30" s="121">
        <f ca="1">IF($K30&lt;&gt;1,IF(ISNUMBER(INDEX(Import.PLE,$K30,ER$16)),IF(INDEX(Import.PLE,$K30,ER$16)&lt;=mediçao,CR30,0),0),PLE!$AA$28*CR30)</f>
        <v>0</v>
      </c>
      <c r="ES30" s="121">
        <f ca="1">IF($K30&lt;&gt;1,IF(ISNUMBER(INDEX(Import.PLE,$K30,ES$16)),IF(INDEX(Import.PLE,$K30,ES$16)&lt;=mediçao,CS30,0),0),PLE!$AA$28*CS30)</f>
        <v>0</v>
      </c>
      <c r="ET30" s="121">
        <f ca="1">IF($K30&lt;&gt;1,IF(ISNUMBER(INDEX(Import.PLE,$K30,ET$16)),IF(INDEX(Import.PLE,$K30,ET$16)&lt;=mediçao,CT30,0),0),PLE!$AA$28*CT30)</f>
        <v>0</v>
      </c>
      <c r="EU30" s="121">
        <f ca="1">IF($K30&lt;&gt;1,IF(ISNUMBER(INDEX(Import.PLE,$K30,EU$16)),IF(INDEX(Import.PLE,$K30,EU$16)&lt;=mediçao,CU30,0),0),PLE!$AA$28*CU30)</f>
        <v>0</v>
      </c>
      <c r="EV30" s="121">
        <f ca="1">IF($K30&lt;&gt;1,IF(ISNUMBER(INDEX(Import.PLE,$K30,EV$16)),IF(INDEX(Import.PLE,$K30,EV$16)&lt;=mediçao,CV30,0),0),PLE!$AA$28*CV30)</f>
        <v>0</v>
      </c>
      <c r="EW30" s="121">
        <f ca="1">IF($K30&lt;&gt;1,IF(ISNUMBER(INDEX(Import.PLE,$K30,EW$16)),IF(INDEX(Import.PLE,$K30,EW$16)&lt;=mediçao,CW30,0),0),PLE!$AA$28*CW30)</f>
        <v>0</v>
      </c>
      <c r="EX30" s="121">
        <f ca="1">IF($K30&lt;&gt;1,IF(ISNUMBER(INDEX(Import.PLE,$K30,EX$16)),IF(INDEX(Import.PLE,$K30,EX$16)&lt;=mediçao,CX30,0),0),PLE!$AA$28*CX30)</f>
        <v>0</v>
      </c>
      <c r="EY30" s="121">
        <f ca="1">IF($K30&lt;&gt;1,IF(ISNUMBER(INDEX(Import.PLE,$K30,EY$16)),IF(INDEX(Import.PLE,$K30,EY$16)&lt;=mediçao,CY30,0),0),PLE!$AA$28*CY30)</f>
        <v>0</v>
      </c>
      <c r="EZ30" s="121">
        <f ca="1">IF($K30&lt;&gt;1,IF(ISNUMBER(INDEX(Import.PLE,$K30,EZ$16)),IF(INDEX(Import.PLE,$K30,EZ$16)&lt;=mediçao,CZ30,0),0),PLE!$AA$28*CZ30)</f>
        <v>0</v>
      </c>
      <c r="FA30" s="121">
        <f ca="1">IF($K30&lt;&gt;1,IF(ISNUMBER(INDEX(Import.PLE,$K30,FA$16)),IF(INDEX(Import.PLE,$K30,FA$16)&lt;=mediçao,DA30,0),0),PLE!$AA$28*DA30)</f>
        <v>0</v>
      </c>
      <c r="FB30" s="121">
        <f ca="1">IF($K30&lt;&gt;1,IF(ISNUMBER(INDEX(Import.PLE,$K30,FB$16)),IF(INDEX(Import.PLE,$K30,FB$16)&lt;=mediçao,DB30,0),0),PLE!$AA$28*DB30)</f>
        <v>0</v>
      </c>
      <c r="FC30" s="121">
        <f ca="1">IF($K30&lt;&gt;1,IF(ISNUMBER(INDEX(Import.PLE,$K30,FC$16)),IF(INDEX(Import.PLE,$K30,FC$16)&lt;=mediçao,DC30,0),0),PLE!$AA$28*DC30)</f>
        <v>0</v>
      </c>
      <c r="FD30" s="121">
        <f ca="1">IF($K30&lt;&gt;1,IF(ISNUMBER(INDEX(Import.PLE,$K30,FD$16)),IF(INDEX(Import.PLE,$K30,FD$16)&lt;=mediçao,DD30,0),0),PLE!$AA$28*DD30)</f>
        <v>0</v>
      </c>
      <c r="FE30" s="121">
        <f ca="1">IF($K30&lt;&gt;1,IF(ISNUMBER(INDEX(Import.PLE,$K30,FE$16)),IF(INDEX(Import.PLE,$K30,FE$16)&lt;=mediçao,DE30,0),0),PLE!$AA$28*DE30)</f>
        <v>0</v>
      </c>
      <c r="FF30" s="121">
        <f ca="1">IF($K30&lt;&gt;1,IF(ISNUMBER(INDEX(Import.PLE,$K30,FF$16)),IF(INDEX(Import.PLE,$K30,FF$16)&lt;=mediçao,DF30,0),0),PLE!$AA$28*DF30)</f>
        <v>0</v>
      </c>
      <c r="FG30" s="121">
        <f ca="1">IF($K30&lt;&gt;1,IF(ISNUMBER(INDEX(Import.PLE,$K30,FG$16)),IF(INDEX(Import.PLE,$K30,FG$16)&lt;=mediçao,DG30,0),0),PLE!$AA$28*DG30)</f>
        <v>0</v>
      </c>
      <c r="FH30" s="121">
        <f ca="1">IF($K30&lt;&gt;1,IF(ISNUMBER(INDEX(Import.PLE,$K30,FH$16)),IF(INDEX(Import.PLE,$K30,FH$16)&lt;=mediçao,DH30,0),0),PLE!$AA$28*DH30)</f>
        <v>0</v>
      </c>
      <c r="FI30" s="121">
        <f ca="1">IF($K30&lt;&gt;1,IF(ISNUMBER(INDEX(Import.PLE,$K30,FI$16)),IF(INDEX(Import.PLE,$K30,FI$16)&lt;=mediçao,DI30,0),0),PLE!$AA$28*DI30)</f>
        <v>0</v>
      </c>
      <c r="FJ30" s="121">
        <f ca="1">IF($K30&lt;&gt;1,IF(ISNUMBER(INDEX(Import.PLE,$K30,FJ$16)),IF(INDEX(Import.PLE,$K30,FJ$16)&lt;=mediçao,DJ30,0),0),PLE!$AA$28*DJ30)</f>
        <v>0</v>
      </c>
    </row>
    <row r="31" spans="2:166" s="88" customFormat="1">
      <c r="B31" s="120">
        <f t="shared" ca="1" si="3"/>
        <v>13</v>
      </c>
      <c r="C31" s="83" t="e">
        <f t="shared" si="4"/>
        <v>#REF!</v>
      </c>
      <c r="D31" s="140" t="e">
        <f>VLOOKUP(E31,#REF!,2,FALSE)</f>
        <v>#REF!</v>
      </c>
      <c r="E31" s="141" t="str">
        <f>IFERROR(INDEX(#REF!,MATCH(0,INDEX(COUNTIF($E$17:E30,#REF!),),)),"")</f>
        <v/>
      </c>
      <c r="F31" s="139" t="e">
        <f>IF(VLOOKUP(E31,#REF!,8,FALSE)=0,"",VLOOKUP(E31,#REF!,8,FALSE))</f>
        <v>#REF!</v>
      </c>
      <c r="G31" s="173" t="e">
        <f t="shared" si="5"/>
        <v>#REF!</v>
      </c>
      <c r="H31" s="174" t="e">
        <f t="shared" si="6"/>
        <v>#REF!</v>
      </c>
      <c r="I31" s="175" t="e">
        <f>SUMIF(#REF!,Eventograma_e_Quantitativos!E31,#REF!)</f>
        <v>#REF!</v>
      </c>
      <c r="J31" s="86"/>
      <c r="K31" s="170">
        <f>deactivatedados.form1</f>
        <v>3</v>
      </c>
      <c r="L31" s="182" t="s">
        <v>295</v>
      </c>
      <c r="M31" s="87"/>
      <c r="N31" s="180" t="e">
        <f>SUMIFS(#REF!,#REF!,Eventograma_e_Quantitativos!N$16,#REF!,Eventograma_e_Quantitativos!$E31)</f>
        <v>#REF!</v>
      </c>
      <c r="O31" s="180" t="e">
        <f>SUMIFS(#REF!,#REF!,Eventograma_e_Quantitativos!O$16,#REF!,Eventograma_e_Quantitativos!$E31)</f>
        <v>#REF!</v>
      </c>
      <c r="P31" s="180" t="e">
        <f>SUMIFS(#REF!,#REF!,Eventograma_e_Quantitativos!P$16,#REF!,Eventograma_e_Quantitativos!$E31)</f>
        <v>#REF!</v>
      </c>
      <c r="Q31" s="180" t="e">
        <f>SUMIFS(#REF!,#REF!,Eventograma_e_Quantitativos!Q$16,#REF!,Eventograma_e_Quantitativos!$E31)</f>
        <v>#REF!</v>
      </c>
      <c r="R31" s="180" t="e">
        <f>SUMIFS(#REF!,#REF!,Eventograma_e_Quantitativos!R$16,#REF!,Eventograma_e_Quantitativos!$E31)</f>
        <v>#REF!</v>
      </c>
      <c r="S31" s="180" t="e">
        <f>SUMIFS(#REF!,#REF!,Eventograma_e_Quantitativos!S$16,#REF!,Eventograma_e_Quantitativos!$E31)</f>
        <v>#REF!</v>
      </c>
      <c r="T31" s="180" t="e">
        <f>SUMIFS(#REF!,#REF!,Eventograma_e_Quantitativos!T$16,#REF!,Eventograma_e_Quantitativos!$E31)</f>
        <v>#REF!</v>
      </c>
      <c r="U31" s="180" t="e">
        <f>SUMIFS(#REF!,#REF!,Eventograma_e_Quantitativos!U$16,#REF!,Eventograma_e_Quantitativos!$E31)</f>
        <v>#REF!</v>
      </c>
      <c r="V31" s="180" t="e">
        <f>SUMIFS(#REF!,#REF!,Eventograma_e_Quantitativos!V$16,#REF!,Eventograma_e_Quantitativos!$E31)</f>
        <v>#REF!</v>
      </c>
      <c r="W31" s="180" t="e">
        <f>SUMIFS(#REF!,#REF!,Eventograma_e_Quantitativos!W$16,#REF!,Eventograma_e_Quantitativos!$E31)</f>
        <v>#REF!</v>
      </c>
      <c r="X31" s="180" t="e">
        <f>SUMIFS(#REF!,#REF!,Eventograma_e_Quantitativos!X$16,#REF!,Eventograma_e_Quantitativos!$E31)</f>
        <v>#REF!</v>
      </c>
      <c r="Y31" s="180" t="e">
        <f>SUMIFS(#REF!,#REF!,Eventograma_e_Quantitativos!Y$16,#REF!,Eventograma_e_Quantitativos!$E31)</f>
        <v>#REF!</v>
      </c>
      <c r="Z31" s="180" t="e">
        <f>SUMIFS(#REF!,#REF!,Eventograma_e_Quantitativos!Z$16,#REF!,Eventograma_e_Quantitativos!$E31)</f>
        <v>#REF!</v>
      </c>
      <c r="AA31" s="180" t="e">
        <f>SUMIFS(#REF!,#REF!,Eventograma_e_Quantitativos!AA$16,#REF!,Eventograma_e_Quantitativos!$E31)</f>
        <v>#REF!</v>
      </c>
      <c r="AB31" s="180" t="e">
        <f>SUMIFS(#REF!,#REF!,Eventograma_e_Quantitativos!AB$16,#REF!,Eventograma_e_Quantitativos!$E31)</f>
        <v>#REF!</v>
      </c>
      <c r="AC31" s="180" t="e">
        <f>SUMIFS(#REF!,#REF!,Eventograma_e_Quantitativos!AC$16,#REF!,Eventograma_e_Quantitativos!$E31)</f>
        <v>#REF!</v>
      </c>
      <c r="AD31" s="180" t="e">
        <f>SUMIFS(#REF!,#REF!,Eventograma_e_Quantitativos!AD$16,#REF!,Eventograma_e_Quantitativos!$E31)</f>
        <v>#REF!</v>
      </c>
      <c r="AE31" s="180" t="e">
        <f>SUMIFS(#REF!,#REF!,Eventograma_e_Quantitativos!AE$16,#REF!,Eventograma_e_Quantitativos!$E31)</f>
        <v>#REF!</v>
      </c>
      <c r="AF31" s="180" t="e">
        <f>SUMIFS(#REF!,#REF!,Eventograma_e_Quantitativos!AF$16,#REF!,Eventograma_e_Quantitativos!$E31)</f>
        <v>#REF!</v>
      </c>
      <c r="AG31" s="180" t="e">
        <f>SUMIFS(#REF!,#REF!,Eventograma_e_Quantitativos!AG$16,#REF!,Eventograma_e_Quantitativos!$E31)</f>
        <v>#REF!</v>
      </c>
      <c r="AH31" s="180" t="e">
        <f>SUMIFS(#REF!,#REF!,Eventograma_e_Quantitativos!AH$16,#REF!,Eventograma_e_Quantitativos!$E31)</f>
        <v>#REF!</v>
      </c>
      <c r="AI31" s="180" t="e">
        <f>SUMIFS(#REF!,#REF!,Eventograma_e_Quantitativos!AI$16,#REF!,Eventograma_e_Quantitativos!$E31)</f>
        <v>#REF!</v>
      </c>
      <c r="AJ31" s="180" t="e">
        <f>SUMIFS(#REF!,#REF!,Eventograma_e_Quantitativos!AJ$16,#REF!,Eventograma_e_Quantitativos!$E31)</f>
        <v>#REF!</v>
      </c>
      <c r="AK31" s="180" t="e">
        <f>SUMIFS(#REF!,#REF!,Eventograma_e_Quantitativos!AK$16,#REF!,Eventograma_e_Quantitativos!$E31)</f>
        <v>#REF!</v>
      </c>
      <c r="AL31" s="180" t="e">
        <f>SUMIFS(#REF!,#REF!,Eventograma_e_Quantitativos!AL$16,#REF!,Eventograma_e_Quantitativos!$E31)</f>
        <v>#REF!</v>
      </c>
      <c r="AM31" s="180" t="e">
        <f>SUMIFS(#REF!,#REF!,Eventograma_e_Quantitativos!AM$16,#REF!,Eventograma_e_Quantitativos!$E31)</f>
        <v>#REF!</v>
      </c>
      <c r="AN31" s="180" t="e">
        <f>SUMIFS(#REF!,#REF!,Eventograma_e_Quantitativos!AN$16,#REF!,Eventograma_e_Quantitativos!$E31)</f>
        <v>#REF!</v>
      </c>
      <c r="AO31" s="180" t="e">
        <f>SUMIFS(#REF!,#REF!,Eventograma_e_Quantitativos!AO$16,#REF!,Eventograma_e_Quantitativos!$E31)</f>
        <v>#REF!</v>
      </c>
      <c r="AP31" s="180" t="e">
        <f>SUMIFS(#REF!,#REF!,Eventograma_e_Quantitativos!AP$16,#REF!,Eventograma_e_Quantitativos!$E31)</f>
        <v>#REF!</v>
      </c>
      <c r="AQ31" s="180" t="e">
        <f>SUMIFS(#REF!,#REF!,Eventograma_e_Quantitativos!AQ$16,#REF!,Eventograma_e_Quantitativos!$E31)</f>
        <v>#REF!</v>
      </c>
      <c r="AR31" s="180" t="e">
        <f>SUMIFS(#REF!,#REF!,Eventograma_e_Quantitativos!AR$16,#REF!,Eventograma_e_Quantitativos!$E31)</f>
        <v>#REF!</v>
      </c>
      <c r="AS31" s="180" t="e">
        <f>SUMIFS(#REF!,#REF!,Eventograma_e_Quantitativos!AS$16,#REF!,Eventograma_e_Quantitativos!$E31)</f>
        <v>#REF!</v>
      </c>
      <c r="AT31" s="180" t="e">
        <f>SUMIFS(#REF!,#REF!,Eventograma_e_Quantitativos!AT$16,#REF!,Eventograma_e_Quantitativos!$E31)</f>
        <v>#REF!</v>
      </c>
      <c r="AU31" s="180" t="e">
        <f>SUMIFS(#REF!,#REF!,Eventograma_e_Quantitativos!AU$16,#REF!,Eventograma_e_Quantitativos!$E31)</f>
        <v>#REF!</v>
      </c>
      <c r="AV31" s="180" t="e">
        <f>SUMIFS(#REF!,#REF!,Eventograma_e_Quantitativos!AV$16,#REF!,Eventograma_e_Quantitativos!$E31)</f>
        <v>#REF!</v>
      </c>
      <c r="AW31" s="180" t="e">
        <f>SUMIFS(#REF!,#REF!,Eventograma_e_Quantitativos!AW$16,#REF!,Eventograma_e_Quantitativos!$E31)</f>
        <v>#REF!</v>
      </c>
      <c r="AX31" s="180" t="e">
        <f>SUMIFS(#REF!,#REF!,Eventograma_e_Quantitativos!AX$16,#REF!,Eventograma_e_Quantitativos!$E31)</f>
        <v>#REF!</v>
      </c>
      <c r="AY31" s="180" t="e">
        <f>SUMIFS(#REF!,#REF!,Eventograma_e_Quantitativos!AY$16,#REF!,Eventograma_e_Quantitativos!$E31)</f>
        <v>#REF!</v>
      </c>
      <c r="AZ31" s="180" t="e">
        <f>SUMIFS(#REF!,#REF!,Eventograma_e_Quantitativos!AZ$16,#REF!,Eventograma_e_Quantitativos!$E31)</f>
        <v>#REF!</v>
      </c>
      <c r="BA31" s="180" t="e">
        <f>SUMIFS(#REF!,#REF!,Eventograma_e_Quantitativos!BA$16,#REF!,Eventograma_e_Quantitativos!$E31)</f>
        <v>#REF!</v>
      </c>
      <c r="BB31" s="180" t="e">
        <f>SUMIFS(#REF!,#REF!,Eventograma_e_Quantitativos!BB$16,#REF!,Eventograma_e_Quantitativos!$E31)</f>
        <v>#REF!</v>
      </c>
      <c r="BC31" s="180" t="e">
        <f>SUMIFS(#REF!,#REF!,Eventograma_e_Quantitativos!BC$16,#REF!,Eventograma_e_Quantitativos!$E31)</f>
        <v>#REF!</v>
      </c>
      <c r="BD31" s="180" t="e">
        <f>SUMIFS(#REF!,#REF!,Eventograma_e_Quantitativos!BD$16,#REF!,Eventograma_e_Quantitativos!$E31)</f>
        <v>#REF!</v>
      </c>
      <c r="BE31" s="180" t="e">
        <f>SUMIFS(#REF!,#REF!,Eventograma_e_Quantitativos!BE$16,#REF!,Eventograma_e_Quantitativos!$E31)</f>
        <v>#REF!</v>
      </c>
      <c r="BF31" s="180" t="e">
        <f>SUMIFS(#REF!,#REF!,Eventograma_e_Quantitativos!BF$16,#REF!,Eventograma_e_Quantitativos!$E31)</f>
        <v>#REF!</v>
      </c>
      <c r="BG31" s="180" t="e">
        <f>SUMIFS(#REF!,#REF!,Eventograma_e_Quantitativos!BG$16,#REF!,Eventograma_e_Quantitativos!$E31)</f>
        <v>#REF!</v>
      </c>
      <c r="BH31" s="180" t="e">
        <f>SUMIFS(#REF!,#REF!,Eventograma_e_Quantitativos!BH$16,#REF!,Eventograma_e_Quantitativos!$E31)</f>
        <v>#REF!</v>
      </c>
      <c r="BI31" s="180" t="e">
        <f>SUMIFS(#REF!,#REF!,Eventograma_e_Quantitativos!BI$16,#REF!,Eventograma_e_Quantitativos!$E31)</f>
        <v>#REF!</v>
      </c>
      <c r="BJ31" s="180" t="e">
        <f>SUMIFS(#REF!,#REF!,Eventograma_e_Quantitativos!BJ$16,#REF!,Eventograma_e_Quantitativos!$E31)</f>
        <v>#REF!</v>
      </c>
      <c r="BK31" s="180" t="e">
        <f>SUMIFS(#REF!,#REF!,Eventograma_e_Quantitativos!BK$16,#REF!,Eventograma_e_Quantitativos!$E31)</f>
        <v>#REF!</v>
      </c>
      <c r="BM31" s="121" t="e">
        <f t="shared" si="7"/>
        <v>#REF!</v>
      </c>
      <c r="BN31" s="121" t="e">
        <f t="shared" si="8"/>
        <v>#REF!</v>
      </c>
      <c r="BO31" s="121" t="e">
        <f t="shared" si="9"/>
        <v>#REF!</v>
      </c>
      <c r="BP31" s="121" t="e">
        <f t="shared" si="10"/>
        <v>#REF!</v>
      </c>
      <c r="BQ31" s="121">
        <f t="shared" si="11"/>
        <v>0</v>
      </c>
      <c r="BR31" s="121">
        <f t="shared" si="12"/>
        <v>0</v>
      </c>
      <c r="BS31" s="121">
        <f t="shared" si="13"/>
        <v>0</v>
      </c>
      <c r="BT31" s="121">
        <f t="shared" si="14"/>
        <v>0</v>
      </c>
      <c r="BU31" s="121">
        <f t="shared" si="15"/>
        <v>0</v>
      </c>
      <c r="BV31" s="121">
        <f t="shared" si="16"/>
        <v>0</v>
      </c>
      <c r="BW31" s="121">
        <f t="shared" si="17"/>
        <v>0</v>
      </c>
      <c r="BX31" s="121">
        <f t="shared" si="18"/>
        <v>0</v>
      </c>
      <c r="BY31" s="121">
        <f t="shared" si="19"/>
        <v>0</v>
      </c>
      <c r="BZ31" s="121">
        <f t="shared" si="20"/>
        <v>0</v>
      </c>
      <c r="CA31" s="121">
        <f t="shared" si="21"/>
        <v>0</v>
      </c>
      <c r="CB31" s="121">
        <f t="shared" si="22"/>
        <v>0</v>
      </c>
      <c r="CC31" s="121">
        <f t="shared" si="23"/>
        <v>0</v>
      </c>
      <c r="CD31" s="121">
        <f t="shared" si="24"/>
        <v>0</v>
      </c>
      <c r="CE31" s="121">
        <f t="shared" si="25"/>
        <v>0</v>
      </c>
      <c r="CF31" s="121">
        <f t="shared" si="26"/>
        <v>0</v>
      </c>
      <c r="CG31" s="121">
        <f t="shared" si="27"/>
        <v>0</v>
      </c>
      <c r="CH31" s="121">
        <f t="shared" si="28"/>
        <v>0</v>
      </c>
      <c r="CI31" s="121">
        <f t="shared" si="29"/>
        <v>0</v>
      </c>
      <c r="CJ31" s="121">
        <f t="shared" si="30"/>
        <v>0</v>
      </c>
      <c r="CK31" s="121">
        <f t="shared" si="31"/>
        <v>0</v>
      </c>
      <c r="CL31" s="121">
        <f t="shared" si="32"/>
        <v>0</v>
      </c>
      <c r="CM31" s="121">
        <f t="shared" si="33"/>
        <v>0</v>
      </c>
      <c r="CN31" s="121">
        <f t="shared" si="34"/>
        <v>0</v>
      </c>
      <c r="CO31" s="121">
        <f t="shared" si="35"/>
        <v>0</v>
      </c>
      <c r="CP31" s="121">
        <f t="shared" si="36"/>
        <v>0</v>
      </c>
      <c r="CQ31" s="121">
        <f t="shared" si="37"/>
        <v>0</v>
      </c>
      <c r="CR31" s="121">
        <f t="shared" si="38"/>
        <v>0</v>
      </c>
      <c r="CS31" s="121">
        <f t="shared" si="39"/>
        <v>0</v>
      </c>
      <c r="CT31" s="121">
        <f t="shared" si="40"/>
        <v>0</v>
      </c>
      <c r="CU31" s="121">
        <f t="shared" si="41"/>
        <v>0</v>
      </c>
      <c r="CV31" s="121">
        <f t="shared" si="42"/>
        <v>0</v>
      </c>
      <c r="CW31" s="121">
        <f t="shared" si="43"/>
        <v>0</v>
      </c>
      <c r="CX31" s="121">
        <f t="shared" si="44"/>
        <v>0</v>
      </c>
      <c r="CY31" s="121">
        <f t="shared" si="45"/>
        <v>0</v>
      </c>
      <c r="CZ31" s="121">
        <f t="shared" si="46"/>
        <v>0</v>
      </c>
      <c r="DA31" s="121">
        <f t="shared" si="47"/>
        <v>0</v>
      </c>
      <c r="DB31" s="121">
        <f t="shared" si="48"/>
        <v>0</v>
      </c>
      <c r="DC31" s="121">
        <f t="shared" si="49"/>
        <v>0</v>
      </c>
      <c r="DD31" s="121">
        <f t="shared" si="50"/>
        <v>0</v>
      </c>
      <c r="DE31" s="121">
        <f t="shared" si="51"/>
        <v>0</v>
      </c>
      <c r="DF31" s="121">
        <f t="shared" si="52"/>
        <v>0</v>
      </c>
      <c r="DG31" s="121">
        <f t="shared" si="53"/>
        <v>0</v>
      </c>
      <c r="DH31" s="121">
        <f t="shared" si="54"/>
        <v>0</v>
      </c>
      <c r="DI31" s="121">
        <f t="shared" si="55"/>
        <v>0</v>
      </c>
      <c r="DJ31" s="121">
        <f t="shared" si="56"/>
        <v>0</v>
      </c>
      <c r="DK31" s="128" t="e">
        <f t="shared" si="57"/>
        <v>#REF!</v>
      </c>
      <c r="DL31" s="128">
        <f t="shared" ca="1" si="58"/>
        <v>0</v>
      </c>
      <c r="DM31" s="121">
        <f ca="1">IF($K31&lt;&gt;1,IF(ISNUMBER(INDEX(Import.PLE,$K31,DM$16)),IF(INDEX(Import.PLE,$K31,DM$16)&lt;=mediçao,BM31,0),0),PLE!$AA$28*BM31)</f>
        <v>0</v>
      </c>
      <c r="DN31" s="121">
        <f ca="1">IF($K31&lt;&gt;1,IF(ISNUMBER(INDEX(Import.PLE,$K31,DN$16)),IF(INDEX(Import.PLE,$K31,DN$16)&lt;=mediçao,BN31,0),0),PLE!$AA$28*BN31)</f>
        <v>0</v>
      </c>
      <c r="DO31" s="121">
        <f ca="1">IF($K31&lt;&gt;1,IF(ISNUMBER(INDEX(Import.PLE,$K31,DO$16)),IF(INDEX(Import.PLE,$K31,DO$16)&lt;=mediçao,BO31,0),0),PLE!$AA$28*BO31)</f>
        <v>0</v>
      </c>
      <c r="DP31" s="121">
        <f ca="1">IF($K31&lt;&gt;1,IF(ISNUMBER(INDEX(Import.PLE,$K31,DP$16)),IF(INDEX(Import.PLE,$K31,DP$16)&lt;=mediçao,BP31,0),0),PLE!$AA$28*BP31)</f>
        <v>0</v>
      </c>
      <c r="DQ31" s="121">
        <f ca="1">IF($K31&lt;&gt;1,IF(ISNUMBER(INDEX(Import.PLE,$K31,DQ$16)),IF(INDEX(Import.PLE,$K31,DQ$16)&lt;=mediçao,BQ31,0),0),PLE!$AA$28*BQ31)</f>
        <v>0</v>
      </c>
      <c r="DR31" s="121">
        <f ca="1">IF($K31&lt;&gt;1,IF(ISNUMBER(INDEX(Import.PLE,$K31,DR$16)),IF(INDEX(Import.PLE,$K31,DR$16)&lt;=mediçao,BR31,0),0),PLE!$AA$28*BR31)</f>
        <v>0</v>
      </c>
      <c r="DS31" s="121">
        <f ca="1">IF($K31&lt;&gt;1,IF(ISNUMBER(INDEX(Import.PLE,$K31,DS$16)),IF(INDEX(Import.PLE,$K31,DS$16)&lt;=mediçao,BS31,0),0),PLE!$AA$28*BS31)</f>
        <v>0</v>
      </c>
      <c r="DT31" s="121">
        <f ca="1">IF($K31&lt;&gt;1,IF(ISNUMBER(INDEX(Import.PLE,$K31,DT$16)),IF(INDEX(Import.PLE,$K31,DT$16)&lt;=mediçao,BT31,0),0),PLE!$AA$28*BT31)</f>
        <v>0</v>
      </c>
      <c r="DU31" s="121">
        <f ca="1">IF($K31&lt;&gt;1,IF(ISNUMBER(INDEX(Import.PLE,$K31,DU$16)),IF(INDEX(Import.PLE,$K31,DU$16)&lt;=mediçao,BU31,0),0),PLE!$AA$28*BU31)</f>
        <v>0</v>
      </c>
      <c r="DV31" s="121">
        <f ca="1">IF($K31&lt;&gt;1,IF(ISNUMBER(INDEX(Import.PLE,$K31,DV$16)),IF(INDEX(Import.PLE,$K31,DV$16)&lt;=mediçao,BV31,0),0),PLE!$AA$28*BV31)</f>
        <v>0</v>
      </c>
      <c r="DW31" s="121">
        <f ca="1">IF($K31&lt;&gt;1,IF(ISNUMBER(INDEX(Import.PLE,$K31,DW$16)),IF(INDEX(Import.PLE,$K31,DW$16)&lt;=mediçao,BW31,0),0),PLE!$AA$28*BW31)</f>
        <v>0</v>
      </c>
      <c r="DX31" s="121">
        <f ca="1">IF($K31&lt;&gt;1,IF(ISNUMBER(INDEX(Import.PLE,$K31,DX$16)),IF(INDEX(Import.PLE,$K31,DX$16)&lt;=mediçao,BX31,0),0),PLE!$AA$28*BX31)</f>
        <v>0</v>
      </c>
      <c r="DY31" s="121">
        <f ca="1">IF($K31&lt;&gt;1,IF(ISNUMBER(INDEX(Import.PLE,$K31,DY$16)),IF(INDEX(Import.PLE,$K31,DY$16)&lt;=mediçao,BY31,0),0),PLE!$AA$28*BY31)</f>
        <v>0</v>
      </c>
      <c r="DZ31" s="121">
        <f ca="1">IF($K31&lt;&gt;1,IF(ISNUMBER(INDEX(Import.PLE,$K31,DZ$16)),IF(INDEX(Import.PLE,$K31,DZ$16)&lt;=mediçao,BZ31,0),0),PLE!$AA$28*BZ31)</f>
        <v>0</v>
      </c>
      <c r="EA31" s="121">
        <f ca="1">IF($K31&lt;&gt;1,IF(ISNUMBER(INDEX(Import.PLE,$K31,EA$16)),IF(INDEX(Import.PLE,$K31,EA$16)&lt;=mediçao,CA31,0),0),PLE!$AA$28*CA31)</f>
        <v>0</v>
      </c>
      <c r="EB31" s="121">
        <f ca="1">IF($K31&lt;&gt;1,IF(ISNUMBER(INDEX(Import.PLE,$K31,EB$16)),IF(INDEX(Import.PLE,$K31,EB$16)&lt;=mediçao,CB31,0),0),PLE!$AA$28*CB31)</f>
        <v>0</v>
      </c>
      <c r="EC31" s="121">
        <f ca="1">IF($K31&lt;&gt;1,IF(ISNUMBER(INDEX(Import.PLE,$K31,EC$16)),IF(INDEX(Import.PLE,$K31,EC$16)&lt;=mediçao,CC31,0),0),PLE!$AA$28*CC31)</f>
        <v>0</v>
      </c>
      <c r="ED31" s="121">
        <f ca="1">IF($K31&lt;&gt;1,IF(ISNUMBER(INDEX(Import.PLE,$K31,ED$16)),IF(INDEX(Import.PLE,$K31,ED$16)&lt;=mediçao,CD31,0),0),PLE!$AA$28*CD31)</f>
        <v>0</v>
      </c>
      <c r="EE31" s="121">
        <f ca="1">IF($K31&lt;&gt;1,IF(ISNUMBER(INDEX(Import.PLE,$K31,EE$16)),IF(INDEX(Import.PLE,$K31,EE$16)&lt;=mediçao,CE31,0),0),PLE!$AA$28*CE31)</f>
        <v>0</v>
      </c>
      <c r="EF31" s="121">
        <f ca="1">IF($K31&lt;&gt;1,IF(ISNUMBER(INDEX(Import.PLE,$K31,EF$16)),IF(INDEX(Import.PLE,$K31,EF$16)&lt;=mediçao,CF31,0),0),PLE!$AA$28*CF31)</f>
        <v>0</v>
      </c>
      <c r="EG31" s="121">
        <f ca="1">IF($K31&lt;&gt;1,IF(ISNUMBER(INDEX(Import.PLE,$K31,EG$16)),IF(INDEX(Import.PLE,$K31,EG$16)&lt;=mediçao,CG31,0),0),PLE!$AA$28*CG31)</f>
        <v>0</v>
      </c>
      <c r="EH31" s="121">
        <f ca="1">IF($K31&lt;&gt;1,IF(ISNUMBER(INDEX(Import.PLE,$K31,EH$16)),IF(INDEX(Import.PLE,$K31,EH$16)&lt;=mediçao,CH31,0),0),PLE!$AA$28*CH31)</f>
        <v>0</v>
      </c>
      <c r="EI31" s="121">
        <f ca="1">IF($K31&lt;&gt;1,IF(ISNUMBER(INDEX(Import.PLE,$K31,EI$16)),IF(INDEX(Import.PLE,$K31,EI$16)&lt;=mediçao,CI31,0),0),PLE!$AA$28*CI31)</f>
        <v>0</v>
      </c>
      <c r="EJ31" s="121">
        <f ca="1">IF($K31&lt;&gt;1,IF(ISNUMBER(INDEX(Import.PLE,$K31,EJ$16)),IF(INDEX(Import.PLE,$K31,EJ$16)&lt;=mediçao,CJ31,0),0),PLE!$AA$28*CJ31)</f>
        <v>0</v>
      </c>
      <c r="EK31" s="121">
        <f ca="1">IF($K31&lt;&gt;1,IF(ISNUMBER(INDEX(Import.PLE,$K31,EK$16)),IF(INDEX(Import.PLE,$K31,EK$16)&lt;=mediçao,CK31,0),0),PLE!$AA$28*CK31)</f>
        <v>0</v>
      </c>
      <c r="EL31" s="121">
        <f ca="1">IF($K31&lt;&gt;1,IF(ISNUMBER(INDEX(Import.PLE,$K31,EL$16)),IF(INDEX(Import.PLE,$K31,EL$16)&lt;=mediçao,CL31,0),0),PLE!$AA$28*CL31)</f>
        <v>0</v>
      </c>
      <c r="EM31" s="121">
        <f ca="1">IF($K31&lt;&gt;1,IF(ISNUMBER(INDEX(Import.PLE,$K31,EM$16)),IF(INDEX(Import.PLE,$K31,EM$16)&lt;=mediçao,CM31,0),0),PLE!$AA$28*CM31)</f>
        <v>0</v>
      </c>
      <c r="EN31" s="121">
        <f ca="1">IF($K31&lt;&gt;1,IF(ISNUMBER(INDEX(Import.PLE,$K31,EN$16)),IF(INDEX(Import.PLE,$K31,EN$16)&lt;=mediçao,CN31,0),0),PLE!$AA$28*CN31)</f>
        <v>0</v>
      </c>
      <c r="EO31" s="121">
        <f ca="1">IF($K31&lt;&gt;1,IF(ISNUMBER(INDEX(Import.PLE,$K31,EO$16)),IF(INDEX(Import.PLE,$K31,EO$16)&lt;=mediçao,CO31,0),0),PLE!$AA$28*CO31)</f>
        <v>0</v>
      </c>
      <c r="EP31" s="121">
        <f ca="1">IF($K31&lt;&gt;1,IF(ISNUMBER(INDEX(Import.PLE,$K31,EP$16)),IF(INDEX(Import.PLE,$K31,EP$16)&lt;=mediçao,CP31,0),0),PLE!$AA$28*CP31)</f>
        <v>0</v>
      </c>
      <c r="EQ31" s="121">
        <f ca="1">IF($K31&lt;&gt;1,IF(ISNUMBER(INDEX(Import.PLE,$K31,EQ$16)),IF(INDEX(Import.PLE,$K31,EQ$16)&lt;=mediçao,CQ31,0),0),PLE!$AA$28*CQ31)</f>
        <v>0</v>
      </c>
      <c r="ER31" s="121">
        <f ca="1">IF($K31&lt;&gt;1,IF(ISNUMBER(INDEX(Import.PLE,$K31,ER$16)),IF(INDEX(Import.PLE,$K31,ER$16)&lt;=mediçao,CR31,0),0),PLE!$AA$28*CR31)</f>
        <v>0</v>
      </c>
      <c r="ES31" s="121">
        <f ca="1">IF($K31&lt;&gt;1,IF(ISNUMBER(INDEX(Import.PLE,$K31,ES$16)),IF(INDEX(Import.PLE,$K31,ES$16)&lt;=mediçao,CS31,0),0),PLE!$AA$28*CS31)</f>
        <v>0</v>
      </c>
      <c r="ET31" s="121">
        <f ca="1">IF($K31&lt;&gt;1,IF(ISNUMBER(INDEX(Import.PLE,$K31,ET$16)),IF(INDEX(Import.PLE,$K31,ET$16)&lt;=mediçao,CT31,0),0),PLE!$AA$28*CT31)</f>
        <v>0</v>
      </c>
      <c r="EU31" s="121">
        <f ca="1">IF($K31&lt;&gt;1,IF(ISNUMBER(INDEX(Import.PLE,$K31,EU$16)),IF(INDEX(Import.PLE,$K31,EU$16)&lt;=mediçao,CU31,0),0),PLE!$AA$28*CU31)</f>
        <v>0</v>
      </c>
      <c r="EV31" s="121">
        <f ca="1">IF($K31&lt;&gt;1,IF(ISNUMBER(INDEX(Import.PLE,$K31,EV$16)),IF(INDEX(Import.PLE,$K31,EV$16)&lt;=mediçao,CV31,0),0),PLE!$AA$28*CV31)</f>
        <v>0</v>
      </c>
      <c r="EW31" s="121">
        <f ca="1">IF($K31&lt;&gt;1,IF(ISNUMBER(INDEX(Import.PLE,$K31,EW$16)),IF(INDEX(Import.PLE,$K31,EW$16)&lt;=mediçao,CW31,0),0),PLE!$AA$28*CW31)</f>
        <v>0</v>
      </c>
      <c r="EX31" s="121">
        <f ca="1">IF($K31&lt;&gt;1,IF(ISNUMBER(INDEX(Import.PLE,$K31,EX$16)),IF(INDEX(Import.PLE,$K31,EX$16)&lt;=mediçao,CX31,0),0),PLE!$AA$28*CX31)</f>
        <v>0</v>
      </c>
      <c r="EY31" s="121">
        <f ca="1">IF($K31&lt;&gt;1,IF(ISNUMBER(INDEX(Import.PLE,$K31,EY$16)),IF(INDEX(Import.PLE,$K31,EY$16)&lt;=mediçao,CY31,0),0),PLE!$AA$28*CY31)</f>
        <v>0</v>
      </c>
      <c r="EZ31" s="121">
        <f ca="1">IF($K31&lt;&gt;1,IF(ISNUMBER(INDEX(Import.PLE,$K31,EZ$16)),IF(INDEX(Import.PLE,$K31,EZ$16)&lt;=mediçao,CZ31,0),0),PLE!$AA$28*CZ31)</f>
        <v>0</v>
      </c>
      <c r="FA31" s="121">
        <f ca="1">IF($K31&lt;&gt;1,IF(ISNUMBER(INDEX(Import.PLE,$K31,FA$16)),IF(INDEX(Import.PLE,$K31,FA$16)&lt;=mediçao,DA31,0),0),PLE!$AA$28*DA31)</f>
        <v>0</v>
      </c>
      <c r="FB31" s="121">
        <f ca="1">IF($K31&lt;&gt;1,IF(ISNUMBER(INDEX(Import.PLE,$K31,FB$16)),IF(INDEX(Import.PLE,$K31,FB$16)&lt;=mediçao,DB31,0),0),PLE!$AA$28*DB31)</f>
        <v>0</v>
      </c>
      <c r="FC31" s="121">
        <f ca="1">IF($K31&lt;&gt;1,IF(ISNUMBER(INDEX(Import.PLE,$K31,FC$16)),IF(INDEX(Import.PLE,$K31,FC$16)&lt;=mediçao,DC31,0),0),PLE!$AA$28*DC31)</f>
        <v>0</v>
      </c>
      <c r="FD31" s="121">
        <f ca="1">IF($K31&lt;&gt;1,IF(ISNUMBER(INDEX(Import.PLE,$K31,FD$16)),IF(INDEX(Import.PLE,$K31,FD$16)&lt;=mediçao,DD31,0),0),PLE!$AA$28*DD31)</f>
        <v>0</v>
      </c>
      <c r="FE31" s="121">
        <f ca="1">IF($K31&lt;&gt;1,IF(ISNUMBER(INDEX(Import.PLE,$K31,FE$16)),IF(INDEX(Import.PLE,$K31,FE$16)&lt;=mediçao,DE31,0),0),PLE!$AA$28*DE31)</f>
        <v>0</v>
      </c>
      <c r="FF31" s="121">
        <f ca="1">IF($K31&lt;&gt;1,IF(ISNUMBER(INDEX(Import.PLE,$K31,FF$16)),IF(INDEX(Import.PLE,$K31,FF$16)&lt;=mediçao,DF31,0),0),PLE!$AA$28*DF31)</f>
        <v>0</v>
      </c>
      <c r="FG31" s="121">
        <f ca="1">IF($K31&lt;&gt;1,IF(ISNUMBER(INDEX(Import.PLE,$K31,FG$16)),IF(INDEX(Import.PLE,$K31,FG$16)&lt;=mediçao,DG31,0),0),PLE!$AA$28*DG31)</f>
        <v>0</v>
      </c>
      <c r="FH31" s="121">
        <f ca="1">IF($K31&lt;&gt;1,IF(ISNUMBER(INDEX(Import.PLE,$K31,FH$16)),IF(INDEX(Import.PLE,$K31,FH$16)&lt;=mediçao,DH31,0),0),PLE!$AA$28*DH31)</f>
        <v>0</v>
      </c>
      <c r="FI31" s="121">
        <f ca="1">IF($K31&lt;&gt;1,IF(ISNUMBER(INDEX(Import.PLE,$K31,FI$16)),IF(INDEX(Import.PLE,$K31,FI$16)&lt;=mediçao,DI31,0),0),PLE!$AA$28*DI31)</f>
        <v>0</v>
      </c>
      <c r="FJ31" s="121">
        <f ca="1">IF($K31&lt;&gt;1,IF(ISNUMBER(INDEX(Import.PLE,$K31,FJ$16)),IF(INDEX(Import.PLE,$K31,FJ$16)&lt;=mediçao,DJ31,0),0),PLE!$AA$28*DJ31)</f>
        <v>0</v>
      </c>
    </row>
    <row r="32" spans="2:166" s="88" customFormat="1">
      <c r="B32" s="120">
        <f t="shared" ca="1" si="3"/>
        <v>14</v>
      </c>
      <c r="C32" s="83" t="e">
        <f t="shared" si="4"/>
        <v>#REF!</v>
      </c>
      <c r="D32" s="140" t="e">
        <f>VLOOKUP(E32,#REF!,2,FALSE)</f>
        <v>#REF!</v>
      </c>
      <c r="E32" s="141" t="str">
        <f>IFERROR(INDEX(#REF!,MATCH(0,INDEX(COUNTIF($E$17:E31,#REF!),),)),"")</f>
        <v/>
      </c>
      <c r="F32" s="139" t="e">
        <f>IF(VLOOKUP(E32,#REF!,8,FALSE)=0,"",VLOOKUP(E32,#REF!,8,FALSE))</f>
        <v>#REF!</v>
      </c>
      <c r="G32" s="173" t="e">
        <f t="shared" si="5"/>
        <v>#REF!</v>
      </c>
      <c r="H32" s="174" t="e">
        <f t="shared" si="6"/>
        <v>#REF!</v>
      </c>
      <c r="I32" s="175" t="e">
        <f>SUMIF(#REF!,Eventograma_e_Quantitativos!E32,#REF!)</f>
        <v>#REF!</v>
      </c>
      <c r="J32" s="86"/>
      <c r="K32" s="170" t="str">
        <f>deactivatedados.form1</f>
        <v/>
      </c>
      <c r="L32" s="182"/>
      <c r="M32" s="87"/>
      <c r="N32" s="180" t="e">
        <f>SUMIFS(#REF!,#REF!,Eventograma_e_Quantitativos!N$16,#REF!,Eventograma_e_Quantitativos!$E32)</f>
        <v>#REF!</v>
      </c>
      <c r="O32" s="180" t="e">
        <f>SUMIFS(#REF!,#REF!,Eventograma_e_Quantitativos!O$16,#REF!,Eventograma_e_Quantitativos!$E32)</f>
        <v>#REF!</v>
      </c>
      <c r="P32" s="180" t="e">
        <f>SUMIFS(#REF!,#REF!,Eventograma_e_Quantitativos!P$16,#REF!,Eventograma_e_Quantitativos!$E32)</f>
        <v>#REF!</v>
      </c>
      <c r="Q32" s="180" t="e">
        <f>SUMIFS(#REF!,#REF!,Eventograma_e_Quantitativos!Q$16,#REF!,Eventograma_e_Quantitativos!$E32)</f>
        <v>#REF!</v>
      </c>
      <c r="R32" s="180" t="e">
        <f>SUMIFS(#REF!,#REF!,Eventograma_e_Quantitativos!R$16,#REF!,Eventograma_e_Quantitativos!$E32)</f>
        <v>#REF!</v>
      </c>
      <c r="S32" s="180" t="e">
        <f>SUMIFS(#REF!,#REF!,Eventograma_e_Quantitativos!S$16,#REF!,Eventograma_e_Quantitativos!$E32)</f>
        <v>#REF!</v>
      </c>
      <c r="T32" s="180" t="e">
        <f>SUMIFS(#REF!,#REF!,Eventograma_e_Quantitativos!T$16,#REF!,Eventograma_e_Quantitativos!$E32)</f>
        <v>#REF!</v>
      </c>
      <c r="U32" s="180" t="e">
        <f>SUMIFS(#REF!,#REF!,Eventograma_e_Quantitativos!U$16,#REF!,Eventograma_e_Quantitativos!$E32)</f>
        <v>#REF!</v>
      </c>
      <c r="V32" s="180" t="e">
        <f>SUMIFS(#REF!,#REF!,Eventograma_e_Quantitativos!V$16,#REF!,Eventograma_e_Quantitativos!$E32)</f>
        <v>#REF!</v>
      </c>
      <c r="W32" s="180" t="e">
        <f>SUMIFS(#REF!,#REF!,Eventograma_e_Quantitativos!W$16,#REF!,Eventograma_e_Quantitativos!$E32)</f>
        <v>#REF!</v>
      </c>
      <c r="X32" s="180" t="e">
        <f>SUMIFS(#REF!,#REF!,Eventograma_e_Quantitativos!X$16,#REF!,Eventograma_e_Quantitativos!$E32)</f>
        <v>#REF!</v>
      </c>
      <c r="Y32" s="180" t="e">
        <f>SUMIFS(#REF!,#REF!,Eventograma_e_Quantitativos!Y$16,#REF!,Eventograma_e_Quantitativos!$E32)</f>
        <v>#REF!</v>
      </c>
      <c r="Z32" s="180" t="e">
        <f>SUMIFS(#REF!,#REF!,Eventograma_e_Quantitativos!Z$16,#REF!,Eventograma_e_Quantitativos!$E32)</f>
        <v>#REF!</v>
      </c>
      <c r="AA32" s="180" t="e">
        <f>SUMIFS(#REF!,#REF!,Eventograma_e_Quantitativos!AA$16,#REF!,Eventograma_e_Quantitativos!$E32)</f>
        <v>#REF!</v>
      </c>
      <c r="AB32" s="180" t="e">
        <f>SUMIFS(#REF!,#REF!,Eventograma_e_Quantitativos!AB$16,#REF!,Eventograma_e_Quantitativos!$E32)</f>
        <v>#REF!</v>
      </c>
      <c r="AC32" s="180" t="e">
        <f>SUMIFS(#REF!,#REF!,Eventograma_e_Quantitativos!AC$16,#REF!,Eventograma_e_Quantitativos!$E32)</f>
        <v>#REF!</v>
      </c>
      <c r="AD32" s="180" t="e">
        <f>SUMIFS(#REF!,#REF!,Eventograma_e_Quantitativos!AD$16,#REF!,Eventograma_e_Quantitativos!$E32)</f>
        <v>#REF!</v>
      </c>
      <c r="AE32" s="180" t="e">
        <f>SUMIFS(#REF!,#REF!,Eventograma_e_Quantitativos!AE$16,#REF!,Eventograma_e_Quantitativos!$E32)</f>
        <v>#REF!</v>
      </c>
      <c r="AF32" s="180" t="e">
        <f>SUMIFS(#REF!,#REF!,Eventograma_e_Quantitativos!AF$16,#REF!,Eventograma_e_Quantitativos!$E32)</f>
        <v>#REF!</v>
      </c>
      <c r="AG32" s="180" t="e">
        <f>SUMIFS(#REF!,#REF!,Eventograma_e_Quantitativos!AG$16,#REF!,Eventograma_e_Quantitativos!$E32)</f>
        <v>#REF!</v>
      </c>
      <c r="AH32" s="180" t="e">
        <f>SUMIFS(#REF!,#REF!,Eventograma_e_Quantitativos!AH$16,#REF!,Eventograma_e_Quantitativos!$E32)</f>
        <v>#REF!</v>
      </c>
      <c r="AI32" s="180" t="e">
        <f>SUMIFS(#REF!,#REF!,Eventograma_e_Quantitativos!AI$16,#REF!,Eventograma_e_Quantitativos!$E32)</f>
        <v>#REF!</v>
      </c>
      <c r="AJ32" s="180" t="e">
        <f>SUMIFS(#REF!,#REF!,Eventograma_e_Quantitativos!AJ$16,#REF!,Eventograma_e_Quantitativos!$E32)</f>
        <v>#REF!</v>
      </c>
      <c r="AK32" s="180" t="e">
        <f>SUMIFS(#REF!,#REF!,Eventograma_e_Quantitativos!AK$16,#REF!,Eventograma_e_Quantitativos!$E32)</f>
        <v>#REF!</v>
      </c>
      <c r="AL32" s="180" t="e">
        <f>SUMIFS(#REF!,#REF!,Eventograma_e_Quantitativos!AL$16,#REF!,Eventograma_e_Quantitativos!$E32)</f>
        <v>#REF!</v>
      </c>
      <c r="AM32" s="180" t="e">
        <f>SUMIFS(#REF!,#REF!,Eventograma_e_Quantitativos!AM$16,#REF!,Eventograma_e_Quantitativos!$E32)</f>
        <v>#REF!</v>
      </c>
      <c r="AN32" s="180" t="e">
        <f>SUMIFS(#REF!,#REF!,Eventograma_e_Quantitativos!AN$16,#REF!,Eventograma_e_Quantitativos!$E32)</f>
        <v>#REF!</v>
      </c>
      <c r="AO32" s="180" t="e">
        <f>SUMIFS(#REF!,#REF!,Eventograma_e_Quantitativos!AO$16,#REF!,Eventograma_e_Quantitativos!$E32)</f>
        <v>#REF!</v>
      </c>
      <c r="AP32" s="180" t="e">
        <f>SUMIFS(#REF!,#REF!,Eventograma_e_Quantitativos!AP$16,#REF!,Eventograma_e_Quantitativos!$E32)</f>
        <v>#REF!</v>
      </c>
      <c r="AQ32" s="180" t="e">
        <f>SUMIFS(#REF!,#REF!,Eventograma_e_Quantitativos!AQ$16,#REF!,Eventograma_e_Quantitativos!$E32)</f>
        <v>#REF!</v>
      </c>
      <c r="AR32" s="180" t="e">
        <f>SUMIFS(#REF!,#REF!,Eventograma_e_Quantitativos!AR$16,#REF!,Eventograma_e_Quantitativos!$E32)</f>
        <v>#REF!</v>
      </c>
      <c r="AS32" s="180" t="e">
        <f>SUMIFS(#REF!,#REF!,Eventograma_e_Quantitativos!AS$16,#REF!,Eventograma_e_Quantitativos!$E32)</f>
        <v>#REF!</v>
      </c>
      <c r="AT32" s="180" t="e">
        <f>SUMIFS(#REF!,#REF!,Eventograma_e_Quantitativos!AT$16,#REF!,Eventograma_e_Quantitativos!$E32)</f>
        <v>#REF!</v>
      </c>
      <c r="AU32" s="180" t="e">
        <f>SUMIFS(#REF!,#REF!,Eventograma_e_Quantitativos!AU$16,#REF!,Eventograma_e_Quantitativos!$E32)</f>
        <v>#REF!</v>
      </c>
      <c r="AV32" s="180" t="e">
        <f>SUMIFS(#REF!,#REF!,Eventograma_e_Quantitativos!AV$16,#REF!,Eventograma_e_Quantitativos!$E32)</f>
        <v>#REF!</v>
      </c>
      <c r="AW32" s="180" t="e">
        <f>SUMIFS(#REF!,#REF!,Eventograma_e_Quantitativos!AW$16,#REF!,Eventograma_e_Quantitativos!$E32)</f>
        <v>#REF!</v>
      </c>
      <c r="AX32" s="180" t="e">
        <f>SUMIFS(#REF!,#REF!,Eventograma_e_Quantitativos!AX$16,#REF!,Eventograma_e_Quantitativos!$E32)</f>
        <v>#REF!</v>
      </c>
      <c r="AY32" s="180" t="e">
        <f>SUMIFS(#REF!,#REF!,Eventograma_e_Quantitativos!AY$16,#REF!,Eventograma_e_Quantitativos!$E32)</f>
        <v>#REF!</v>
      </c>
      <c r="AZ32" s="180" t="e">
        <f>SUMIFS(#REF!,#REF!,Eventograma_e_Quantitativos!AZ$16,#REF!,Eventograma_e_Quantitativos!$E32)</f>
        <v>#REF!</v>
      </c>
      <c r="BA32" s="180" t="e">
        <f>SUMIFS(#REF!,#REF!,Eventograma_e_Quantitativos!BA$16,#REF!,Eventograma_e_Quantitativos!$E32)</f>
        <v>#REF!</v>
      </c>
      <c r="BB32" s="180" t="e">
        <f>SUMIFS(#REF!,#REF!,Eventograma_e_Quantitativos!BB$16,#REF!,Eventograma_e_Quantitativos!$E32)</f>
        <v>#REF!</v>
      </c>
      <c r="BC32" s="180" t="e">
        <f>SUMIFS(#REF!,#REF!,Eventograma_e_Quantitativos!BC$16,#REF!,Eventograma_e_Quantitativos!$E32)</f>
        <v>#REF!</v>
      </c>
      <c r="BD32" s="180" t="e">
        <f>SUMIFS(#REF!,#REF!,Eventograma_e_Quantitativos!BD$16,#REF!,Eventograma_e_Quantitativos!$E32)</f>
        <v>#REF!</v>
      </c>
      <c r="BE32" s="180" t="e">
        <f>SUMIFS(#REF!,#REF!,Eventograma_e_Quantitativos!BE$16,#REF!,Eventograma_e_Quantitativos!$E32)</f>
        <v>#REF!</v>
      </c>
      <c r="BF32" s="180" t="e">
        <f>SUMIFS(#REF!,#REF!,Eventograma_e_Quantitativos!BF$16,#REF!,Eventograma_e_Quantitativos!$E32)</f>
        <v>#REF!</v>
      </c>
      <c r="BG32" s="180" t="e">
        <f>SUMIFS(#REF!,#REF!,Eventograma_e_Quantitativos!BG$16,#REF!,Eventograma_e_Quantitativos!$E32)</f>
        <v>#REF!</v>
      </c>
      <c r="BH32" s="180" t="e">
        <f>SUMIFS(#REF!,#REF!,Eventograma_e_Quantitativos!BH$16,#REF!,Eventograma_e_Quantitativos!$E32)</f>
        <v>#REF!</v>
      </c>
      <c r="BI32" s="180" t="e">
        <f>SUMIFS(#REF!,#REF!,Eventograma_e_Quantitativos!BI$16,#REF!,Eventograma_e_Quantitativos!$E32)</f>
        <v>#REF!</v>
      </c>
      <c r="BJ32" s="180" t="e">
        <f>SUMIFS(#REF!,#REF!,Eventograma_e_Quantitativos!BJ$16,#REF!,Eventograma_e_Quantitativos!$E32)</f>
        <v>#REF!</v>
      </c>
      <c r="BK32" s="180" t="e">
        <f>SUMIFS(#REF!,#REF!,Eventograma_e_Quantitativos!BK$16,#REF!,Eventograma_e_Quantitativos!$E32)</f>
        <v>#REF!</v>
      </c>
      <c r="BM32" s="121" t="e">
        <f t="shared" si="7"/>
        <v>#REF!</v>
      </c>
      <c r="BN32" s="121" t="e">
        <f t="shared" si="8"/>
        <v>#REF!</v>
      </c>
      <c r="BO32" s="121" t="e">
        <f t="shared" si="9"/>
        <v>#REF!</v>
      </c>
      <c r="BP32" s="121" t="e">
        <f t="shared" si="10"/>
        <v>#REF!</v>
      </c>
      <c r="BQ32" s="121">
        <f t="shared" si="11"/>
        <v>0</v>
      </c>
      <c r="BR32" s="121">
        <f t="shared" si="12"/>
        <v>0</v>
      </c>
      <c r="BS32" s="121">
        <f t="shared" si="13"/>
        <v>0</v>
      </c>
      <c r="BT32" s="121">
        <f t="shared" si="14"/>
        <v>0</v>
      </c>
      <c r="BU32" s="121">
        <f t="shared" si="15"/>
        <v>0</v>
      </c>
      <c r="BV32" s="121">
        <f t="shared" si="16"/>
        <v>0</v>
      </c>
      <c r="BW32" s="121">
        <f t="shared" si="17"/>
        <v>0</v>
      </c>
      <c r="BX32" s="121">
        <f t="shared" si="18"/>
        <v>0</v>
      </c>
      <c r="BY32" s="121">
        <f t="shared" si="19"/>
        <v>0</v>
      </c>
      <c r="BZ32" s="121">
        <f t="shared" si="20"/>
        <v>0</v>
      </c>
      <c r="CA32" s="121">
        <f t="shared" si="21"/>
        <v>0</v>
      </c>
      <c r="CB32" s="121">
        <f t="shared" si="22"/>
        <v>0</v>
      </c>
      <c r="CC32" s="121">
        <f t="shared" si="23"/>
        <v>0</v>
      </c>
      <c r="CD32" s="121">
        <f t="shared" si="24"/>
        <v>0</v>
      </c>
      <c r="CE32" s="121">
        <f t="shared" si="25"/>
        <v>0</v>
      </c>
      <c r="CF32" s="121">
        <f t="shared" si="26"/>
        <v>0</v>
      </c>
      <c r="CG32" s="121">
        <f t="shared" si="27"/>
        <v>0</v>
      </c>
      <c r="CH32" s="121">
        <f t="shared" si="28"/>
        <v>0</v>
      </c>
      <c r="CI32" s="121">
        <f t="shared" si="29"/>
        <v>0</v>
      </c>
      <c r="CJ32" s="121">
        <f t="shared" si="30"/>
        <v>0</v>
      </c>
      <c r="CK32" s="121">
        <f t="shared" si="31"/>
        <v>0</v>
      </c>
      <c r="CL32" s="121">
        <f t="shared" si="32"/>
        <v>0</v>
      </c>
      <c r="CM32" s="121">
        <f t="shared" si="33"/>
        <v>0</v>
      </c>
      <c r="CN32" s="121">
        <f t="shared" si="34"/>
        <v>0</v>
      </c>
      <c r="CO32" s="121">
        <f t="shared" si="35"/>
        <v>0</v>
      </c>
      <c r="CP32" s="121">
        <f t="shared" si="36"/>
        <v>0</v>
      </c>
      <c r="CQ32" s="121">
        <f t="shared" si="37"/>
        <v>0</v>
      </c>
      <c r="CR32" s="121">
        <f t="shared" si="38"/>
        <v>0</v>
      </c>
      <c r="CS32" s="121">
        <f t="shared" si="39"/>
        <v>0</v>
      </c>
      <c r="CT32" s="121">
        <f t="shared" si="40"/>
        <v>0</v>
      </c>
      <c r="CU32" s="121">
        <f t="shared" si="41"/>
        <v>0</v>
      </c>
      <c r="CV32" s="121">
        <f t="shared" si="42"/>
        <v>0</v>
      </c>
      <c r="CW32" s="121">
        <f t="shared" si="43"/>
        <v>0</v>
      </c>
      <c r="CX32" s="121">
        <f t="shared" si="44"/>
        <v>0</v>
      </c>
      <c r="CY32" s="121">
        <f t="shared" si="45"/>
        <v>0</v>
      </c>
      <c r="CZ32" s="121">
        <f t="shared" si="46"/>
        <v>0</v>
      </c>
      <c r="DA32" s="121">
        <f t="shared" si="47"/>
        <v>0</v>
      </c>
      <c r="DB32" s="121">
        <f t="shared" si="48"/>
        <v>0</v>
      </c>
      <c r="DC32" s="121">
        <f t="shared" si="49"/>
        <v>0</v>
      </c>
      <c r="DD32" s="121">
        <f t="shared" si="50"/>
        <v>0</v>
      </c>
      <c r="DE32" s="121">
        <f t="shared" si="51"/>
        <v>0</v>
      </c>
      <c r="DF32" s="121">
        <f t="shared" si="52"/>
        <v>0</v>
      </c>
      <c r="DG32" s="121">
        <f t="shared" si="53"/>
        <v>0</v>
      </c>
      <c r="DH32" s="121">
        <f t="shared" si="54"/>
        <v>0</v>
      </c>
      <c r="DI32" s="121">
        <f t="shared" si="55"/>
        <v>0</v>
      </c>
      <c r="DJ32" s="121">
        <f t="shared" si="56"/>
        <v>0</v>
      </c>
      <c r="DK32" s="128" t="e">
        <f t="shared" si="57"/>
        <v>#REF!</v>
      </c>
      <c r="DL32" s="128">
        <f t="shared" ca="1" si="58"/>
        <v>0</v>
      </c>
      <c r="DM32" s="121">
        <f ca="1">IF($K32&lt;&gt;1,IF(ISNUMBER(INDEX(Import.PLE,$K32,DM$16)),IF(INDEX(Import.PLE,$K32,DM$16)&lt;=mediçao,BM32,0),0),PLE!$AA$28*BM32)</f>
        <v>0</v>
      </c>
      <c r="DN32" s="121">
        <f ca="1">IF($K32&lt;&gt;1,IF(ISNUMBER(INDEX(Import.PLE,$K32,DN$16)),IF(INDEX(Import.PLE,$K32,DN$16)&lt;=mediçao,BN32,0),0),PLE!$AA$28*BN32)</f>
        <v>0</v>
      </c>
      <c r="DO32" s="121">
        <f ca="1">IF($K32&lt;&gt;1,IF(ISNUMBER(INDEX(Import.PLE,$K32,DO$16)),IF(INDEX(Import.PLE,$K32,DO$16)&lt;=mediçao,BO32,0),0),PLE!$AA$28*BO32)</f>
        <v>0</v>
      </c>
      <c r="DP32" s="121">
        <f ca="1">IF($K32&lt;&gt;1,IF(ISNUMBER(INDEX(Import.PLE,$K32,DP$16)),IF(INDEX(Import.PLE,$K32,DP$16)&lt;=mediçao,BP32,0),0),PLE!$AA$28*BP32)</f>
        <v>0</v>
      </c>
      <c r="DQ32" s="121">
        <f ca="1">IF($K32&lt;&gt;1,IF(ISNUMBER(INDEX(Import.PLE,$K32,DQ$16)),IF(INDEX(Import.PLE,$K32,DQ$16)&lt;=mediçao,BQ32,0),0),PLE!$AA$28*BQ32)</f>
        <v>0</v>
      </c>
      <c r="DR32" s="121">
        <f ca="1">IF($K32&lt;&gt;1,IF(ISNUMBER(INDEX(Import.PLE,$K32,DR$16)),IF(INDEX(Import.PLE,$K32,DR$16)&lt;=mediçao,BR32,0),0),PLE!$AA$28*BR32)</f>
        <v>0</v>
      </c>
      <c r="DS32" s="121">
        <f ca="1">IF($K32&lt;&gt;1,IF(ISNUMBER(INDEX(Import.PLE,$K32,DS$16)),IF(INDEX(Import.PLE,$K32,DS$16)&lt;=mediçao,BS32,0),0),PLE!$AA$28*BS32)</f>
        <v>0</v>
      </c>
      <c r="DT32" s="121">
        <f ca="1">IF($K32&lt;&gt;1,IF(ISNUMBER(INDEX(Import.PLE,$K32,DT$16)),IF(INDEX(Import.PLE,$K32,DT$16)&lt;=mediçao,BT32,0),0),PLE!$AA$28*BT32)</f>
        <v>0</v>
      </c>
      <c r="DU32" s="121">
        <f ca="1">IF($K32&lt;&gt;1,IF(ISNUMBER(INDEX(Import.PLE,$K32,DU$16)),IF(INDEX(Import.PLE,$K32,DU$16)&lt;=mediçao,BU32,0),0),PLE!$AA$28*BU32)</f>
        <v>0</v>
      </c>
      <c r="DV32" s="121">
        <f ca="1">IF($K32&lt;&gt;1,IF(ISNUMBER(INDEX(Import.PLE,$K32,DV$16)),IF(INDEX(Import.PLE,$K32,DV$16)&lt;=mediçao,BV32,0),0),PLE!$AA$28*BV32)</f>
        <v>0</v>
      </c>
      <c r="DW32" s="121">
        <f ca="1">IF($K32&lt;&gt;1,IF(ISNUMBER(INDEX(Import.PLE,$K32,DW$16)),IF(INDEX(Import.PLE,$K32,DW$16)&lt;=mediçao,BW32,0),0),PLE!$AA$28*BW32)</f>
        <v>0</v>
      </c>
      <c r="DX32" s="121">
        <f ca="1">IF($K32&lt;&gt;1,IF(ISNUMBER(INDEX(Import.PLE,$K32,DX$16)),IF(INDEX(Import.PLE,$K32,DX$16)&lt;=mediçao,BX32,0),0),PLE!$AA$28*BX32)</f>
        <v>0</v>
      </c>
      <c r="DY32" s="121">
        <f ca="1">IF($K32&lt;&gt;1,IF(ISNUMBER(INDEX(Import.PLE,$K32,DY$16)),IF(INDEX(Import.PLE,$K32,DY$16)&lt;=mediçao,BY32,0),0),PLE!$AA$28*BY32)</f>
        <v>0</v>
      </c>
      <c r="DZ32" s="121">
        <f ca="1">IF($K32&lt;&gt;1,IF(ISNUMBER(INDEX(Import.PLE,$K32,DZ$16)),IF(INDEX(Import.PLE,$K32,DZ$16)&lt;=mediçao,BZ32,0),0),PLE!$AA$28*BZ32)</f>
        <v>0</v>
      </c>
      <c r="EA32" s="121">
        <f ca="1">IF($K32&lt;&gt;1,IF(ISNUMBER(INDEX(Import.PLE,$K32,EA$16)),IF(INDEX(Import.PLE,$K32,EA$16)&lt;=mediçao,CA32,0),0),PLE!$AA$28*CA32)</f>
        <v>0</v>
      </c>
      <c r="EB32" s="121">
        <f ca="1">IF($K32&lt;&gt;1,IF(ISNUMBER(INDEX(Import.PLE,$K32,EB$16)),IF(INDEX(Import.PLE,$K32,EB$16)&lt;=mediçao,CB32,0),0),PLE!$AA$28*CB32)</f>
        <v>0</v>
      </c>
      <c r="EC32" s="121">
        <f ca="1">IF($K32&lt;&gt;1,IF(ISNUMBER(INDEX(Import.PLE,$K32,EC$16)),IF(INDEX(Import.PLE,$K32,EC$16)&lt;=mediçao,CC32,0),0),PLE!$AA$28*CC32)</f>
        <v>0</v>
      </c>
      <c r="ED32" s="121">
        <f ca="1">IF($K32&lt;&gt;1,IF(ISNUMBER(INDEX(Import.PLE,$K32,ED$16)),IF(INDEX(Import.PLE,$K32,ED$16)&lt;=mediçao,CD32,0),0),PLE!$AA$28*CD32)</f>
        <v>0</v>
      </c>
      <c r="EE32" s="121">
        <f ca="1">IF($K32&lt;&gt;1,IF(ISNUMBER(INDEX(Import.PLE,$K32,EE$16)),IF(INDEX(Import.PLE,$K32,EE$16)&lt;=mediçao,CE32,0),0),PLE!$AA$28*CE32)</f>
        <v>0</v>
      </c>
      <c r="EF32" s="121">
        <f ca="1">IF($K32&lt;&gt;1,IF(ISNUMBER(INDEX(Import.PLE,$K32,EF$16)),IF(INDEX(Import.PLE,$K32,EF$16)&lt;=mediçao,CF32,0),0),PLE!$AA$28*CF32)</f>
        <v>0</v>
      </c>
      <c r="EG32" s="121">
        <f ca="1">IF($K32&lt;&gt;1,IF(ISNUMBER(INDEX(Import.PLE,$K32,EG$16)),IF(INDEX(Import.PLE,$K32,EG$16)&lt;=mediçao,CG32,0),0),PLE!$AA$28*CG32)</f>
        <v>0</v>
      </c>
      <c r="EH32" s="121">
        <f ca="1">IF($K32&lt;&gt;1,IF(ISNUMBER(INDEX(Import.PLE,$K32,EH$16)),IF(INDEX(Import.PLE,$K32,EH$16)&lt;=mediçao,CH32,0),0),PLE!$AA$28*CH32)</f>
        <v>0</v>
      </c>
      <c r="EI32" s="121">
        <f ca="1">IF($K32&lt;&gt;1,IF(ISNUMBER(INDEX(Import.PLE,$K32,EI$16)),IF(INDEX(Import.PLE,$K32,EI$16)&lt;=mediçao,CI32,0),0),PLE!$AA$28*CI32)</f>
        <v>0</v>
      </c>
      <c r="EJ32" s="121">
        <f ca="1">IF($K32&lt;&gt;1,IF(ISNUMBER(INDEX(Import.PLE,$K32,EJ$16)),IF(INDEX(Import.PLE,$K32,EJ$16)&lt;=mediçao,CJ32,0),0),PLE!$AA$28*CJ32)</f>
        <v>0</v>
      </c>
      <c r="EK32" s="121">
        <f ca="1">IF($K32&lt;&gt;1,IF(ISNUMBER(INDEX(Import.PLE,$K32,EK$16)),IF(INDEX(Import.PLE,$K32,EK$16)&lt;=mediçao,CK32,0),0),PLE!$AA$28*CK32)</f>
        <v>0</v>
      </c>
      <c r="EL32" s="121">
        <f ca="1">IF($K32&lt;&gt;1,IF(ISNUMBER(INDEX(Import.PLE,$K32,EL$16)),IF(INDEX(Import.PLE,$K32,EL$16)&lt;=mediçao,CL32,0),0),PLE!$AA$28*CL32)</f>
        <v>0</v>
      </c>
      <c r="EM32" s="121">
        <f ca="1">IF($K32&lt;&gt;1,IF(ISNUMBER(INDEX(Import.PLE,$K32,EM$16)),IF(INDEX(Import.PLE,$K32,EM$16)&lt;=mediçao,CM32,0),0),PLE!$AA$28*CM32)</f>
        <v>0</v>
      </c>
      <c r="EN32" s="121">
        <f ca="1">IF($K32&lt;&gt;1,IF(ISNUMBER(INDEX(Import.PLE,$K32,EN$16)),IF(INDEX(Import.PLE,$K32,EN$16)&lt;=mediçao,CN32,0),0),PLE!$AA$28*CN32)</f>
        <v>0</v>
      </c>
      <c r="EO32" s="121">
        <f ca="1">IF($K32&lt;&gt;1,IF(ISNUMBER(INDEX(Import.PLE,$K32,EO$16)),IF(INDEX(Import.PLE,$K32,EO$16)&lt;=mediçao,CO32,0),0),PLE!$AA$28*CO32)</f>
        <v>0</v>
      </c>
      <c r="EP32" s="121">
        <f ca="1">IF($K32&lt;&gt;1,IF(ISNUMBER(INDEX(Import.PLE,$K32,EP$16)),IF(INDEX(Import.PLE,$K32,EP$16)&lt;=mediçao,CP32,0),0),PLE!$AA$28*CP32)</f>
        <v>0</v>
      </c>
      <c r="EQ32" s="121">
        <f ca="1">IF($K32&lt;&gt;1,IF(ISNUMBER(INDEX(Import.PLE,$K32,EQ$16)),IF(INDEX(Import.PLE,$K32,EQ$16)&lt;=mediçao,CQ32,0),0),PLE!$AA$28*CQ32)</f>
        <v>0</v>
      </c>
      <c r="ER32" s="121">
        <f ca="1">IF($K32&lt;&gt;1,IF(ISNUMBER(INDEX(Import.PLE,$K32,ER$16)),IF(INDEX(Import.PLE,$K32,ER$16)&lt;=mediçao,CR32,0),0),PLE!$AA$28*CR32)</f>
        <v>0</v>
      </c>
      <c r="ES32" s="121">
        <f ca="1">IF($K32&lt;&gt;1,IF(ISNUMBER(INDEX(Import.PLE,$K32,ES$16)),IF(INDEX(Import.PLE,$K32,ES$16)&lt;=mediçao,CS32,0),0),PLE!$AA$28*CS32)</f>
        <v>0</v>
      </c>
      <c r="ET32" s="121">
        <f ca="1">IF($K32&lt;&gt;1,IF(ISNUMBER(INDEX(Import.PLE,$K32,ET$16)),IF(INDEX(Import.PLE,$K32,ET$16)&lt;=mediçao,CT32,0),0),PLE!$AA$28*CT32)</f>
        <v>0</v>
      </c>
      <c r="EU32" s="121">
        <f ca="1">IF($K32&lt;&gt;1,IF(ISNUMBER(INDEX(Import.PLE,$K32,EU$16)),IF(INDEX(Import.PLE,$K32,EU$16)&lt;=mediçao,CU32,0),0),PLE!$AA$28*CU32)</f>
        <v>0</v>
      </c>
      <c r="EV32" s="121">
        <f ca="1">IF($K32&lt;&gt;1,IF(ISNUMBER(INDEX(Import.PLE,$K32,EV$16)),IF(INDEX(Import.PLE,$K32,EV$16)&lt;=mediçao,CV32,0),0),PLE!$AA$28*CV32)</f>
        <v>0</v>
      </c>
      <c r="EW32" s="121">
        <f ca="1">IF($K32&lt;&gt;1,IF(ISNUMBER(INDEX(Import.PLE,$K32,EW$16)),IF(INDEX(Import.PLE,$K32,EW$16)&lt;=mediçao,CW32,0),0),PLE!$AA$28*CW32)</f>
        <v>0</v>
      </c>
      <c r="EX32" s="121">
        <f ca="1">IF($K32&lt;&gt;1,IF(ISNUMBER(INDEX(Import.PLE,$K32,EX$16)),IF(INDEX(Import.PLE,$K32,EX$16)&lt;=mediçao,CX32,0),0),PLE!$AA$28*CX32)</f>
        <v>0</v>
      </c>
      <c r="EY32" s="121">
        <f ca="1">IF($K32&lt;&gt;1,IF(ISNUMBER(INDEX(Import.PLE,$K32,EY$16)),IF(INDEX(Import.PLE,$K32,EY$16)&lt;=mediçao,CY32,0),0),PLE!$AA$28*CY32)</f>
        <v>0</v>
      </c>
      <c r="EZ32" s="121">
        <f ca="1">IF($K32&lt;&gt;1,IF(ISNUMBER(INDEX(Import.PLE,$K32,EZ$16)),IF(INDEX(Import.PLE,$K32,EZ$16)&lt;=mediçao,CZ32,0),0),PLE!$AA$28*CZ32)</f>
        <v>0</v>
      </c>
      <c r="FA32" s="121">
        <f ca="1">IF($K32&lt;&gt;1,IF(ISNUMBER(INDEX(Import.PLE,$K32,FA$16)),IF(INDEX(Import.PLE,$K32,FA$16)&lt;=mediçao,DA32,0),0),PLE!$AA$28*DA32)</f>
        <v>0</v>
      </c>
      <c r="FB32" s="121">
        <f ca="1">IF($K32&lt;&gt;1,IF(ISNUMBER(INDEX(Import.PLE,$K32,FB$16)),IF(INDEX(Import.PLE,$K32,FB$16)&lt;=mediçao,DB32,0),0),PLE!$AA$28*DB32)</f>
        <v>0</v>
      </c>
      <c r="FC32" s="121">
        <f ca="1">IF($K32&lt;&gt;1,IF(ISNUMBER(INDEX(Import.PLE,$K32,FC$16)),IF(INDEX(Import.PLE,$K32,FC$16)&lt;=mediçao,DC32,0),0),PLE!$AA$28*DC32)</f>
        <v>0</v>
      </c>
      <c r="FD32" s="121">
        <f ca="1">IF($K32&lt;&gt;1,IF(ISNUMBER(INDEX(Import.PLE,$K32,FD$16)),IF(INDEX(Import.PLE,$K32,FD$16)&lt;=mediçao,DD32,0),0),PLE!$AA$28*DD32)</f>
        <v>0</v>
      </c>
      <c r="FE32" s="121">
        <f ca="1">IF($K32&lt;&gt;1,IF(ISNUMBER(INDEX(Import.PLE,$K32,FE$16)),IF(INDEX(Import.PLE,$K32,FE$16)&lt;=mediçao,DE32,0),0),PLE!$AA$28*DE32)</f>
        <v>0</v>
      </c>
      <c r="FF32" s="121">
        <f ca="1">IF($K32&lt;&gt;1,IF(ISNUMBER(INDEX(Import.PLE,$K32,FF$16)),IF(INDEX(Import.PLE,$K32,FF$16)&lt;=mediçao,DF32,0),0),PLE!$AA$28*DF32)</f>
        <v>0</v>
      </c>
      <c r="FG32" s="121">
        <f ca="1">IF($K32&lt;&gt;1,IF(ISNUMBER(INDEX(Import.PLE,$K32,FG$16)),IF(INDEX(Import.PLE,$K32,FG$16)&lt;=mediçao,DG32,0),0),PLE!$AA$28*DG32)</f>
        <v>0</v>
      </c>
      <c r="FH32" s="121">
        <f ca="1">IF($K32&lt;&gt;1,IF(ISNUMBER(INDEX(Import.PLE,$K32,FH$16)),IF(INDEX(Import.PLE,$K32,FH$16)&lt;=mediçao,DH32,0),0),PLE!$AA$28*DH32)</f>
        <v>0</v>
      </c>
      <c r="FI32" s="121">
        <f ca="1">IF($K32&lt;&gt;1,IF(ISNUMBER(INDEX(Import.PLE,$K32,FI$16)),IF(INDEX(Import.PLE,$K32,FI$16)&lt;=mediçao,DI32,0),0),PLE!$AA$28*DI32)</f>
        <v>0</v>
      </c>
      <c r="FJ32" s="121">
        <f ca="1">IF($K32&lt;&gt;1,IF(ISNUMBER(INDEX(Import.PLE,$K32,FJ$16)),IF(INDEX(Import.PLE,$K32,FJ$16)&lt;=mediçao,DJ32,0),0),PLE!$AA$28*DJ32)</f>
        <v>0</v>
      </c>
    </row>
    <row r="33" spans="2:166" s="88" customFormat="1">
      <c r="B33" s="120">
        <f t="shared" ca="1" si="3"/>
        <v>15</v>
      </c>
      <c r="C33" s="83" t="e">
        <f t="shared" si="4"/>
        <v>#REF!</v>
      </c>
      <c r="D33" s="140" t="e">
        <f>VLOOKUP(E33,#REF!,2,FALSE)</f>
        <v>#REF!</v>
      </c>
      <c r="E33" s="141" t="str">
        <f>IFERROR(INDEX(#REF!,MATCH(0,INDEX(COUNTIF($E$17:E32,#REF!),),)),"")</f>
        <v/>
      </c>
      <c r="F33" s="139" t="e">
        <f>IF(VLOOKUP(E33,#REF!,8,FALSE)=0,"",VLOOKUP(E33,#REF!,8,FALSE))</f>
        <v>#REF!</v>
      </c>
      <c r="G33" s="173" t="e">
        <f t="shared" si="5"/>
        <v>#REF!</v>
      </c>
      <c r="H33" s="174" t="e">
        <f t="shared" si="6"/>
        <v>#REF!</v>
      </c>
      <c r="I33" s="175" t="e">
        <f>SUMIF(#REF!,Eventograma_e_Quantitativos!E33,#REF!)</f>
        <v>#REF!</v>
      </c>
      <c r="J33" s="86"/>
      <c r="K33" s="170">
        <f>deactivatedados.form1</f>
        <v>2</v>
      </c>
      <c r="L33" s="169" t="s">
        <v>293</v>
      </c>
      <c r="M33" s="87"/>
      <c r="N33" s="180" t="e">
        <f>SUMIFS(#REF!,#REF!,Eventograma_e_Quantitativos!N$16,#REF!,Eventograma_e_Quantitativos!$E33)</f>
        <v>#REF!</v>
      </c>
      <c r="O33" s="180" t="e">
        <f>SUMIFS(#REF!,#REF!,Eventograma_e_Quantitativos!O$16,#REF!,Eventograma_e_Quantitativos!$E33)</f>
        <v>#REF!</v>
      </c>
      <c r="P33" s="180" t="e">
        <f>SUMIFS(#REF!,#REF!,Eventograma_e_Quantitativos!P$16,#REF!,Eventograma_e_Quantitativos!$E33)</f>
        <v>#REF!</v>
      </c>
      <c r="Q33" s="180" t="e">
        <f>SUMIFS(#REF!,#REF!,Eventograma_e_Quantitativos!Q$16,#REF!,Eventograma_e_Quantitativos!$E33)</f>
        <v>#REF!</v>
      </c>
      <c r="R33" s="180" t="e">
        <f>SUMIFS(#REF!,#REF!,Eventograma_e_Quantitativos!R$16,#REF!,Eventograma_e_Quantitativos!$E33)</f>
        <v>#REF!</v>
      </c>
      <c r="S33" s="180" t="e">
        <f>SUMIFS(#REF!,#REF!,Eventograma_e_Quantitativos!S$16,#REF!,Eventograma_e_Quantitativos!$E33)</f>
        <v>#REF!</v>
      </c>
      <c r="T33" s="180" t="e">
        <f>SUMIFS(#REF!,#REF!,Eventograma_e_Quantitativos!T$16,#REF!,Eventograma_e_Quantitativos!$E33)</f>
        <v>#REF!</v>
      </c>
      <c r="U33" s="180" t="e">
        <f>SUMIFS(#REF!,#REF!,Eventograma_e_Quantitativos!U$16,#REF!,Eventograma_e_Quantitativos!$E33)</f>
        <v>#REF!</v>
      </c>
      <c r="V33" s="180" t="e">
        <f>SUMIFS(#REF!,#REF!,Eventograma_e_Quantitativos!V$16,#REF!,Eventograma_e_Quantitativos!$E33)</f>
        <v>#REF!</v>
      </c>
      <c r="W33" s="180" t="e">
        <f>SUMIFS(#REF!,#REF!,Eventograma_e_Quantitativos!W$16,#REF!,Eventograma_e_Quantitativos!$E33)</f>
        <v>#REF!</v>
      </c>
      <c r="X33" s="180" t="e">
        <f>SUMIFS(#REF!,#REF!,Eventograma_e_Quantitativos!X$16,#REF!,Eventograma_e_Quantitativos!$E33)</f>
        <v>#REF!</v>
      </c>
      <c r="Y33" s="180" t="e">
        <f>SUMIFS(#REF!,#REF!,Eventograma_e_Quantitativos!Y$16,#REF!,Eventograma_e_Quantitativos!$E33)</f>
        <v>#REF!</v>
      </c>
      <c r="Z33" s="180" t="e">
        <f>SUMIFS(#REF!,#REF!,Eventograma_e_Quantitativos!Z$16,#REF!,Eventograma_e_Quantitativos!$E33)</f>
        <v>#REF!</v>
      </c>
      <c r="AA33" s="180" t="e">
        <f>SUMIFS(#REF!,#REF!,Eventograma_e_Quantitativos!AA$16,#REF!,Eventograma_e_Quantitativos!$E33)</f>
        <v>#REF!</v>
      </c>
      <c r="AB33" s="180" t="e">
        <f>SUMIFS(#REF!,#REF!,Eventograma_e_Quantitativos!AB$16,#REF!,Eventograma_e_Quantitativos!$E33)</f>
        <v>#REF!</v>
      </c>
      <c r="AC33" s="180" t="e">
        <f>SUMIFS(#REF!,#REF!,Eventograma_e_Quantitativos!AC$16,#REF!,Eventograma_e_Quantitativos!$E33)</f>
        <v>#REF!</v>
      </c>
      <c r="AD33" s="180" t="e">
        <f>SUMIFS(#REF!,#REF!,Eventograma_e_Quantitativos!AD$16,#REF!,Eventograma_e_Quantitativos!$E33)</f>
        <v>#REF!</v>
      </c>
      <c r="AE33" s="180" t="e">
        <f>SUMIFS(#REF!,#REF!,Eventograma_e_Quantitativos!AE$16,#REF!,Eventograma_e_Quantitativos!$E33)</f>
        <v>#REF!</v>
      </c>
      <c r="AF33" s="180" t="e">
        <f>SUMIFS(#REF!,#REF!,Eventograma_e_Quantitativos!AF$16,#REF!,Eventograma_e_Quantitativos!$E33)</f>
        <v>#REF!</v>
      </c>
      <c r="AG33" s="180" t="e">
        <f>SUMIFS(#REF!,#REF!,Eventograma_e_Quantitativos!AG$16,#REF!,Eventograma_e_Quantitativos!$E33)</f>
        <v>#REF!</v>
      </c>
      <c r="AH33" s="180" t="e">
        <f>SUMIFS(#REF!,#REF!,Eventograma_e_Quantitativos!AH$16,#REF!,Eventograma_e_Quantitativos!$E33)</f>
        <v>#REF!</v>
      </c>
      <c r="AI33" s="180" t="e">
        <f>SUMIFS(#REF!,#REF!,Eventograma_e_Quantitativos!AI$16,#REF!,Eventograma_e_Quantitativos!$E33)</f>
        <v>#REF!</v>
      </c>
      <c r="AJ33" s="180" t="e">
        <f>SUMIFS(#REF!,#REF!,Eventograma_e_Quantitativos!AJ$16,#REF!,Eventograma_e_Quantitativos!$E33)</f>
        <v>#REF!</v>
      </c>
      <c r="AK33" s="180" t="e">
        <f>SUMIFS(#REF!,#REF!,Eventograma_e_Quantitativos!AK$16,#REF!,Eventograma_e_Quantitativos!$E33)</f>
        <v>#REF!</v>
      </c>
      <c r="AL33" s="180" t="e">
        <f>SUMIFS(#REF!,#REF!,Eventograma_e_Quantitativos!AL$16,#REF!,Eventograma_e_Quantitativos!$E33)</f>
        <v>#REF!</v>
      </c>
      <c r="AM33" s="180" t="e">
        <f>SUMIFS(#REF!,#REF!,Eventograma_e_Quantitativos!AM$16,#REF!,Eventograma_e_Quantitativos!$E33)</f>
        <v>#REF!</v>
      </c>
      <c r="AN33" s="180" t="e">
        <f>SUMIFS(#REF!,#REF!,Eventograma_e_Quantitativos!AN$16,#REF!,Eventograma_e_Quantitativos!$E33)</f>
        <v>#REF!</v>
      </c>
      <c r="AO33" s="180" t="e">
        <f>SUMIFS(#REF!,#REF!,Eventograma_e_Quantitativos!AO$16,#REF!,Eventograma_e_Quantitativos!$E33)</f>
        <v>#REF!</v>
      </c>
      <c r="AP33" s="180" t="e">
        <f>SUMIFS(#REF!,#REF!,Eventograma_e_Quantitativos!AP$16,#REF!,Eventograma_e_Quantitativos!$E33)</f>
        <v>#REF!</v>
      </c>
      <c r="AQ33" s="180" t="e">
        <f>SUMIFS(#REF!,#REF!,Eventograma_e_Quantitativos!AQ$16,#REF!,Eventograma_e_Quantitativos!$E33)</f>
        <v>#REF!</v>
      </c>
      <c r="AR33" s="180" t="e">
        <f>SUMIFS(#REF!,#REF!,Eventograma_e_Quantitativos!AR$16,#REF!,Eventograma_e_Quantitativos!$E33)</f>
        <v>#REF!</v>
      </c>
      <c r="AS33" s="180" t="e">
        <f>SUMIFS(#REF!,#REF!,Eventograma_e_Quantitativos!AS$16,#REF!,Eventograma_e_Quantitativos!$E33)</f>
        <v>#REF!</v>
      </c>
      <c r="AT33" s="180" t="e">
        <f>SUMIFS(#REF!,#REF!,Eventograma_e_Quantitativos!AT$16,#REF!,Eventograma_e_Quantitativos!$E33)</f>
        <v>#REF!</v>
      </c>
      <c r="AU33" s="180" t="e">
        <f>SUMIFS(#REF!,#REF!,Eventograma_e_Quantitativos!AU$16,#REF!,Eventograma_e_Quantitativos!$E33)</f>
        <v>#REF!</v>
      </c>
      <c r="AV33" s="180" t="e">
        <f>SUMIFS(#REF!,#REF!,Eventograma_e_Quantitativos!AV$16,#REF!,Eventograma_e_Quantitativos!$E33)</f>
        <v>#REF!</v>
      </c>
      <c r="AW33" s="180" t="e">
        <f>SUMIFS(#REF!,#REF!,Eventograma_e_Quantitativos!AW$16,#REF!,Eventograma_e_Quantitativos!$E33)</f>
        <v>#REF!</v>
      </c>
      <c r="AX33" s="180" t="e">
        <f>SUMIFS(#REF!,#REF!,Eventograma_e_Quantitativos!AX$16,#REF!,Eventograma_e_Quantitativos!$E33)</f>
        <v>#REF!</v>
      </c>
      <c r="AY33" s="180" t="e">
        <f>SUMIFS(#REF!,#REF!,Eventograma_e_Quantitativos!AY$16,#REF!,Eventograma_e_Quantitativos!$E33)</f>
        <v>#REF!</v>
      </c>
      <c r="AZ33" s="180" t="e">
        <f>SUMIFS(#REF!,#REF!,Eventograma_e_Quantitativos!AZ$16,#REF!,Eventograma_e_Quantitativos!$E33)</f>
        <v>#REF!</v>
      </c>
      <c r="BA33" s="180" t="e">
        <f>SUMIFS(#REF!,#REF!,Eventograma_e_Quantitativos!BA$16,#REF!,Eventograma_e_Quantitativos!$E33)</f>
        <v>#REF!</v>
      </c>
      <c r="BB33" s="180" t="e">
        <f>SUMIFS(#REF!,#REF!,Eventograma_e_Quantitativos!BB$16,#REF!,Eventograma_e_Quantitativos!$E33)</f>
        <v>#REF!</v>
      </c>
      <c r="BC33" s="180" t="e">
        <f>SUMIFS(#REF!,#REF!,Eventograma_e_Quantitativos!BC$16,#REF!,Eventograma_e_Quantitativos!$E33)</f>
        <v>#REF!</v>
      </c>
      <c r="BD33" s="180" t="e">
        <f>SUMIFS(#REF!,#REF!,Eventograma_e_Quantitativos!BD$16,#REF!,Eventograma_e_Quantitativos!$E33)</f>
        <v>#REF!</v>
      </c>
      <c r="BE33" s="180" t="e">
        <f>SUMIFS(#REF!,#REF!,Eventograma_e_Quantitativos!BE$16,#REF!,Eventograma_e_Quantitativos!$E33)</f>
        <v>#REF!</v>
      </c>
      <c r="BF33" s="180" t="e">
        <f>SUMIFS(#REF!,#REF!,Eventograma_e_Quantitativos!BF$16,#REF!,Eventograma_e_Quantitativos!$E33)</f>
        <v>#REF!</v>
      </c>
      <c r="BG33" s="180" t="e">
        <f>SUMIFS(#REF!,#REF!,Eventograma_e_Quantitativos!BG$16,#REF!,Eventograma_e_Quantitativos!$E33)</f>
        <v>#REF!</v>
      </c>
      <c r="BH33" s="180" t="e">
        <f>SUMIFS(#REF!,#REF!,Eventograma_e_Quantitativos!BH$16,#REF!,Eventograma_e_Quantitativos!$E33)</f>
        <v>#REF!</v>
      </c>
      <c r="BI33" s="180" t="e">
        <f>SUMIFS(#REF!,#REF!,Eventograma_e_Quantitativos!BI$16,#REF!,Eventograma_e_Quantitativos!$E33)</f>
        <v>#REF!</v>
      </c>
      <c r="BJ33" s="180" t="e">
        <f>SUMIFS(#REF!,#REF!,Eventograma_e_Quantitativos!BJ$16,#REF!,Eventograma_e_Quantitativos!$E33)</f>
        <v>#REF!</v>
      </c>
      <c r="BK33" s="180" t="e">
        <f>SUMIFS(#REF!,#REF!,Eventograma_e_Quantitativos!BK$16,#REF!,Eventograma_e_Quantitativos!$E33)</f>
        <v>#REF!</v>
      </c>
      <c r="BM33" s="121" t="e">
        <f t="shared" si="7"/>
        <v>#REF!</v>
      </c>
      <c r="BN33" s="121" t="e">
        <f t="shared" si="8"/>
        <v>#REF!</v>
      </c>
      <c r="BO33" s="121" t="e">
        <f t="shared" si="9"/>
        <v>#REF!</v>
      </c>
      <c r="BP33" s="121" t="e">
        <f t="shared" si="10"/>
        <v>#REF!</v>
      </c>
      <c r="BQ33" s="121">
        <f t="shared" si="11"/>
        <v>0</v>
      </c>
      <c r="BR33" s="121">
        <f t="shared" si="12"/>
        <v>0</v>
      </c>
      <c r="BS33" s="121">
        <f t="shared" si="13"/>
        <v>0</v>
      </c>
      <c r="BT33" s="121">
        <f t="shared" si="14"/>
        <v>0</v>
      </c>
      <c r="BU33" s="121">
        <f t="shared" si="15"/>
        <v>0</v>
      </c>
      <c r="BV33" s="121">
        <f t="shared" si="16"/>
        <v>0</v>
      </c>
      <c r="BW33" s="121">
        <f t="shared" si="17"/>
        <v>0</v>
      </c>
      <c r="BX33" s="121">
        <f t="shared" si="18"/>
        <v>0</v>
      </c>
      <c r="BY33" s="121">
        <f t="shared" si="19"/>
        <v>0</v>
      </c>
      <c r="BZ33" s="121">
        <f t="shared" si="20"/>
        <v>0</v>
      </c>
      <c r="CA33" s="121">
        <f t="shared" si="21"/>
        <v>0</v>
      </c>
      <c r="CB33" s="121">
        <f t="shared" si="22"/>
        <v>0</v>
      </c>
      <c r="CC33" s="121">
        <f t="shared" si="23"/>
        <v>0</v>
      </c>
      <c r="CD33" s="121">
        <f t="shared" si="24"/>
        <v>0</v>
      </c>
      <c r="CE33" s="121">
        <f t="shared" si="25"/>
        <v>0</v>
      </c>
      <c r="CF33" s="121">
        <f t="shared" si="26"/>
        <v>0</v>
      </c>
      <c r="CG33" s="121">
        <f t="shared" si="27"/>
        <v>0</v>
      </c>
      <c r="CH33" s="121">
        <f t="shared" si="28"/>
        <v>0</v>
      </c>
      <c r="CI33" s="121">
        <f t="shared" si="29"/>
        <v>0</v>
      </c>
      <c r="CJ33" s="121">
        <f t="shared" si="30"/>
        <v>0</v>
      </c>
      <c r="CK33" s="121">
        <f t="shared" si="31"/>
        <v>0</v>
      </c>
      <c r="CL33" s="121">
        <f t="shared" si="32"/>
        <v>0</v>
      </c>
      <c r="CM33" s="121">
        <f t="shared" si="33"/>
        <v>0</v>
      </c>
      <c r="CN33" s="121">
        <f t="shared" si="34"/>
        <v>0</v>
      </c>
      <c r="CO33" s="121">
        <f t="shared" si="35"/>
        <v>0</v>
      </c>
      <c r="CP33" s="121">
        <f t="shared" si="36"/>
        <v>0</v>
      </c>
      <c r="CQ33" s="121">
        <f t="shared" si="37"/>
        <v>0</v>
      </c>
      <c r="CR33" s="121">
        <f t="shared" si="38"/>
        <v>0</v>
      </c>
      <c r="CS33" s="121">
        <f t="shared" si="39"/>
        <v>0</v>
      </c>
      <c r="CT33" s="121">
        <f t="shared" si="40"/>
        <v>0</v>
      </c>
      <c r="CU33" s="121">
        <f t="shared" si="41"/>
        <v>0</v>
      </c>
      <c r="CV33" s="121">
        <f t="shared" si="42"/>
        <v>0</v>
      </c>
      <c r="CW33" s="121">
        <f t="shared" si="43"/>
        <v>0</v>
      </c>
      <c r="CX33" s="121">
        <f t="shared" si="44"/>
        <v>0</v>
      </c>
      <c r="CY33" s="121">
        <f t="shared" si="45"/>
        <v>0</v>
      </c>
      <c r="CZ33" s="121">
        <f t="shared" si="46"/>
        <v>0</v>
      </c>
      <c r="DA33" s="121">
        <f t="shared" si="47"/>
        <v>0</v>
      </c>
      <c r="DB33" s="121">
        <f t="shared" si="48"/>
        <v>0</v>
      </c>
      <c r="DC33" s="121">
        <f t="shared" si="49"/>
        <v>0</v>
      </c>
      <c r="DD33" s="121">
        <f t="shared" si="50"/>
        <v>0</v>
      </c>
      <c r="DE33" s="121">
        <f t="shared" si="51"/>
        <v>0</v>
      </c>
      <c r="DF33" s="121">
        <f t="shared" si="52"/>
        <v>0</v>
      </c>
      <c r="DG33" s="121">
        <f t="shared" si="53"/>
        <v>0</v>
      </c>
      <c r="DH33" s="121">
        <f t="shared" si="54"/>
        <v>0</v>
      </c>
      <c r="DI33" s="121">
        <f t="shared" si="55"/>
        <v>0</v>
      </c>
      <c r="DJ33" s="121">
        <f t="shared" si="56"/>
        <v>0</v>
      </c>
      <c r="DK33" s="128" t="e">
        <f t="shared" si="57"/>
        <v>#REF!</v>
      </c>
      <c r="DL33" s="128">
        <f t="shared" ca="1" si="58"/>
        <v>0</v>
      </c>
      <c r="DM33" s="121">
        <f ca="1">IF($K33&lt;&gt;1,IF(ISNUMBER(INDEX(Import.PLE,$K33,DM$16)),IF(INDEX(Import.PLE,$K33,DM$16)&lt;=mediçao,BM33,0),0),PLE!$AA$28*BM33)</f>
        <v>0</v>
      </c>
      <c r="DN33" s="121">
        <f ca="1">IF($K33&lt;&gt;1,IF(ISNUMBER(INDEX(Import.PLE,$K33,DN$16)),IF(INDEX(Import.PLE,$K33,DN$16)&lt;=mediçao,BN33,0),0),PLE!$AA$28*BN33)</f>
        <v>0</v>
      </c>
      <c r="DO33" s="121">
        <f ca="1">IF($K33&lt;&gt;1,IF(ISNUMBER(INDEX(Import.PLE,$K33,DO$16)),IF(INDEX(Import.PLE,$K33,DO$16)&lt;=mediçao,BO33,0),0),PLE!$AA$28*BO33)</f>
        <v>0</v>
      </c>
      <c r="DP33" s="121">
        <f ca="1">IF($K33&lt;&gt;1,IF(ISNUMBER(INDEX(Import.PLE,$K33,DP$16)),IF(INDEX(Import.PLE,$K33,DP$16)&lt;=mediçao,BP33,0),0),PLE!$AA$28*BP33)</f>
        <v>0</v>
      </c>
      <c r="DQ33" s="121">
        <f ca="1">IF($K33&lt;&gt;1,IF(ISNUMBER(INDEX(Import.PLE,$K33,DQ$16)),IF(INDEX(Import.PLE,$K33,DQ$16)&lt;=mediçao,BQ33,0),0),PLE!$AA$28*BQ33)</f>
        <v>0</v>
      </c>
      <c r="DR33" s="121">
        <f ca="1">IF($K33&lt;&gt;1,IF(ISNUMBER(INDEX(Import.PLE,$K33,DR$16)),IF(INDEX(Import.PLE,$K33,DR$16)&lt;=mediçao,BR33,0),0),PLE!$AA$28*BR33)</f>
        <v>0</v>
      </c>
      <c r="DS33" s="121">
        <f ca="1">IF($K33&lt;&gt;1,IF(ISNUMBER(INDEX(Import.PLE,$K33,DS$16)),IF(INDEX(Import.PLE,$K33,DS$16)&lt;=mediçao,BS33,0),0),PLE!$AA$28*BS33)</f>
        <v>0</v>
      </c>
      <c r="DT33" s="121">
        <f ca="1">IF($K33&lt;&gt;1,IF(ISNUMBER(INDEX(Import.PLE,$K33,DT$16)),IF(INDEX(Import.PLE,$K33,DT$16)&lt;=mediçao,BT33,0),0),PLE!$AA$28*BT33)</f>
        <v>0</v>
      </c>
      <c r="DU33" s="121">
        <f ca="1">IF($K33&lt;&gt;1,IF(ISNUMBER(INDEX(Import.PLE,$K33,DU$16)),IF(INDEX(Import.PLE,$K33,DU$16)&lt;=mediçao,BU33,0),0),PLE!$AA$28*BU33)</f>
        <v>0</v>
      </c>
      <c r="DV33" s="121">
        <f ca="1">IF($K33&lt;&gt;1,IF(ISNUMBER(INDEX(Import.PLE,$K33,DV$16)),IF(INDEX(Import.PLE,$K33,DV$16)&lt;=mediçao,BV33,0),0),PLE!$AA$28*BV33)</f>
        <v>0</v>
      </c>
      <c r="DW33" s="121">
        <f ca="1">IF($K33&lt;&gt;1,IF(ISNUMBER(INDEX(Import.PLE,$K33,DW$16)),IF(INDEX(Import.PLE,$K33,DW$16)&lt;=mediçao,BW33,0),0),PLE!$AA$28*BW33)</f>
        <v>0</v>
      </c>
      <c r="DX33" s="121">
        <f ca="1">IF($K33&lt;&gt;1,IF(ISNUMBER(INDEX(Import.PLE,$K33,DX$16)),IF(INDEX(Import.PLE,$K33,DX$16)&lt;=mediçao,BX33,0),0),PLE!$AA$28*BX33)</f>
        <v>0</v>
      </c>
      <c r="DY33" s="121">
        <f ca="1">IF($K33&lt;&gt;1,IF(ISNUMBER(INDEX(Import.PLE,$K33,DY$16)),IF(INDEX(Import.PLE,$K33,DY$16)&lt;=mediçao,BY33,0),0),PLE!$AA$28*BY33)</f>
        <v>0</v>
      </c>
      <c r="DZ33" s="121">
        <f ca="1">IF($K33&lt;&gt;1,IF(ISNUMBER(INDEX(Import.PLE,$K33,DZ$16)),IF(INDEX(Import.PLE,$K33,DZ$16)&lt;=mediçao,BZ33,0),0),PLE!$AA$28*BZ33)</f>
        <v>0</v>
      </c>
      <c r="EA33" s="121">
        <f ca="1">IF($K33&lt;&gt;1,IF(ISNUMBER(INDEX(Import.PLE,$K33,EA$16)),IF(INDEX(Import.PLE,$K33,EA$16)&lt;=mediçao,CA33,0),0),PLE!$AA$28*CA33)</f>
        <v>0</v>
      </c>
      <c r="EB33" s="121">
        <f ca="1">IF($K33&lt;&gt;1,IF(ISNUMBER(INDEX(Import.PLE,$K33,EB$16)),IF(INDEX(Import.PLE,$K33,EB$16)&lt;=mediçao,CB33,0),0),PLE!$AA$28*CB33)</f>
        <v>0</v>
      </c>
      <c r="EC33" s="121">
        <f ca="1">IF($K33&lt;&gt;1,IF(ISNUMBER(INDEX(Import.PLE,$K33,EC$16)),IF(INDEX(Import.PLE,$K33,EC$16)&lt;=mediçao,CC33,0),0),PLE!$AA$28*CC33)</f>
        <v>0</v>
      </c>
      <c r="ED33" s="121">
        <f ca="1">IF($K33&lt;&gt;1,IF(ISNUMBER(INDEX(Import.PLE,$K33,ED$16)),IF(INDEX(Import.PLE,$K33,ED$16)&lt;=mediçao,CD33,0),0),PLE!$AA$28*CD33)</f>
        <v>0</v>
      </c>
      <c r="EE33" s="121">
        <f ca="1">IF($K33&lt;&gt;1,IF(ISNUMBER(INDEX(Import.PLE,$K33,EE$16)),IF(INDEX(Import.PLE,$K33,EE$16)&lt;=mediçao,CE33,0),0),PLE!$AA$28*CE33)</f>
        <v>0</v>
      </c>
      <c r="EF33" s="121">
        <f ca="1">IF($K33&lt;&gt;1,IF(ISNUMBER(INDEX(Import.PLE,$K33,EF$16)),IF(INDEX(Import.PLE,$K33,EF$16)&lt;=mediçao,CF33,0),0),PLE!$AA$28*CF33)</f>
        <v>0</v>
      </c>
      <c r="EG33" s="121">
        <f ca="1">IF($K33&lt;&gt;1,IF(ISNUMBER(INDEX(Import.PLE,$K33,EG$16)),IF(INDEX(Import.PLE,$K33,EG$16)&lt;=mediçao,CG33,0),0),PLE!$AA$28*CG33)</f>
        <v>0</v>
      </c>
      <c r="EH33" s="121">
        <f ca="1">IF($K33&lt;&gt;1,IF(ISNUMBER(INDEX(Import.PLE,$K33,EH$16)),IF(INDEX(Import.PLE,$K33,EH$16)&lt;=mediçao,CH33,0),0),PLE!$AA$28*CH33)</f>
        <v>0</v>
      </c>
      <c r="EI33" s="121">
        <f ca="1">IF($K33&lt;&gt;1,IF(ISNUMBER(INDEX(Import.PLE,$K33,EI$16)),IF(INDEX(Import.PLE,$K33,EI$16)&lt;=mediçao,CI33,0),0),PLE!$AA$28*CI33)</f>
        <v>0</v>
      </c>
      <c r="EJ33" s="121">
        <f ca="1">IF($K33&lt;&gt;1,IF(ISNUMBER(INDEX(Import.PLE,$K33,EJ$16)),IF(INDEX(Import.PLE,$K33,EJ$16)&lt;=mediçao,CJ33,0),0),PLE!$AA$28*CJ33)</f>
        <v>0</v>
      </c>
      <c r="EK33" s="121">
        <f ca="1">IF($K33&lt;&gt;1,IF(ISNUMBER(INDEX(Import.PLE,$K33,EK$16)),IF(INDEX(Import.PLE,$K33,EK$16)&lt;=mediçao,CK33,0),0),PLE!$AA$28*CK33)</f>
        <v>0</v>
      </c>
      <c r="EL33" s="121">
        <f ca="1">IF($K33&lt;&gt;1,IF(ISNUMBER(INDEX(Import.PLE,$K33,EL$16)),IF(INDEX(Import.PLE,$K33,EL$16)&lt;=mediçao,CL33,0),0),PLE!$AA$28*CL33)</f>
        <v>0</v>
      </c>
      <c r="EM33" s="121">
        <f ca="1">IF($K33&lt;&gt;1,IF(ISNUMBER(INDEX(Import.PLE,$K33,EM$16)),IF(INDEX(Import.PLE,$K33,EM$16)&lt;=mediçao,CM33,0),0),PLE!$AA$28*CM33)</f>
        <v>0</v>
      </c>
      <c r="EN33" s="121">
        <f ca="1">IF($K33&lt;&gt;1,IF(ISNUMBER(INDEX(Import.PLE,$K33,EN$16)),IF(INDEX(Import.PLE,$K33,EN$16)&lt;=mediçao,CN33,0),0),PLE!$AA$28*CN33)</f>
        <v>0</v>
      </c>
      <c r="EO33" s="121">
        <f ca="1">IF($K33&lt;&gt;1,IF(ISNUMBER(INDEX(Import.PLE,$K33,EO$16)),IF(INDEX(Import.PLE,$K33,EO$16)&lt;=mediçao,CO33,0),0),PLE!$AA$28*CO33)</f>
        <v>0</v>
      </c>
      <c r="EP33" s="121">
        <f ca="1">IF($K33&lt;&gt;1,IF(ISNUMBER(INDEX(Import.PLE,$K33,EP$16)),IF(INDEX(Import.PLE,$K33,EP$16)&lt;=mediçao,CP33,0),0),PLE!$AA$28*CP33)</f>
        <v>0</v>
      </c>
      <c r="EQ33" s="121">
        <f ca="1">IF($K33&lt;&gt;1,IF(ISNUMBER(INDEX(Import.PLE,$K33,EQ$16)),IF(INDEX(Import.PLE,$K33,EQ$16)&lt;=mediçao,CQ33,0),0),PLE!$AA$28*CQ33)</f>
        <v>0</v>
      </c>
      <c r="ER33" s="121">
        <f ca="1">IF($K33&lt;&gt;1,IF(ISNUMBER(INDEX(Import.PLE,$K33,ER$16)),IF(INDEX(Import.PLE,$K33,ER$16)&lt;=mediçao,CR33,0),0),PLE!$AA$28*CR33)</f>
        <v>0</v>
      </c>
      <c r="ES33" s="121">
        <f ca="1">IF($K33&lt;&gt;1,IF(ISNUMBER(INDEX(Import.PLE,$K33,ES$16)),IF(INDEX(Import.PLE,$K33,ES$16)&lt;=mediçao,CS33,0),0),PLE!$AA$28*CS33)</f>
        <v>0</v>
      </c>
      <c r="ET33" s="121">
        <f ca="1">IF($K33&lt;&gt;1,IF(ISNUMBER(INDEX(Import.PLE,$K33,ET$16)),IF(INDEX(Import.PLE,$K33,ET$16)&lt;=mediçao,CT33,0),0),PLE!$AA$28*CT33)</f>
        <v>0</v>
      </c>
      <c r="EU33" s="121">
        <f ca="1">IF($K33&lt;&gt;1,IF(ISNUMBER(INDEX(Import.PLE,$K33,EU$16)),IF(INDEX(Import.PLE,$K33,EU$16)&lt;=mediçao,CU33,0),0),PLE!$AA$28*CU33)</f>
        <v>0</v>
      </c>
      <c r="EV33" s="121">
        <f ca="1">IF($K33&lt;&gt;1,IF(ISNUMBER(INDEX(Import.PLE,$K33,EV$16)),IF(INDEX(Import.PLE,$K33,EV$16)&lt;=mediçao,CV33,0),0),PLE!$AA$28*CV33)</f>
        <v>0</v>
      </c>
      <c r="EW33" s="121">
        <f ca="1">IF($K33&lt;&gt;1,IF(ISNUMBER(INDEX(Import.PLE,$K33,EW$16)),IF(INDEX(Import.PLE,$K33,EW$16)&lt;=mediçao,CW33,0),0),PLE!$AA$28*CW33)</f>
        <v>0</v>
      </c>
      <c r="EX33" s="121">
        <f ca="1">IF($K33&lt;&gt;1,IF(ISNUMBER(INDEX(Import.PLE,$K33,EX$16)),IF(INDEX(Import.PLE,$K33,EX$16)&lt;=mediçao,CX33,0),0),PLE!$AA$28*CX33)</f>
        <v>0</v>
      </c>
      <c r="EY33" s="121">
        <f ca="1">IF($K33&lt;&gt;1,IF(ISNUMBER(INDEX(Import.PLE,$K33,EY$16)),IF(INDEX(Import.PLE,$K33,EY$16)&lt;=mediçao,CY33,0),0),PLE!$AA$28*CY33)</f>
        <v>0</v>
      </c>
      <c r="EZ33" s="121">
        <f ca="1">IF($K33&lt;&gt;1,IF(ISNUMBER(INDEX(Import.PLE,$K33,EZ$16)),IF(INDEX(Import.PLE,$K33,EZ$16)&lt;=mediçao,CZ33,0),0),PLE!$AA$28*CZ33)</f>
        <v>0</v>
      </c>
      <c r="FA33" s="121">
        <f ca="1">IF($K33&lt;&gt;1,IF(ISNUMBER(INDEX(Import.PLE,$K33,FA$16)),IF(INDEX(Import.PLE,$K33,FA$16)&lt;=mediçao,DA33,0),0),PLE!$AA$28*DA33)</f>
        <v>0</v>
      </c>
      <c r="FB33" s="121">
        <f ca="1">IF($K33&lt;&gt;1,IF(ISNUMBER(INDEX(Import.PLE,$K33,FB$16)),IF(INDEX(Import.PLE,$K33,FB$16)&lt;=mediçao,DB33,0),0),PLE!$AA$28*DB33)</f>
        <v>0</v>
      </c>
      <c r="FC33" s="121">
        <f ca="1">IF($K33&lt;&gt;1,IF(ISNUMBER(INDEX(Import.PLE,$K33,FC$16)),IF(INDEX(Import.PLE,$K33,FC$16)&lt;=mediçao,DC33,0),0),PLE!$AA$28*DC33)</f>
        <v>0</v>
      </c>
      <c r="FD33" s="121">
        <f ca="1">IF($K33&lt;&gt;1,IF(ISNUMBER(INDEX(Import.PLE,$K33,FD$16)),IF(INDEX(Import.PLE,$K33,FD$16)&lt;=mediçao,DD33,0),0),PLE!$AA$28*DD33)</f>
        <v>0</v>
      </c>
      <c r="FE33" s="121">
        <f ca="1">IF($K33&lt;&gt;1,IF(ISNUMBER(INDEX(Import.PLE,$K33,FE$16)),IF(INDEX(Import.PLE,$K33,FE$16)&lt;=mediçao,DE33,0),0),PLE!$AA$28*DE33)</f>
        <v>0</v>
      </c>
      <c r="FF33" s="121">
        <f ca="1">IF($K33&lt;&gt;1,IF(ISNUMBER(INDEX(Import.PLE,$K33,FF$16)),IF(INDEX(Import.PLE,$K33,FF$16)&lt;=mediçao,DF33,0),0),PLE!$AA$28*DF33)</f>
        <v>0</v>
      </c>
      <c r="FG33" s="121">
        <f ca="1">IF($K33&lt;&gt;1,IF(ISNUMBER(INDEX(Import.PLE,$K33,FG$16)),IF(INDEX(Import.PLE,$K33,FG$16)&lt;=mediçao,DG33,0),0),PLE!$AA$28*DG33)</f>
        <v>0</v>
      </c>
      <c r="FH33" s="121">
        <f ca="1">IF($K33&lt;&gt;1,IF(ISNUMBER(INDEX(Import.PLE,$K33,FH$16)),IF(INDEX(Import.PLE,$K33,FH$16)&lt;=mediçao,DH33,0),0),PLE!$AA$28*DH33)</f>
        <v>0</v>
      </c>
      <c r="FI33" s="121">
        <f ca="1">IF($K33&lt;&gt;1,IF(ISNUMBER(INDEX(Import.PLE,$K33,FI$16)),IF(INDEX(Import.PLE,$K33,FI$16)&lt;=mediçao,DI33,0),0),PLE!$AA$28*DI33)</f>
        <v>0</v>
      </c>
      <c r="FJ33" s="121">
        <f ca="1">IF($K33&lt;&gt;1,IF(ISNUMBER(INDEX(Import.PLE,$K33,FJ$16)),IF(INDEX(Import.PLE,$K33,FJ$16)&lt;=mediçao,DJ33,0),0),PLE!$AA$28*DJ33)</f>
        <v>0</v>
      </c>
    </row>
    <row r="34" spans="2:166" s="88" customFormat="1">
      <c r="B34" s="120">
        <f t="shared" ca="1" si="3"/>
        <v>16</v>
      </c>
      <c r="C34" s="83" t="e">
        <f t="shared" si="4"/>
        <v>#REF!</v>
      </c>
      <c r="D34" s="140" t="e">
        <f>VLOOKUP(E34,#REF!,2,FALSE)</f>
        <v>#REF!</v>
      </c>
      <c r="E34" s="141" t="str">
        <f>IFERROR(INDEX(#REF!,MATCH(0,INDEX(COUNTIF($E$17:E33,#REF!),),)),"")</f>
        <v/>
      </c>
      <c r="F34" s="139" t="e">
        <f>IF(VLOOKUP(E34,#REF!,8,FALSE)=0,"",VLOOKUP(E34,#REF!,8,FALSE))</f>
        <v>#REF!</v>
      </c>
      <c r="G34" s="173" t="e">
        <f t="shared" si="5"/>
        <v>#REF!</v>
      </c>
      <c r="H34" s="174" t="e">
        <f t="shared" si="6"/>
        <v>#REF!</v>
      </c>
      <c r="I34" s="175" t="e">
        <f>SUMIF(#REF!,Eventograma_e_Quantitativos!E34,#REF!)</f>
        <v>#REF!</v>
      </c>
      <c r="J34" s="86"/>
      <c r="K34" s="170">
        <f>deactivatedados.form1</f>
        <v>3</v>
      </c>
      <c r="L34" s="169" t="s">
        <v>295</v>
      </c>
      <c r="M34" s="87"/>
      <c r="N34" s="180" t="e">
        <f>SUMIFS(#REF!,#REF!,Eventograma_e_Quantitativos!N$16,#REF!,Eventograma_e_Quantitativos!$E34)</f>
        <v>#REF!</v>
      </c>
      <c r="O34" s="180" t="e">
        <f>SUMIFS(#REF!,#REF!,Eventograma_e_Quantitativos!O$16,#REF!,Eventograma_e_Quantitativos!$E34)</f>
        <v>#REF!</v>
      </c>
      <c r="P34" s="180" t="e">
        <f>SUMIFS(#REF!,#REF!,Eventograma_e_Quantitativos!P$16,#REF!,Eventograma_e_Quantitativos!$E34)</f>
        <v>#REF!</v>
      </c>
      <c r="Q34" s="180" t="e">
        <f>SUMIFS(#REF!,#REF!,Eventograma_e_Quantitativos!Q$16,#REF!,Eventograma_e_Quantitativos!$E34)</f>
        <v>#REF!</v>
      </c>
      <c r="R34" s="180" t="e">
        <f>SUMIFS(#REF!,#REF!,Eventograma_e_Quantitativos!R$16,#REF!,Eventograma_e_Quantitativos!$E34)</f>
        <v>#REF!</v>
      </c>
      <c r="S34" s="180" t="e">
        <f>SUMIFS(#REF!,#REF!,Eventograma_e_Quantitativos!S$16,#REF!,Eventograma_e_Quantitativos!$E34)</f>
        <v>#REF!</v>
      </c>
      <c r="T34" s="180" t="e">
        <f>SUMIFS(#REF!,#REF!,Eventograma_e_Quantitativos!T$16,#REF!,Eventograma_e_Quantitativos!$E34)</f>
        <v>#REF!</v>
      </c>
      <c r="U34" s="180" t="e">
        <f>SUMIFS(#REF!,#REF!,Eventograma_e_Quantitativos!U$16,#REF!,Eventograma_e_Quantitativos!$E34)</f>
        <v>#REF!</v>
      </c>
      <c r="V34" s="180" t="e">
        <f>SUMIFS(#REF!,#REF!,Eventograma_e_Quantitativos!V$16,#REF!,Eventograma_e_Quantitativos!$E34)</f>
        <v>#REF!</v>
      </c>
      <c r="W34" s="180" t="e">
        <f>SUMIFS(#REF!,#REF!,Eventograma_e_Quantitativos!W$16,#REF!,Eventograma_e_Quantitativos!$E34)</f>
        <v>#REF!</v>
      </c>
      <c r="X34" s="180" t="e">
        <f>SUMIFS(#REF!,#REF!,Eventograma_e_Quantitativos!X$16,#REF!,Eventograma_e_Quantitativos!$E34)</f>
        <v>#REF!</v>
      </c>
      <c r="Y34" s="180" t="e">
        <f>SUMIFS(#REF!,#REF!,Eventograma_e_Quantitativos!Y$16,#REF!,Eventograma_e_Quantitativos!$E34)</f>
        <v>#REF!</v>
      </c>
      <c r="Z34" s="180" t="e">
        <f>SUMIFS(#REF!,#REF!,Eventograma_e_Quantitativos!Z$16,#REF!,Eventograma_e_Quantitativos!$E34)</f>
        <v>#REF!</v>
      </c>
      <c r="AA34" s="180" t="e">
        <f>SUMIFS(#REF!,#REF!,Eventograma_e_Quantitativos!AA$16,#REF!,Eventograma_e_Quantitativos!$E34)</f>
        <v>#REF!</v>
      </c>
      <c r="AB34" s="180" t="e">
        <f>SUMIFS(#REF!,#REF!,Eventograma_e_Quantitativos!AB$16,#REF!,Eventograma_e_Quantitativos!$E34)</f>
        <v>#REF!</v>
      </c>
      <c r="AC34" s="180" t="e">
        <f>SUMIFS(#REF!,#REF!,Eventograma_e_Quantitativos!AC$16,#REF!,Eventograma_e_Quantitativos!$E34)</f>
        <v>#REF!</v>
      </c>
      <c r="AD34" s="180" t="e">
        <f>SUMIFS(#REF!,#REF!,Eventograma_e_Quantitativos!AD$16,#REF!,Eventograma_e_Quantitativos!$E34)</f>
        <v>#REF!</v>
      </c>
      <c r="AE34" s="180" t="e">
        <f>SUMIFS(#REF!,#REF!,Eventograma_e_Quantitativos!AE$16,#REF!,Eventograma_e_Quantitativos!$E34)</f>
        <v>#REF!</v>
      </c>
      <c r="AF34" s="180" t="e">
        <f>SUMIFS(#REF!,#REF!,Eventograma_e_Quantitativos!AF$16,#REF!,Eventograma_e_Quantitativos!$E34)</f>
        <v>#REF!</v>
      </c>
      <c r="AG34" s="180" t="e">
        <f>SUMIFS(#REF!,#REF!,Eventograma_e_Quantitativos!AG$16,#REF!,Eventograma_e_Quantitativos!$E34)</f>
        <v>#REF!</v>
      </c>
      <c r="AH34" s="180" t="e">
        <f>SUMIFS(#REF!,#REF!,Eventograma_e_Quantitativos!AH$16,#REF!,Eventograma_e_Quantitativos!$E34)</f>
        <v>#REF!</v>
      </c>
      <c r="AI34" s="180" t="e">
        <f>SUMIFS(#REF!,#REF!,Eventograma_e_Quantitativos!AI$16,#REF!,Eventograma_e_Quantitativos!$E34)</f>
        <v>#REF!</v>
      </c>
      <c r="AJ34" s="180" t="e">
        <f>SUMIFS(#REF!,#REF!,Eventograma_e_Quantitativos!AJ$16,#REF!,Eventograma_e_Quantitativos!$E34)</f>
        <v>#REF!</v>
      </c>
      <c r="AK34" s="180" t="e">
        <f>SUMIFS(#REF!,#REF!,Eventograma_e_Quantitativos!AK$16,#REF!,Eventograma_e_Quantitativos!$E34)</f>
        <v>#REF!</v>
      </c>
      <c r="AL34" s="180" t="e">
        <f>SUMIFS(#REF!,#REF!,Eventograma_e_Quantitativos!AL$16,#REF!,Eventograma_e_Quantitativos!$E34)</f>
        <v>#REF!</v>
      </c>
      <c r="AM34" s="180" t="e">
        <f>SUMIFS(#REF!,#REF!,Eventograma_e_Quantitativos!AM$16,#REF!,Eventograma_e_Quantitativos!$E34)</f>
        <v>#REF!</v>
      </c>
      <c r="AN34" s="180" t="e">
        <f>SUMIFS(#REF!,#REF!,Eventograma_e_Quantitativos!AN$16,#REF!,Eventograma_e_Quantitativos!$E34)</f>
        <v>#REF!</v>
      </c>
      <c r="AO34" s="180" t="e">
        <f>SUMIFS(#REF!,#REF!,Eventograma_e_Quantitativos!AO$16,#REF!,Eventograma_e_Quantitativos!$E34)</f>
        <v>#REF!</v>
      </c>
      <c r="AP34" s="180" t="e">
        <f>SUMIFS(#REF!,#REF!,Eventograma_e_Quantitativos!AP$16,#REF!,Eventograma_e_Quantitativos!$E34)</f>
        <v>#REF!</v>
      </c>
      <c r="AQ34" s="180" t="e">
        <f>SUMIFS(#REF!,#REF!,Eventograma_e_Quantitativos!AQ$16,#REF!,Eventograma_e_Quantitativos!$E34)</f>
        <v>#REF!</v>
      </c>
      <c r="AR34" s="180" t="e">
        <f>SUMIFS(#REF!,#REF!,Eventograma_e_Quantitativos!AR$16,#REF!,Eventograma_e_Quantitativos!$E34)</f>
        <v>#REF!</v>
      </c>
      <c r="AS34" s="180" t="e">
        <f>SUMIFS(#REF!,#REF!,Eventograma_e_Quantitativos!AS$16,#REF!,Eventograma_e_Quantitativos!$E34)</f>
        <v>#REF!</v>
      </c>
      <c r="AT34" s="180" t="e">
        <f>SUMIFS(#REF!,#REF!,Eventograma_e_Quantitativos!AT$16,#REF!,Eventograma_e_Quantitativos!$E34)</f>
        <v>#REF!</v>
      </c>
      <c r="AU34" s="180" t="e">
        <f>SUMIFS(#REF!,#REF!,Eventograma_e_Quantitativos!AU$16,#REF!,Eventograma_e_Quantitativos!$E34)</f>
        <v>#REF!</v>
      </c>
      <c r="AV34" s="180" t="e">
        <f>SUMIFS(#REF!,#REF!,Eventograma_e_Quantitativos!AV$16,#REF!,Eventograma_e_Quantitativos!$E34)</f>
        <v>#REF!</v>
      </c>
      <c r="AW34" s="180" t="e">
        <f>SUMIFS(#REF!,#REF!,Eventograma_e_Quantitativos!AW$16,#REF!,Eventograma_e_Quantitativos!$E34)</f>
        <v>#REF!</v>
      </c>
      <c r="AX34" s="180" t="e">
        <f>SUMIFS(#REF!,#REF!,Eventograma_e_Quantitativos!AX$16,#REF!,Eventograma_e_Quantitativos!$E34)</f>
        <v>#REF!</v>
      </c>
      <c r="AY34" s="180" t="e">
        <f>SUMIFS(#REF!,#REF!,Eventograma_e_Quantitativos!AY$16,#REF!,Eventograma_e_Quantitativos!$E34)</f>
        <v>#REF!</v>
      </c>
      <c r="AZ34" s="180" t="e">
        <f>SUMIFS(#REF!,#REF!,Eventograma_e_Quantitativos!AZ$16,#REF!,Eventograma_e_Quantitativos!$E34)</f>
        <v>#REF!</v>
      </c>
      <c r="BA34" s="180" t="e">
        <f>SUMIFS(#REF!,#REF!,Eventograma_e_Quantitativos!BA$16,#REF!,Eventograma_e_Quantitativos!$E34)</f>
        <v>#REF!</v>
      </c>
      <c r="BB34" s="180" t="e">
        <f>SUMIFS(#REF!,#REF!,Eventograma_e_Quantitativos!BB$16,#REF!,Eventograma_e_Quantitativos!$E34)</f>
        <v>#REF!</v>
      </c>
      <c r="BC34" s="180" t="e">
        <f>SUMIFS(#REF!,#REF!,Eventograma_e_Quantitativos!BC$16,#REF!,Eventograma_e_Quantitativos!$E34)</f>
        <v>#REF!</v>
      </c>
      <c r="BD34" s="180" t="e">
        <f>SUMIFS(#REF!,#REF!,Eventograma_e_Quantitativos!BD$16,#REF!,Eventograma_e_Quantitativos!$E34)</f>
        <v>#REF!</v>
      </c>
      <c r="BE34" s="180" t="e">
        <f>SUMIFS(#REF!,#REF!,Eventograma_e_Quantitativos!BE$16,#REF!,Eventograma_e_Quantitativos!$E34)</f>
        <v>#REF!</v>
      </c>
      <c r="BF34" s="180" t="e">
        <f>SUMIFS(#REF!,#REF!,Eventograma_e_Quantitativos!BF$16,#REF!,Eventograma_e_Quantitativos!$E34)</f>
        <v>#REF!</v>
      </c>
      <c r="BG34" s="180" t="e">
        <f>SUMIFS(#REF!,#REF!,Eventograma_e_Quantitativos!BG$16,#REF!,Eventograma_e_Quantitativos!$E34)</f>
        <v>#REF!</v>
      </c>
      <c r="BH34" s="180" t="e">
        <f>SUMIFS(#REF!,#REF!,Eventograma_e_Quantitativos!BH$16,#REF!,Eventograma_e_Quantitativos!$E34)</f>
        <v>#REF!</v>
      </c>
      <c r="BI34" s="180" t="e">
        <f>SUMIFS(#REF!,#REF!,Eventograma_e_Quantitativos!BI$16,#REF!,Eventograma_e_Quantitativos!$E34)</f>
        <v>#REF!</v>
      </c>
      <c r="BJ34" s="180" t="e">
        <f>SUMIFS(#REF!,#REF!,Eventograma_e_Quantitativos!BJ$16,#REF!,Eventograma_e_Quantitativos!$E34)</f>
        <v>#REF!</v>
      </c>
      <c r="BK34" s="180" t="e">
        <f>SUMIFS(#REF!,#REF!,Eventograma_e_Quantitativos!BK$16,#REF!,Eventograma_e_Quantitativos!$E34)</f>
        <v>#REF!</v>
      </c>
      <c r="BM34" s="121" t="e">
        <f t="shared" si="7"/>
        <v>#REF!</v>
      </c>
      <c r="BN34" s="121" t="e">
        <f t="shared" si="8"/>
        <v>#REF!</v>
      </c>
      <c r="BO34" s="121" t="e">
        <f t="shared" si="9"/>
        <v>#REF!</v>
      </c>
      <c r="BP34" s="121" t="e">
        <f t="shared" si="10"/>
        <v>#REF!</v>
      </c>
      <c r="BQ34" s="121">
        <f t="shared" si="11"/>
        <v>0</v>
      </c>
      <c r="BR34" s="121">
        <f t="shared" si="12"/>
        <v>0</v>
      </c>
      <c r="BS34" s="121">
        <f t="shared" si="13"/>
        <v>0</v>
      </c>
      <c r="BT34" s="121">
        <f t="shared" si="14"/>
        <v>0</v>
      </c>
      <c r="BU34" s="121">
        <f t="shared" si="15"/>
        <v>0</v>
      </c>
      <c r="BV34" s="121">
        <f t="shared" si="16"/>
        <v>0</v>
      </c>
      <c r="BW34" s="121">
        <f t="shared" si="17"/>
        <v>0</v>
      </c>
      <c r="BX34" s="121">
        <f t="shared" si="18"/>
        <v>0</v>
      </c>
      <c r="BY34" s="121">
        <f t="shared" si="19"/>
        <v>0</v>
      </c>
      <c r="BZ34" s="121">
        <f t="shared" si="20"/>
        <v>0</v>
      </c>
      <c r="CA34" s="121">
        <f t="shared" si="21"/>
        <v>0</v>
      </c>
      <c r="CB34" s="121">
        <f t="shared" si="22"/>
        <v>0</v>
      </c>
      <c r="CC34" s="121">
        <f t="shared" si="23"/>
        <v>0</v>
      </c>
      <c r="CD34" s="121">
        <f t="shared" si="24"/>
        <v>0</v>
      </c>
      <c r="CE34" s="121">
        <f t="shared" si="25"/>
        <v>0</v>
      </c>
      <c r="CF34" s="121">
        <f t="shared" si="26"/>
        <v>0</v>
      </c>
      <c r="CG34" s="121">
        <f t="shared" si="27"/>
        <v>0</v>
      </c>
      <c r="CH34" s="121">
        <f t="shared" si="28"/>
        <v>0</v>
      </c>
      <c r="CI34" s="121">
        <f t="shared" si="29"/>
        <v>0</v>
      </c>
      <c r="CJ34" s="121">
        <f t="shared" si="30"/>
        <v>0</v>
      </c>
      <c r="CK34" s="121">
        <f t="shared" si="31"/>
        <v>0</v>
      </c>
      <c r="CL34" s="121">
        <f t="shared" si="32"/>
        <v>0</v>
      </c>
      <c r="CM34" s="121">
        <f t="shared" si="33"/>
        <v>0</v>
      </c>
      <c r="CN34" s="121">
        <f t="shared" si="34"/>
        <v>0</v>
      </c>
      <c r="CO34" s="121">
        <f t="shared" si="35"/>
        <v>0</v>
      </c>
      <c r="CP34" s="121">
        <f t="shared" si="36"/>
        <v>0</v>
      </c>
      <c r="CQ34" s="121">
        <f t="shared" si="37"/>
        <v>0</v>
      </c>
      <c r="CR34" s="121">
        <f t="shared" si="38"/>
        <v>0</v>
      </c>
      <c r="CS34" s="121">
        <f t="shared" si="39"/>
        <v>0</v>
      </c>
      <c r="CT34" s="121">
        <f t="shared" si="40"/>
        <v>0</v>
      </c>
      <c r="CU34" s="121">
        <f t="shared" si="41"/>
        <v>0</v>
      </c>
      <c r="CV34" s="121">
        <f t="shared" si="42"/>
        <v>0</v>
      </c>
      <c r="CW34" s="121">
        <f t="shared" si="43"/>
        <v>0</v>
      </c>
      <c r="CX34" s="121">
        <f t="shared" si="44"/>
        <v>0</v>
      </c>
      <c r="CY34" s="121">
        <f t="shared" si="45"/>
        <v>0</v>
      </c>
      <c r="CZ34" s="121">
        <f t="shared" si="46"/>
        <v>0</v>
      </c>
      <c r="DA34" s="121">
        <f t="shared" si="47"/>
        <v>0</v>
      </c>
      <c r="DB34" s="121">
        <f t="shared" si="48"/>
        <v>0</v>
      </c>
      <c r="DC34" s="121">
        <f t="shared" si="49"/>
        <v>0</v>
      </c>
      <c r="DD34" s="121">
        <f t="shared" si="50"/>
        <v>0</v>
      </c>
      <c r="DE34" s="121">
        <f t="shared" si="51"/>
        <v>0</v>
      </c>
      <c r="DF34" s="121">
        <f t="shared" si="52"/>
        <v>0</v>
      </c>
      <c r="DG34" s="121">
        <f t="shared" si="53"/>
        <v>0</v>
      </c>
      <c r="DH34" s="121">
        <f t="shared" si="54"/>
        <v>0</v>
      </c>
      <c r="DI34" s="121">
        <f t="shared" si="55"/>
        <v>0</v>
      </c>
      <c r="DJ34" s="121">
        <f t="shared" si="56"/>
        <v>0</v>
      </c>
      <c r="DK34" s="128" t="e">
        <f t="shared" si="57"/>
        <v>#REF!</v>
      </c>
      <c r="DL34" s="128">
        <f t="shared" ca="1" si="58"/>
        <v>0</v>
      </c>
      <c r="DM34" s="121">
        <f ca="1">IF($K34&lt;&gt;1,IF(ISNUMBER(INDEX(Import.PLE,$K34,DM$16)),IF(INDEX(Import.PLE,$K34,DM$16)&lt;=mediçao,BM34,0),0),PLE!$AA$28*BM34)</f>
        <v>0</v>
      </c>
      <c r="DN34" s="121">
        <f ca="1">IF($K34&lt;&gt;1,IF(ISNUMBER(INDEX(Import.PLE,$K34,DN$16)),IF(INDEX(Import.PLE,$K34,DN$16)&lt;=mediçao,BN34,0),0),PLE!$AA$28*BN34)</f>
        <v>0</v>
      </c>
      <c r="DO34" s="121">
        <f ca="1">IF($K34&lt;&gt;1,IF(ISNUMBER(INDEX(Import.PLE,$K34,DO$16)),IF(INDEX(Import.PLE,$K34,DO$16)&lt;=mediçao,BO34,0),0),PLE!$AA$28*BO34)</f>
        <v>0</v>
      </c>
      <c r="DP34" s="121">
        <f ca="1">IF($K34&lt;&gt;1,IF(ISNUMBER(INDEX(Import.PLE,$K34,DP$16)),IF(INDEX(Import.PLE,$K34,DP$16)&lt;=mediçao,BP34,0),0),PLE!$AA$28*BP34)</f>
        <v>0</v>
      </c>
      <c r="DQ34" s="121">
        <f ca="1">IF($K34&lt;&gt;1,IF(ISNUMBER(INDEX(Import.PLE,$K34,DQ$16)),IF(INDEX(Import.PLE,$K34,DQ$16)&lt;=mediçao,BQ34,0),0),PLE!$AA$28*BQ34)</f>
        <v>0</v>
      </c>
      <c r="DR34" s="121">
        <f ca="1">IF($K34&lt;&gt;1,IF(ISNUMBER(INDEX(Import.PLE,$K34,DR$16)),IF(INDEX(Import.PLE,$K34,DR$16)&lt;=mediçao,BR34,0),0),PLE!$AA$28*BR34)</f>
        <v>0</v>
      </c>
      <c r="DS34" s="121">
        <f ca="1">IF($K34&lt;&gt;1,IF(ISNUMBER(INDEX(Import.PLE,$K34,DS$16)),IF(INDEX(Import.PLE,$K34,DS$16)&lt;=mediçao,BS34,0),0),PLE!$AA$28*BS34)</f>
        <v>0</v>
      </c>
      <c r="DT34" s="121">
        <f ca="1">IF($K34&lt;&gt;1,IF(ISNUMBER(INDEX(Import.PLE,$K34,DT$16)),IF(INDEX(Import.PLE,$K34,DT$16)&lt;=mediçao,BT34,0),0),PLE!$AA$28*BT34)</f>
        <v>0</v>
      </c>
      <c r="DU34" s="121">
        <f ca="1">IF($K34&lt;&gt;1,IF(ISNUMBER(INDEX(Import.PLE,$K34,DU$16)),IF(INDEX(Import.PLE,$K34,DU$16)&lt;=mediçao,BU34,0),0),PLE!$AA$28*BU34)</f>
        <v>0</v>
      </c>
      <c r="DV34" s="121">
        <f ca="1">IF($K34&lt;&gt;1,IF(ISNUMBER(INDEX(Import.PLE,$K34,DV$16)),IF(INDEX(Import.PLE,$K34,DV$16)&lt;=mediçao,BV34,0),0),PLE!$AA$28*BV34)</f>
        <v>0</v>
      </c>
      <c r="DW34" s="121">
        <f ca="1">IF($K34&lt;&gt;1,IF(ISNUMBER(INDEX(Import.PLE,$K34,DW$16)),IF(INDEX(Import.PLE,$K34,DW$16)&lt;=mediçao,BW34,0),0),PLE!$AA$28*BW34)</f>
        <v>0</v>
      </c>
      <c r="DX34" s="121">
        <f ca="1">IF($K34&lt;&gt;1,IF(ISNUMBER(INDEX(Import.PLE,$K34,DX$16)),IF(INDEX(Import.PLE,$K34,DX$16)&lt;=mediçao,BX34,0),0),PLE!$AA$28*BX34)</f>
        <v>0</v>
      </c>
      <c r="DY34" s="121">
        <f ca="1">IF($K34&lt;&gt;1,IF(ISNUMBER(INDEX(Import.PLE,$K34,DY$16)),IF(INDEX(Import.PLE,$K34,DY$16)&lt;=mediçao,BY34,0),0),PLE!$AA$28*BY34)</f>
        <v>0</v>
      </c>
      <c r="DZ34" s="121">
        <f ca="1">IF($K34&lt;&gt;1,IF(ISNUMBER(INDEX(Import.PLE,$K34,DZ$16)),IF(INDEX(Import.PLE,$K34,DZ$16)&lt;=mediçao,BZ34,0),0),PLE!$AA$28*BZ34)</f>
        <v>0</v>
      </c>
      <c r="EA34" s="121">
        <f ca="1">IF($K34&lt;&gt;1,IF(ISNUMBER(INDEX(Import.PLE,$K34,EA$16)),IF(INDEX(Import.PLE,$K34,EA$16)&lt;=mediçao,CA34,0),0),PLE!$AA$28*CA34)</f>
        <v>0</v>
      </c>
      <c r="EB34" s="121">
        <f ca="1">IF($K34&lt;&gt;1,IF(ISNUMBER(INDEX(Import.PLE,$K34,EB$16)),IF(INDEX(Import.PLE,$K34,EB$16)&lt;=mediçao,CB34,0),0),PLE!$AA$28*CB34)</f>
        <v>0</v>
      </c>
      <c r="EC34" s="121">
        <f ca="1">IF($K34&lt;&gt;1,IF(ISNUMBER(INDEX(Import.PLE,$K34,EC$16)),IF(INDEX(Import.PLE,$K34,EC$16)&lt;=mediçao,CC34,0),0),PLE!$AA$28*CC34)</f>
        <v>0</v>
      </c>
      <c r="ED34" s="121">
        <f ca="1">IF($K34&lt;&gt;1,IF(ISNUMBER(INDEX(Import.PLE,$K34,ED$16)),IF(INDEX(Import.PLE,$K34,ED$16)&lt;=mediçao,CD34,0),0),PLE!$AA$28*CD34)</f>
        <v>0</v>
      </c>
      <c r="EE34" s="121">
        <f ca="1">IF($K34&lt;&gt;1,IF(ISNUMBER(INDEX(Import.PLE,$K34,EE$16)),IF(INDEX(Import.PLE,$K34,EE$16)&lt;=mediçao,CE34,0),0),PLE!$AA$28*CE34)</f>
        <v>0</v>
      </c>
      <c r="EF34" s="121">
        <f ca="1">IF($K34&lt;&gt;1,IF(ISNUMBER(INDEX(Import.PLE,$K34,EF$16)),IF(INDEX(Import.PLE,$K34,EF$16)&lt;=mediçao,CF34,0),0),PLE!$AA$28*CF34)</f>
        <v>0</v>
      </c>
      <c r="EG34" s="121">
        <f ca="1">IF($K34&lt;&gt;1,IF(ISNUMBER(INDEX(Import.PLE,$K34,EG$16)),IF(INDEX(Import.PLE,$K34,EG$16)&lt;=mediçao,CG34,0),0),PLE!$AA$28*CG34)</f>
        <v>0</v>
      </c>
      <c r="EH34" s="121">
        <f ca="1">IF($K34&lt;&gt;1,IF(ISNUMBER(INDEX(Import.PLE,$K34,EH$16)),IF(INDEX(Import.PLE,$K34,EH$16)&lt;=mediçao,CH34,0),0),PLE!$AA$28*CH34)</f>
        <v>0</v>
      </c>
      <c r="EI34" s="121">
        <f ca="1">IF($K34&lt;&gt;1,IF(ISNUMBER(INDEX(Import.PLE,$K34,EI$16)),IF(INDEX(Import.PLE,$K34,EI$16)&lt;=mediçao,CI34,0),0),PLE!$AA$28*CI34)</f>
        <v>0</v>
      </c>
      <c r="EJ34" s="121">
        <f ca="1">IF($K34&lt;&gt;1,IF(ISNUMBER(INDEX(Import.PLE,$K34,EJ$16)),IF(INDEX(Import.PLE,$K34,EJ$16)&lt;=mediçao,CJ34,0),0),PLE!$AA$28*CJ34)</f>
        <v>0</v>
      </c>
      <c r="EK34" s="121">
        <f ca="1">IF($K34&lt;&gt;1,IF(ISNUMBER(INDEX(Import.PLE,$K34,EK$16)),IF(INDEX(Import.PLE,$K34,EK$16)&lt;=mediçao,CK34,0),0),PLE!$AA$28*CK34)</f>
        <v>0</v>
      </c>
      <c r="EL34" s="121">
        <f ca="1">IF($K34&lt;&gt;1,IF(ISNUMBER(INDEX(Import.PLE,$K34,EL$16)),IF(INDEX(Import.PLE,$K34,EL$16)&lt;=mediçao,CL34,0),0),PLE!$AA$28*CL34)</f>
        <v>0</v>
      </c>
      <c r="EM34" s="121">
        <f ca="1">IF($K34&lt;&gt;1,IF(ISNUMBER(INDEX(Import.PLE,$K34,EM$16)),IF(INDEX(Import.PLE,$K34,EM$16)&lt;=mediçao,CM34,0),0),PLE!$AA$28*CM34)</f>
        <v>0</v>
      </c>
      <c r="EN34" s="121">
        <f ca="1">IF($K34&lt;&gt;1,IF(ISNUMBER(INDEX(Import.PLE,$K34,EN$16)),IF(INDEX(Import.PLE,$K34,EN$16)&lt;=mediçao,CN34,0),0),PLE!$AA$28*CN34)</f>
        <v>0</v>
      </c>
      <c r="EO34" s="121">
        <f ca="1">IF($K34&lt;&gt;1,IF(ISNUMBER(INDEX(Import.PLE,$K34,EO$16)),IF(INDEX(Import.PLE,$K34,EO$16)&lt;=mediçao,CO34,0),0),PLE!$AA$28*CO34)</f>
        <v>0</v>
      </c>
      <c r="EP34" s="121">
        <f ca="1">IF($K34&lt;&gt;1,IF(ISNUMBER(INDEX(Import.PLE,$K34,EP$16)),IF(INDEX(Import.PLE,$K34,EP$16)&lt;=mediçao,CP34,0),0),PLE!$AA$28*CP34)</f>
        <v>0</v>
      </c>
      <c r="EQ34" s="121">
        <f ca="1">IF($K34&lt;&gt;1,IF(ISNUMBER(INDEX(Import.PLE,$K34,EQ$16)),IF(INDEX(Import.PLE,$K34,EQ$16)&lt;=mediçao,CQ34,0),0),PLE!$AA$28*CQ34)</f>
        <v>0</v>
      </c>
      <c r="ER34" s="121">
        <f ca="1">IF($K34&lt;&gt;1,IF(ISNUMBER(INDEX(Import.PLE,$K34,ER$16)),IF(INDEX(Import.PLE,$K34,ER$16)&lt;=mediçao,CR34,0),0),PLE!$AA$28*CR34)</f>
        <v>0</v>
      </c>
      <c r="ES34" s="121">
        <f ca="1">IF($K34&lt;&gt;1,IF(ISNUMBER(INDEX(Import.PLE,$K34,ES$16)),IF(INDEX(Import.PLE,$K34,ES$16)&lt;=mediçao,CS34,0),0),PLE!$AA$28*CS34)</f>
        <v>0</v>
      </c>
      <c r="ET34" s="121">
        <f ca="1">IF($K34&lt;&gt;1,IF(ISNUMBER(INDEX(Import.PLE,$K34,ET$16)),IF(INDEX(Import.PLE,$K34,ET$16)&lt;=mediçao,CT34,0),0),PLE!$AA$28*CT34)</f>
        <v>0</v>
      </c>
      <c r="EU34" s="121">
        <f ca="1">IF($K34&lt;&gt;1,IF(ISNUMBER(INDEX(Import.PLE,$K34,EU$16)),IF(INDEX(Import.PLE,$K34,EU$16)&lt;=mediçao,CU34,0),0),PLE!$AA$28*CU34)</f>
        <v>0</v>
      </c>
      <c r="EV34" s="121">
        <f ca="1">IF($K34&lt;&gt;1,IF(ISNUMBER(INDEX(Import.PLE,$K34,EV$16)),IF(INDEX(Import.PLE,$K34,EV$16)&lt;=mediçao,CV34,0),0),PLE!$AA$28*CV34)</f>
        <v>0</v>
      </c>
      <c r="EW34" s="121">
        <f ca="1">IF($K34&lt;&gt;1,IF(ISNUMBER(INDEX(Import.PLE,$K34,EW$16)),IF(INDEX(Import.PLE,$K34,EW$16)&lt;=mediçao,CW34,0),0),PLE!$AA$28*CW34)</f>
        <v>0</v>
      </c>
      <c r="EX34" s="121">
        <f ca="1">IF($K34&lt;&gt;1,IF(ISNUMBER(INDEX(Import.PLE,$K34,EX$16)),IF(INDEX(Import.PLE,$K34,EX$16)&lt;=mediçao,CX34,0),0),PLE!$AA$28*CX34)</f>
        <v>0</v>
      </c>
      <c r="EY34" s="121">
        <f ca="1">IF($K34&lt;&gt;1,IF(ISNUMBER(INDEX(Import.PLE,$K34,EY$16)),IF(INDEX(Import.PLE,$K34,EY$16)&lt;=mediçao,CY34,0),0),PLE!$AA$28*CY34)</f>
        <v>0</v>
      </c>
      <c r="EZ34" s="121">
        <f ca="1">IF($K34&lt;&gt;1,IF(ISNUMBER(INDEX(Import.PLE,$K34,EZ$16)),IF(INDEX(Import.PLE,$K34,EZ$16)&lt;=mediçao,CZ34,0),0),PLE!$AA$28*CZ34)</f>
        <v>0</v>
      </c>
      <c r="FA34" s="121">
        <f ca="1">IF($K34&lt;&gt;1,IF(ISNUMBER(INDEX(Import.PLE,$K34,FA$16)),IF(INDEX(Import.PLE,$K34,FA$16)&lt;=mediçao,DA34,0),0),PLE!$AA$28*DA34)</f>
        <v>0</v>
      </c>
      <c r="FB34" s="121">
        <f ca="1">IF($K34&lt;&gt;1,IF(ISNUMBER(INDEX(Import.PLE,$K34,FB$16)),IF(INDEX(Import.PLE,$K34,FB$16)&lt;=mediçao,DB34,0),0),PLE!$AA$28*DB34)</f>
        <v>0</v>
      </c>
      <c r="FC34" s="121">
        <f ca="1">IF($K34&lt;&gt;1,IF(ISNUMBER(INDEX(Import.PLE,$K34,FC$16)),IF(INDEX(Import.PLE,$K34,FC$16)&lt;=mediçao,DC34,0),0),PLE!$AA$28*DC34)</f>
        <v>0</v>
      </c>
      <c r="FD34" s="121">
        <f ca="1">IF($K34&lt;&gt;1,IF(ISNUMBER(INDEX(Import.PLE,$K34,FD$16)),IF(INDEX(Import.PLE,$K34,FD$16)&lt;=mediçao,DD34,0),0),PLE!$AA$28*DD34)</f>
        <v>0</v>
      </c>
      <c r="FE34" s="121">
        <f ca="1">IF($K34&lt;&gt;1,IF(ISNUMBER(INDEX(Import.PLE,$K34,FE$16)),IF(INDEX(Import.PLE,$K34,FE$16)&lt;=mediçao,DE34,0),0),PLE!$AA$28*DE34)</f>
        <v>0</v>
      </c>
      <c r="FF34" s="121">
        <f ca="1">IF($K34&lt;&gt;1,IF(ISNUMBER(INDEX(Import.PLE,$K34,FF$16)),IF(INDEX(Import.PLE,$K34,FF$16)&lt;=mediçao,DF34,0),0),PLE!$AA$28*DF34)</f>
        <v>0</v>
      </c>
      <c r="FG34" s="121">
        <f ca="1">IF($K34&lt;&gt;1,IF(ISNUMBER(INDEX(Import.PLE,$K34,FG$16)),IF(INDEX(Import.PLE,$K34,FG$16)&lt;=mediçao,DG34,0),0),PLE!$AA$28*DG34)</f>
        <v>0</v>
      </c>
      <c r="FH34" s="121">
        <f ca="1">IF($K34&lt;&gt;1,IF(ISNUMBER(INDEX(Import.PLE,$K34,FH$16)),IF(INDEX(Import.PLE,$K34,FH$16)&lt;=mediçao,DH34,0),0),PLE!$AA$28*DH34)</f>
        <v>0</v>
      </c>
      <c r="FI34" s="121">
        <f ca="1">IF($K34&lt;&gt;1,IF(ISNUMBER(INDEX(Import.PLE,$K34,FI$16)),IF(INDEX(Import.PLE,$K34,FI$16)&lt;=mediçao,DI34,0),0),PLE!$AA$28*DI34)</f>
        <v>0</v>
      </c>
      <c r="FJ34" s="121">
        <f ca="1">IF($K34&lt;&gt;1,IF(ISNUMBER(INDEX(Import.PLE,$K34,FJ$16)),IF(INDEX(Import.PLE,$K34,FJ$16)&lt;=mediçao,DJ34,0),0),PLE!$AA$28*DJ34)</f>
        <v>0</v>
      </c>
    </row>
    <row r="35" spans="2:166" s="88" customFormat="1">
      <c r="B35" s="120">
        <f t="shared" ca="1" si="3"/>
        <v>17</v>
      </c>
      <c r="C35" s="83" t="e">
        <f t="shared" si="4"/>
        <v>#REF!</v>
      </c>
      <c r="D35" s="140" t="e">
        <f>VLOOKUP(E35,#REF!,2,FALSE)</f>
        <v>#REF!</v>
      </c>
      <c r="E35" s="141" t="str">
        <f>IFERROR(INDEX(#REF!,MATCH(0,INDEX(COUNTIF($E$17:E34,#REF!),),)),"")</f>
        <v/>
      </c>
      <c r="F35" s="139" t="e">
        <f>IF(VLOOKUP(E35,#REF!,8,FALSE)=0,"",VLOOKUP(E35,#REF!,8,FALSE))</f>
        <v>#REF!</v>
      </c>
      <c r="G35" s="173" t="e">
        <f t="shared" si="5"/>
        <v>#REF!</v>
      </c>
      <c r="H35" s="174" t="e">
        <f t="shared" si="6"/>
        <v>#REF!</v>
      </c>
      <c r="I35" s="175" t="e">
        <f>SUMIF(#REF!,Eventograma_e_Quantitativos!E35,#REF!)</f>
        <v>#REF!</v>
      </c>
      <c r="J35" s="86"/>
      <c r="K35" s="170">
        <f>deactivatedados.form1</f>
        <v>3</v>
      </c>
      <c r="L35" s="169" t="s">
        <v>295</v>
      </c>
      <c r="M35" s="87"/>
      <c r="N35" s="180" t="e">
        <f>SUMIFS(#REF!,#REF!,Eventograma_e_Quantitativos!N$16,#REF!,Eventograma_e_Quantitativos!$E35)</f>
        <v>#REF!</v>
      </c>
      <c r="O35" s="180" t="e">
        <f>SUMIFS(#REF!,#REF!,Eventograma_e_Quantitativos!O$16,#REF!,Eventograma_e_Quantitativos!$E35)</f>
        <v>#REF!</v>
      </c>
      <c r="P35" s="180" t="e">
        <f>SUMIFS(#REF!,#REF!,Eventograma_e_Quantitativos!P$16,#REF!,Eventograma_e_Quantitativos!$E35)</f>
        <v>#REF!</v>
      </c>
      <c r="Q35" s="180" t="e">
        <f>SUMIFS(#REF!,#REF!,Eventograma_e_Quantitativos!Q$16,#REF!,Eventograma_e_Quantitativos!$E35)</f>
        <v>#REF!</v>
      </c>
      <c r="R35" s="180" t="e">
        <f>SUMIFS(#REF!,#REF!,Eventograma_e_Quantitativos!R$16,#REF!,Eventograma_e_Quantitativos!$E35)</f>
        <v>#REF!</v>
      </c>
      <c r="S35" s="180" t="e">
        <f>SUMIFS(#REF!,#REF!,Eventograma_e_Quantitativos!S$16,#REF!,Eventograma_e_Quantitativos!$E35)</f>
        <v>#REF!</v>
      </c>
      <c r="T35" s="180" t="e">
        <f>SUMIFS(#REF!,#REF!,Eventograma_e_Quantitativos!T$16,#REF!,Eventograma_e_Quantitativos!$E35)</f>
        <v>#REF!</v>
      </c>
      <c r="U35" s="180" t="e">
        <f>SUMIFS(#REF!,#REF!,Eventograma_e_Quantitativos!U$16,#REF!,Eventograma_e_Quantitativos!$E35)</f>
        <v>#REF!</v>
      </c>
      <c r="V35" s="180" t="e">
        <f>SUMIFS(#REF!,#REF!,Eventograma_e_Quantitativos!V$16,#REF!,Eventograma_e_Quantitativos!$E35)</f>
        <v>#REF!</v>
      </c>
      <c r="W35" s="180" t="e">
        <f>SUMIFS(#REF!,#REF!,Eventograma_e_Quantitativos!W$16,#REF!,Eventograma_e_Quantitativos!$E35)</f>
        <v>#REF!</v>
      </c>
      <c r="X35" s="180" t="e">
        <f>SUMIFS(#REF!,#REF!,Eventograma_e_Quantitativos!X$16,#REF!,Eventograma_e_Quantitativos!$E35)</f>
        <v>#REF!</v>
      </c>
      <c r="Y35" s="180" t="e">
        <f>SUMIFS(#REF!,#REF!,Eventograma_e_Quantitativos!Y$16,#REF!,Eventograma_e_Quantitativos!$E35)</f>
        <v>#REF!</v>
      </c>
      <c r="Z35" s="180" t="e">
        <f>SUMIFS(#REF!,#REF!,Eventograma_e_Quantitativos!Z$16,#REF!,Eventograma_e_Quantitativos!$E35)</f>
        <v>#REF!</v>
      </c>
      <c r="AA35" s="180" t="e">
        <f>SUMIFS(#REF!,#REF!,Eventograma_e_Quantitativos!AA$16,#REF!,Eventograma_e_Quantitativos!$E35)</f>
        <v>#REF!</v>
      </c>
      <c r="AB35" s="180" t="e">
        <f>SUMIFS(#REF!,#REF!,Eventograma_e_Quantitativos!AB$16,#REF!,Eventograma_e_Quantitativos!$E35)</f>
        <v>#REF!</v>
      </c>
      <c r="AC35" s="180" t="e">
        <f>SUMIFS(#REF!,#REF!,Eventograma_e_Quantitativos!AC$16,#REF!,Eventograma_e_Quantitativos!$E35)</f>
        <v>#REF!</v>
      </c>
      <c r="AD35" s="180" t="e">
        <f>SUMIFS(#REF!,#REF!,Eventograma_e_Quantitativos!AD$16,#REF!,Eventograma_e_Quantitativos!$E35)</f>
        <v>#REF!</v>
      </c>
      <c r="AE35" s="180" t="e">
        <f>SUMIFS(#REF!,#REF!,Eventograma_e_Quantitativos!AE$16,#REF!,Eventograma_e_Quantitativos!$E35)</f>
        <v>#REF!</v>
      </c>
      <c r="AF35" s="180" t="e">
        <f>SUMIFS(#REF!,#REF!,Eventograma_e_Quantitativos!AF$16,#REF!,Eventograma_e_Quantitativos!$E35)</f>
        <v>#REF!</v>
      </c>
      <c r="AG35" s="180" t="e">
        <f>SUMIFS(#REF!,#REF!,Eventograma_e_Quantitativos!AG$16,#REF!,Eventograma_e_Quantitativos!$E35)</f>
        <v>#REF!</v>
      </c>
      <c r="AH35" s="180" t="e">
        <f>SUMIFS(#REF!,#REF!,Eventograma_e_Quantitativos!AH$16,#REF!,Eventograma_e_Quantitativos!$E35)</f>
        <v>#REF!</v>
      </c>
      <c r="AI35" s="180" t="e">
        <f>SUMIFS(#REF!,#REF!,Eventograma_e_Quantitativos!AI$16,#REF!,Eventograma_e_Quantitativos!$E35)</f>
        <v>#REF!</v>
      </c>
      <c r="AJ35" s="180" t="e">
        <f>SUMIFS(#REF!,#REF!,Eventograma_e_Quantitativos!AJ$16,#REF!,Eventograma_e_Quantitativos!$E35)</f>
        <v>#REF!</v>
      </c>
      <c r="AK35" s="180" t="e">
        <f>SUMIFS(#REF!,#REF!,Eventograma_e_Quantitativos!AK$16,#REF!,Eventograma_e_Quantitativos!$E35)</f>
        <v>#REF!</v>
      </c>
      <c r="AL35" s="180" t="e">
        <f>SUMIFS(#REF!,#REF!,Eventograma_e_Quantitativos!AL$16,#REF!,Eventograma_e_Quantitativos!$E35)</f>
        <v>#REF!</v>
      </c>
      <c r="AM35" s="180" t="e">
        <f>SUMIFS(#REF!,#REF!,Eventograma_e_Quantitativos!AM$16,#REF!,Eventograma_e_Quantitativos!$E35)</f>
        <v>#REF!</v>
      </c>
      <c r="AN35" s="180" t="e">
        <f>SUMIFS(#REF!,#REF!,Eventograma_e_Quantitativos!AN$16,#REF!,Eventograma_e_Quantitativos!$E35)</f>
        <v>#REF!</v>
      </c>
      <c r="AO35" s="180" t="e">
        <f>SUMIFS(#REF!,#REF!,Eventograma_e_Quantitativos!AO$16,#REF!,Eventograma_e_Quantitativos!$E35)</f>
        <v>#REF!</v>
      </c>
      <c r="AP35" s="180" t="e">
        <f>SUMIFS(#REF!,#REF!,Eventograma_e_Quantitativos!AP$16,#REF!,Eventograma_e_Quantitativos!$E35)</f>
        <v>#REF!</v>
      </c>
      <c r="AQ35" s="180" t="e">
        <f>SUMIFS(#REF!,#REF!,Eventograma_e_Quantitativos!AQ$16,#REF!,Eventograma_e_Quantitativos!$E35)</f>
        <v>#REF!</v>
      </c>
      <c r="AR35" s="180" t="e">
        <f>SUMIFS(#REF!,#REF!,Eventograma_e_Quantitativos!AR$16,#REF!,Eventograma_e_Quantitativos!$E35)</f>
        <v>#REF!</v>
      </c>
      <c r="AS35" s="180" t="e">
        <f>SUMIFS(#REF!,#REF!,Eventograma_e_Quantitativos!AS$16,#REF!,Eventograma_e_Quantitativos!$E35)</f>
        <v>#REF!</v>
      </c>
      <c r="AT35" s="180" t="e">
        <f>SUMIFS(#REF!,#REF!,Eventograma_e_Quantitativos!AT$16,#REF!,Eventograma_e_Quantitativos!$E35)</f>
        <v>#REF!</v>
      </c>
      <c r="AU35" s="180" t="e">
        <f>SUMIFS(#REF!,#REF!,Eventograma_e_Quantitativos!AU$16,#REF!,Eventograma_e_Quantitativos!$E35)</f>
        <v>#REF!</v>
      </c>
      <c r="AV35" s="180" t="e">
        <f>SUMIFS(#REF!,#REF!,Eventograma_e_Quantitativos!AV$16,#REF!,Eventograma_e_Quantitativos!$E35)</f>
        <v>#REF!</v>
      </c>
      <c r="AW35" s="180" t="e">
        <f>SUMIFS(#REF!,#REF!,Eventograma_e_Quantitativos!AW$16,#REF!,Eventograma_e_Quantitativos!$E35)</f>
        <v>#REF!</v>
      </c>
      <c r="AX35" s="180" t="e">
        <f>SUMIFS(#REF!,#REF!,Eventograma_e_Quantitativos!AX$16,#REF!,Eventograma_e_Quantitativos!$E35)</f>
        <v>#REF!</v>
      </c>
      <c r="AY35" s="180" t="e">
        <f>SUMIFS(#REF!,#REF!,Eventograma_e_Quantitativos!AY$16,#REF!,Eventograma_e_Quantitativos!$E35)</f>
        <v>#REF!</v>
      </c>
      <c r="AZ35" s="180" t="e">
        <f>SUMIFS(#REF!,#REF!,Eventograma_e_Quantitativos!AZ$16,#REF!,Eventograma_e_Quantitativos!$E35)</f>
        <v>#REF!</v>
      </c>
      <c r="BA35" s="180" t="e">
        <f>SUMIFS(#REF!,#REF!,Eventograma_e_Quantitativos!BA$16,#REF!,Eventograma_e_Quantitativos!$E35)</f>
        <v>#REF!</v>
      </c>
      <c r="BB35" s="180" t="e">
        <f>SUMIFS(#REF!,#REF!,Eventograma_e_Quantitativos!BB$16,#REF!,Eventograma_e_Quantitativos!$E35)</f>
        <v>#REF!</v>
      </c>
      <c r="BC35" s="180" t="e">
        <f>SUMIFS(#REF!,#REF!,Eventograma_e_Quantitativos!BC$16,#REF!,Eventograma_e_Quantitativos!$E35)</f>
        <v>#REF!</v>
      </c>
      <c r="BD35" s="180" t="e">
        <f>SUMIFS(#REF!,#REF!,Eventograma_e_Quantitativos!BD$16,#REF!,Eventograma_e_Quantitativos!$E35)</f>
        <v>#REF!</v>
      </c>
      <c r="BE35" s="180" t="e">
        <f>SUMIFS(#REF!,#REF!,Eventograma_e_Quantitativos!BE$16,#REF!,Eventograma_e_Quantitativos!$E35)</f>
        <v>#REF!</v>
      </c>
      <c r="BF35" s="180" t="e">
        <f>SUMIFS(#REF!,#REF!,Eventograma_e_Quantitativos!BF$16,#REF!,Eventograma_e_Quantitativos!$E35)</f>
        <v>#REF!</v>
      </c>
      <c r="BG35" s="180" t="e">
        <f>SUMIFS(#REF!,#REF!,Eventograma_e_Quantitativos!BG$16,#REF!,Eventograma_e_Quantitativos!$E35)</f>
        <v>#REF!</v>
      </c>
      <c r="BH35" s="180" t="e">
        <f>SUMIFS(#REF!,#REF!,Eventograma_e_Quantitativos!BH$16,#REF!,Eventograma_e_Quantitativos!$E35)</f>
        <v>#REF!</v>
      </c>
      <c r="BI35" s="180" t="e">
        <f>SUMIFS(#REF!,#REF!,Eventograma_e_Quantitativos!BI$16,#REF!,Eventograma_e_Quantitativos!$E35)</f>
        <v>#REF!</v>
      </c>
      <c r="BJ35" s="180" t="e">
        <f>SUMIFS(#REF!,#REF!,Eventograma_e_Quantitativos!BJ$16,#REF!,Eventograma_e_Quantitativos!$E35)</f>
        <v>#REF!</v>
      </c>
      <c r="BK35" s="180" t="e">
        <f>SUMIFS(#REF!,#REF!,Eventograma_e_Quantitativos!BK$16,#REF!,Eventograma_e_Quantitativos!$E35)</f>
        <v>#REF!</v>
      </c>
      <c r="BM35" s="121" t="e">
        <f t="shared" si="7"/>
        <v>#REF!</v>
      </c>
      <c r="BN35" s="121" t="e">
        <f t="shared" si="8"/>
        <v>#REF!</v>
      </c>
      <c r="BO35" s="121" t="e">
        <f t="shared" si="9"/>
        <v>#REF!</v>
      </c>
      <c r="BP35" s="121" t="e">
        <f t="shared" si="10"/>
        <v>#REF!</v>
      </c>
      <c r="BQ35" s="121">
        <f t="shared" si="11"/>
        <v>0</v>
      </c>
      <c r="BR35" s="121">
        <f t="shared" si="12"/>
        <v>0</v>
      </c>
      <c r="BS35" s="121">
        <f t="shared" si="13"/>
        <v>0</v>
      </c>
      <c r="BT35" s="121">
        <f t="shared" si="14"/>
        <v>0</v>
      </c>
      <c r="BU35" s="121">
        <f t="shared" si="15"/>
        <v>0</v>
      </c>
      <c r="BV35" s="121">
        <f t="shared" si="16"/>
        <v>0</v>
      </c>
      <c r="BW35" s="121">
        <f t="shared" si="17"/>
        <v>0</v>
      </c>
      <c r="BX35" s="121">
        <f t="shared" si="18"/>
        <v>0</v>
      </c>
      <c r="BY35" s="121">
        <f t="shared" si="19"/>
        <v>0</v>
      </c>
      <c r="BZ35" s="121">
        <f t="shared" si="20"/>
        <v>0</v>
      </c>
      <c r="CA35" s="121">
        <f t="shared" si="21"/>
        <v>0</v>
      </c>
      <c r="CB35" s="121">
        <f t="shared" si="22"/>
        <v>0</v>
      </c>
      <c r="CC35" s="121">
        <f t="shared" si="23"/>
        <v>0</v>
      </c>
      <c r="CD35" s="121">
        <f t="shared" si="24"/>
        <v>0</v>
      </c>
      <c r="CE35" s="121">
        <f t="shared" si="25"/>
        <v>0</v>
      </c>
      <c r="CF35" s="121">
        <f t="shared" si="26"/>
        <v>0</v>
      </c>
      <c r="CG35" s="121">
        <f t="shared" si="27"/>
        <v>0</v>
      </c>
      <c r="CH35" s="121">
        <f t="shared" si="28"/>
        <v>0</v>
      </c>
      <c r="CI35" s="121">
        <f t="shared" si="29"/>
        <v>0</v>
      </c>
      <c r="CJ35" s="121">
        <f t="shared" si="30"/>
        <v>0</v>
      </c>
      <c r="CK35" s="121">
        <f t="shared" si="31"/>
        <v>0</v>
      </c>
      <c r="CL35" s="121">
        <f t="shared" si="32"/>
        <v>0</v>
      </c>
      <c r="CM35" s="121">
        <f t="shared" si="33"/>
        <v>0</v>
      </c>
      <c r="CN35" s="121">
        <f t="shared" si="34"/>
        <v>0</v>
      </c>
      <c r="CO35" s="121">
        <f t="shared" si="35"/>
        <v>0</v>
      </c>
      <c r="CP35" s="121">
        <f t="shared" si="36"/>
        <v>0</v>
      </c>
      <c r="CQ35" s="121">
        <f t="shared" si="37"/>
        <v>0</v>
      </c>
      <c r="CR35" s="121">
        <f t="shared" si="38"/>
        <v>0</v>
      </c>
      <c r="CS35" s="121">
        <f t="shared" si="39"/>
        <v>0</v>
      </c>
      <c r="CT35" s="121">
        <f t="shared" si="40"/>
        <v>0</v>
      </c>
      <c r="CU35" s="121">
        <f t="shared" si="41"/>
        <v>0</v>
      </c>
      <c r="CV35" s="121">
        <f t="shared" si="42"/>
        <v>0</v>
      </c>
      <c r="CW35" s="121">
        <f t="shared" si="43"/>
        <v>0</v>
      </c>
      <c r="CX35" s="121">
        <f t="shared" si="44"/>
        <v>0</v>
      </c>
      <c r="CY35" s="121">
        <f t="shared" si="45"/>
        <v>0</v>
      </c>
      <c r="CZ35" s="121">
        <f t="shared" si="46"/>
        <v>0</v>
      </c>
      <c r="DA35" s="121">
        <f t="shared" si="47"/>
        <v>0</v>
      </c>
      <c r="DB35" s="121">
        <f t="shared" si="48"/>
        <v>0</v>
      </c>
      <c r="DC35" s="121">
        <f t="shared" si="49"/>
        <v>0</v>
      </c>
      <c r="DD35" s="121">
        <f t="shared" si="50"/>
        <v>0</v>
      </c>
      <c r="DE35" s="121">
        <f t="shared" si="51"/>
        <v>0</v>
      </c>
      <c r="DF35" s="121">
        <f t="shared" si="52"/>
        <v>0</v>
      </c>
      <c r="DG35" s="121">
        <f t="shared" si="53"/>
        <v>0</v>
      </c>
      <c r="DH35" s="121">
        <f t="shared" si="54"/>
        <v>0</v>
      </c>
      <c r="DI35" s="121">
        <f t="shared" si="55"/>
        <v>0</v>
      </c>
      <c r="DJ35" s="121">
        <f t="shared" si="56"/>
        <v>0</v>
      </c>
      <c r="DK35" s="128" t="e">
        <f t="shared" si="57"/>
        <v>#REF!</v>
      </c>
      <c r="DL35" s="128">
        <f t="shared" ca="1" si="58"/>
        <v>0</v>
      </c>
      <c r="DM35" s="121">
        <f ca="1">IF($K35&lt;&gt;1,IF(ISNUMBER(INDEX(Import.PLE,$K35,DM$16)),IF(INDEX(Import.PLE,$K35,DM$16)&lt;=mediçao,BM35,0),0),PLE!$AA$28*BM35)</f>
        <v>0</v>
      </c>
      <c r="DN35" s="121">
        <f ca="1">IF($K35&lt;&gt;1,IF(ISNUMBER(INDEX(Import.PLE,$K35,DN$16)),IF(INDEX(Import.PLE,$K35,DN$16)&lt;=mediçao,BN35,0),0),PLE!$AA$28*BN35)</f>
        <v>0</v>
      </c>
      <c r="DO35" s="121">
        <f ca="1">IF($K35&lt;&gt;1,IF(ISNUMBER(INDEX(Import.PLE,$K35,DO$16)),IF(INDEX(Import.PLE,$K35,DO$16)&lt;=mediçao,BO35,0),0),PLE!$AA$28*BO35)</f>
        <v>0</v>
      </c>
      <c r="DP35" s="121">
        <f ca="1">IF($K35&lt;&gt;1,IF(ISNUMBER(INDEX(Import.PLE,$K35,DP$16)),IF(INDEX(Import.PLE,$K35,DP$16)&lt;=mediçao,BP35,0),0),PLE!$AA$28*BP35)</f>
        <v>0</v>
      </c>
      <c r="DQ35" s="121">
        <f ca="1">IF($K35&lt;&gt;1,IF(ISNUMBER(INDEX(Import.PLE,$K35,DQ$16)),IF(INDEX(Import.PLE,$K35,DQ$16)&lt;=mediçao,BQ35,0),0),PLE!$AA$28*BQ35)</f>
        <v>0</v>
      </c>
      <c r="DR35" s="121">
        <f ca="1">IF($K35&lt;&gt;1,IF(ISNUMBER(INDEX(Import.PLE,$K35,DR$16)),IF(INDEX(Import.PLE,$K35,DR$16)&lt;=mediçao,BR35,0),0),PLE!$AA$28*BR35)</f>
        <v>0</v>
      </c>
      <c r="DS35" s="121">
        <f ca="1">IF($K35&lt;&gt;1,IF(ISNUMBER(INDEX(Import.PLE,$K35,DS$16)),IF(INDEX(Import.PLE,$K35,DS$16)&lt;=mediçao,BS35,0),0),PLE!$AA$28*BS35)</f>
        <v>0</v>
      </c>
      <c r="DT35" s="121">
        <f ca="1">IF($K35&lt;&gt;1,IF(ISNUMBER(INDEX(Import.PLE,$K35,DT$16)),IF(INDEX(Import.PLE,$K35,DT$16)&lt;=mediçao,BT35,0),0),PLE!$AA$28*BT35)</f>
        <v>0</v>
      </c>
      <c r="DU35" s="121">
        <f ca="1">IF($K35&lt;&gt;1,IF(ISNUMBER(INDEX(Import.PLE,$K35,DU$16)),IF(INDEX(Import.PLE,$K35,DU$16)&lt;=mediçao,BU35,0),0),PLE!$AA$28*BU35)</f>
        <v>0</v>
      </c>
      <c r="DV35" s="121">
        <f ca="1">IF($K35&lt;&gt;1,IF(ISNUMBER(INDEX(Import.PLE,$K35,DV$16)),IF(INDEX(Import.PLE,$K35,DV$16)&lt;=mediçao,BV35,0),0),PLE!$AA$28*BV35)</f>
        <v>0</v>
      </c>
      <c r="DW35" s="121">
        <f ca="1">IF($K35&lt;&gt;1,IF(ISNUMBER(INDEX(Import.PLE,$K35,DW$16)),IF(INDEX(Import.PLE,$K35,DW$16)&lt;=mediçao,BW35,0),0),PLE!$AA$28*BW35)</f>
        <v>0</v>
      </c>
      <c r="DX35" s="121">
        <f ca="1">IF($K35&lt;&gt;1,IF(ISNUMBER(INDEX(Import.PLE,$K35,DX$16)),IF(INDEX(Import.PLE,$K35,DX$16)&lt;=mediçao,BX35,0),0),PLE!$AA$28*BX35)</f>
        <v>0</v>
      </c>
      <c r="DY35" s="121">
        <f ca="1">IF($K35&lt;&gt;1,IF(ISNUMBER(INDEX(Import.PLE,$K35,DY$16)),IF(INDEX(Import.PLE,$K35,DY$16)&lt;=mediçao,BY35,0),0),PLE!$AA$28*BY35)</f>
        <v>0</v>
      </c>
      <c r="DZ35" s="121">
        <f ca="1">IF($K35&lt;&gt;1,IF(ISNUMBER(INDEX(Import.PLE,$K35,DZ$16)),IF(INDEX(Import.PLE,$K35,DZ$16)&lt;=mediçao,BZ35,0),0),PLE!$AA$28*BZ35)</f>
        <v>0</v>
      </c>
      <c r="EA35" s="121">
        <f ca="1">IF($K35&lt;&gt;1,IF(ISNUMBER(INDEX(Import.PLE,$K35,EA$16)),IF(INDEX(Import.PLE,$K35,EA$16)&lt;=mediçao,CA35,0),0),PLE!$AA$28*CA35)</f>
        <v>0</v>
      </c>
      <c r="EB35" s="121">
        <f ca="1">IF($K35&lt;&gt;1,IF(ISNUMBER(INDEX(Import.PLE,$K35,EB$16)),IF(INDEX(Import.PLE,$K35,EB$16)&lt;=mediçao,CB35,0),0),PLE!$AA$28*CB35)</f>
        <v>0</v>
      </c>
      <c r="EC35" s="121">
        <f ca="1">IF($K35&lt;&gt;1,IF(ISNUMBER(INDEX(Import.PLE,$K35,EC$16)),IF(INDEX(Import.PLE,$K35,EC$16)&lt;=mediçao,CC35,0),0),PLE!$AA$28*CC35)</f>
        <v>0</v>
      </c>
      <c r="ED35" s="121">
        <f ca="1">IF($K35&lt;&gt;1,IF(ISNUMBER(INDEX(Import.PLE,$K35,ED$16)),IF(INDEX(Import.PLE,$K35,ED$16)&lt;=mediçao,CD35,0),0),PLE!$AA$28*CD35)</f>
        <v>0</v>
      </c>
      <c r="EE35" s="121">
        <f ca="1">IF($K35&lt;&gt;1,IF(ISNUMBER(INDEX(Import.PLE,$K35,EE$16)),IF(INDEX(Import.PLE,$K35,EE$16)&lt;=mediçao,CE35,0),0),PLE!$AA$28*CE35)</f>
        <v>0</v>
      </c>
      <c r="EF35" s="121">
        <f ca="1">IF($K35&lt;&gt;1,IF(ISNUMBER(INDEX(Import.PLE,$K35,EF$16)),IF(INDEX(Import.PLE,$K35,EF$16)&lt;=mediçao,CF35,0),0),PLE!$AA$28*CF35)</f>
        <v>0</v>
      </c>
      <c r="EG35" s="121">
        <f ca="1">IF($K35&lt;&gt;1,IF(ISNUMBER(INDEX(Import.PLE,$K35,EG$16)),IF(INDEX(Import.PLE,$K35,EG$16)&lt;=mediçao,CG35,0),0),PLE!$AA$28*CG35)</f>
        <v>0</v>
      </c>
      <c r="EH35" s="121">
        <f ca="1">IF($K35&lt;&gt;1,IF(ISNUMBER(INDEX(Import.PLE,$K35,EH$16)),IF(INDEX(Import.PLE,$K35,EH$16)&lt;=mediçao,CH35,0),0),PLE!$AA$28*CH35)</f>
        <v>0</v>
      </c>
      <c r="EI35" s="121">
        <f ca="1">IF($K35&lt;&gt;1,IF(ISNUMBER(INDEX(Import.PLE,$K35,EI$16)),IF(INDEX(Import.PLE,$K35,EI$16)&lt;=mediçao,CI35,0),0),PLE!$AA$28*CI35)</f>
        <v>0</v>
      </c>
      <c r="EJ35" s="121">
        <f ca="1">IF($K35&lt;&gt;1,IF(ISNUMBER(INDEX(Import.PLE,$K35,EJ$16)),IF(INDEX(Import.PLE,$K35,EJ$16)&lt;=mediçao,CJ35,0),0),PLE!$AA$28*CJ35)</f>
        <v>0</v>
      </c>
      <c r="EK35" s="121">
        <f ca="1">IF($K35&lt;&gt;1,IF(ISNUMBER(INDEX(Import.PLE,$K35,EK$16)),IF(INDEX(Import.PLE,$K35,EK$16)&lt;=mediçao,CK35,0),0),PLE!$AA$28*CK35)</f>
        <v>0</v>
      </c>
      <c r="EL35" s="121">
        <f ca="1">IF($K35&lt;&gt;1,IF(ISNUMBER(INDEX(Import.PLE,$K35,EL$16)),IF(INDEX(Import.PLE,$K35,EL$16)&lt;=mediçao,CL35,0),0),PLE!$AA$28*CL35)</f>
        <v>0</v>
      </c>
      <c r="EM35" s="121">
        <f ca="1">IF($K35&lt;&gt;1,IF(ISNUMBER(INDEX(Import.PLE,$K35,EM$16)),IF(INDEX(Import.PLE,$K35,EM$16)&lt;=mediçao,CM35,0),0),PLE!$AA$28*CM35)</f>
        <v>0</v>
      </c>
      <c r="EN35" s="121">
        <f ca="1">IF($K35&lt;&gt;1,IF(ISNUMBER(INDEX(Import.PLE,$K35,EN$16)),IF(INDEX(Import.PLE,$K35,EN$16)&lt;=mediçao,CN35,0),0),PLE!$AA$28*CN35)</f>
        <v>0</v>
      </c>
      <c r="EO35" s="121">
        <f ca="1">IF($K35&lt;&gt;1,IF(ISNUMBER(INDEX(Import.PLE,$K35,EO$16)),IF(INDEX(Import.PLE,$K35,EO$16)&lt;=mediçao,CO35,0),0),PLE!$AA$28*CO35)</f>
        <v>0</v>
      </c>
      <c r="EP35" s="121">
        <f ca="1">IF($K35&lt;&gt;1,IF(ISNUMBER(INDEX(Import.PLE,$K35,EP$16)),IF(INDEX(Import.PLE,$K35,EP$16)&lt;=mediçao,CP35,0),0),PLE!$AA$28*CP35)</f>
        <v>0</v>
      </c>
      <c r="EQ35" s="121">
        <f ca="1">IF($K35&lt;&gt;1,IF(ISNUMBER(INDEX(Import.PLE,$K35,EQ$16)),IF(INDEX(Import.PLE,$K35,EQ$16)&lt;=mediçao,CQ35,0),0),PLE!$AA$28*CQ35)</f>
        <v>0</v>
      </c>
      <c r="ER35" s="121">
        <f ca="1">IF($K35&lt;&gt;1,IF(ISNUMBER(INDEX(Import.PLE,$K35,ER$16)),IF(INDEX(Import.PLE,$K35,ER$16)&lt;=mediçao,CR35,0),0),PLE!$AA$28*CR35)</f>
        <v>0</v>
      </c>
      <c r="ES35" s="121">
        <f ca="1">IF($K35&lt;&gt;1,IF(ISNUMBER(INDEX(Import.PLE,$K35,ES$16)),IF(INDEX(Import.PLE,$K35,ES$16)&lt;=mediçao,CS35,0),0),PLE!$AA$28*CS35)</f>
        <v>0</v>
      </c>
      <c r="ET35" s="121">
        <f ca="1">IF($K35&lt;&gt;1,IF(ISNUMBER(INDEX(Import.PLE,$K35,ET$16)),IF(INDEX(Import.PLE,$K35,ET$16)&lt;=mediçao,CT35,0),0),PLE!$AA$28*CT35)</f>
        <v>0</v>
      </c>
      <c r="EU35" s="121">
        <f ca="1">IF($K35&lt;&gt;1,IF(ISNUMBER(INDEX(Import.PLE,$K35,EU$16)),IF(INDEX(Import.PLE,$K35,EU$16)&lt;=mediçao,CU35,0),0),PLE!$AA$28*CU35)</f>
        <v>0</v>
      </c>
      <c r="EV35" s="121">
        <f ca="1">IF($K35&lt;&gt;1,IF(ISNUMBER(INDEX(Import.PLE,$K35,EV$16)),IF(INDEX(Import.PLE,$K35,EV$16)&lt;=mediçao,CV35,0),0),PLE!$AA$28*CV35)</f>
        <v>0</v>
      </c>
      <c r="EW35" s="121">
        <f ca="1">IF($K35&lt;&gt;1,IF(ISNUMBER(INDEX(Import.PLE,$K35,EW$16)),IF(INDEX(Import.PLE,$K35,EW$16)&lt;=mediçao,CW35,0),0),PLE!$AA$28*CW35)</f>
        <v>0</v>
      </c>
      <c r="EX35" s="121">
        <f ca="1">IF($K35&lt;&gt;1,IF(ISNUMBER(INDEX(Import.PLE,$K35,EX$16)),IF(INDEX(Import.PLE,$K35,EX$16)&lt;=mediçao,CX35,0),0),PLE!$AA$28*CX35)</f>
        <v>0</v>
      </c>
      <c r="EY35" s="121">
        <f ca="1">IF($K35&lt;&gt;1,IF(ISNUMBER(INDEX(Import.PLE,$K35,EY$16)),IF(INDEX(Import.PLE,$K35,EY$16)&lt;=mediçao,CY35,0),0),PLE!$AA$28*CY35)</f>
        <v>0</v>
      </c>
      <c r="EZ35" s="121">
        <f ca="1">IF($K35&lt;&gt;1,IF(ISNUMBER(INDEX(Import.PLE,$K35,EZ$16)),IF(INDEX(Import.PLE,$K35,EZ$16)&lt;=mediçao,CZ35,0),0),PLE!$AA$28*CZ35)</f>
        <v>0</v>
      </c>
      <c r="FA35" s="121">
        <f ca="1">IF($K35&lt;&gt;1,IF(ISNUMBER(INDEX(Import.PLE,$K35,FA$16)),IF(INDEX(Import.PLE,$K35,FA$16)&lt;=mediçao,DA35,0),0),PLE!$AA$28*DA35)</f>
        <v>0</v>
      </c>
      <c r="FB35" s="121">
        <f ca="1">IF($K35&lt;&gt;1,IF(ISNUMBER(INDEX(Import.PLE,$K35,FB$16)),IF(INDEX(Import.PLE,$K35,FB$16)&lt;=mediçao,DB35,0),0),PLE!$AA$28*DB35)</f>
        <v>0</v>
      </c>
      <c r="FC35" s="121">
        <f ca="1">IF($K35&lt;&gt;1,IF(ISNUMBER(INDEX(Import.PLE,$K35,FC$16)),IF(INDEX(Import.PLE,$K35,FC$16)&lt;=mediçao,DC35,0),0),PLE!$AA$28*DC35)</f>
        <v>0</v>
      </c>
      <c r="FD35" s="121">
        <f ca="1">IF($K35&lt;&gt;1,IF(ISNUMBER(INDEX(Import.PLE,$K35,FD$16)),IF(INDEX(Import.PLE,$K35,FD$16)&lt;=mediçao,DD35,0),0),PLE!$AA$28*DD35)</f>
        <v>0</v>
      </c>
      <c r="FE35" s="121">
        <f ca="1">IF($K35&lt;&gt;1,IF(ISNUMBER(INDEX(Import.PLE,$K35,FE$16)),IF(INDEX(Import.PLE,$K35,FE$16)&lt;=mediçao,DE35,0),0),PLE!$AA$28*DE35)</f>
        <v>0</v>
      </c>
      <c r="FF35" s="121">
        <f ca="1">IF($K35&lt;&gt;1,IF(ISNUMBER(INDEX(Import.PLE,$K35,FF$16)),IF(INDEX(Import.PLE,$K35,FF$16)&lt;=mediçao,DF35,0),0),PLE!$AA$28*DF35)</f>
        <v>0</v>
      </c>
      <c r="FG35" s="121">
        <f ca="1">IF($K35&lt;&gt;1,IF(ISNUMBER(INDEX(Import.PLE,$K35,FG$16)),IF(INDEX(Import.PLE,$K35,FG$16)&lt;=mediçao,DG35,0),0),PLE!$AA$28*DG35)</f>
        <v>0</v>
      </c>
      <c r="FH35" s="121">
        <f ca="1">IF($K35&lt;&gt;1,IF(ISNUMBER(INDEX(Import.PLE,$K35,FH$16)),IF(INDEX(Import.PLE,$K35,FH$16)&lt;=mediçao,DH35,0),0),PLE!$AA$28*DH35)</f>
        <v>0</v>
      </c>
      <c r="FI35" s="121">
        <f ca="1">IF($K35&lt;&gt;1,IF(ISNUMBER(INDEX(Import.PLE,$K35,FI$16)),IF(INDEX(Import.PLE,$K35,FI$16)&lt;=mediçao,DI35,0),0),PLE!$AA$28*DI35)</f>
        <v>0</v>
      </c>
      <c r="FJ35" s="121">
        <f ca="1">IF($K35&lt;&gt;1,IF(ISNUMBER(INDEX(Import.PLE,$K35,FJ$16)),IF(INDEX(Import.PLE,$K35,FJ$16)&lt;=mediçao,DJ35,0),0),PLE!$AA$28*DJ35)</f>
        <v>0</v>
      </c>
    </row>
    <row r="36" spans="2:166" s="88" customFormat="1" ht="15" hidden="1">
      <c r="B36" s="120">
        <f t="shared" ca="1" si="3"/>
        <v>18</v>
      </c>
      <c r="C36" s="83" t="s">
        <v>2</v>
      </c>
      <c r="D36" s="140" t="e">
        <f>VLOOKUP(E36,#REF!,2,FALSE)</f>
        <v>#REF!</v>
      </c>
      <c r="E36" s="141" t="str">
        <f>IFERROR(INDEX(#REF!,MATCH(0,INDEX(COUNTIF($E$17:E35,#REF!),),)),"")</f>
        <v/>
      </c>
      <c r="F36" s="139" t="e">
        <f>IF(VLOOKUP(E36,#REF!,8,FALSE)=0,"",VLOOKUP(E36,#REF!,8,FALSE))</f>
        <v>#REF!</v>
      </c>
      <c r="G36" s="84" t="str">
        <f t="shared" si="5"/>
        <v/>
      </c>
      <c r="H36" s="85" t="str">
        <f>IF(AND(ISNUMBER(G36),G36&lt;&gt;0),I36/G36,IF(G36=0,0,""))</f>
        <v/>
      </c>
      <c r="I36" s="85" t="e">
        <f ca="1">SUM(N36:BK36)</f>
        <v>#REF!</v>
      </c>
      <c r="J36" s="86"/>
      <c r="K36" s="170">
        <f ca="1">INDEX(Eventos,ROW(Nível)-ROW(LForçamento),1)</f>
        <v>1</v>
      </c>
      <c r="L36" s="119" t="str">
        <f ca="1">IF(AND(NumEvento&lt;&gt;"",Nível="Serviço"),INDEX(Eventos,NumEvento,2),"")</f>
        <v/>
      </c>
      <c r="M36" s="87"/>
      <c r="N36" s="121" t="e">
        <f t="shared" ref="N36:W38" ca="1" si="59">IF(N$15="",0,SUMIF(Import.numEventos,$K36,OFFSET(PreçoServiçoPorFrente,0,N$16-1,,1)))</f>
        <v>#REF!</v>
      </c>
      <c r="O36" s="121" t="e">
        <f t="shared" ca="1" si="59"/>
        <v>#REF!</v>
      </c>
      <c r="P36" s="121" t="e">
        <f t="shared" ca="1" si="59"/>
        <v>#REF!</v>
      </c>
      <c r="Q36" s="121" t="e">
        <f t="shared" ca="1" si="59"/>
        <v>#REF!</v>
      </c>
      <c r="R36" s="121">
        <f t="shared" ca="1" si="59"/>
        <v>0</v>
      </c>
      <c r="S36" s="121">
        <f t="shared" ca="1" si="59"/>
        <v>0</v>
      </c>
      <c r="T36" s="121">
        <f t="shared" ca="1" si="59"/>
        <v>0</v>
      </c>
      <c r="U36" s="121">
        <f t="shared" ca="1" si="59"/>
        <v>0</v>
      </c>
      <c r="V36" s="121">
        <f t="shared" ca="1" si="59"/>
        <v>0</v>
      </c>
      <c r="W36" s="121">
        <f t="shared" ca="1" si="59"/>
        <v>0</v>
      </c>
      <c r="X36" s="121">
        <f t="shared" ref="X36:AG38" ca="1" si="60">IF(X$15="",0,SUMIF(Import.numEventos,$K36,OFFSET(PreçoServiçoPorFrente,0,X$16-1,,1)))</f>
        <v>0</v>
      </c>
      <c r="Y36" s="121">
        <f t="shared" ca="1" si="60"/>
        <v>0</v>
      </c>
      <c r="Z36" s="121">
        <f t="shared" ca="1" si="60"/>
        <v>0</v>
      </c>
      <c r="AA36" s="121">
        <f t="shared" ca="1" si="60"/>
        <v>0</v>
      </c>
      <c r="AB36" s="121">
        <f t="shared" ca="1" si="60"/>
        <v>0</v>
      </c>
      <c r="AC36" s="121">
        <f t="shared" ca="1" si="60"/>
        <v>0</v>
      </c>
      <c r="AD36" s="121">
        <f t="shared" ca="1" si="60"/>
        <v>0</v>
      </c>
      <c r="AE36" s="121">
        <f t="shared" ca="1" si="60"/>
        <v>0</v>
      </c>
      <c r="AF36" s="121">
        <f t="shared" ca="1" si="60"/>
        <v>0</v>
      </c>
      <c r="AG36" s="121">
        <f t="shared" ca="1" si="60"/>
        <v>0</v>
      </c>
      <c r="AH36" s="121">
        <f t="shared" ref="AH36:AQ38" ca="1" si="61">IF(AH$15="",0,SUMIF(Import.numEventos,$K36,OFFSET(PreçoServiçoPorFrente,0,AH$16-1,,1)))</f>
        <v>0</v>
      </c>
      <c r="AI36" s="121">
        <f t="shared" ca="1" si="61"/>
        <v>0</v>
      </c>
      <c r="AJ36" s="121">
        <f t="shared" ca="1" si="61"/>
        <v>0</v>
      </c>
      <c r="AK36" s="121">
        <f t="shared" ca="1" si="61"/>
        <v>0</v>
      </c>
      <c r="AL36" s="121">
        <f t="shared" ca="1" si="61"/>
        <v>0</v>
      </c>
      <c r="AM36" s="121">
        <f t="shared" ca="1" si="61"/>
        <v>0</v>
      </c>
      <c r="AN36" s="121">
        <f t="shared" ca="1" si="61"/>
        <v>0</v>
      </c>
      <c r="AO36" s="121">
        <f t="shared" ca="1" si="61"/>
        <v>0</v>
      </c>
      <c r="AP36" s="121">
        <f t="shared" ca="1" si="61"/>
        <v>0</v>
      </c>
      <c r="AQ36" s="121">
        <f t="shared" ca="1" si="61"/>
        <v>0</v>
      </c>
      <c r="AR36" s="121">
        <f t="shared" ref="AR36:BA38" ca="1" si="62">IF(AR$15="",0,SUMIF(Import.numEventos,$K36,OFFSET(PreçoServiçoPorFrente,0,AR$16-1,,1)))</f>
        <v>0</v>
      </c>
      <c r="AS36" s="121">
        <f t="shared" ca="1" si="62"/>
        <v>0</v>
      </c>
      <c r="AT36" s="121">
        <f t="shared" ca="1" si="62"/>
        <v>0</v>
      </c>
      <c r="AU36" s="121">
        <f t="shared" ca="1" si="62"/>
        <v>0</v>
      </c>
      <c r="AV36" s="121">
        <f t="shared" ca="1" si="62"/>
        <v>0</v>
      </c>
      <c r="AW36" s="121">
        <f t="shared" ca="1" si="62"/>
        <v>0</v>
      </c>
      <c r="AX36" s="121">
        <f t="shared" ca="1" si="62"/>
        <v>0</v>
      </c>
      <c r="AY36" s="121">
        <f t="shared" ca="1" si="62"/>
        <v>0</v>
      </c>
      <c r="AZ36" s="121">
        <f t="shared" ca="1" si="62"/>
        <v>0</v>
      </c>
      <c r="BA36" s="121">
        <f t="shared" ca="1" si="62"/>
        <v>0</v>
      </c>
      <c r="BB36" s="121">
        <f t="shared" ref="BB36:BK38" ca="1" si="63">IF(BB$15="",0,SUMIF(Import.numEventos,$K36,OFFSET(PreçoServiçoPorFrente,0,BB$16-1,,1)))</f>
        <v>0</v>
      </c>
      <c r="BC36" s="121">
        <f t="shared" ca="1" si="63"/>
        <v>0</v>
      </c>
      <c r="BD36" s="121">
        <f t="shared" ca="1" si="63"/>
        <v>0</v>
      </c>
      <c r="BE36" s="121">
        <f t="shared" ca="1" si="63"/>
        <v>0</v>
      </c>
      <c r="BF36" s="121">
        <f t="shared" ca="1" si="63"/>
        <v>0</v>
      </c>
      <c r="BG36" s="121">
        <f t="shared" ca="1" si="63"/>
        <v>0</v>
      </c>
      <c r="BH36" s="121">
        <f t="shared" ca="1" si="63"/>
        <v>0</v>
      </c>
      <c r="BI36" s="121">
        <f t="shared" ca="1" si="63"/>
        <v>0</v>
      </c>
      <c r="BJ36" s="121">
        <f t="shared" ca="1" si="63"/>
        <v>0</v>
      </c>
      <c r="BK36" s="121">
        <f t="shared" ca="1" si="63"/>
        <v>0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</row>
    <row r="37" spans="2:166" s="88" customFormat="1" ht="15" hidden="1">
      <c r="B37" s="120">
        <f t="shared" ca="1" si="3"/>
        <v>19</v>
      </c>
      <c r="C37" s="83" t="s">
        <v>2</v>
      </c>
      <c r="D37" s="140" t="e">
        <f>VLOOKUP(E37,#REF!,2,FALSE)</f>
        <v>#REF!</v>
      </c>
      <c r="E37" s="141" t="str">
        <f>IFERROR(INDEX(#REF!,MATCH(0,INDEX(COUNTIF($E$17:E36,#REF!),),)),"")</f>
        <v/>
      </c>
      <c r="F37" s="139" t="e">
        <f>IF(VLOOKUP(E37,#REF!,8,FALSE)=0,"",VLOOKUP(E37,#REF!,8,FALSE))</f>
        <v>#REF!</v>
      </c>
      <c r="G37" s="84" t="str">
        <f t="shared" si="5"/>
        <v/>
      </c>
      <c r="H37" s="85" t="str">
        <f>IF(AND(ISNUMBER(G37),G37&lt;&gt;0),I37/G37,IF(G37=0,0,""))</f>
        <v/>
      </c>
      <c r="I37" s="85" t="e">
        <f ca="1">SUM(N37:BK37)</f>
        <v>#REF!</v>
      </c>
      <c r="J37" s="86"/>
      <c r="K37" s="170">
        <f ca="1">INDEX(Eventos,ROW(Nível)-ROW(LForçamento),1)</f>
        <v>2</v>
      </c>
      <c r="L37" s="119" t="str">
        <f ca="1">IF(AND(NumEvento&lt;&gt;"",Nível="Serviço"),INDEX(Eventos,NumEvento,2),"")</f>
        <v/>
      </c>
      <c r="M37" s="87"/>
      <c r="N37" s="121" t="e">
        <f t="shared" ca="1" si="59"/>
        <v>#REF!</v>
      </c>
      <c r="O37" s="121" t="e">
        <f t="shared" ca="1" si="59"/>
        <v>#REF!</v>
      </c>
      <c r="P37" s="121" t="e">
        <f t="shared" ca="1" si="59"/>
        <v>#REF!</v>
      </c>
      <c r="Q37" s="121" t="e">
        <f t="shared" ca="1" si="59"/>
        <v>#REF!</v>
      </c>
      <c r="R37" s="121">
        <f t="shared" ca="1" si="59"/>
        <v>0</v>
      </c>
      <c r="S37" s="121">
        <f t="shared" ca="1" si="59"/>
        <v>0</v>
      </c>
      <c r="T37" s="121">
        <f t="shared" ca="1" si="59"/>
        <v>0</v>
      </c>
      <c r="U37" s="121">
        <f t="shared" ca="1" si="59"/>
        <v>0</v>
      </c>
      <c r="V37" s="121">
        <f t="shared" ca="1" si="59"/>
        <v>0</v>
      </c>
      <c r="W37" s="121">
        <f t="shared" ca="1" si="59"/>
        <v>0</v>
      </c>
      <c r="X37" s="121">
        <f t="shared" ca="1" si="60"/>
        <v>0</v>
      </c>
      <c r="Y37" s="121">
        <f t="shared" ca="1" si="60"/>
        <v>0</v>
      </c>
      <c r="Z37" s="121">
        <f t="shared" ca="1" si="60"/>
        <v>0</v>
      </c>
      <c r="AA37" s="121">
        <f t="shared" ca="1" si="60"/>
        <v>0</v>
      </c>
      <c r="AB37" s="121">
        <f t="shared" ca="1" si="60"/>
        <v>0</v>
      </c>
      <c r="AC37" s="121">
        <f t="shared" ca="1" si="60"/>
        <v>0</v>
      </c>
      <c r="AD37" s="121">
        <f t="shared" ca="1" si="60"/>
        <v>0</v>
      </c>
      <c r="AE37" s="121">
        <f t="shared" ca="1" si="60"/>
        <v>0</v>
      </c>
      <c r="AF37" s="121">
        <f t="shared" ca="1" si="60"/>
        <v>0</v>
      </c>
      <c r="AG37" s="121">
        <f t="shared" ca="1" si="60"/>
        <v>0</v>
      </c>
      <c r="AH37" s="121">
        <f t="shared" ca="1" si="61"/>
        <v>0</v>
      </c>
      <c r="AI37" s="121">
        <f t="shared" ca="1" si="61"/>
        <v>0</v>
      </c>
      <c r="AJ37" s="121">
        <f t="shared" ca="1" si="61"/>
        <v>0</v>
      </c>
      <c r="AK37" s="121">
        <f t="shared" ca="1" si="61"/>
        <v>0</v>
      </c>
      <c r="AL37" s="121">
        <f t="shared" ca="1" si="61"/>
        <v>0</v>
      </c>
      <c r="AM37" s="121">
        <f t="shared" ca="1" si="61"/>
        <v>0</v>
      </c>
      <c r="AN37" s="121">
        <f t="shared" ca="1" si="61"/>
        <v>0</v>
      </c>
      <c r="AO37" s="121">
        <f t="shared" ca="1" si="61"/>
        <v>0</v>
      </c>
      <c r="AP37" s="121">
        <f t="shared" ca="1" si="61"/>
        <v>0</v>
      </c>
      <c r="AQ37" s="121">
        <f t="shared" ca="1" si="61"/>
        <v>0</v>
      </c>
      <c r="AR37" s="121">
        <f t="shared" ca="1" si="62"/>
        <v>0</v>
      </c>
      <c r="AS37" s="121">
        <f t="shared" ca="1" si="62"/>
        <v>0</v>
      </c>
      <c r="AT37" s="121">
        <f t="shared" ca="1" si="62"/>
        <v>0</v>
      </c>
      <c r="AU37" s="121">
        <f t="shared" ca="1" si="62"/>
        <v>0</v>
      </c>
      <c r="AV37" s="121">
        <f t="shared" ca="1" si="62"/>
        <v>0</v>
      </c>
      <c r="AW37" s="121">
        <f t="shared" ca="1" si="62"/>
        <v>0</v>
      </c>
      <c r="AX37" s="121">
        <f t="shared" ca="1" si="62"/>
        <v>0</v>
      </c>
      <c r="AY37" s="121">
        <f t="shared" ca="1" si="62"/>
        <v>0</v>
      </c>
      <c r="AZ37" s="121">
        <f t="shared" ca="1" si="62"/>
        <v>0</v>
      </c>
      <c r="BA37" s="121">
        <f t="shared" ca="1" si="62"/>
        <v>0</v>
      </c>
      <c r="BB37" s="121">
        <f t="shared" ca="1" si="63"/>
        <v>0</v>
      </c>
      <c r="BC37" s="121">
        <f t="shared" ca="1" si="63"/>
        <v>0</v>
      </c>
      <c r="BD37" s="121">
        <f t="shared" ca="1" si="63"/>
        <v>0</v>
      </c>
      <c r="BE37" s="121">
        <f t="shared" ca="1" si="63"/>
        <v>0</v>
      </c>
      <c r="BF37" s="121">
        <f t="shared" ca="1" si="63"/>
        <v>0</v>
      </c>
      <c r="BG37" s="121">
        <f t="shared" ca="1" si="63"/>
        <v>0</v>
      </c>
      <c r="BH37" s="121">
        <f t="shared" ca="1" si="63"/>
        <v>0</v>
      </c>
      <c r="BI37" s="121">
        <f t="shared" ca="1" si="63"/>
        <v>0</v>
      </c>
      <c r="BJ37" s="121">
        <f t="shared" ca="1" si="63"/>
        <v>0</v>
      </c>
      <c r="BK37" s="121">
        <f t="shared" ca="1" si="63"/>
        <v>0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</row>
    <row r="38" spans="2:166" s="88" customFormat="1" ht="15" hidden="1">
      <c r="B38" s="120">
        <f t="shared" ca="1" si="3"/>
        <v>20</v>
      </c>
      <c r="C38" s="83" t="s">
        <v>2</v>
      </c>
      <c r="D38" s="140" t="e">
        <f>VLOOKUP(E38,#REF!,2,FALSE)</f>
        <v>#REF!</v>
      </c>
      <c r="E38" s="141" t="str">
        <f>IFERROR(INDEX(#REF!,MATCH(0,INDEX(COUNTIF($E$17:E37,#REF!),),)),"")</f>
        <v/>
      </c>
      <c r="F38" s="139" t="e">
        <f>IF(VLOOKUP(E38,#REF!,8,FALSE)=0,"",VLOOKUP(E38,#REF!,8,FALSE))</f>
        <v>#REF!</v>
      </c>
      <c r="G38" s="84" t="str">
        <f t="shared" si="5"/>
        <v/>
      </c>
      <c r="H38" s="85" t="str">
        <f>IF(AND(ISNUMBER(G38),G38&lt;&gt;0),I38/G38,IF(G38=0,0,""))</f>
        <v/>
      </c>
      <c r="I38" s="85" t="e">
        <f ca="1">SUM(N38:BK38)</f>
        <v>#REF!</v>
      </c>
      <c r="J38" s="86"/>
      <c r="K38" s="170">
        <f ca="1">INDEX(Eventos,ROW(Nível)-ROW(LForçamento),1)</f>
        <v>3</v>
      </c>
      <c r="L38" s="119" t="str">
        <f ca="1">IF(AND(NumEvento&lt;&gt;"",Nível="Serviço"),INDEX(Eventos,NumEvento,2),"")</f>
        <v/>
      </c>
      <c r="M38" s="87"/>
      <c r="N38" s="121" t="e">
        <f t="shared" ca="1" si="59"/>
        <v>#REF!</v>
      </c>
      <c r="O38" s="121" t="e">
        <f t="shared" ca="1" si="59"/>
        <v>#REF!</v>
      </c>
      <c r="P38" s="121" t="e">
        <f t="shared" ca="1" si="59"/>
        <v>#REF!</v>
      </c>
      <c r="Q38" s="121" t="e">
        <f t="shared" ca="1" si="59"/>
        <v>#REF!</v>
      </c>
      <c r="R38" s="121">
        <f t="shared" ca="1" si="59"/>
        <v>0</v>
      </c>
      <c r="S38" s="121">
        <f t="shared" ca="1" si="59"/>
        <v>0</v>
      </c>
      <c r="T38" s="121">
        <f t="shared" ca="1" si="59"/>
        <v>0</v>
      </c>
      <c r="U38" s="121">
        <f t="shared" ca="1" si="59"/>
        <v>0</v>
      </c>
      <c r="V38" s="121">
        <f t="shared" ca="1" si="59"/>
        <v>0</v>
      </c>
      <c r="W38" s="121">
        <f t="shared" ca="1" si="59"/>
        <v>0</v>
      </c>
      <c r="X38" s="121">
        <f t="shared" ca="1" si="60"/>
        <v>0</v>
      </c>
      <c r="Y38" s="121">
        <f t="shared" ca="1" si="60"/>
        <v>0</v>
      </c>
      <c r="Z38" s="121">
        <f t="shared" ca="1" si="60"/>
        <v>0</v>
      </c>
      <c r="AA38" s="121">
        <f t="shared" ca="1" si="60"/>
        <v>0</v>
      </c>
      <c r="AB38" s="121">
        <f t="shared" ca="1" si="60"/>
        <v>0</v>
      </c>
      <c r="AC38" s="121">
        <f t="shared" ca="1" si="60"/>
        <v>0</v>
      </c>
      <c r="AD38" s="121">
        <f t="shared" ca="1" si="60"/>
        <v>0</v>
      </c>
      <c r="AE38" s="121">
        <f t="shared" ca="1" si="60"/>
        <v>0</v>
      </c>
      <c r="AF38" s="121">
        <f t="shared" ca="1" si="60"/>
        <v>0</v>
      </c>
      <c r="AG38" s="121">
        <f t="shared" ca="1" si="60"/>
        <v>0</v>
      </c>
      <c r="AH38" s="121">
        <f t="shared" ca="1" si="61"/>
        <v>0</v>
      </c>
      <c r="AI38" s="121">
        <f t="shared" ca="1" si="61"/>
        <v>0</v>
      </c>
      <c r="AJ38" s="121">
        <f t="shared" ca="1" si="61"/>
        <v>0</v>
      </c>
      <c r="AK38" s="121">
        <f t="shared" ca="1" si="61"/>
        <v>0</v>
      </c>
      <c r="AL38" s="121">
        <f t="shared" ca="1" si="61"/>
        <v>0</v>
      </c>
      <c r="AM38" s="121">
        <f t="shared" ca="1" si="61"/>
        <v>0</v>
      </c>
      <c r="AN38" s="121">
        <f t="shared" ca="1" si="61"/>
        <v>0</v>
      </c>
      <c r="AO38" s="121">
        <f t="shared" ca="1" si="61"/>
        <v>0</v>
      </c>
      <c r="AP38" s="121">
        <f t="shared" ca="1" si="61"/>
        <v>0</v>
      </c>
      <c r="AQ38" s="121">
        <f t="shared" ca="1" si="61"/>
        <v>0</v>
      </c>
      <c r="AR38" s="121">
        <f t="shared" ca="1" si="62"/>
        <v>0</v>
      </c>
      <c r="AS38" s="121">
        <f t="shared" ca="1" si="62"/>
        <v>0</v>
      </c>
      <c r="AT38" s="121">
        <f t="shared" ca="1" si="62"/>
        <v>0</v>
      </c>
      <c r="AU38" s="121">
        <f t="shared" ca="1" si="62"/>
        <v>0</v>
      </c>
      <c r="AV38" s="121">
        <f t="shared" ca="1" si="62"/>
        <v>0</v>
      </c>
      <c r="AW38" s="121">
        <f t="shared" ca="1" si="62"/>
        <v>0</v>
      </c>
      <c r="AX38" s="121">
        <f t="shared" ca="1" si="62"/>
        <v>0</v>
      </c>
      <c r="AY38" s="121">
        <f t="shared" ca="1" si="62"/>
        <v>0</v>
      </c>
      <c r="AZ38" s="121">
        <f t="shared" ca="1" si="62"/>
        <v>0</v>
      </c>
      <c r="BA38" s="121">
        <f t="shared" ca="1" si="62"/>
        <v>0</v>
      </c>
      <c r="BB38" s="121">
        <f t="shared" ca="1" si="63"/>
        <v>0</v>
      </c>
      <c r="BC38" s="121">
        <f t="shared" ca="1" si="63"/>
        <v>0</v>
      </c>
      <c r="BD38" s="121">
        <f t="shared" ca="1" si="63"/>
        <v>0</v>
      </c>
      <c r="BE38" s="121">
        <f t="shared" ca="1" si="63"/>
        <v>0</v>
      </c>
      <c r="BF38" s="121">
        <f t="shared" ca="1" si="63"/>
        <v>0</v>
      </c>
      <c r="BG38" s="121">
        <f t="shared" ca="1" si="63"/>
        <v>0</v>
      </c>
      <c r="BH38" s="121">
        <f t="shared" ca="1" si="63"/>
        <v>0</v>
      </c>
      <c r="BI38" s="121">
        <f t="shared" ca="1" si="63"/>
        <v>0</v>
      </c>
      <c r="BJ38" s="121">
        <f t="shared" ca="1" si="63"/>
        <v>0</v>
      </c>
      <c r="BK38" s="121">
        <f t="shared" ca="1" si="63"/>
        <v>0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</row>
    <row r="39" spans="2:166" ht="33" customHeight="1"/>
    <row r="40" spans="2:166" ht="12">
      <c r="C40" s="422" t="e">
        <f ca="1">Import.Município&amp;", "&amp;TEXT(hoje,"dd")&amp;" de "&amp;TEXT(hoje,"mmmm")&amp;" de "&amp;TEXT(hoje,"aaaa")</f>
        <v>#REF!</v>
      </c>
      <c r="D40" s="422"/>
      <c r="E40" s="422"/>
      <c r="F40" s="89"/>
      <c r="M40" s="57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</row>
    <row r="41" spans="2:166">
      <c r="C41" s="420" t="s">
        <v>43</v>
      </c>
      <c r="D41" s="420"/>
      <c r="E41" s="420"/>
      <c r="O41" s="90" t="s">
        <v>41</v>
      </c>
      <c r="P41" s="420" t="e">
        <f>respPLE</f>
        <v>#REF!</v>
      </c>
      <c r="Q41" s="420"/>
      <c r="R41" s="420"/>
      <c r="S41" s="420"/>
      <c r="U41" s="90" t="s">
        <v>41</v>
      </c>
      <c r="V41" s="420" t="e">
        <f>respPLE</f>
        <v>#REF!</v>
      </c>
      <c r="W41" s="420"/>
      <c r="X41" s="420"/>
      <c r="Y41" s="420"/>
      <c r="AA41" s="90" t="s">
        <v>41</v>
      </c>
      <c r="AB41" s="420" t="e">
        <f>respPLE</f>
        <v>#REF!</v>
      </c>
      <c r="AC41" s="420"/>
      <c r="AD41" s="420"/>
      <c r="AE41" s="420"/>
      <c r="AG41" s="90" t="s">
        <v>41</v>
      </c>
      <c r="AH41" s="420" t="e">
        <f>respPLE</f>
        <v>#REF!</v>
      </c>
      <c r="AI41" s="420"/>
      <c r="AJ41" s="420"/>
      <c r="AK41" s="420"/>
      <c r="AM41" s="90" t="s">
        <v>41</v>
      </c>
      <c r="AN41" s="420" t="e">
        <f>respPLE</f>
        <v>#REF!</v>
      </c>
      <c r="AO41" s="420"/>
      <c r="AP41" s="420"/>
      <c r="AQ41" s="420"/>
      <c r="AS41" s="90" t="s">
        <v>41</v>
      </c>
      <c r="AT41" s="420" t="e">
        <f>respPLE</f>
        <v>#REF!</v>
      </c>
      <c r="AU41" s="420"/>
      <c r="AV41" s="420"/>
      <c r="AW41" s="420"/>
      <c r="AY41" s="90" t="s">
        <v>41</v>
      </c>
      <c r="AZ41" s="420" t="e">
        <f>respPLE</f>
        <v>#REF!</v>
      </c>
      <c r="BA41" s="420"/>
      <c r="BB41" s="420"/>
      <c r="BC41" s="420"/>
      <c r="BE41" s="90" t="s">
        <v>41</v>
      </c>
      <c r="BF41" s="420" t="e">
        <f>respPLE</f>
        <v>#REF!</v>
      </c>
      <c r="BG41" s="420"/>
      <c r="BH41" s="420"/>
      <c r="BI41" s="420"/>
    </row>
    <row r="42" spans="2:166">
      <c r="O42" s="59" t="s">
        <v>42</v>
      </c>
      <c r="P42" s="421" t="e">
        <f>creaPLE</f>
        <v>#REF!</v>
      </c>
      <c r="Q42" s="421"/>
      <c r="R42" s="421"/>
      <c r="S42" s="421"/>
      <c r="U42" s="59" t="s">
        <v>42</v>
      </c>
      <c r="V42" s="421" t="e">
        <f>creaPLE</f>
        <v>#REF!</v>
      </c>
      <c r="W42" s="421"/>
      <c r="X42" s="421"/>
      <c r="Y42" s="421"/>
      <c r="AA42" s="59" t="s">
        <v>42</v>
      </c>
      <c r="AB42" s="421" t="e">
        <f>creaPLE</f>
        <v>#REF!</v>
      </c>
      <c r="AC42" s="421"/>
      <c r="AD42" s="421"/>
      <c r="AE42" s="421"/>
      <c r="AG42" s="59" t="s">
        <v>42</v>
      </c>
      <c r="AH42" s="421" t="e">
        <f>creaPLE</f>
        <v>#REF!</v>
      </c>
      <c r="AI42" s="421"/>
      <c r="AJ42" s="421"/>
      <c r="AK42" s="421"/>
      <c r="AM42" s="59" t="s">
        <v>42</v>
      </c>
      <c r="AN42" s="421" t="e">
        <f>creaPLE</f>
        <v>#REF!</v>
      </c>
      <c r="AO42" s="421"/>
      <c r="AP42" s="421"/>
      <c r="AQ42" s="421"/>
      <c r="AS42" s="59" t="s">
        <v>42</v>
      </c>
      <c r="AT42" s="421" t="e">
        <f>creaPLE</f>
        <v>#REF!</v>
      </c>
      <c r="AU42" s="421"/>
      <c r="AV42" s="421"/>
      <c r="AW42" s="421"/>
      <c r="AY42" s="59" t="s">
        <v>42</v>
      </c>
      <c r="AZ42" s="421" t="e">
        <f>creaPLE</f>
        <v>#REF!</v>
      </c>
      <c r="BA42" s="421"/>
      <c r="BB42" s="421"/>
      <c r="BC42" s="421"/>
      <c r="BE42" s="59" t="s">
        <v>42</v>
      </c>
      <c r="BF42" s="421" t="e">
        <f>creaPLE</f>
        <v>#REF!</v>
      </c>
      <c r="BG42" s="421"/>
      <c r="BH42" s="421"/>
      <c r="BI42" s="421"/>
    </row>
    <row r="43" spans="2:166" ht="15">
      <c r="G43"/>
      <c r="H43"/>
      <c r="I43"/>
      <c r="J43"/>
      <c r="K43"/>
      <c r="L43"/>
    </row>
    <row r="44" spans="2:166" customFormat="1" ht="15"/>
    <row r="45" spans="2:166" customFormat="1" ht="15"/>
    <row r="46" spans="2:166" customFormat="1" ht="15"/>
    <row r="47" spans="2:166" customFormat="1" ht="15"/>
  </sheetData>
  <sheetProtection algorithmName="SHA-512" hashValue="96seTOXG5qznmy55wjFpdMn4G8bBQ+x5CLkT+w2c4ZcI8k/gf+IM2WBxqqWWcQTTqL3zgzchYhONFyJBjb0XDg==" saltValue="2WlpOLNXZaOxdRvTfYMXCA==" spinCount="100000" sheet="1" objects="1" scenarios="1"/>
  <mergeCells count="27">
    <mergeCell ref="AT41:AW41"/>
    <mergeCell ref="P41:S41"/>
    <mergeCell ref="BF41:BI41"/>
    <mergeCell ref="BF42:BI42"/>
    <mergeCell ref="AN42:AQ42"/>
    <mergeCell ref="AT42:AW42"/>
    <mergeCell ref="AZ42:BC42"/>
    <mergeCell ref="AZ41:BC41"/>
    <mergeCell ref="P42:S42"/>
    <mergeCell ref="V41:Y41"/>
    <mergeCell ref="BH4:BI4"/>
    <mergeCell ref="R4:S4"/>
    <mergeCell ref="X4:Y4"/>
    <mergeCell ref="AD4:AE4"/>
    <mergeCell ref="AJ4:AK4"/>
    <mergeCell ref="AV4:AW4"/>
    <mergeCell ref="BB4:BC4"/>
    <mergeCell ref="E4:L4"/>
    <mergeCell ref="AP4:AQ4"/>
    <mergeCell ref="AN41:AQ41"/>
    <mergeCell ref="V42:Y42"/>
    <mergeCell ref="AB42:AE42"/>
    <mergeCell ref="AH42:AK42"/>
    <mergeCell ref="AB41:AE41"/>
    <mergeCell ref="AH41:AK41"/>
    <mergeCell ref="C40:E40"/>
    <mergeCell ref="C41:E41"/>
  </mergeCells>
  <phoneticPr fontId="0" type="noConversion"/>
  <conditionalFormatting sqref="C20:C35 G20:H35">
    <cfRule type="expression" dxfId="43" priority="23" stopIfTrue="1">
      <formula>OR(Nível="Meta",Nível="Nível")</formula>
    </cfRule>
  </conditionalFormatting>
  <conditionalFormatting sqref="C1:H1 C19:H19 D20:F38">
    <cfRule type="expression" dxfId="42" priority="32" stopIfTrue="1">
      <formula>OR(Nível="Meta",Nível="Nível")</formula>
    </cfRule>
  </conditionalFormatting>
  <conditionalFormatting sqref="I1 K1:L1 K19:L19 I19:I35 K20:K38">
    <cfRule type="expression" dxfId="41" priority="31" stopIfTrue="1">
      <formula>OR(Nível="Meta",Nível="Nível")</formula>
    </cfRule>
  </conditionalFormatting>
  <conditionalFormatting sqref="L20:L35">
    <cfRule type="expression" dxfId="40" priority="10" stopIfTrue="1">
      <formula>OR(Nível="Meta",Nível="Nível")</formula>
    </cfRule>
  </conditionalFormatting>
  <conditionalFormatting sqref="N40:S42">
    <cfRule type="expression" dxfId="39" priority="60" stopIfTrue="1">
      <formula>numFrentes&gt;6</formula>
    </cfRule>
  </conditionalFormatting>
  <conditionalFormatting sqref="N1:BK1 N19:BK35">
    <cfRule type="expression" dxfId="38" priority="30" stopIfTrue="1">
      <formula>OR(Nível="Meta",N$15="",Nível="Nível")</formula>
    </cfRule>
  </conditionalFormatting>
  <conditionalFormatting sqref="N15:BK15">
    <cfRule type="expression" dxfId="37" priority="29" stopIfTrue="1">
      <formula>OR(M15&lt;&gt;"",N15&lt;&gt;"",COLUMN(N15)=14)</formula>
    </cfRule>
  </conditionalFormatting>
  <conditionalFormatting sqref="T40:Y42">
    <cfRule type="expression" dxfId="36" priority="59" stopIfTrue="1">
      <formula>numFrentes&gt;12</formula>
    </cfRule>
  </conditionalFormatting>
  <conditionalFormatting sqref="Z40:AE42">
    <cfRule type="expression" dxfId="35" priority="58" stopIfTrue="1">
      <formula>numFrentes&gt;18</formula>
    </cfRule>
  </conditionalFormatting>
  <conditionalFormatting sqref="AF40:AK42">
    <cfRule type="expression" dxfId="34" priority="57" stopIfTrue="1">
      <formula>numFrentes&gt;24</formula>
    </cfRule>
  </conditionalFormatting>
  <conditionalFormatting sqref="AL40:AQ42">
    <cfRule type="expression" dxfId="33" priority="56" stopIfTrue="1">
      <formula>numFrentes&gt;30</formula>
    </cfRule>
  </conditionalFormatting>
  <conditionalFormatting sqref="AR40:AW42">
    <cfRule type="expression" dxfId="32" priority="55" stopIfTrue="1">
      <formula>numFrentes&gt;36</formula>
    </cfRule>
  </conditionalFormatting>
  <conditionalFormatting sqref="AX40:BC42">
    <cfRule type="expression" dxfId="31" priority="54" stopIfTrue="1">
      <formula>numFrentes&gt;42</formula>
    </cfRule>
  </conditionalFormatting>
  <dataValidations count="2">
    <dataValidation allowBlank="1" prompt="% de incidência do Serviço da linha na Frente de Obra da coluna." sqref="DM1:FJ2 BM1:DJ2 N1:BK3 BM19:DJ35 DM19:FJ35 N19:BK38" xr:uid="{00000000-0002-0000-1100-000000000000}"/>
    <dataValidation type="list" allowBlank="1" showInputMessage="1" showErrorMessage="1" sqref="L1 L19:L35" xr:uid="{00000000-0002-0000-1100-000001000000}">
      <formula1>OFFSET(TituloEventos,0,0,,1)</formula1>
    </dataValidation>
  </dataValidations>
  <pageMargins left="0.78740157480314998" right="0.78740157480314998" top="0.78740157480314998" bottom="0.78740157480314998" header="0.59055118110236204" footer="0.59055118110236204"/>
  <pageSetup paperSize="9" scale="71" fitToWidth="0" fitToHeight="0" pageOrder="overThenDown" orientation="landscape" horizontalDpi="4294967294" verticalDpi="4294967294" r:id="rId1"/>
  <headerFooter alignWithMargins="0">
    <oddFooter>&amp;R&amp;P&amp;L27.477 v006   micro</oddFooter>
  </headerFooter>
  <rowBreaks count="1" manualBreakCount="1">
    <brk id="42" max="16383" man="1"/>
  </rowBreaks>
  <colBreaks count="8" manualBreakCount="8">
    <brk id="19" max="1048575" man="1"/>
    <brk id="25" max="1048575" man="1"/>
    <brk id="31" max="1048575" man="1"/>
    <brk id="37" max="1048575" man="1"/>
    <brk id="43" max="1048575" man="1"/>
    <brk id="49" max="1048575" man="1"/>
    <brk id="55" max="1048575" man="1"/>
    <brk id="61" max="1048575" man="1"/>
  </col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Plan10" filterMode="1"/>
  <dimension ref="A1:BJ40"/>
  <sheetViews>
    <sheetView showGridLines="0" topLeftCell="E1" zoomScaleNormal="100" zoomScaleSheetLayoutView="100" workbookViewId="0">
      <pane xSplit="6" ySplit="15" topLeftCell="K23" activePane="bottomRight" state="frozen"/>
      <selection activeCell="F33" sqref="F33"/>
      <selection pane="topRight" activeCell="F33" sqref="F33"/>
      <selection pane="bottomLeft" activeCell="F33" sqref="F33"/>
      <selection pane="bottomRight" activeCell="F33" sqref="F33"/>
    </sheetView>
  </sheetViews>
  <sheetFormatPr defaultColWidth="0" defaultRowHeight="11.25"/>
  <cols>
    <col min="1" max="1" width="9.140625" style="21" hidden="1" customWidth="1"/>
    <col min="2" max="3" width="8" style="21" hidden="1" customWidth="1"/>
    <col min="4" max="4" width="3.28515625" style="21" hidden="1" customWidth="1"/>
    <col min="5" max="5" width="7.140625" style="20" customWidth="1"/>
    <col min="6" max="6" width="9.140625" style="19" hidden="1" customWidth="1"/>
    <col min="7" max="7" width="9.140625" style="19" customWidth="1"/>
    <col min="8" max="8" width="48.85546875" style="20" customWidth="1"/>
    <col min="9" max="9" width="10.42578125" style="19" customWidth="1"/>
    <col min="10" max="10" width="12.42578125" style="21" customWidth="1"/>
    <col min="11" max="11" width="1.42578125" style="21" customWidth="1"/>
    <col min="12" max="61" width="12.140625" style="21" customWidth="1"/>
    <col min="62" max="62" width="3.5703125" style="21" customWidth="1"/>
    <col min="63" max="16384" width="11.5703125" style="21" hidden="1"/>
  </cols>
  <sheetData>
    <row r="1" spans="1:61" hidden="1">
      <c r="A1" s="157" t="e">
        <f ca="1">mais_um</f>
        <v>#REF!</v>
      </c>
      <c r="B1" s="21" t="e">
        <f ca="1">OFFSET(LIorçamento,$A1-1,B$16,1,1)</f>
        <v>#REF!</v>
      </c>
      <c r="E1" s="155" t="e">
        <f ca="1">OFFSET(LIorçamento,$A1-1,E$16,1,1)</f>
        <v>#REF!</v>
      </c>
      <c r="F1" s="156" t="e">
        <f ca="1">CHOOSE($B$8,IF(OR(Nível="Serviço",Nível="Evento"),E1*10^4+IF(Nível&lt;&gt;"Evento",A1,0),0),IF(Nível&lt;&gt;"Evento",A1,0))</f>
        <v>#REF!</v>
      </c>
      <c r="G1" s="156" t="e">
        <f ca="1">OFFSET(LIorçamento,$A1-1,G$16,1,1)</f>
        <v>#REF!</v>
      </c>
      <c r="H1" s="181" t="e">
        <f ca="1">OFFSET(LIorçamento,$A1-1,H$16,1,1)</f>
        <v>#REF!</v>
      </c>
      <c r="I1" s="37" t="e">
        <f ca="1">IF(OR(Nível="Serviço",Nível="evento"),OFFSET(LIorçamento,$A1-1,I$16,1,1),"")</f>
        <v>#REF!</v>
      </c>
      <c r="J1" s="146" t="e">
        <f ca="1">IF(OR(Nível="Serviço",Nível="evento"),SUM(L1:BI1),"")</f>
        <v>#REF!</v>
      </c>
      <c r="K1" s="144"/>
      <c r="L1" s="146" t="e">
        <f ca="1">IF(L$13="",0,CHOOSE(Detalhamento.OpçãoServiços,OFFSET(Import.PLQ,$A1-1,L$15-1,1,1),IF($E1&lt;&gt;1,IF(ISNUMBER(INDEX(Import.PLE,Detalhamento!$E1,Detalhamento!L$15)),IF(INDEX(Import.PLE,Detalhamento!$E1,Detalhamento!L$15)&lt;=mediçao,OFFSET(Import.PLQ,$A1-1,L$15-1,1,1),0),0),PLE!$AA$28*OFFSET(Import.PLQ,$A1-1,L$15-1,1,1)),IF($E1&lt;&gt;1,IF(ISNUMBER(INDEX(Import.PLE,Detalhamento!$E1,Detalhamento!L$15)),IF(INDEX(Import.PLE,Detalhamento!$E1,Detalhamento!L$15)&lt;=mediçao,0,OFFSET(Import.PLQ,$A1-1,L$15-1,1,1)),OFFSET(Import.PLQ,$A1-1,L$15-1,1,1)),(1-PLE!$AA$28)*OFFSET(Import.PLQ,$A1-1,L$15-1,1,1))))</f>
        <v>#REF!</v>
      </c>
      <c r="M1" s="146" t="e">
        <f ca="1">IF(M$13="",0,CHOOSE(Detalhamento.OpçãoServiços,OFFSET(Import.PLQ,$A1-1,M$15-1,1,1),IF($E1&lt;&gt;1,IF(ISNUMBER(INDEX(Import.PLE,Detalhamento!$E1,Detalhamento!M$15)),IF(INDEX(Import.PLE,Detalhamento!$E1,Detalhamento!M$15)&lt;=mediçao,OFFSET(Import.PLQ,$A1-1,M$15-1,1,1),0),0),PLE!$AA$28*OFFSET(Import.PLQ,$A1-1,M$15-1,1,1)),IF($E1&lt;&gt;1,IF(ISNUMBER(INDEX(Import.PLE,Detalhamento!$E1,Detalhamento!M$15)),IF(INDEX(Import.PLE,Detalhamento!$E1,Detalhamento!M$15)&lt;=mediçao,0,OFFSET(Import.PLQ,$A1-1,M$15-1,1,1)),OFFSET(Import.PLQ,$A1-1,M$15-1,1,1)),(1-PLE!$AA$28)*OFFSET(Import.PLQ,$A1-1,M$15-1,1,1))))</f>
        <v>#REF!</v>
      </c>
      <c r="N1" s="146" t="e">
        <f ca="1">IF(N$13="",0,CHOOSE(Detalhamento.OpçãoServiços,OFFSET(Import.PLQ,$A1-1,N$15-1,1,1),IF($E1&lt;&gt;1,IF(ISNUMBER(INDEX(Import.PLE,Detalhamento!$E1,Detalhamento!N$15)),IF(INDEX(Import.PLE,Detalhamento!$E1,Detalhamento!N$15)&lt;=mediçao,OFFSET(Import.PLQ,$A1-1,N$15-1,1,1),0),0),PLE!$AA$28*OFFSET(Import.PLQ,$A1-1,N$15-1,1,1)),IF($E1&lt;&gt;1,IF(ISNUMBER(INDEX(Import.PLE,Detalhamento!$E1,Detalhamento!N$15)),IF(INDEX(Import.PLE,Detalhamento!$E1,Detalhamento!N$15)&lt;=mediçao,0,OFFSET(Import.PLQ,$A1-1,N$15-1,1,1)),OFFSET(Import.PLQ,$A1-1,N$15-1,1,1)),(1-PLE!$AA$28)*OFFSET(Import.PLQ,$A1-1,N$15-1,1,1))))</f>
        <v>#REF!</v>
      </c>
      <c r="O1" s="146" t="e">
        <f ca="1">IF(O$13="",0,CHOOSE(Detalhamento.OpçãoServiços,OFFSET(Import.PLQ,$A1-1,O$15-1,1,1),IF($E1&lt;&gt;1,IF(ISNUMBER(INDEX(Import.PLE,Detalhamento!$E1,Detalhamento!O$15)),IF(INDEX(Import.PLE,Detalhamento!$E1,Detalhamento!O$15)&lt;=mediçao,OFFSET(Import.PLQ,$A1-1,O$15-1,1,1),0),0),PLE!$AA$28*OFFSET(Import.PLQ,$A1-1,O$15-1,1,1)),IF($E1&lt;&gt;1,IF(ISNUMBER(INDEX(Import.PLE,Detalhamento!$E1,Detalhamento!O$15)),IF(INDEX(Import.PLE,Detalhamento!$E1,Detalhamento!O$15)&lt;=mediçao,0,OFFSET(Import.PLQ,$A1-1,O$15-1,1,1)),OFFSET(Import.PLQ,$A1-1,O$15-1,1,1)),(1-PLE!$AA$28)*OFFSET(Import.PLQ,$A1-1,O$15-1,1,1))))</f>
        <v>#REF!</v>
      </c>
      <c r="P1" s="146">
        <f ca="1">IF(P$13="",0,CHOOSE(Detalhamento.OpçãoServiços,OFFSET(Import.PLQ,$A1-1,P$15-1,1,1),IF($E1&lt;&gt;1,IF(ISNUMBER(INDEX(Import.PLE,Detalhamento!$E1,Detalhamento!P$15)),IF(INDEX(Import.PLE,Detalhamento!$E1,Detalhamento!P$15)&lt;=mediçao,OFFSET(Import.PLQ,$A1-1,P$15-1,1,1),0),0),PLE!$AA$28*OFFSET(Import.PLQ,$A1-1,P$15-1,1,1)),IF($E1&lt;&gt;1,IF(ISNUMBER(INDEX(Import.PLE,Detalhamento!$E1,Detalhamento!P$15)),IF(INDEX(Import.PLE,Detalhamento!$E1,Detalhamento!P$15)&lt;=mediçao,0,OFFSET(Import.PLQ,$A1-1,P$15-1,1,1)),OFFSET(Import.PLQ,$A1-1,P$15-1,1,1)),(1-PLE!$AA$28)*OFFSET(Import.PLQ,$A1-1,P$15-1,1,1))))</f>
        <v>0</v>
      </c>
      <c r="Q1" s="146">
        <f ca="1">IF(Q$13="",0,CHOOSE(Detalhamento.OpçãoServiços,OFFSET(Import.PLQ,$A1-1,Q$15-1,1,1),IF($E1&lt;&gt;1,IF(ISNUMBER(INDEX(Import.PLE,Detalhamento!$E1,Detalhamento!Q$15)),IF(INDEX(Import.PLE,Detalhamento!$E1,Detalhamento!Q$15)&lt;=mediçao,OFFSET(Import.PLQ,$A1-1,Q$15-1,1,1),0),0),PLE!$AA$28*OFFSET(Import.PLQ,$A1-1,Q$15-1,1,1)),IF($E1&lt;&gt;1,IF(ISNUMBER(INDEX(Import.PLE,Detalhamento!$E1,Detalhamento!Q$15)),IF(INDEX(Import.PLE,Detalhamento!$E1,Detalhamento!Q$15)&lt;=mediçao,0,OFFSET(Import.PLQ,$A1-1,Q$15-1,1,1)),OFFSET(Import.PLQ,$A1-1,Q$15-1,1,1)),(1-PLE!$AA$28)*OFFSET(Import.PLQ,$A1-1,Q$15-1,1,1))))</f>
        <v>0</v>
      </c>
      <c r="R1" s="146">
        <f ca="1">IF(R$13="",0,CHOOSE(Detalhamento.OpçãoServiços,OFFSET(Import.PLQ,$A1-1,R$15-1,1,1),IF($E1&lt;&gt;1,IF(ISNUMBER(INDEX(Import.PLE,Detalhamento!$E1,Detalhamento!R$15)),IF(INDEX(Import.PLE,Detalhamento!$E1,Detalhamento!R$15)&lt;=mediçao,OFFSET(Import.PLQ,$A1-1,R$15-1,1,1),0),0),PLE!$AA$28*OFFSET(Import.PLQ,$A1-1,R$15-1,1,1)),IF($E1&lt;&gt;1,IF(ISNUMBER(INDEX(Import.PLE,Detalhamento!$E1,Detalhamento!R$15)),IF(INDEX(Import.PLE,Detalhamento!$E1,Detalhamento!R$15)&lt;=mediçao,0,OFFSET(Import.PLQ,$A1-1,R$15-1,1,1)),OFFSET(Import.PLQ,$A1-1,R$15-1,1,1)),(1-PLE!$AA$28)*OFFSET(Import.PLQ,$A1-1,R$15-1,1,1))))</f>
        <v>0</v>
      </c>
      <c r="S1" s="146">
        <f ca="1">IF(S$13="",0,CHOOSE(Detalhamento.OpçãoServiços,OFFSET(Import.PLQ,$A1-1,S$15-1,1,1),IF($E1&lt;&gt;1,IF(ISNUMBER(INDEX(Import.PLE,Detalhamento!$E1,Detalhamento!S$15)),IF(INDEX(Import.PLE,Detalhamento!$E1,Detalhamento!S$15)&lt;=mediçao,OFFSET(Import.PLQ,$A1-1,S$15-1,1,1),0),0),PLE!$AA$28*OFFSET(Import.PLQ,$A1-1,S$15-1,1,1)),IF($E1&lt;&gt;1,IF(ISNUMBER(INDEX(Import.PLE,Detalhamento!$E1,Detalhamento!S$15)),IF(INDEX(Import.PLE,Detalhamento!$E1,Detalhamento!S$15)&lt;=mediçao,0,OFFSET(Import.PLQ,$A1-1,S$15-1,1,1)),OFFSET(Import.PLQ,$A1-1,S$15-1,1,1)),(1-PLE!$AA$28)*OFFSET(Import.PLQ,$A1-1,S$15-1,1,1))))</f>
        <v>0</v>
      </c>
      <c r="T1" s="146">
        <f ca="1">IF(T$13="",0,CHOOSE(Detalhamento.OpçãoServiços,OFFSET(Import.PLQ,$A1-1,T$15-1,1,1),IF($E1&lt;&gt;1,IF(ISNUMBER(INDEX(Import.PLE,Detalhamento!$E1,Detalhamento!T$15)),IF(INDEX(Import.PLE,Detalhamento!$E1,Detalhamento!T$15)&lt;=mediçao,OFFSET(Import.PLQ,$A1-1,T$15-1,1,1),0),0),PLE!$AA$28*OFFSET(Import.PLQ,$A1-1,T$15-1,1,1)),IF($E1&lt;&gt;1,IF(ISNUMBER(INDEX(Import.PLE,Detalhamento!$E1,Detalhamento!T$15)),IF(INDEX(Import.PLE,Detalhamento!$E1,Detalhamento!T$15)&lt;=mediçao,0,OFFSET(Import.PLQ,$A1-1,T$15-1,1,1)),OFFSET(Import.PLQ,$A1-1,T$15-1,1,1)),(1-PLE!$AA$28)*OFFSET(Import.PLQ,$A1-1,T$15-1,1,1))))</f>
        <v>0</v>
      </c>
      <c r="U1" s="146">
        <f ca="1">IF(U$13="",0,CHOOSE(Detalhamento.OpçãoServiços,OFFSET(Import.PLQ,$A1-1,U$15-1,1,1),IF($E1&lt;&gt;1,IF(ISNUMBER(INDEX(Import.PLE,Detalhamento!$E1,Detalhamento!U$15)),IF(INDEX(Import.PLE,Detalhamento!$E1,Detalhamento!U$15)&lt;=mediçao,OFFSET(Import.PLQ,$A1-1,U$15-1,1,1),0),0),PLE!$AA$28*OFFSET(Import.PLQ,$A1-1,U$15-1,1,1)),IF($E1&lt;&gt;1,IF(ISNUMBER(INDEX(Import.PLE,Detalhamento!$E1,Detalhamento!U$15)),IF(INDEX(Import.PLE,Detalhamento!$E1,Detalhamento!U$15)&lt;=mediçao,0,OFFSET(Import.PLQ,$A1-1,U$15-1,1,1)),OFFSET(Import.PLQ,$A1-1,U$15-1,1,1)),(1-PLE!$AA$28)*OFFSET(Import.PLQ,$A1-1,U$15-1,1,1))))</f>
        <v>0</v>
      </c>
      <c r="V1" s="146">
        <f ca="1">IF(V$13="",0,CHOOSE(Detalhamento.OpçãoServiços,OFFSET(Import.PLQ,$A1-1,V$15-1,1,1),IF($E1&lt;&gt;1,IF(ISNUMBER(INDEX(Import.PLE,Detalhamento!$E1,Detalhamento!V$15)),IF(INDEX(Import.PLE,Detalhamento!$E1,Detalhamento!V$15)&lt;=mediçao,OFFSET(Import.PLQ,$A1-1,V$15-1,1,1),0),0),PLE!$AA$28*OFFSET(Import.PLQ,$A1-1,V$15-1,1,1)),IF($E1&lt;&gt;1,IF(ISNUMBER(INDEX(Import.PLE,Detalhamento!$E1,Detalhamento!V$15)),IF(INDEX(Import.PLE,Detalhamento!$E1,Detalhamento!V$15)&lt;=mediçao,0,OFFSET(Import.PLQ,$A1-1,V$15-1,1,1)),OFFSET(Import.PLQ,$A1-1,V$15-1,1,1)),(1-PLE!$AA$28)*OFFSET(Import.PLQ,$A1-1,V$15-1,1,1))))</f>
        <v>0</v>
      </c>
      <c r="W1" s="146">
        <f ca="1">IF(W$13="",0,CHOOSE(Detalhamento.OpçãoServiços,OFFSET(Import.PLQ,$A1-1,W$15-1,1,1),IF($E1&lt;&gt;1,IF(ISNUMBER(INDEX(Import.PLE,Detalhamento!$E1,Detalhamento!W$15)),IF(INDEX(Import.PLE,Detalhamento!$E1,Detalhamento!W$15)&lt;=mediçao,OFFSET(Import.PLQ,$A1-1,W$15-1,1,1),0),0),PLE!$AA$28*OFFSET(Import.PLQ,$A1-1,W$15-1,1,1)),IF($E1&lt;&gt;1,IF(ISNUMBER(INDEX(Import.PLE,Detalhamento!$E1,Detalhamento!W$15)),IF(INDEX(Import.PLE,Detalhamento!$E1,Detalhamento!W$15)&lt;=mediçao,0,OFFSET(Import.PLQ,$A1-1,W$15-1,1,1)),OFFSET(Import.PLQ,$A1-1,W$15-1,1,1)),(1-PLE!$AA$28)*OFFSET(Import.PLQ,$A1-1,W$15-1,1,1))))</f>
        <v>0</v>
      </c>
      <c r="X1" s="146">
        <f ca="1">IF(X$13="",0,CHOOSE(Detalhamento.OpçãoServiços,OFFSET(Import.PLQ,$A1-1,X$15-1,1,1),IF($E1&lt;&gt;1,IF(ISNUMBER(INDEX(Import.PLE,Detalhamento!$E1,Detalhamento!X$15)),IF(INDEX(Import.PLE,Detalhamento!$E1,Detalhamento!X$15)&lt;=mediçao,OFFSET(Import.PLQ,$A1-1,X$15-1,1,1),0),0),PLE!$AA$28*OFFSET(Import.PLQ,$A1-1,X$15-1,1,1)),IF($E1&lt;&gt;1,IF(ISNUMBER(INDEX(Import.PLE,Detalhamento!$E1,Detalhamento!X$15)),IF(INDEX(Import.PLE,Detalhamento!$E1,Detalhamento!X$15)&lt;=mediçao,0,OFFSET(Import.PLQ,$A1-1,X$15-1,1,1)),OFFSET(Import.PLQ,$A1-1,X$15-1,1,1)),(1-PLE!$AA$28)*OFFSET(Import.PLQ,$A1-1,X$15-1,1,1))))</f>
        <v>0</v>
      </c>
      <c r="Y1" s="146">
        <f ca="1">IF(Y$13="",0,CHOOSE(Detalhamento.OpçãoServiços,OFFSET(Import.PLQ,$A1-1,Y$15-1,1,1),IF($E1&lt;&gt;1,IF(ISNUMBER(INDEX(Import.PLE,Detalhamento!$E1,Detalhamento!Y$15)),IF(INDEX(Import.PLE,Detalhamento!$E1,Detalhamento!Y$15)&lt;=mediçao,OFFSET(Import.PLQ,$A1-1,Y$15-1,1,1),0),0),PLE!$AA$28*OFFSET(Import.PLQ,$A1-1,Y$15-1,1,1)),IF($E1&lt;&gt;1,IF(ISNUMBER(INDEX(Import.PLE,Detalhamento!$E1,Detalhamento!Y$15)),IF(INDEX(Import.PLE,Detalhamento!$E1,Detalhamento!Y$15)&lt;=mediçao,0,OFFSET(Import.PLQ,$A1-1,Y$15-1,1,1)),OFFSET(Import.PLQ,$A1-1,Y$15-1,1,1)),(1-PLE!$AA$28)*OFFSET(Import.PLQ,$A1-1,Y$15-1,1,1))))</f>
        <v>0</v>
      </c>
      <c r="Z1" s="146">
        <f ca="1">IF(Z$13="",0,CHOOSE(Detalhamento.OpçãoServiços,OFFSET(Import.PLQ,$A1-1,Z$15-1,1,1),IF($E1&lt;&gt;1,IF(ISNUMBER(INDEX(Import.PLE,Detalhamento!$E1,Detalhamento!Z$15)),IF(INDEX(Import.PLE,Detalhamento!$E1,Detalhamento!Z$15)&lt;=mediçao,OFFSET(Import.PLQ,$A1-1,Z$15-1,1,1),0),0),PLE!$AA$28*OFFSET(Import.PLQ,$A1-1,Z$15-1,1,1)),IF($E1&lt;&gt;1,IF(ISNUMBER(INDEX(Import.PLE,Detalhamento!$E1,Detalhamento!Z$15)),IF(INDEX(Import.PLE,Detalhamento!$E1,Detalhamento!Z$15)&lt;=mediçao,0,OFFSET(Import.PLQ,$A1-1,Z$15-1,1,1)),OFFSET(Import.PLQ,$A1-1,Z$15-1,1,1)),(1-PLE!$AA$28)*OFFSET(Import.PLQ,$A1-1,Z$15-1,1,1))))</f>
        <v>0</v>
      </c>
      <c r="AA1" s="146">
        <f ca="1">IF(AA$13="",0,CHOOSE(Detalhamento.OpçãoServiços,OFFSET(Import.PLQ,$A1-1,AA$15-1,1,1),IF($E1&lt;&gt;1,IF(ISNUMBER(INDEX(Import.PLE,Detalhamento!$E1,Detalhamento!AA$15)),IF(INDEX(Import.PLE,Detalhamento!$E1,Detalhamento!AA$15)&lt;=mediçao,OFFSET(Import.PLQ,$A1-1,AA$15-1,1,1),0),0),PLE!$AA$28*OFFSET(Import.PLQ,$A1-1,AA$15-1,1,1)),IF($E1&lt;&gt;1,IF(ISNUMBER(INDEX(Import.PLE,Detalhamento!$E1,Detalhamento!AA$15)),IF(INDEX(Import.PLE,Detalhamento!$E1,Detalhamento!AA$15)&lt;=mediçao,0,OFFSET(Import.PLQ,$A1-1,AA$15-1,1,1)),OFFSET(Import.PLQ,$A1-1,AA$15-1,1,1)),(1-PLE!$AA$28)*OFFSET(Import.PLQ,$A1-1,AA$15-1,1,1))))</f>
        <v>0</v>
      </c>
      <c r="AB1" s="146">
        <f ca="1">IF(AB$13="",0,CHOOSE(Detalhamento.OpçãoServiços,OFFSET(Import.PLQ,$A1-1,AB$15-1,1,1),IF($E1&lt;&gt;1,IF(ISNUMBER(INDEX(Import.PLE,Detalhamento!$E1,Detalhamento!AB$15)),IF(INDEX(Import.PLE,Detalhamento!$E1,Detalhamento!AB$15)&lt;=mediçao,OFFSET(Import.PLQ,$A1-1,AB$15-1,1,1),0),0),PLE!$AA$28*OFFSET(Import.PLQ,$A1-1,AB$15-1,1,1)),IF($E1&lt;&gt;1,IF(ISNUMBER(INDEX(Import.PLE,Detalhamento!$E1,Detalhamento!AB$15)),IF(INDEX(Import.PLE,Detalhamento!$E1,Detalhamento!AB$15)&lt;=mediçao,0,OFFSET(Import.PLQ,$A1-1,AB$15-1,1,1)),OFFSET(Import.PLQ,$A1-1,AB$15-1,1,1)),(1-PLE!$AA$28)*OFFSET(Import.PLQ,$A1-1,AB$15-1,1,1))))</f>
        <v>0</v>
      </c>
      <c r="AC1" s="146">
        <f ca="1">IF(AC$13="",0,CHOOSE(Detalhamento.OpçãoServiços,OFFSET(Import.PLQ,$A1-1,AC$15-1,1,1),IF($E1&lt;&gt;1,IF(ISNUMBER(INDEX(Import.PLE,Detalhamento!$E1,Detalhamento!AC$15)),IF(INDEX(Import.PLE,Detalhamento!$E1,Detalhamento!AC$15)&lt;=mediçao,OFFSET(Import.PLQ,$A1-1,AC$15-1,1,1),0),0),PLE!$AA$28*OFFSET(Import.PLQ,$A1-1,AC$15-1,1,1)),IF($E1&lt;&gt;1,IF(ISNUMBER(INDEX(Import.PLE,Detalhamento!$E1,Detalhamento!AC$15)),IF(INDEX(Import.PLE,Detalhamento!$E1,Detalhamento!AC$15)&lt;=mediçao,0,OFFSET(Import.PLQ,$A1-1,AC$15-1,1,1)),OFFSET(Import.PLQ,$A1-1,AC$15-1,1,1)),(1-PLE!$AA$28)*OFFSET(Import.PLQ,$A1-1,AC$15-1,1,1))))</f>
        <v>0</v>
      </c>
      <c r="AD1" s="146">
        <f ca="1">IF(AD$13="",0,CHOOSE(Detalhamento.OpçãoServiços,OFFSET(Import.PLQ,$A1-1,AD$15-1,1,1),IF($E1&lt;&gt;1,IF(ISNUMBER(INDEX(Import.PLE,Detalhamento!$E1,Detalhamento!AD$15)),IF(INDEX(Import.PLE,Detalhamento!$E1,Detalhamento!AD$15)&lt;=mediçao,OFFSET(Import.PLQ,$A1-1,AD$15-1,1,1),0),0),PLE!$AA$28*OFFSET(Import.PLQ,$A1-1,AD$15-1,1,1)),IF($E1&lt;&gt;1,IF(ISNUMBER(INDEX(Import.PLE,Detalhamento!$E1,Detalhamento!AD$15)),IF(INDEX(Import.PLE,Detalhamento!$E1,Detalhamento!AD$15)&lt;=mediçao,0,OFFSET(Import.PLQ,$A1-1,AD$15-1,1,1)),OFFSET(Import.PLQ,$A1-1,AD$15-1,1,1)),(1-PLE!$AA$28)*OFFSET(Import.PLQ,$A1-1,AD$15-1,1,1))))</f>
        <v>0</v>
      </c>
      <c r="AE1" s="146">
        <f ca="1">IF(AE$13="",0,CHOOSE(Detalhamento.OpçãoServiços,OFFSET(Import.PLQ,$A1-1,AE$15-1,1,1),IF($E1&lt;&gt;1,IF(ISNUMBER(INDEX(Import.PLE,Detalhamento!$E1,Detalhamento!AE$15)),IF(INDEX(Import.PLE,Detalhamento!$E1,Detalhamento!AE$15)&lt;=mediçao,OFFSET(Import.PLQ,$A1-1,AE$15-1,1,1),0),0),PLE!$AA$28*OFFSET(Import.PLQ,$A1-1,AE$15-1,1,1)),IF($E1&lt;&gt;1,IF(ISNUMBER(INDEX(Import.PLE,Detalhamento!$E1,Detalhamento!AE$15)),IF(INDEX(Import.PLE,Detalhamento!$E1,Detalhamento!AE$15)&lt;=mediçao,0,OFFSET(Import.PLQ,$A1-1,AE$15-1,1,1)),OFFSET(Import.PLQ,$A1-1,AE$15-1,1,1)),(1-PLE!$AA$28)*OFFSET(Import.PLQ,$A1-1,AE$15-1,1,1))))</f>
        <v>0</v>
      </c>
      <c r="AF1" s="146">
        <f ca="1">IF(AF$13="",0,CHOOSE(Detalhamento.OpçãoServiços,OFFSET(Import.PLQ,$A1-1,AF$15-1,1,1),IF($E1&lt;&gt;1,IF(ISNUMBER(INDEX(Import.PLE,Detalhamento!$E1,Detalhamento!AF$15)),IF(INDEX(Import.PLE,Detalhamento!$E1,Detalhamento!AF$15)&lt;=mediçao,OFFSET(Import.PLQ,$A1-1,AF$15-1,1,1),0),0),PLE!$AA$28*OFFSET(Import.PLQ,$A1-1,AF$15-1,1,1)),IF($E1&lt;&gt;1,IF(ISNUMBER(INDEX(Import.PLE,Detalhamento!$E1,Detalhamento!AF$15)),IF(INDEX(Import.PLE,Detalhamento!$E1,Detalhamento!AF$15)&lt;=mediçao,0,OFFSET(Import.PLQ,$A1-1,AF$15-1,1,1)),OFFSET(Import.PLQ,$A1-1,AF$15-1,1,1)),(1-PLE!$AA$28)*OFFSET(Import.PLQ,$A1-1,AF$15-1,1,1))))</f>
        <v>0</v>
      </c>
      <c r="AG1" s="146">
        <f ca="1">IF(AG$13="",0,CHOOSE(Detalhamento.OpçãoServiços,OFFSET(Import.PLQ,$A1-1,AG$15-1,1,1),IF($E1&lt;&gt;1,IF(ISNUMBER(INDEX(Import.PLE,Detalhamento!$E1,Detalhamento!AG$15)),IF(INDEX(Import.PLE,Detalhamento!$E1,Detalhamento!AG$15)&lt;=mediçao,OFFSET(Import.PLQ,$A1-1,AG$15-1,1,1),0),0),PLE!$AA$28*OFFSET(Import.PLQ,$A1-1,AG$15-1,1,1)),IF($E1&lt;&gt;1,IF(ISNUMBER(INDEX(Import.PLE,Detalhamento!$E1,Detalhamento!AG$15)),IF(INDEX(Import.PLE,Detalhamento!$E1,Detalhamento!AG$15)&lt;=mediçao,0,OFFSET(Import.PLQ,$A1-1,AG$15-1,1,1)),OFFSET(Import.PLQ,$A1-1,AG$15-1,1,1)),(1-PLE!$AA$28)*OFFSET(Import.PLQ,$A1-1,AG$15-1,1,1))))</f>
        <v>0</v>
      </c>
      <c r="AH1" s="146">
        <f ca="1">IF(AH$13="",0,CHOOSE(Detalhamento.OpçãoServiços,OFFSET(Import.PLQ,$A1-1,AH$15-1,1,1),IF($E1&lt;&gt;1,IF(ISNUMBER(INDEX(Import.PLE,Detalhamento!$E1,Detalhamento!AH$15)),IF(INDEX(Import.PLE,Detalhamento!$E1,Detalhamento!AH$15)&lt;=mediçao,OFFSET(Import.PLQ,$A1-1,AH$15-1,1,1),0),0),PLE!$AA$28*OFFSET(Import.PLQ,$A1-1,AH$15-1,1,1)),IF($E1&lt;&gt;1,IF(ISNUMBER(INDEX(Import.PLE,Detalhamento!$E1,Detalhamento!AH$15)),IF(INDEX(Import.PLE,Detalhamento!$E1,Detalhamento!AH$15)&lt;=mediçao,0,OFFSET(Import.PLQ,$A1-1,AH$15-1,1,1)),OFFSET(Import.PLQ,$A1-1,AH$15-1,1,1)),(1-PLE!$AA$28)*OFFSET(Import.PLQ,$A1-1,AH$15-1,1,1))))</f>
        <v>0</v>
      </c>
      <c r="AI1" s="146">
        <f ca="1">IF(AI$13="",0,CHOOSE(Detalhamento.OpçãoServiços,OFFSET(Import.PLQ,$A1-1,AI$15-1,1,1),IF($E1&lt;&gt;1,IF(ISNUMBER(INDEX(Import.PLE,Detalhamento!$E1,Detalhamento!AI$15)),IF(INDEX(Import.PLE,Detalhamento!$E1,Detalhamento!AI$15)&lt;=mediçao,OFFSET(Import.PLQ,$A1-1,AI$15-1,1,1),0),0),PLE!$AA$28*OFFSET(Import.PLQ,$A1-1,AI$15-1,1,1)),IF($E1&lt;&gt;1,IF(ISNUMBER(INDEX(Import.PLE,Detalhamento!$E1,Detalhamento!AI$15)),IF(INDEX(Import.PLE,Detalhamento!$E1,Detalhamento!AI$15)&lt;=mediçao,0,OFFSET(Import.PLQ,$A1-1,AI$15-1,1,1)),OFFSET(Import.PLQ,$A1-1,AI$15-1,1,1)),(1-PLE!$AA$28)*OFFSET(Import.PLQ,$A1-1,AI$15-1,1,1))))</f>
        <v>0</v>
      </c>
      <c r="AJ1" s="146">
        <f ca="1">IF(AJ$13="",0,CHOOSE(Detalhamento.OpçãoServiços,OFFSET(Import.PLQ,$A1-1,AJ$15-1,1,1),IF($E1&lt;&gt;1,IF(ISNUMBER(INDEX(Import.PLE,Detalhamento!$E1,Detalhamento!AJ$15)),IF(INDEX(Import.PLE,Detalhamento!$E1,Detalhamento!AJ$15)&lt;=mediçao,OFFSET(Import.PLQ,$A1-1,AJ$15-1,1,1),0),0),PLE!$AA$28*OFFSET(Import.PLQ,$A1-1,AJ$15-1,1,1)),IF($E1&lt;&gt;1,IF(ISNUMBER(INDEX(Import.PLE,Detalhamento!$E1,Detalhamento!AJ$15)),IF(INDEX(Import.PLE,Detalhamento!$E1,Detalhamento!AJ$15)&lt;=mediçao,0,OFFSET(Import.PLQ,$A1-1,AJ$15-1,1,1)),OFFSET(Import.PLQ,$A1-1,AJ$15-1,1,1)),(1-PLE!$AA$28)*OFFSET(Import.PLQ,$A1-1,AJ$15-1,1,1))))</f>
        <v>0</v>
      </c>
      <c r="AK1" s="146">
        <f ca="1">IF(AK$13="",0,CHOOSE(Detalhamento.OpçãoServiços,OFFSET(Import.PLQ,$A1-1,AK$15-1,1,1),IF($E1&lt;&gt;1,IF(ISNUMBER(INDEX(Import.PLE,Detalhamento!$E1,Detalhamento!AK$15)),IF(INDEX(Import.PLE,Detalhamento!$E1,Detalhamento!AK$15)&lt;=mediçao,OFFSET(Import.PLQ,$A1-1,AK$15-1,1,1),0),0),PLE!$AA$28*OFFSET(Import.PLQ,$A1-1,AK$15-1,1,1)),IF($E1&lt;&gt;1,IF(ISNUMBER(INDEX(Import.PLE,Detalhamento!$E1,Detalhamento!AK$15)),IF(INDEX(Import.PLE,Detalhamento!$E1,Detalhamento!AK$15)&lt;=mediçao,0,OFFSET(Import.PLQ,$A1-1,AK$15-1,1,1)),OFFSET(Import.PLQ,$A1-1,AK$15-1,1,1)),(1-PLE!$AA$28)*OFFSET(Import.PLQ,$A1-1,AK$15-1,1,1))))</f>
        <v>0</v>
      </c>
      <c r="AL1" s="146">
        <f ca="1">IF(AL$13="",0,CHOOSE(Detalhamento.OpçãoServiços,OFFSET(Import.PLQ,$A1-1,AL$15-1,1,1),IF($E1&lt;&gt;1,IF(ISNUMBER(INDEX(Import.PLE,Detalhamento!$E1,Detalhamento!AL$15)),IF(INDEX(Import.PLE,Detalhamento!$E1,Detalhamento!AL$15)&lt;=mediçao,OFFSET(Import.PLQ,$A1-1,AL$15-1,1,1),0),0),PLE!$AA$28*OFFSET(Import.PLQ,$A1-1,AL$15-1,1,1)),IF($E1&lt;&gt;1,IF(ISNUMBER(INDEX(Import.PLE,Detalhamento!$E1,Detalhamento!AL$15)),IF(INDEX(Import.PLE,Detalhamento!$E1,Detalhamento!AL$15)&lt;=mediçao,0,OFFSET(Import.PLQ,$A1-1,AL$15-1,1,1)),OFFSET(Import.PLQ,$A1-1,AL$15-1,1,1)),(1-PLE!$AA$28)*OFFSET(Import.PLQ,$A1-1,AL$15-1,1,1))))</f>
        <v>0</v>
      </c>
      <c r="AM1" s="146">
        <f ca="1">IF(AM$13="",0,CHOOSE(Detalhamento.OpçãoServiços,OFFSET(Import.PLQ,$A1-1,AM$15-1,1,1),IF($E1&lt;&gt;1,IF(ISNUMBER(INDEX(Import.PLE,Detalhamento!$E1,Detalhamento!AM$15)),IF(INDEX(Import.PLE,Detalhamento!$E1,Detalhamento!AM$15)&lt;=mediçao,OFFSET(Import.PLQ,$A1-1,AM$15-1,1,1),0),0),PLE!$AA$28*OFFSET(Import.PLQ,$A1-1,AM$15-1,1,1)),IF($E1&lt;&gt;1,IF(ISNUMBER(INDEX(Import.PLE,Detalhamento!$E1,Detalhamento!AM$15)),IF(INDEX(Import.PLE,Detalhamento!$E1,Detalhamento!AM$15)&lt;=mediçao,0,OFFSET(Import.PLQ,$A1-1,AM$15-1,1,1)),OFFSET(Import.PLQ,$A1-1,AM$15-1,1,1)),(1-PLE!$AA$28)*OFFSET(Import.PLQ,$A1-1,AM$15-1,1,1))))</f>
        <v>0</v>
      </c>
      <c r="AN1" s="146">
        <f ca="1">IF(AN$13="",0,CHOOSE(Detalhamento.OpçãoServiços,OFFSET(Import.PLQ,$A1-1,AN$15-1,1,1),IF($E1&lt;&gt;1,IF(ISNUMBER(INDEX(Import.PLE,Detalhamento!$E1,Detalhamento!AN$15)),IF(INDEX(Import.PLE,Detalhamento!$E1,Detalhamento!AN$15)&lt;=mediçao,OFFSET(Import.PLQ,$A1-1,AN$15-1,1,1),0),0),PLE!$AA$28*OFFSET(Import.PLQ,$A1-1,AN$15-1,1,1)),IF($E1&lt;&gt;1,IF(ISNUMBER(INDEX(Import.PLE,Detalhamento!$E1,Detalhamento!AN$15)),IF(INDEX(Import.PLE,Detalhamento!$E1,Detalhamento!AN$15)&lt;=mediçao,0,OFFSET(Import.PLQ,$A1-1,AN$15-1,1,1)),OFFSET(Import.PLQ,$A1-1,AN$15-1,1,1)),(1-PLE!$AA$28)*OFFSET(Import.PLQ,$A1-1,AN$15-1,1,1))))</f>
        <v>0</v>
      </c>
      <c r="AO1" s="146">
        <f ca="1">IF(AO$13="",0,CHOOSE(Detalhamento.OpçãoServiços,OFFSET(Import.PLQ,$A1-1,AO$15-1,1,1),IF($E1&lt;&gt;1,IF(ISNUMBER(INDEX(Import.PLE,Detalhamento!$E1,Detalhamento!AO$15)),IF(INDEX(Import.PLE,Detalhamento!$E1,Detalhamento!AO$15)&lt;=mediçao,OFFSET(Import.PLQ,$A1-1,AO$15-1,1,1),0),0),PLE!$AA$28*OFFSET(Import.PLQ,$A1-1,AO$15-1,1,1)),IF($E1&lt;&gt;1,IF(ISNUMBER(INDEX(Import.PLE,Detalhamento!$E1,Detalhamento!AO$15)),IF(INDEX(Import.PLE,Detalhamento!$E1,Detalhamento!AO$15)&lt;=mediçao,0,OFFSET(Import.PLQ,$A1-1,AO$15-1,1,1)),OFFSET(Import.PLQ,$A1-1,AO$15-1,1,1)),(1-PLE!$AA$28)*OFFSET(Import.PLQ,$A1-1,AO$15-1,1,1))))</f>
        <v>0</v>
      </c>
      <c r="AP1" s="146">
        <f ca="1">IF(AP$13="",0,CHOOSE(Detalhamento.OpçãoServiços,OFFSET(Import.PLQ,$A1-1,AP$15-1,1,1),IF($E1&lt;&gt;1,IF(ISNUMBER(INDEX(Import.PLE,Detalhamento!$E1,Detalhamento!AP$15)),IF(INDEX(Import.PLE,Detalhamento!$E1,Detalhamento!AP$15)&lt;=mediçao,OFFSET(Import.PLQ,$A1-1,AP$15-1,1,1),0),0),PLE!$AA$28*OFFSET(Import.PLQ,$A1-1,AP$15-1,1,1)),IF($E1&lt;&gt;1,IF(ISNUMBER(INDEX(Import.PLE,Detalhamento!$E1,Detalhamento!AP$15)),IF(INDEX(Import.PLE,Detalhamento!$E1,Detalhamento!AP$15)&lt;=mediçao,0,OFFSET(Import.PLQ,$A1-1,AP$15-1,1,1)),OFFSET(Import.PLQ,$A1-1,AP$15-1,1,1)),(1-PLE!$AA$28)*OFFSET(Import.PLQ,$A1-1,AP$15-1,1,1))))</f>
        <v>0</v>
      </c>
      <c r="AQ1" s="146">
        <f ca="1">IF(AQ$13="",0,CHOOSE(Detalhamento.OpçãoServiços,OFFSET(Import.PLQ,$A1-1,AQ$15-1,1,1),IF($E1&lt;&gt;1,IF(ISNUMBER(INDEX(Import.PLE,Detalhamento!$E1,Detalhamento!AQ$15)),IF(INDEX(Import.PLE,Detalhamento!$E1,Detalhamento!AQ$15)&lt;=mediçao,OFFSET(Import.PLQ,$A1-1,AQ$15-1,1,1),0),0),PLE!$AA$28*OFFSET(Import.PLQ,$A1-1,AQ$15-1,1,1)),IF($E1&lt;&gt;1,IF(ISNUMBER(INDEX(Import.PLE,Detalhamento!$E1,Detalhamento!AQ$15)),IF(INDEX(Import.PLE,Detalhamento!$E1,Detalhamento!AQ$15)&lt;=mediçao,0,OFFSET(Import.PLQ,$A1-1,AQ$15-1,1,1)),OFFSET(Import.PLQ,$A1-1,AQ$15-1,1,1)),(1-PLE!$AA$28)*OFFSET(Import.PLQ,$A1-1,AQ$15-1,1,1))))</f>
        <v>0</v>
      </c>
      <c r="AR1" s="146">
        <f ca="1">IF(AR$13="",0,CHOOSE(Detalhamento.OpçãoServiços,OFFSET(Import.PLQ,$A1-1,AR$15-1,1,1),IF($E1&lt;&gt;1,IF(ISNUMBER(INDEX(Import.PLE,Detalhamento!$E1,Detalhamento!AR$15)),IF(INDEX(Import.PLE,Detalhamento!$E1,Detalhamento!AR$15)&lt;=mediçao,OFFSET(Import.PLQ,$A1-1,AR$15-1,1,1),0),0),PLE!$AA$28*OFFSET(Import.PLQ,$A1-1,AR$15-1,1,1)),IF($E1&lt;&gt;1,IF(ISNUMBER(INDEX(Import.PLE,Detalhamento!$E1,Detalhamento!AR$15)),IF(INDEX(Import.PLE,Detalhamento!$E1,Detalhamento!AR$15)&lt;=mediçao,0,OFFSET(Import.PLQ,$A1-1,AR$15-1,1,1)),OFFSET(Import.PLQ,$A1-1,AR$15-1,1,1)),(1-PLE!$AA$28)*OFFSET(Import.PLQ,$A1-1,AR$15-1,1,1))))</f>
        <v>0</v>
      </c>
      <c r="AS1" s="146">
        <f ca="1">IF(AS$13="",0,CHOOSE(Detalhamento.OpçãoServiços,OFFSET(Import.PLQ,$A1-1,AS$15-1,1,1),IF($E1&lt;&gt;1,IF(ISNUMBER(INDEX(Import.PLE,Detalhamento!$E1,Detalhamento!AS$15)),IF(INDEX(Import.PLE,Detalhamento!$E1,Detalhamento!AS$15)&lt;=mediçao,OFFSET(Import.PLQ,$A1-1,AS$15-1,1,1),0),0),PLE!$AA$28*OFFSET(Import.PLQ,$A1-1,AS$15-1,1,1)),IF($E1&lt;&gt;1,IF(ISNUMBER(INDEX(Import.PLE,Detalhamento!$E1,Detalhamento!AS$15)),IF(INDEX(Import.PLE,Detalhamento!$E1,Detalhamento!AS$15)&lt;=mediçao,0,OFFSET(Import.PLQ,$A1-1,AS$15-1,1,1)),OFFSET(Import.PLQ,$A1-1,AS$15-1,1,1)),(1-PLE!$AA$28)*OFFSET(Import.PLQ,$A1-1,AS$15-1,1,1))))</f>
        <v>0</v>
      </c>
      <c r="AT1" s="146">
        <f ca="1">IF(AT$13="",0,CHOOSE(Detalhamento.OpçãoServiços,OFFSET(Import.PLQ,$A1-1,AT$15-1,1,1),IF($E1&lt;&gt;1,IF(ISNUMBER(INDEX(Import.PLE,Detalhamento!$E1,Detalhamento!AT$15)),IF(INDEX(Import.PLE,Detalhamento!$E1,Detalhamento!AT$15)&lt;=mediçao,OFFSET(Import.PLQ,$A1-1,AT$15-1,1,1),0),0),PLE!$AA$28*OFFSET(Import.PLQ,$A1-1,AT$15-1,1,1)),IF($E1&lt;&gt;1,IF(ISNUMBER(INDEX(Import.PLE,Detalhamento!$E1,Detalhamento!AT$15)),IF(INDEX(Import.PLE,Detalhamento!$E1,Detalhamento!AT$15)&lt;=mediçao,0,OFFSET(Import.PLQ,$A1-1,AT$15-1,1,1)),OFFSET(Import.PLQ,$A1-1,AT$15-1,1,1)),(1-PLE!$AA$28)*OFFSET(Import.PLQ,$A1-1,AT$15-1,1,1))))</f>
        <v>0</v>
      </c>
      <c r="AU1" s="146">
        <f ca="1">IF(AU$13="",0,CHOOSE(Detalhamento.OpçãoServiços,OFFSET(Import.PLQ,$A1-1,AU$15-1,1,1),IF($E1&lt;&gt;1,IF(ISNUMBER(INDEX(Import.PLE,Detalhamento!$E1,Detalhamento!AU$15)),IF(INDEX(Import.PLE,Detalhamento!$E1,Detalhamento!AU$15)&lt;=mediçao,OFFSET(Import.PLQ,$A1-1,AU$15-1,1,1),0),0),PLE!$AA$28*OFFSET(Import.PLQ,$A1-1,AU$15-1,1,1)),IF($E1&lt;&gt;1,IF(ISNUMBER(INDEX(Import.PLE,Detalhamento!$E1,Detalhamento!AU$15)),IF(INDEX(Import.PLE,Detalhamento!$E1,Detalhamento!AU$15)&lt;=mediçao,0,OFFSET(Import.PLQ,$A1-1,AU$15-1,1,1)),OFFSET(Import.PLQ,$A1-1,AU$15-1,1,1)),(1-PLE!$AA$28)*OFFSET(Import.PLQ,$A1-1,AU$15-1,1,1))))</f>
        <v>0</v>
      </c>
      <c r="AV1" s="146">
        <f ca="1">IF(AV$13="",0,CHOOSE(Detalhamento.OpçãoServiços,OFFSET(Import.PLQ,$A1-1,AV$15-1,1,1),IF($E1&lt;&gt;1,IF(ISNUMBER(INDEX(Import.PLE,Detalhamento!$E1,Detalhamento!AV$15)),IF(INDEX(Import.PLE,Detalhamento!$E1,Detalhamento!AV$15)&lt;=mediçao,OFFSET(Import.PLQ,$A1-1,AV$15-1,1,1),0),0),PLE!$AA$28*OFFSET(Import.PLQ,$A1-1,AV$15-1,1,1)),IF($E1&lt;&gt;1,IF(ISNUMBER(INDEX(Import.PLE,Detalhamento!$E1,Detalhamento!AV$15)),IF(INDEX(Import.PLE,Detalhamento!$E1,Detalhamento!AV$15)&lt;=mediçao,0,OFFSET(Import.PLQ,$A1-1,AV$15-1,1,1)),OFFSET(Import.PLQ,$A1-1,AV$15-1,1,1)),(1-PLE!$AA$28)*OFFSET(Import.PLQ,$A1-1,AV$15-1,1,1))))</f>
        <v>0</v>
      </c>
      <c r="AW1" s="146">
        <f ca="1">IF(AW$13="",0,CHOOSE(Detalhamento.OpçãoServiços,OFFSET(Import.PLQ,$A1-1,AW$15-1,1,1),IF($E1&lt;&gt;1,IF(ISNUMBER(INDEX(Import.PLE,Detalhamento!$E1,Detalhamento!AW$15)),IF(INDEX(Import.PLE,Detalhamento!$E1,Detalhamento!AW$15)&lt;=mediçao,OFFSET(Import.PLQ,$A1-1,AW$15-1,1,1),0),0),PLE!$AA$28*OFFSET(Import.PLQ,$A1-1,AW$15-1,1,1)),IF($E1&lt;&gt;1,IF(ISNUMBER(INDEX(Import.PLE,Detalhamento!$E1,Detalhamento!AW$15)),IF(INDEX(Import.PLE,Detalhamento!$E1,Detalhamento!AW$15)&lt;=mediçao,0,OFFSET(Import.PLQ,$A1-1,AW$15-1,1,1)),OFFSET(Import.PLQ,$A1-1,AW$15-1,1,1)),(1-PLE!$AA$28)*OFFSET(Import.PLQ,$A1-1,AW$15-1,1,1))))</f>
        <v>0</v>
      </c>
      <c r="AX1" s="146">
        <f ca="1">IF(AX$13="",0,CHOOSE(Detalhamento.OpçãoServiços,OFFSET(Import.PLQ,$A1-1,AX$15-1,1,1),IF($E1&lt;&gt;1,IF(ISNUMBER(INDEX(Import.PLE,Detalhamento!$E1,Detalhamento!AX$15)),IF(INDEX(Import.PLE,Detalhamento!$E1,Detalhamento!AX$15)&lt;=mediçao,OFFSET(Import.PLQ,$A1-1,AX$15-1,1,1),0),0),PLE!$AA$28*OFFSET(Import.PLQ,$A1-1,AX$15-1,1,1)),IF($E1&lt;&gt;1,IF(ISNUMBER(INDEX(Import.PLE,Detalhamento!$E1,Detalhamento!AX$15)),IF(INDEX(Import.PLE,Detalhamento!$E1,Detalhamento!AX$15)&lt;=mediçao,0,OFFSET(Import.PLQ,$A1-1,AX$15-1,1,1)),OFFSET(Import.PLQ,$A1-1,AX$15-1,1,1)),(1-PLE!$AA$28)*OFFSET(Import.PLQ,$A1-1,AX$15-1,1,1))))</f>
        <v>0</v>
      </c>
      <c r="AY1" s="146">
        <f ca="1">IF(AY$13="",0,CHOOSE(Detalhamento.OpçãoServiços,OFFSET(Import.PLQ,$A1-1,AY$15-1,1,1),IF($E1&lt;&gt;1,IF(ISNUMBER(INDEX(Import.PLE,Detalhamento!$E1,Detalhamento!AY$15)),IF(INDEX(Import.PLE,Detalhamento!$E1,Detalhamento!AY$15)&lt;=mediçao,OFFSET(Import.PLQ,$A1-1,AY$15-1,1,1),0),0),PLE!$AA$28*OFFSET(Import.PLQ,$A1-1,AY$15-1,1,1)),IF($E1&lt;&gt;1,IF(ISNUMBER(INDEX(Import.PLE,Detalhamento!$E1,Detalhamento!AY$15)),IF(INDEX(Import.PLE,Detalhamento!$E1,Detalhamento!AY$15)&lt;=mediçao,0,OFFSET(Import.PLQ,$A1-1,AY$15-1,1,1)),OFFSET(Import.PLQ,$A1-1,AY$15-1,1,1)),(1-PLE!$AA$28)*OFFSET(Import.PLQ,$A1-1,AY$15-1,1,1))))</f>
        <v>0</v>
      </c>
      <c r="AZ1" s="146">
        <f ca="1">IF(AZ$13="",0,CHOOSE(Detalhamento.OpçãoServiços,OFFSET(Import.PLQ,$A1-1,AZ$15-1,1,1),IF($E1&lt;&gt;1,IF(ISNUMBER(INDEX(Import.PLE,Detalhamento!$E1,Detalhamento!AZ$15)),IF(INDEX(Import.PLE,Detalhamento!$E1,Detalhamento!AZ$15)&lt;=mediçao,OFFSET(Import.PLQ,$A1-1,AZ$15-1,1,1),0),0),PLE!$AA$28*OFFSET(Import.PLQ,$A1-1,AZ$15-1,1,1)),IF($E1&lt;&gt;1,IF(ISNUMBER(INDEX(Import.PLE,Detalhamento!$E1,Detalhamento!AZ$15)),IF(INDEX(Import.PLE,Detalhamento!$E1,Detalhamento!AZ$15)&lt;=mediçao,0,OFFSET(Import.PLQ,$A1-1,AZ$15-1,1,1)),OFFSET(Import.PLQ,$A1-1,AZ$15-1,1,1)),(1-PLE!$AA$28)*OFFSET(Import.PLQ,$A1-1,AZ$15-1,1,1))))</f>
        <v>0</v>
      </c>
      <c r="BA1" s="146">
        <f ca="1">IF(BA$13="",0,CHOOSE(Detalhamento.OpçãoServiços,OFFSET(Import.PLQ,$A1-1,BA$15-1,1,1),IF($E1&lt;&gt;1,IF(ISNUMBER(INDEX(Import.PLE,Detalhamento!$E1,Detalhamento!BA$15)),IF(INDEX(Import.PLE,Detalhamento!$E1,Detalhamento!BA$15)&lt;=mediçao,OFFSET(Import.PLQ,$A1-1,BA$15-1,1,1),0),0),PLE!$AA$28*OFFSET(Import.PLQ,$A1-1,BA$15-1,1,1)),IF($E1&lt;&gt;1,IF(ISNUMBER(INDEX(Import.PLE,Detalhamento!$E1,Detalhamento!BA$15)),IF(INDEX(Import.PLE,Detalhamento!$E1,Detalhamento!BA$15)&lt;=mediçao,0,OFFSET(Import.PLQ,$A1-1,BA$15-1,1,1)),OFFSET(Import.PLQ,$A1-1,BA$15-1,1,1)),(1-PLE!$AA$28)*OFFSET(Import.PLQ,$A1-1,BA$15-1,1,1))))</f>
        <v>0</v>
      </c>
      <c r="BB1" s="146">
        <f ca="1">IF(BB$13="",0,CHOOSE(Detalhamento.OpçãoServiços,OFFSET(Import.PLQ,$A1-1,BB$15-1,1,1),IF($E1&lt;&gt;1,IF(ISNUMBER(INDEX(Import.PLE,Detalhamento!$E1,Detalhamento!BB$15)),IF(INDEX(Import.PLE,Detalhamento!$E1,Detalhamento!BB$15)&lt;=mediçao,OFFSET(Import.PLQ,$A1-1,BB$15-1,1,1),0),0),PLE!$AA$28*OFFSET(Import.PLQ,$A1-1,BB$15-1,1,1)),IF($E1&lt;&gt;1,IF(ISNUMBER(INDEX(Import.PLE,Detalhamento!$E1,Detalhamento!BB$15)),IF(INDEX(Import.PLE,Detalhamento!$E1,Detalhamento!BB$15)&lt;=mediçao,0,OFFSET(Import.PLQ,$A1-1,BB$15-1,1,1)),OFFSET(Import.PLQ,$A1-1,BB$15-1,1,1)),(1-PLE!$AA$28)*OFFSET(Import.PLQ,$A1-1,BB$15-1,1,1))))</f>
        <v>0</v>
      </c>
      <c r="BC1" s="146">
        <f ca="1">IF(BC$13="",0,CHOOSE(Detalhamento.OpçãoServiços,OFFSET(Import.PLQ,$A1-1,BC$15-1,1,1),IF($E1&lt;&gt;1,IF(ISNUMBER(INDEX(Import.PLE,Detalhamento!$E1,Detalhamento!BC$15)),IF(INDEX(Import.PLE,Detalhamento!$E1,Detalhamento!BC$15)&lt;=mediçao,OFFSET(Import.PLQ,$A1-1,BC$15-1,1,1),0),0),PLE!$AA$28*OFFSET(Import.PLQ,$A1-1,BC$15-1,1,1)),IF($E1&lt;&gt;1,IF(ISNUMBER(INDEX(Import.PLE,Detalhamento!$E1,Detalhamento!BC$15)),IF(INDEX(Import.PLE,Detalhamento!$E1,Detalhamento!BC$15)&lt;=mediçao,0,OFFSET(Import.PLQ,$A1-1,BC$15-1,1,1)),OFFSET(Import.PLQ,$A1-1,BC$15-1,1,1)),(1-PLE!$AA$28)*OFFSET(Import.PLQ,$A1-1,BC$15-1,1,1))))</f>
        <v>0</v>
      </c>
      <c r="BD1" s="146">
        <f ca="1">IF(BD$13="",0,CHOOSE(Detalhamento.OpçãoServiços,OFFSET(Import.PLQ,$A1-1,BD$15-1,1,1),IF($E1&lt;&gt;1,IF(ISNUMBER(INDEX(Import.PLE,Detalhamento!$E1,Detalhamento!BD$15)),IF(INDEX(Import.PLE,Detalhamento!$E1,Detalhamento!BD$15)&lt;=mediçao,OFFSET(Import.PLQ,$A1-1,BD$15-1,1,1),0),0),PLE!$AA$28*OFFSET(Import.PLQ,$A1-1,BD$15-1,1,1)),IF($E1&lt;&gt;1,IF(ISNUMBER(INDEX(Import.PLE,Detalhamento!$E1,Detalhamento!BD$15)),IF(INDEX(Import.PLE,Detalhamento!$E1,Detalhamento!BD$15)&lt;=mediçao,0,OFFSET(Import.PLQ,$A1-1,BD$15-1,1,1)),OFFSET(Import.PLQ,$A1-1,BD$15-1,1,1)),(1-PLE!$AA$28)*OFFSET(Import.PLQ,$A1-1,BD$15-1,1,1))))</f>
        <v>0</v>
      </c>
      <c r="BE1" s="146">
        <f ca="1">IF(BE$13="",0,CHOOSE(Detalhamento.OpçãoServiços,OFFSET(Import.PLQ,$A1-1,BE$15-1,1,1),IF($E1&lt;&gt;1,IF(ISNUMBER(INDEX(Import.PLE,Detalhamento!$E1,Detalhamento!BE$15)),IF(INDEX(Import.PLE,Detalhamento!$E1,Detalhamento!BE$15)&lt;=mediçao,OFFSET(Import.PLQ,$A1-1,BE$15-1,1,1),0),0),PLE!$AA$28*OFFSET(Import.PLQ,$A1-1,BE$15-1,1,1)),IF($E1&lt;&gt;1,IF(ISNUMBER(INDEX(Import.PLE,Detalhamento!$E1,Detalhamento!BE$15)),IF(INDEX(Import.PLE,Detalhamento!$E1,Detalhamento!BE$15)&lt;=mediçao,0,OFFSET(Import.PLQ,$A1-1,BE$15-1,1,1)),OFFSET(Import.PLQ,$A1-1,BE$15-1,1,1)),(1-PLE!$AA$28)*OFFSET(Import.PLQ,$A1-1,BE$15-1,1,1))))</f>
        <v>0</v>
      </c>
      <c r="BF1" s="146">
        <f ca="1">IF(BF$13="",0,CHOOSE(Detalhamento.OpçãoServiços,OFFSET(Import.PLQ,$A1-1,BF$15-1,1,1),IF($E1&lt;&gt;1,IF(ISNUMBER(INDEX(Import.PLE,Detalhamento!$E1,Detalhamento!BF$15)),IF(INDEX(Import.PLE,Detalhamento!$E1,Detalhamento!BF$15)&lt;=mediçao,OFFSET(Import.PLQ,$A1-1,BF$15-1,1,1),0),0),PLE!$AA$28*OFFSET(Import.PLQ,$A1-1,BF$15-1,1,1)),IF($E1&lt;&gt;1,IF(ISNUMBER(INDEX(Import.PLE,Detalhamento!$E1,Detalhamento!BF$15)),IF(INDEX(Import.PLE,Detalhamento!$E1,Detalhamento!BF$15)&lt;=mediçao,0,OFFSET(Import.PLQ,$A1-1,BF$15-1,1,1)),OFFSET(Import.PLQ,$A1-1,BF$15-1,1,1)),(1-PLE!$AA$28)*OFFSET(Import.PLQ,$A1-1,BF$15-1,1,1))))</f>
        <v>0</v>
      </c>
      <c r="BG1" s="146">
        <f ca="1">IF(BG$13="",0,CHOOSE(Detalhamento.OpçãoServiços,OFFSET(Import.PLQ,$A1-1,BG$15-1,1,1),IF($E1&lt;&gt;1,IF(ISNUMBER(INDEX(Import.PLE,Detalhamento!$E1,Detalhamento!BG$15)),IF(INDEX(Import.PLE,Detalhamento!$E1,Detalhamento!BG$15)&lt;=mediçao,OFFSET(Import.PLQ,$A1-1,BG$15-1,1,1),0),0),PLE!$AA$28*OFFSET(Import.PLQ,$A1-1,BG$15-1,1,1)),IF($E1&lt;&gt;1,IF(ISNUMBER(INDEX(Import.PLE,Detalhamento!$E1,Detalhamento!BG$15)),IF(INDEX(Import.PLE,Detalhamento!$E1,Detalhamento!BG$15)&lt;=mediçao,0,OFFSET(Import.PLQ,$A1-1,BG$15-1,1,1)),OFFSET(Import.PLQ,$A1-1,BG$15-1,1,1)),(1-PLE!$AA$28)*OFFSET(Import.PLQ,$A1-1,BG$15-1,1,1))))</f>
        <v>0</v>
      </c>
      <c r="BH1" s="146">
        <f ca="1">IF(BH$13="",0,CHOOSE(Detalhamento.OpçãoServiços,OFFSET(Import.PLQ,$A1-1,BH$15-1,1,1),IF($E1&lt;&gt;1,IF(ISNUMBER(INDEX(Import.PLE,Detalhamento!$E1,Detalhamento!BH$15)),IF(INDEX(Import.PLE,Detalhamento!$E1,Detalhamento!BH$15)&lt;=mediçao,OFFSET(Import.PLQ,$A1-1,BH$15-1,1,1),0),0),PLE!$AA$28*OFFSET(Import.PLQ,$A1-1,BH$15-1,1,1)),IF($E1&lt;&gt;1,IF(ISNUMBER(INDEX(Import.PLE,Detalhamento!$E1,Detalhamento!BH$15)),IF(INDEX(Import.PLE,Detalhamento!$E1,Detalhamento!BH$15)&lt;=mediçao,0,OFFSET(Import.PLQ,$A1-1,BH$15-1,1,1)),OFFSET(Import.PLQ,$A1-1,BH$15-1,1,1)),(1-PLE!$AA$28)*OFFSET(Import.PLQ,$A1-1,BH$15-1,1,1))))</f>
        <v>0</v>
      </c>
      <c r="BI1" s="146">
        <f ca="1">IF(BI$13="",0,CHOOSE(Detalhamento.OpçãoServiços,OFFSET(Import.PLQ,$A1-1,BI$15-1,1,1),IF($E1&lt;&gt;1,IF(ISNUMBER(INDEX(Import.PLE,Detalhamento!$E1,Detalhamento!BI$15)),IF(INDEX(Import.PLE,Detalhamento!$E1,Detalhamento!BI$15)&lt;=mediçao,OFFSET(Import.PLQ,$A1-1,BI$15-1,1,1),0),0),PLE!$AA$28*OFFSET(Import.PLQ,$A1-1,BI$15-1,1,1)),IF($E1&lt;&gt;1,IF(ISNUMBER(INDEX(Import.PLE,Detalhamento!$E1,Detalhamento!BI$15)),IF(INDEX(Import.PLE,Detalhamento!$E1,Detalhamento!BI$15)&lt;=mediçao,0,OFFSET(Import.PLQ,$A1-1,BI$15-1,1,1)),OFFSET(Import.PLQ,$A1-1,BI$15-1,1,1)),(1-PLE!$AA$28)*OFFSET(Import.PLQ,$A1-1,BI$15-1,1,1))))</f>
        <v>0</v>
      </c>
    </row>
    <row r="2" spans="1:61" s="26" customFormat="1" ht="24">
      <c r="F2" s="25"/>
      <c r="H2" s="25" t="s">
        <v>48</v>
      </c>
      <c r="I2" s="25"/>
      <c r="J2" s="25"/>
      <c r="K2" s="25"/>
      <c r="L2" s="25"/>
      <c r="M2" s="25"/>
      <c r="N2" s="25"/>
      <c r="O2" s="25"/>
      <c r="P2" s="60"/>
      <c r="Q2" s="61" t="s">
        <v>47</v>
      </c>
      <c r="W2" s="61" t="s">
        <v>47</v>
      </c>
      <c r="AC2" s="61" t="s">
        <v>47</v>
      </c>
      <c r="AI2" s="61" t="s">
        <v>47</v>
      </c>
      <c r="AO2" s="61" t="s">
        <v>47</v>
      </c>
      <c r="AU2" s="61" t="s">
        <v>47</v>
      </c>
      <c r="BA2" s="61" t="s">
        <v>47</v>
      </c>
      <c r="BG2" s="61" t="s">
        <v>47</v>
      </c>
    </row>
    <row r="6" spans="1:61">
      <c r="B6" s="21" t="s">
        <v>122</v>
      </c>
    </row>
    <row r="7" spans="1:61">
      <c r="B7" s="21" t="s">
        <v>123</v>
      </c>
    </row>
    <row r="8" spans="1:61">
      <c r="B8" s="154">
        <v>1</v>
      </c>
    </row>
    <row r="9" spans="1:61">
      <c r="B9" s="21" t="s">
        <v>119</v>
      </c>
    </row>
    <row r="10" spans="1:61">
      <c r="B10" s="21" t="s">
        <v>120</v>
      </c>
    </row>
    <row r="11" spans="1:61">
      <c r="B11" s="21" t="s">
        <v>121</v>
      </c>
    </row>
    <row r="12" spans="1:61">
      <c r="B12" s="154">
        <v>1</v>
      </c>
    </row>
    <row r="13" spans="1:61" ht="81.75" customHeight="1">
      <c r="A13" s="62"/>
      <c r="E13" s="30"/>
      <c r="F13" s="62"/>
      <c r="G13" s="62"/>
      <c r="H13" s="129"/>
      <c r="J13" s="63" t="s">
        <v>39</v>
      </c>
      <c r="K13" s="53"/>
      <c r="L13" s="64" t="e">
        <f>IF(Eventograma_e_Quantitativos!N15&lt;&gt;"",Eventograma_e_Quantitativos!N15,"")</f>
        <v>#REF!</v>
      </c>
      <c r="M13" s="64" t="e">
        <f>IF(Eventograma_e_Quantitativos!O15&lt;&gt;"",Eventograma_e_Quantitativos!O15,"")</f>
        <v>#REF!</v>
      </c>
      <c r="N13" s="64" t="e">
        <f>IF(Eventograma_e_Quantitativos!P15&lt;&gt;"",Eventograma_e_Quantitativos!P15,"")</f>
        <v>#REF!</v>
      </c>
      <c r="O13" s="64" t="e">
        <f>IF(Eventograma_e_Quantitativos!Q15&lt;&gt;"",Eventograma_e_Quantitativos!Q15,"")</f>
        <v>#REF!</v>
      </c>
      <c r="P13" s="64" t="str">
        <f>IF(Eventograma_e_Quantitativos!R15&lt;&gt;"",Eventograma_e_Quantitativos!R15,"")</f>
        <v/>
      </c>
      <c r="Q13" s="64" t="str">
        <f>IF(Eventograma_e_Quantitativos!S15&lt;&gt;"",Eventograma_e_Quantitativos!S15,"")</f>
        <v/>
      </c>
      <c r="R13" s="64" t="str">
        <f>IF(Eventograma_e_Quantitativos!T15&lt;&gt;"",Eventograma_e_Quantitativos!T15,"")</f>
        <v/>
      </c>
      <c r="S13" s="64" t="str">
        <f>IF(Eventograma_e_Quantitativos!U15&lt;&gt;"",Eventograma_e_Quantitativos!U15,"")</f>
        <v/>
      </c>
      <c r="T13" s="64" t="str">
        <f>IF(Eventograma_e_Quantitativos!V15&lt;&gt;"",Eventograma_e_Quantitativos!V15,"")</f>
        <v/>
      </c>
      <c r="U13" s="64" t="str">
        <f>IF(Eventograma_e_Quantitativos!W15&lt;&gt;"",Eventograma_e_Quantitativos!W15,"")</f>
        <v/>
      </c>
      <c r="V13" s="64" t="str">
        <f>IF(Eventograma_e_Quantitativos!X15&lt;&gt;"",Eventograma_e_Quantitativos!X15,"")</f>
        <v/>
      </c>
      <c r="W13" s="64" t="str">
        <f>IF(Eventograma_e_Quantitativos!Y15&lt;&gt;"",Eventograma_e_Quantitativos!Y15,"")</f>
        <v/>
      </c>
      <c r="X13" s="64" t="str">
        <f>IF(Eventograma_e_Quantitativos!Z15&lt;&gt;"",Eventograma_e_Quantitativos!Z15,"")</f>
        <v/>
      </c>
      <c r="Y13" s="64" t="str">
        <f>IF(Eventograma_e_Quantitativos!AA15&lt;&gt;"",Eventograma_e_Quantitativos!AA15,"")</f>
        <v/>
      </c>
      <c r="Z13" s="64" t="str">
        <f>IF(Eventograma_e_Quantitativos!AB15&lt;&gt;"",Eventograma_e_Quantitativos!AB15,"")</f>
        <v/>
      </c>
      <c r="AA13" s="64" t="str">
        <f>IF(Eventograma_e_Quantitativos!AC15&lt;&gt;"",Eventograma_e_Quantitativos!AC15,"")</f>
        <v/>
      </c>
      <c r="AB13" s="64" t="str">
        <f>IF(Eventograma_e_Quantitativos!AD15&lt;&gt;"",Eventograma_e_Quantitativos!AD15,"")</f>
        <v/>
      </c>
      <c r="AC13" s="64" t="str">
        <f>IF(Eventograma_e_Quantitativos!AE15&lt;&gt;"",Eventograma_e_Quantitativos!AE15,"")</f>
        <v/>
      </c>
      <c r="AD13" s="64" t="str">
        <f>IF(Eventograma_e_Quantitativos!AF15&lt;&gt;"",Eventograma_e_Quantitativos!AF15,"")</f>
        <v/>
      </c>
      <c r="AE13" s="64" t="str">
        <f>IF(Eventograma_e_Quantitativos!AG15&lt;&gt;"",Eventograma_e_Quantitativos!AG15,"")</f>
        <v/>
      </c>
      <c r="AF13" s="64" t="str">
        <f>IF(Eventograma_e_Quantitativos!AH15&lt;&gt;"",Eventograma_e_Quantitativos!AH15,"")</f>
        <v/>
      </c>
      <c r="AG13" s="64" t="str">
        <f>IF(Eventograma_e_Quantitativos!AI15&lt;&gt;"",Eventograma_e_Quantitativos!AI15,"")</f>
        <v/>
      </c>
      <c r="AH13" s="64" t="str">
        <f>IF(Eventograma_e_Quantitativos!AJ15&lt;&gt;"",Eventograma_e_Quantitativos!AJ15,"")</f>
        <v/>
      </c>
      <c r="AI13" s="64" t="str">
        <f>IF(Eventograma_e_Quantitativos!AK15&lt;&gt;"",Eventograma_e_Quantitativos!AK15,"")</f>
        <v/>
      </c>
      <c r="AJ13" s="64" t="str">
        <f>IF(Eventograma_e_Quantitativos!AL15&lt;&gt;"",Eventograma_e_Quantitativos!AL15,"")</f>
        <v/>
      </c>
      <c r="AK13" s="64" t="str">
        <f>IF(Eventograma_e_Quantitativos!AM15&lt;&gt;"",Eventograma_e_Quantitativos!AM15,"")</f>
        <v/>
      </c>
      <c r="AL13" s="64" t="str">
        <f>IF(Eventograma_e_Quantitativos!AN15&lt;&gt;"",Eventograma_e_Quantitativos!AN15,"")</f>
        <v/>
      </c>
      <c r="AM13" s="64" t="str">
        <f>IF(Eventograma_e_Quantitativos!AO15&lt;&gt;"",Eventograma_e_Quantitativos!AO15,"")</f>
        <v/>
      </c>
      <c r="AN13" s="64" t="str">
        <f>IF(Eventograma_e_Quantitativos!AP15&lt;&gt;"",Eventograma_e_Quantitativos!AP15,"")</f>
        <v/>
      </c>
      <c r="AO13" s="64" t="str">
        <f>IF(Eventograma_e_Quantitativos!AQ15&lt;&gt;"",Eventograma_e_Quantitativos!AQ15,"")</f>
        <v/>
      </c>
      <c r="AP13" s="64" t="str">
        <f>IF(Eventograma_e_Quantitativos!AR15&lt;&gt;"",Eventograma_e_Quantitativos!AR15,"")</f>
        <v/>
      </c>
      <c r="AQ13" s="64" t="str">
        <f>IF(Eventograma_e_Quantitativos!AS15&lt;&gt;"",Eventograma_e_Quantitativos!AS15,"")</f>
        <v/>
      </c>
      <c r="AR13" s="64" t="str">
        <f>IF(Eventograma_e_Quantitativos!AT15&lt;&gt;"",Eventograma_e_Quantitativos!AT15,"")</f>
        <v/>
      </c>
      <c r="AS13" s="64" t="str">
        <f>IF(Eventograma_e_Quantitativos!AU15&lt;&gt;"",Eventograma_e_Quantitativos!AU15,"")</f>
        <v/>
      </c>
      <c r="AT13" s="64" t="str">
        <f>IF(Eventograma_e_Quantitativos!AV15&lt;&gt;"",Eventograma_e_Quantitativos!AV15,"")</f>
        <v/>
      </c>
      <c r="AU13" s="64" t="str">
        <f>IF(Eventograma_e_Quantitativos!AW15&lt;&gt;"",Eventograma_e_Quantitativos!AW15,"")</f>
        <v/>
      </c>
      <c r="AV13" s="64" t="str">
        <f>IF(Eventograma_e_Quantitativos!AX15&lt;&gt;"",Eventograma_e_Quantitativos!AX15,"")</f>
        <v/>
      </c>
      <c r="AW13" s="64" t="str">
        <f>IF(Eventograma_e_Quantitativos!AY15&lt;&gt;"",Eventograma_e_Quantitativos!AY15,"")</f>
        <v/>
      </c>
      <c r="AX13" s="64" t="str">
        <f>IF(Eventograma_e_Quantitativos!AZ15&lt;&gt;"",Eventograma_e_Quantitativos!AZ15,"")</f>
        <v/>
      </c>
      <c r="AY13" s="64" t="str">
        <f>IF(Eventograma_e_Quantitativos!BA15&lt;&gt;"",Eventograma_e_Quantitativos!BA15,"")</f>
        <v/>
      </c>
      <c r="AZ13" s="64" t="str">
        <f>IF(Eventograma_e_Quantitativos!BB15&lt;&gt;"",Eventograma_e_Quantitativos!BB15,"")</f>
        <v/>
      </c>
      <c r="BA13" s="64" t="str">
        <f>IF(Eventograma_e_Quantitativos!BC15&lt;&gt;"",Eventograma_e_Quantitativos!BC15,"")</f>
        <v/>
      </c>
      <c r="BB13" s="64" t="str">
        <f>IF(Eventograma_e_Quantitativos!BD15&lt;&gt;"",Eventograma_e_Quantitativos!BD15,"")</f>
        <v/>
      </c>
      <c r="BC13" s="64" t="str">
        <f>IF(Eventograma_e_Quantitativos!BE15&lt;&gt;"",Eventograma_e_Quantitativos!BE15,"")</f>
        <v/>
      </c>
      <c r="BD13" s="64" t="str">
        <f>IF(Eventograma_e_Quantitativos!BF15&lt;&gt;"",Eventograma_e_Quantitativos!BF15,"")</f>
        <v/>
      </c>
      <c r="BE13" s="64" t="str">
        <f>IF(Eventograma_e_Quantitativos!BG15&lt;&gt;"",Eventograma_e_Quantitativos!BG15,"")</f>
        <v/>
      </c>
      <c r="BF13" s="64" t="str">
        <f>IF(Eventograma_e_Quantitativos!BH15&lt;&gt;"",Eventograma_e_Quantitativos!BH15,"")</f>
        <v/>
      </c>
      <c r="BG13" s="64" t="str">
        <f>IF(Eventograma_e_Quantitativos!BI15&lt;&gt;"",Eventograma_e_Quantitativos!BI15,"")</f>
        <v/>
      </c>
      <c r="BH13" s="64" t="str">
        <f>IF(Eventograma_e_Quantitativos!BJ15&lt;&gt;"",Eventograma_e_Quantitativos!BJ15,"")</f>
        <v/>
      </c>
      <c r="BI13" s="64" t="str">
        <f>IF(Eventograma_e_Quantitativos!BK15&lt;&gt;"",Eventograma_e_Quantitativos!BK15,"")</f>
        <v/>
      </c>
    </row>
    <row r="14" spans="1:61">
      <c r="E14" s="20" t="str">
        <f ca="1">"Valor "&amp;CHOOSE(Detalhamento.OpçãoServiços,"de Investimento","Executado","A Executar")&amp;": R$ "&amp;TEXT(SUMIF(OFFSET(Detalhamento,0,6),"Evento",OFFSET(Detalhamento,0,9)),"#.#0,00")</f>
        <v>Valor de Investimento: R$ 0,00</v>
      </c>
      <c r="J14" s="53" t="s">
        <v>23</v>
      </c>
      <c r="K14" s="53"/>
      <c r="L14" s="145" t="e">
        <f t="shared" ref="L14:AQ14" ca="1" si="0">CHOOSE(Detalhamento.OpçãoServiços,SUM(OFFSET(PreçoServiçoPorFrente,0,L15-1,,1)),SUM(OFFSET(PreçoServiçosPorFrente.Executados,0,L15-1,,1)),SUM(OFFSET(PreçoServiçoPorFrente,0,L15-1,,1))-SUM(OFFSET(PreçoServiçosPorFrente.Executados,0,L15-1,,1)))</f>
        <v>#REF!</v>
      </c>
      <c r="M14" s="145" t="e">
        <f t="shared" ca="1" si="0"/>
        <v>#REF!</v>
      </c>
      <c r="N14" s="145" t="e">
        <f t="shared" ca="1" si="0"/>
        <v>#REF!</v>
      </c>
      <c r="O14" s="145" t="e">
        <f t="shared" ca="1" si="0"/>
        <v>#REF!</v>
      </c>
      <c r="P14" s="145">
        <f t="shared" ca="1" si="0"/>
        <v>0</v>
      </c>
      <c r="Q14" s="145">
        <f t="shared" ca="1" si="0"/>
        <v>0</v>
      </c>
      <c r="R14" s="145">
        <f t="shared" ca="1" si="0"/>
        <v>0</v>
      </c>
      <c r="S14" s="145">
        <f t="shared" ca="1" si="0"/>
        <v>0</v>
      </c>
      <c r="T14" s="145">
        <f t="shared" ca="1" si="0"/>
        <v>0</v>
      </c>
      <c r="U14" s="145">
        <f t="shared" ca="1" si="0"/>
        <v>0</v>
      </c>
      <c r="V14" s="145">
        <f t="shared" ca="1" si="0"/>
        <v>0</v>
      </c>
      <c r="W14" s="145">
        <f t="shared" ca="1" si="0"/>
        <v>0</v>
      </c>
      <c r="X14" s="145">
        <f t="shared" ca="1" si="0"/>
        <v>0</v>
      </c>
      <c r="Y14" s="145">
        <f t="shared" ca="1" si="0"/>
        <v>0</v>
      </c>
      <c r="Z14" s="145">
        <f t="shared" ca="1" si="0"/>
        <v>0</v>
      </c>
      <c r="AA14" s="145">
        <f t="shared" ca="1" si="0"/>
        <v>0</v>
      </c>
      <c r="AB14" s="145">
        <f t="shared" ca="1" si="0"/>
        <v>0</v>
      </c>
      <c r="AC14" s="145">
        <f t="shared" ca="1" si="0"/>
        <v>0</v>
      </c>
      <c r="AD14" s="145">
        <f t="shared" ca="1" si="0"/>
        <v>0</v>
      </c>
      <c r="AE14" s="145">
        <f t="shared" ca="1" si="0"/>
        <v>0</v>
      </c>
      <c r="AF14" s="145">
        <f t="shared" ca="1" si="0"/>
        <v>0</v>
      </c>
      <c r="AG14" s="145">
        <f t="shared" ca="1" si="0"/>
        <v>0</v>
      </c>
      <c r="AH14" s="145">
        <f t="shared" ca="1" si="0"/>
        <v>0</v>
      </c>
      <c r="AI14" s="145">
        <f t="shared" ca="1" si="0"/>
        <v>0</v>
      </c>
      <c r="AJ14" s="145">
        <f t="shared" ca="1" si="0"/>
        <v>0</v>
      </c>
      <c r="AK14" s="145">
        <f t="shared" ca="1" si="0"/>
        <v>0</v>
      </c>
      <c r="AL14" s="145">
        <f t="shared" ca="1" si="0"/>
        <v>0</v>
      </c>
      <c r="AM14" s="145">
        <f t="shared" ca="1" si="0"/>
        <v>0</v>
      </c>
      <c r="AN14" s="145">
        <f t="shared" ca="1" si="0"/>
        <v>0</v>
      </c>
      <c r="AO14" s="145">
        <f t="shared" ca="1" si="0"/>
        <v>0</v>
      </c>
      <c r="AP14" s="145">
        <f t="shared" ca="1" si="0"/>
        <v>0</v>
      </c>
      <c r="AQ14" s="145">
        <f t="shared" ca="1" si="0"/>
        <v>0</v>
      </c>
      <c r="AR14" s="145">
        <f t="shared" ref="AR14:BI14" ca="1" si="1">CHOOSE(Detalhamento.OpçãoServiços,SUM(OFFSET(PreçoServiçoPorFrente,0,AR15-1,,1)),SUM(OFFSET(PreçoServiçosPorFrente.Executados,0,AR15-1,,1)),SUM(OFFSET(PreçoServiçoPorFrente,0,AR15-1,,1))-SUM(OFFSET(PreçoServiçosPorFrente.Executados,0,AR15-1,,1)))</f>
        <v>0</v>
      </c>
      <c r="AS14" s="145">
        <f t="shared" ca="1" si="1"/>
        <v>0</v>
      </c>
      <c r="AT14" s="145">
        <f t="shared" ca="1" si="1"/>
        <v>0</v>
      </c>
      <c r="AU14" s="145">
        <f t="shared" ca="1" si="1"/>
        <v>0</v>
      </c>
      <c r="AV14" s="145">
        <f t="shared" ca="1" si="1"/>
        <v>0</v>
      </c>
      <c r="AW14" s="145">
        <f t="shared" ca="1" si="1"/>
        <v>0</v>
      </c>
      <c r="AX14" s="145">
        <f t="shared" ca="1" si="1"/>
        <v>0</v>
      </c>
      <c r="AY14" s="145">
        <f t="shared" ca="1" si="1"/>
        <v>0</v>
      </c>
      <c r="AZ14" s="145">
        <f t="shared" ca="1" si="1"/>
        <v>0</v>
      </c>
      <c r="BA14" s="145">
        <f t="shared" ca="1" si="1"/>
        <v>0</v>
      </c>
      <c r="BB14" s="145">
        <f t="shared" ca="1" si="1"/>
        <v>0</v>
      </c>
      <c r="BC14" s="145">
        <f t="shared" ca="1" si="1"/>
        <v>0</v>
      </c>
      <c r="BD14" s="145">
        <f t="shared" ca="1" si="1"/>
        <v>0</v>
      </c>
      <c r="BE14" s="145">
        <f t="shared" ca="1" si="1"/>
        <v>0</v>
      </c>
      <c r="BF14" s="145">
        <f t="shared" ca="1" si="1"/>
        <v>0</v>
      </c>
      <c r="BG14" s="145">
        <f t="shared" ca="1" si="1"/>
        <v>0</v>
      </c>
      <c r="BH14" s="145">
        <f t="shared" ca="1" si="1"/>
        <v>0</v>
      </c>
      <c r="BI14" s="145">
        <f t="shared" ca="1" si="1"/>
        <v>0</v>
      </c>
    </row>
    <row r="15" spans="1:61" s="27" customFormat="1">
      <c r="E15" s="65" t="s">
        <v>2</v>
      </c>
      <c r="F15" s="66" t="s">
        <v>6</v>
      </c>
      <c r="G15" s="66" t="s">
        <v>5</v>
      </c>
      <c r="H15" s="65" t="s">
        <v>97</v>
      </c>
      <c r="I15" s="66" t="s">
        <v>3</v>
      </c>
      <c r="J15" s="66" t="s">
        <v>4</v>
      </c>
      <c r="K15" s="53"/>
      <c r="L15" s="66">
        <v>1</v>
      </c>
      <c r="M15" s="66">
        <v>2</v>
      </c>
      <c r="N15" s="66">
        <v>3</v>
      </c>
      <c r="O15" s="66">
        <v>4</v>
      </c>
      <c r="P15" s="66">
        <v>5</v>
      </c>
      <c r="Q15" s="66">
        <v>6</v>
      </c>
      <c r="R15" s="66">
        <v>7</v>
      </c>
      <c r="S15" s="66">
        <v>8</v>
      </c>
      <c r="T15" s="66">
        <v>9</v>
      </c>
      <c r="U15" s="66">
        <v>10</v>
      </c>
      <c r="V15" s="66">
        <v>11</v>
      </c>
      <c r="W15" s="66">
        <v>12</v>
      </c>
      <c r="X15" s="66">
        <v>13</v>
      </c>
      <c r="Y15" s="66">
        <v>14</v>
      </c>
      <c r="Z15" s="66">
        <v>15</v>
      </c>
      <c r="AA15" s="66">
        <v>16</v>
      </c>
      <c r="AB15" s="66">
        <v>17</v>
      </c>
      <c r="AC15" s="66">
        <v>18</v>
      </c>
      <c r="AD15" s="66">
        <v>19</v>
      </c>
      <c r="AE15" s="66">
        <v>20</v>
      </c>
      <c r="AF15" s="66">
        <v>21</v>
      </c>
      <c r="AG15" s="66">
        <v>22</v>
      </c>
      <c r="AH15" s="66">
        <v>23</v>
      </c>
      <c r="AI15" s="66">
        <v>24</v>
      </c>
      <c r="AJ15" s="66">
        <v>25</v>
      </c>
      <c r="AK15" s="66">
        <v>26</v>
      </c>
      <c r="AL15" s="66">
        <v>27</v>
      </c>
      <c r="AM15" s="66">
        <v>28</v>
      </c>
      <c r="AN15" s="66">
        <v>29</v>
      </c>
      <c r="AO15" s="66">
        <v>30</v>
      </c>
      <c r="AP15" s="66">
        <v>31</v>
      </c>
      <c r="AQ15" s="66">
        <v>32</v>
      </c>
      <c r="AR15" s="66">
        <v>33</v>
      </c>
      <c r="AS15" s="66">
        <v>34</v>
      </c>
      <c r="AT15" s="66">
        <v>35</v>
      </c>
      <c r="AU15" s="66">
        <v>36</v>
      </c>
      <c r="AV15" s="66">
        <v>37</v>
      </c>
      <c r="AW15" s="66">
        <v>38</v>
      </c>
      <c r="AX15" s="66">
        <v>39</v>
      </c>
      <c r="AY15" s="66">
        <v>40</v>
      </c>
      <c r="AZ15" s="66">
        <v>41</v>
      </c>
      <c r="BA15" s="66">
        <v>42</v>
      </c>
      <c r="BB15" s="66">
        <v>43</v>
      </c>
      <c r="BC15" s="66">
        <v>44</v>
      </c>
      <c r="BD15" s="66">
        <v>45</v>
      </c>
      <c r="BE15" s="66">
        <v>46</v>
      </c>
      <c r="BF15" s="66">
        <v>47</v>
      </c>
      <c r="BG15" s="66">
        <v>48</v>
      </c>
      <c r="BH15" s="66">
        <v>49</v>
      </c>
      <c r="BI15" s="66">
        <v>50</v>
      </c>
    </row>
    <row r="16" spans="1:61" s="29" customFormat="1" ht="7.5" customHeight="1">
      <c r="B16" s="29">
        <v>2</v>
      </c>
      <c r="E16" s="125">
        <v>10</v>
      </c>
      <c r="F16" s="126"/>
      <c r="G16" s="126">
        <v>3</v>
      </c>
      <c r="H16" s="125">
        <v>4</v>
      </c>
      <c r="I16" s="126">
        <v>5</v>
      </c>
      <c r="J16" s="127">
        <v>8</v>
      </c>
      <c r="K16" s="127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6"/>
      <c r="AV16" s="126"/>
      <c r="AW16" s="126"/>
      <c r="AX16" s="126"/>
      <c r="AY16" s="126"/>
      <c r="AZ16" s="126"/>
      <c r="BA16" s="126"/>
      <c r="BB16" s="126"/>
      <c r="BC16" s="126"/>
      <c r="BD16" s="126"/>
      <c r="BE16" s="126"/>
      <c r="BF16" s="126"/>
      <c r="BG16" s="126"/>
      <c r="BH16" s="126"/>
      <c r="BI16" s="126"/>
    </row>
    <row r="17" spans="1:61" hidden="1">
      <c r="A17" s="157">
        <v>1</v>
      </c>
      <c r="B17" s="21" t="e">
        <f ca="1">OFFSET(LIorçamento,$A17-1,B$16,1,1)</f>
        <v>#REF!</v>
      </c>
      <c r="E17" s="155">
        <f ca="1">OFFSET(LIorçamento,$A17-1,E$16,1,1)</f>
        <v>1</v>
      </c>
      <c r="F17" s="156" t="e">
        <f ca="1">CHOOSE($B$8,IF(OR(Nível="Serviço",Nível="Evento"),E17*10^4+IF(Nível&lt;&gt;"Evento",A17,0),0),IF(Nível&lt;&gt;"Evento",A17,0))</f>
        <v>#REF!</v>
      </c>
      <c r="G17" s="156" t="e">
        <f ca="1">OFFSET(LIorçamento,$A17-1,G$16,1,1)</f>
        <v>#REF!</v>
      </c>
      <c r="H17" s="181" t="str">
        <f ca="1">OFFSET(LIorçamento,$A17-1,H$16,1,1)</f>
        <v/>
      </c>
      <c r="I17" s="37" t="e">
        <f ca="1">IF(OR(Nível="Serviço",Nível="evento"),OFFSET(LIorçamento,$A17-1,I$16,1,1),"")</f>
        <v>#REF!</v>
      </c>
      <c r="J17" s="146" t="e">
        <f ca="1">IF(OR(Nível="Serviço",Nível="evento"),SUM(L17:BI17),"")</f>
        <v>#REF!</v>
      </c>
      <c r="K17" s="67"/>
      <c r="L17" s="146" t="e">
        <f ca="1">IF(L$13="",0,CHOOSE(Detalhamento.OpçãoServiços,OFFSET(Import.PLQ,$A17-1,L$15-1,1,1),IF($E17&lt;&gt;1,IF(ISNUMBER(INDEX(Import.PLE,Detalhamento!$E17,Detalhamento!L$15)),IF(INDEX(Import.PLE,Detalhamento!$E17,Detalhamento!L$15)&lt;=mediçao,OFFSET(Import.PLQ,$A17-1,L$15-1,1,1),0),0),PLE!$AA$28*OFFSET(Import.PLQ,$A17-1,L$15-1,1,1)),IF($E17&lt;&gt;1,IF(ISNUMBER(INDEX(Import.PLE,Detalhamento!$E17,Detalhamento!L$15)),IF(INDEX(Import.PLE,Detalhamento!$E17,Detalhamento!L$15)&lt;=mediçao,0,OFFSET(Import.PLQ,$A17-1,L$15-1,1,1)),OFFSET(Import.PLQ,$A17-1,L$15-1,1,1)),(1-PLE!$AA$28)*OFFSET(Import.PLQ,$A17-1,L$15-1,1,1))))</f>
        <v>#REF!</v>
      </c>
      <c r="M17" s="146" t="e">
        <f ca="1">IF(M$13="",0,CHOOSE(Detalhamento.OpçãoServiços,OFFSET(Import.PLQ,$A17-1,M$15-1,1,1),IF($E17&lt;&gt;1,IF(ISNUMBER(INDEX(Import.PLE,Detalhamento!$E17,Detalhamento!M$15)),IF(INDEX(Import.PLE,Detalhamento!$E17,Detalhamento!M$15)&lt;=mediçao,OFFSET(Import.PLQ,$A17-1,M$15-1,1,1),0),0),PLE!$AA$28*OFFSET(Import.PLQ,$A17-1,M$15-1,1,1)),IF($E17&lt;&gt;1,IF(ISNUMBER(INDEX(Import.PLE,Detalhamento!$E17,Detalhamento!M$15)),IF(INDEX(Import.PLE,Detalhamento!$E17,Detalhamento!M$15)&lt;=mediçao,0,OFFSET(Import.PLQ,$A17-1,M$15-1,1,1)),OFFSET(Import.PLQ,$A17-1,M$15-1,1,1)),(1-PLE!$AA$28)*OFFSET(Import.PLQ,$A17-1,M$15-1,1,1))))</f>
        <v>#REF!</v>
      </c>
      <c r="N17" s="146" t="e">
        <f ca="1">IF(N$13="",0,CHOOSE(Detalhamento.OpçãoServiços,OFFSET(Import.PLQ,$A17-1,N$15-1,1,1),IF($E17&lt;&gt;1,IF(ISNUMBER(INDEX(Import.PLE,Detalhamento!$E17,Detalhamento!N$15)),IF(INDEX(Import.PLE,Detalhamento!$E17,Detalhamento!N$15)&lt;=mediçao,OFFSET(Import.PLQ,$A17-1,N$15-1,1,1),0),0),PLE!$AA$28*OFFSET(Import.PLQ,$A17-1,N$15-1,1,1)),IF($E17&lt;&gt;1,IF(ISNUMBER(INDEX(Import.PLE,Detalhamento!$E17,Detalhamento!N$15)),IF(INDEX(Import.PLE,Detalhamento!$E17,Detalhamento!N$15)&lt;=mediçao,0,OFFSET(Import.PLQ,$A17-1,N$15-1,1,1)),OFFSET(Import.PLQ,$A17-1,N$15-1,1,1)),(1-PLE!$AA$28)*OFFSET(Import.PLQ,$A17-1,N$15-1,1,1))))</f>
        <v>#REF!</v>
      </c>
      <c r="O17" s="146" t="e">
        <f ca="1">IF(O$13="",0,CHOOSE(Detalhamento.OpçãoServiços,OFFSET(Import.PLQ,$A17-1,O$15-1,1,1),IF($E17&lt;&gt;1,IF(ISNUMBER(INDEX(Import.PLE,Detalhamento!$E17,Detalhamento!O$15)),IF(INDEX(Import.PLE,Detalhamento!$E17,Detalhamento!O$15)&lt;=mediçao,OFFSET(Import.PLQ,$A17-1,O$15-1,1,1),0),0),PLE!$AA$28*OFFSET(Import.PLQ,$A17-1,O$15-1,1,1)),IF($E17&lt;&gt;1,IF(ISNUMBER(INDEX(Import.PLE,Detalhamento!$E17,Detalhamento!O$15)),IF(INDEX(Import.PLE,Detalhamento!$E17,Detalhamento!O$15)&lt;=mediçao,0,OFFSET(Import.PLQ,$A17-1,O$15-1,1,1)),OFFSET(Import.PLQ,$A17-1,O$15-1,1,1)),(1-PLE!$AA$28)*OFFSET(Import.PLQ,$A17-1,O$15-1,1,1))))</f>
        <v>#REF!</v>
      </c>
      <c r="P17" s="146">
        <f ca="1">IF(P$13="",0,CHOOSE(Detalhamento.OpçãoServiços,OFFSET(Import.PLQ,$A17-1,P$15-1,1,1),IF($E17&lt;&gt;1,IF(ISNUMBER(INDEX(Import.PLE,Detalhamento!$E17,Detalhamento!P$15)),IF(INDEX(Import.PLE,Detalhamento!$E17,Detalhamento!P$15)&lt;=mediçao,OFFSET(Import.PLQ,$A17-1,P$15-1,1,1),0),0),PLE!$AA$28*OFFSET(Import.PLQ,$A17-1,P$15-1,1,1)),IF($E17&lt;&gt;1,IF(ISNUMBER(INDEX(Import.PLE,Detalhamento!$E17,Detalhamento!P$15)),IF(INDEX(Import.PLE,Detalhamento!$E17,Detalhamento!P$15)&lt;=mediçao,0,OFFSET(Import.PLQ,$A17-1,P$15-1,1,1)),OFFSET(Import.PLQ,$A17-1,P$15-1,1,1)),(1-PLE!$AA$28)*OFFSET(Import.PLQ,$A17-1,P$15-1,1,1))))</f>
        <v>0</v>
      </c>
      <c r="Q17" s="146">
        <f ca="1">IF(Q$13="",0,CHOOSE(Detalhamento.OpçãoServiços,OFFSET(Import.PLQ,$A17-1,Q$15-1,1,1),IF($E17&lt;&gt;1,IF(ISNUMBER(INDEX(Import.PLE,Detalhamento!$E17,Detalhamento!Q$15)),IF(INDEX(Import.PLE,Detalhamento!$E17,Detalhamento!Q$15)&lt;=mediçao,OFFSET(Import.PLQ,$A17-1,Q$15-1,1,1),0),0),PLE!$AA$28*OFFSET(Import.PLQ,$A17-1,Q$15-1,1,1)),IF($E17&lt;&gt;1,IF(ISNUMBER(INDEX(Import.PLE,Detalhamento!$E17,Detalhamento!Q$15)),IF(INDEX(Import.PLE,Detalhamento!$E17,Detalhamento!Q$15)&lt;=mediçao,0,OFFSET(Import.PLQ,$A17-1,Q$15-1,1,1)),OFFSET(Import.PLQ,$A17-1,Q$15-1,1,1)),(1-PLE!$AA$28)*OFFSET(Import.PLQ,$A17-1,Q$15-1,1,1))))</f>
        <v>0</v>
      </c>
      <c r="R17" s="146">
        <f ca="1">IF(R$13="",0,CHOOSE(Detalhamento.OpçãoServiços,OFFSET(Import.PLQ,$A17-1,R$15-1,1,1),IF($E17&lt;&gt;1,IF(ISNUMBER(INDEX(Import.PLE,Detalhamento!$E17,Detalhamento!R$15)),IF(INDEX(Import.PLE,Detalhamento!$E17,Detalhamento!R$15)&lt;=mediçao,OFFSET(Import.PLQ,$A17-1,R$15-1,1,1),0),0),PLE!$AA$28*OFFSET(Import.PLQ,$A17-1,R$15-1,1,1)),IF($E17&lt;&gt;1,IF(ISNUMBER(INDEX(Import.PLE,Detalhamento!$E17,Detalhamento!R$15)),IF(INDEX(Import.PLE,Detalhamento!$E17,Detalhamento!R$15)&lt;=mediçao,0,OFFSET(Import.PLQ,$A17-1,R$15-1,1,1)),OFFSET(Import.PLQ,$A17-1,R$15-1,1,1)),(1-PLE!$AA$28)*OFFSET(Import.PLQ,$A17-1,R$15-1,1,1))))</f>
        <v>0</v>
      </c>
      <c r="S17" s="146">
        <f ca="1">IF(S$13="",0,CHOOSE(Detalhamento.OpçãoServiços,OFFSET(Import.PLQ,$A17-1,S$15-1,1,1),IF($E17&lt;&gt;1,IF(ISNUMBER(INDEX(Import.PLE,Detalhamento!$E17,Detalhamento!S$15)),IF(INDEX(Import.PLE,Detalhamento!$E17,Detalhamento!S$15)&lt;=mediçao,OFFSET(Import.PLQ,$A17-1,S$15-1,1,1),0),0),PLE!$AA$28*OFFSET(Import.PLQ,$A17-1,S$15-1,1,1)),IF($E17&lt;&gt;1,IF(ISNUMBER(INDEX(Import.PLE,Detalhamento!$E17,Detalhamento!S$15)),IF(INDEX(Import.PLE,Detalhamento!$E17,Detalhamento!S$15)&lt;=mediçao,0,OFFSET(Import.PLQ,$A17-1,S$15-1,1,1)),OFFSET(Import.PLQ,$A17-1,S$15-1,1,1)),(1-PLE!$AA$28)*OFFSET(Import.PLQ,$A17-1,S$15-1,1,1))))</f>
        <v>0</v>
      </c>
      <c r="T17" s="146">
        <f ca="1">IF(T$13="",0,CHOOSE(Detalhamento.OpçãoServiços,OFFSET(Import.PLQ,$A17-1,T$15-1,1,1),IF($E17&lt;&gt;1,IF(ISNUMBER(INDEX(Import.PLE,Detalhamento!$E17,Detalhamento!T$15)),IF(INDEX(Import.PLE,Detalhamento!$E17,Detalhamento!T$15)&lt;=mediçao,OFFSET(Import.PLQ,$A17-1,T$15-1,1,1),0),0),PLE!$AA$28*OFFSET(Import.PLQ,$A17-1,T$15-1,1,1)),IF($E17&lt;&gt;1,IF(ISNUMBER(INDEX(Import.PLE,Detalhamento!$E17,Detalhamento!T$15)),IF(INDEX(Import.PLE,Detalhamento!$E17,Detalhamento!T$15)&lt;=mediçao,0,OFFSET(Import.PLQ,$A17-1,T$15-1,1,1)),OFFSET(Import.PLQ,$A17-1,T$15-1,1,1)),(1-PLE!$AA$28)*OFFSET(Import.PLQ,$A17-1,T$15-1,1,1))))</f>
        <v>0</v>
      </c>
      <c r="U17" s="146">
        <f ca="1">IF(U$13="",0,CHOOSE(Detalhamento.OpçãoServiços,OFFSET(Import.PLQ,$A17-1,U$15-1,1,1),IF($E17&lt;&gt;1,IF(ISNUMBER(INDEX(Import.PLE,Detalhamento!$E17,Detalhamento!U$15)),IF(INDEX(Import.PLE,Detalhamento!$E17,Detalhamento!U$15)&lt;=mediçao,OFFSET(Import.PLQ,$A17-1,U$15-1,1,1),0),0),PLE!$AA$28*OFFSET(Import.PLQ,$A17-1,U$15-1,1,1)),IF($E17&lt;&gt;1,IF(ISNUMBER(INDEX(Import.PLE,Detalhamento!$E17,Detalhamento!U$15)),IF(INDEX(Import.PLE,Detalhamento!$E17,Detalhamento!U$15)&lt;=mediçao,0,OFFSET(Import.PLQ,$A17-1,U$15-1,1,1)),OFFSET(Import.PLQ,$A17-1,U$15-1,1,1)),(1-PLE!$AA$28)*OFFSET(Import.PLQ,$A17-1,U$15-1,1,1))))</f>
        <v>0</v>
      </c>
      <c r="V17" s="146">
        <f ca="1">IF(V$13="",0,CHOOSE(Detalhamento.OpçãoServiços,OFFSET(Import.PLQ,$A17-1,V$15-1,1,1),IF($E17&lt;&gt;1,IF(ISNUMBER(INDEX(Import.PLE,Detalhamento!$E17,Detalhamento!V$15)),IF(INDEX(Import.PLE,Detalhamento!$E17,Detalhamento!V$15)&lt;=mediçao,OFFSET(Import.PLQ,$A17-1,V$15-1,1,1),0),0),PLE!$AA$28*OFFSET(Import.PLQ,$A17-1,V$15-1,1,1)),IF($E17&lt;&gt;1,IF(ISNUMBER(INDEX(Import.PLE,Detalhamento!$E17,Detalhamento!V$15)),IF(INDEX(Import.PLE,Detalhamento!$E17,Detalhamento!V$15)&lt;=mediçao,0,OFFSET(Import.PLQ,$A17-1,V$15-1,1,1)),OFFSET(Import.PLQ,$A17-1,V$15-1,1,1)),(1-PLE!$AA$28)*OFFSET(Import.PLQ,$A17-1,V$15-1,1,1))))</f>
        <v>0</v>
      </c>
      <c r="W17" s="146">
        <f ca="1">IF(W$13="",0,CHOOSE(Detalhamento.OpçãoServiços,OFFSET(Import.PLQ,$A17-1,W$15-1,1,1),IF($E17&lt;&gt;1,IF(ISNUMBER(INDEX(Import.PLE,Detalhamento!$E17,Detalhamento!W$15)),IF(INDEX(Import.PLE,Detalhamento!$E17,Detalhamento!W$15)&lt;=mediçao,OFFSET(Import.PLQ,$A17-1,W$15-1,1,1),0),0),PLE!$AA$28*OFFSET(Import.PLQ,$A17-1,W$15-1,1,1)),IF($E17&lt;&gt;1,IF(ISNUMBER(INDEX(Import.PLE,Detalhamento!$E17,Detalhamento!W$15)),IF(INDEX(Import.PLE,Detalhamento!$E17,Detalhamento!W$15)&lt;=mediçao,0,OFFSET(Import.PLQ,$A17-1,W$15-1,1,1)),OFFSET(Import.PLQ,$A17-1,W$15-1,1,1)),(1-PLE!$AA$28)*OFFSET(Import.PLQ,$A17-1,W$15-1,1,1))))</f>
        <v>0</v>
      </c>
      <c r="X17" s="146">
        <f ca="1">IF(X$13="",0,CHOOSE(Detalhamento.OpçãoServiços,OFFSET(Import.PLQ,$A17-1,X$15-1,1,1),IF($E17&lt;&gt;1,IF(ISNUMBER(INDEX(Import.PLE,Detalhamento!$E17,Detalhamento!X$15)),IF(INDEX(Import.PLE,Detalhamento!$E17,Detalhamento!X$15)&lt;=mediçao,OFFSET(Import.PLQ,$A17-1,X$15-1,1,1),0),0),PLE!$AA$28*OFFSET(Import.PLQ,$A17-1,X$15-1,1,1)),IF($E17&lt;&gt;1,IF(ISNUMBER(INDEX(Import.PLE,Detalhamento!$E17,Detalhamento!X$15)),IF(INDEX(Import.PLE,Detalhamento!$E17,Detalhamento!X$15)&lt;=mediçao,0,OFFSET(Import.PLQ,$A17-1,X$15-1,1,1)),OFFSET(Import.PLQ,$A17-1,X$15-1,1,1)),(1-PLE!$AA$28)*OFFSET(Import.PLQ,$A17-1,X$15-1,1,1))))</f>
        <v>0</v>
      </c>
      <c r="Y17" s="146">
        <f ca="1">IF(Y$13="",0,CHOOSE(Detalhamento.OpçãoServiços,OFFSET(Import.PLQ,$A17-1,Y$15-1,1,1),IF($E17&lt;&gt;1,IF(ISNUMBER(INDEX(Import.PLE,Detalhamento!$E17,Detalhamento!Y$15)),IF(INDEX(Import.PLE,Detalhamento!$E17,Detalhamento!Y$15)&lt;=mediçao,OFFSET(Import.PLQ,$A17-1,Y$15-1,1,1),0),0),PLE!$AA$28*OFFSET(Import.PLQ,$A17-1,Y$15-1,1,1)),IF($E17&lt;&gt;1,IF(ISNUMBER(INDEX(Import.PLE,Detalhamento!$E17,Detalhamento!Y$15)),IF(INDEX(Import.PLE,Detalhamento!$E17,Detalhamento!Y$15)&lt;=mediçao,0,OFFSET(Import.PLQ,$A17-1,Y$15-1,1,1)),OFFSET(Import.PLQ,$A17-1,Y$15-1,1,1)),(1-PLE!$AA$28)*OFFSET(Import.PLQ,$A17-1,Y$15-1,1,1))))</f>
        <v>0</v>
      </c>
      <c r="Z17" s="146">
        <f ca="1">IF(Z$13="",0,CHOOSE(Detalhamento.OpçãoServiços,OFFSET(Import.PLQ,$A17-1,Z$15-1,1,1),IF($E17&lt;&gt;1,IF(ISNUMBER(INDEX(Import.PLE,Detalhamento!$E17,Detalhamento!Z$15)),IF(INDEX(Import.PLE,Detalhamento!$E17,Detalhamento!Z$15)&lt;=mediçao,OFFSET(Import.PLQ,$A17-1,Z$15-1,1,1),0),0),PLE!$AA$28*OFFSET(Import.PLQ,$A17-1,Z$15-1,1,1)),IF($E17&lt;&gt;1,IF(ISNUMBER(INDEX(Import.PLE,Detalhamento!$E17,Detalhamento!Z$15)),IF(INDEX(Import.PLE,Detalhamento!$E17,Detalhamento!Z$15)&lt;=mediçao,0,OFFSET(Import.PLQ,$A17-1,Z$15-1,1,1)),OFFSET(Import.PLQ,$A17-1,Z$15-1,1,1)),(1-PLE!$AA$28)*OFFSET(Import.PLQ,$A17-1,Z$15-1,1,1))))</f>
        <v>0</v>
      </c>
      <c r="AA17" s="146">
        <f ca="1">IF(AA$13="",0,CHOOSE(Detalhamento.OpçãoServiços,OFFSET(Import.PLQ,$A17-1,AA$15-1,1,1),IF($E17&lt;&gt;1,IF(ISNUMBER(INDEX(Import.PLE,Detalhamento!$E17,Detalhamento!AA$15)),IF(INDEX(Import.PLE,Detalhamento!$E17,Detalhamento!AA$15)&lt;=mediçao,OFFSET(Import.PLQ,$A17-1,AA$15-1,1,1),0),0),PLE!$AA$28*OFFSET(Import.PLQ,$A17-1,AA$15-1,1,1)),IF($E17&lt;&gt;1,IF(ISNUMBER(INDEX(Import.PLE,Detalhamento!$E17,Detalhamento!AA$15)),IF(INDEX(Import.PLE,Detalhamento!$E17,Detalhamento!AA$15)&lt;=mediçao,0,OFFSET(Import.PLQ,$A17-1,AA$15-1,1,1)),OFFSET(Import.PLQ,$A17-1,AA$15-1,1,1)),(1-PLE!$AA$28)*OFFSET(Import.PLQ,$A17-1,AA$15-1,1,1))))</f>
        <v>0</v>
      </c>
      <c r="AB17" s="146">
        <f ca="1">IF(AB$13="",0,CHOOSE(Detalhamento.OpçãoServiços,OFFSET(Import.PLQ,$A17-1,AB$15-1,1,1),IF($E17&lt;&gt;1,IF(ISNUMBER(INDEX(Import.PLE,Detalhamento!$E17,Detalhamento!AB$15)),IF(INDEX(Import.PLE,Detalhamento!$E17,Detalhamento!AB$15)&lt;=mediçao,OFFSET(Import.PLQ,$A17-1,AB$15-1,1,1),0),0),PLE!$AA$28*OFFSET(Import.PLQ,$A17-1,AB$15-1,1,1)),IF($E17&lt;&gt;1,IF(ISNUMBER(INDEX(Import.PLE,Detalhamento!$E17,Detalhamento!AB$15)),IF(INDEX(Import.PLE,Detalhamento!$E17,Detalhamento!AB$15)&lt;=mediçao,0,OFFSET(Import.PLQ,$A17-1,AB$15-1,1,1)),OFFSET(Import.PLQ,$A17-1,AB$15-1,1,1)),(1-PLE!$AA$28)*OFFSET(Import.PLQ,$A17-1,AB$15-1,1,1))))</f>
        <v>0</v>
      </c>
      <c r="AC17" s="146">
        <f ca="1">IF(AC$13="",0,CHOOSE(Detalhamento.OpçãoServiços,OFFSET(Import.PLQ,$A17-1,AC$15-1,1,1),IF($E17&lt;&gt;1,IF(ISNUMBER(INDEX(Import.PLE,Detalhamento!$E17,Detalhamento!AC$15)),IF(INDEX(Import.PLE,Detalhamento!$E17,Detalhamento!AC$15)&lt;=mediçao,OFFSET(Import.PLQ,$A17-1,AC$15-1,1,1),0),0),PLE!$AA$28*OFFSET(Import.PLQ,$A17-1,AC$15-1,1,1)),IF($E17&lt;&gt;1,IF(ISNUMBER(INDEX(Import.PLE,Detalhamento!$E17,Detalhamento!AC$15)),IF(INDEX(Import.PLE,Detalhamento!$E17,Detalhamento!AC$15)&lt;=mediçao,0,OFFSET(Import.PLQ,$A17-1,AC$15-1,1,1)),OFFSET(Import.PLQ,$A17-1,AC$15-1,1,1)),(1-PLE!$AA$28)*OFFSET(Import.PLQ,$A17-1,AC$15-1,1,1))))</f>
        <v>0</v>
      </c>
      <c r="AD17" s="146">
        <f ca="1">IF(AD$13="",0,CHOOSE(Detalhamento.OpçãoServiços,OFFSET(Import.PLQ,$A17-1,AD$15-1,1,1),IF($E17&lt;&gt;1,IF(ISNUMBER(INDEX(Import.PLE,Detalhamento!$E17,Detalhamento!AD$15)),IF(INDEX(Import.PLE,Detalhamento!$E17,Detalhamento!AD$15)&lt;=mediçao,OFFSET(Import.PLQ,$A17-1,AD$15-1,1,1),0),0),PLE!$AA$28*OFFSET(Import.PLQ,$A17-1,AD$15-1,1,1)),IF($E17&lt;&gt;1,IF(ISNUMBER(INDEX(Import.PLE,Detalhamento!$E17,Detalhamento!AD$15)),IF(INDEX(Import.PLE,Detalhamento!$E17,Detalhamento!AD$15)&lt;=mediçao,0,OFFSET(Import.PLQ,$A17-1,AD$15-1,1,1)),OFFSET(Import.PLQ,$A17-1,AD$15-1,1,1)),(1-PLE!$AA$28)*OFFSET(Import.PLQ,$A17-1,AD$15-1,1,1))))</f>
        <v>0</v>
      </c>
      <c r="AE17" s="146">
        <f ca="1">IF(AE$13="",0,CHOOSE(Detalhamento.OpçãoServiços,OFFSET(Import.PLQ,$A17-1,AE$15-1,1,1),IF($E17&lt;&gt;1,IF(ISNUMBER(INDEX(Import.PLE,Detalhamento!$E17,Detalhamento!AE$15)),IF(INDEX(Import.PLE,Detalhamento!$E17,Detalhamento!AE$15)&lt;=mediçao,OFFSET(Import.PLQ,$A17-1,AE$15-1,1,1),0),0),PLE!$AA$28*OFFSET(Import.PLQ,$A17-1,AE$15-1,1,1)),IF($E17&lt;&gt;1,IF(ISNUMBER(INDEX(Import.PLE,Detalhamento!$E17,Detalhamento!AE$15)),IF(INDEX(Import.PLE,Detalhamento!$E17,Detalhamento!AE$15)&lt;=mediçao,0,OFFSET(Import.PLQ,$A17-1,AE$15-1,1,1)),OFFSET(Import.PLQ,$A17-1,AE$15-1,1,1)),(1-PLE!$AA$28)*OFFSET(Import.PLQ,$A17-1,AE$15-1,1,1))))</f>
        <v>0</v>
      </c>
      <c r="AF17" s="146">
        <f ca="1">IF(AF$13="",0,CHOOSE(Detalhamento.OpçãoServiços,OFFSET(Import.PLQ,$A17-1,AF$15-1,1,1),IF($E17&lt;&gt;1,IF(ISNUMBER(INDEX(Import.PLE,Detalhamento!$E17,Detalhamento!AF$15)),IF(INDEX(Import.PLE,Detalhamento!$E17,Detalhamento!AF$15)&lt;=mediçao,OFFSET(Import.PLQ,$A17-1,AF$15-1,1,1),0),0),PLE!$AA$28*OFFSET(Import.PLQ,$A17-1,AF$15-1,1,1)),IF($E17&lt;&gt;1,IF(ISNUMBER(INDEX(Import.PLE,Detalhamento!$E17,Detalhamento!AF$15)),IF(INDEX(Import.PLE,Detalhamento!$E17,Detalhamento!AF$15)&lt;=mediçao,0,OFFSET(Import.PLQ,$A17-1,AF$15-1,1,1)),OFFSET(Import.PLQ,$A17-1,AF$15-1,1,1)),(1-PLE!$AA$28)*OFFSET(Import.PLQ,$A17-1,AF$15-1,1,1))))</f>
        <v>0</v>
      </c>
      <c r="AG17" s="146">
        <f ca="1">IF(AG$13="",0,CHOOSE(Detalhamento.OpçãoServiços,OFFSET(Import.PLQ,$A17-1,AG$15-1,1,1),IF($E17&lt;&gt;1,IF(ISNUMBER(INDEX(Import.PLE,Detalhamento!$E17,Detalhamento!AG$15)),IF(INDEX(Import.PLE,Detalhamento!$E17,Detalhamento!AG$15)&lt;=mediçao,OFFSET(Import.PLQ,$A17-1,AG$15-1,1,1),0),0),PLE!$AA$28*OFFSET(Import.PLQ,$A17-1,AG$15-1,1,1)),IF($E17&lt;&gt;1,IF(ISNUMBER(INDEX(Import.PLE,Detalhamento!$E17,Detalhamento!AG$15)),IF(INDEX(Import.PLE,Detalhamento!$E17,Detalhamento!AG$15)&lt;=mediçao,0,OFFSET(Import.PLQ,$A17-1,AG$15-1,1,1)),OFFSET(Import.PLQ,$A17-1,AG$15-1,1,1)),(1-PLE!$AA$28)*OFFSET(Import.PLQ,$A17-1,AG$15-1,1,1))))</f>
        <v>0</v>
      </c>
      <c r="AH17" s="146">
        <f ca="1">IF(AH$13="",0,CHOOSE(Detalhamento.OpçãoServiços,OFFSET(Import.PLQ,$A17-1,AH$15-1,1,1),IF($E17&lt;&gt;1,IF(ISNUMBER(INDEX(Import.PLE,Detalhamento!$E17,Detalhamento!AH$15)),IF(INDEX(Import.PLE,Detalhamento!$E17,Detalhamento!AH$15)&lt;=mediçao,OFFSET(Import.PLQ,$A17-1,AH$15-1,1,1),0),0),PLE!$AA$28*OFFSET(Import.PLQ,$A17-1,AH$15-1,1,1)),IF($E17&lt;&gt;1,IF(ISNUMBER(INDEX(Import.PLE,Detalhamento!$E17,Detalhamento!AH$15)),IF(INDEX(Import.PLE,Detalhamento!$E17,Detalhamento!AH$15)&lt;=mediçao,0,OFFSET(Import.PLQ,$A17-1,AH$15-1,1,1)),OFFSET(Import.PLQ,$A17-1,AH$15-1,1,1)),(1-PLE!$AA$28)*OFFSET(Import.PLQ,$A17-1,AH$15-1,1,1))))</f>
        <v>0</v>
      </c>
      <c r="AI17" s="146">
        <f ca="1">IF(AI$13="",0,CHOOSE(Detalhamento.OpçãoServiços,OFFSET(Import.PLQ,$A17-1,AI$15-1,1,1),IF($E17&lt;&gt;1,IF(ISNUMBER(INDEX(Import.PLE,Detalhamento!$E17,Detalhamento!AI$15)),IF(INDEX(Import.PLE,Detalhamento!$E17,Detalhamento!AI$15)&lt;=mediçao,OFFSET(Import.PLQ,$A17-1,AI$15-1,1,1),0),0),PLE!$AA$28*OFFSET(Import.PLQ,$A17-1,AI$15-1,1,1)),IF($E17&lt;&gt;1,IF(ISNUMBER(INDEX(Import.PLE,Detalhamento!$E17,Detalhamento!AI$15)),IF(INDEX(Import.PLE,Detalhamento!$E17,Detalhamento!AI$15)&lt;=mediçao,0,OFFSET(Import.PLQ,$A17-1,AI$15-1,1,1)),OFFSET(Import.PLQ,$A17-1,AI$15-1,1,1)),(1-PLE!$AA$28)*OFFSET(Import.PLQ,$A17-1,AI$15-1,1,1))))</f>
        <v>0</v>
      </c>
      <c r="AJ17" s="146">
        <f ca="1">IF(AJ$13="",0,CHOOSE(Detalhamento.OpçãoServiços,OFFSET(Import.PLQ,$A17-1,AJ$15-1,1,1),IF($E17&lt;&gt;1,IF(ISNUMBER(INDEX(Import.PLE,Detalhamento!$E17,Detalhamento!AJ$15)),IF(INDEX(Import.PLE,Detalhamento!$E17,Detalhamento!AJ$15)&lt;=mediçao,OFFSET(Import.PLQ,$A17-1,AJ$15-1,1,1),0),0),PLE!$AA$28*OFFSET(Import.PLQ,$A17-1,AJ$15-1,1,1)),IF($E17&lt;&gt;1,IF(ISNUMBER(INDEX(Import.PLE,Detalhamento!$E17,Detalhamento!AJ$15)),IF(INDEX(Import.PLE,Detalhamento!$E17,Detalhamento!AJ$15)&lt;=mediçao,0,OFFSET(Import.PLQ,$A17-1,AJ$15-1,1,1)),OFFSET(Import.PLQ,$A17-1,AJ$15-1,1,1)),(1-PLE!$AA$28)*OFFSET(Import.PLQ,$A17-1,AJ$15-1,1,1))))</f>
        <v>0</v>
      </c>
      <c r="AK17" s="146">
        <f ca="1">IF(AK$13="",0,CHOOSE(Detalhamento.OpçãoServiços,OFFSET(Import.PLQ,$A17-1,AK$15-1,1,1),IF($E17&lt;&gt;1,IF(ISNUMBER(INDEX(Import.PLE,Detalhamento!$E17,Detalhamento!AK$15)),IF(INDEX(Import.PLE,Detalhamento!$E17,Detalhamento!AK$15)&lt;=mediçao,OFFSET(Import.PLQ,$A17-1,AK$15-1,1,1),0),0),PLE!$AA$28*OFFSET(Import.PLQ,$A17-1,AK$15-1,1,1)),IF($E17&lt;&gt;1,IF(ISNUMBER(INDEX(Import.PLE,Detalhamento!$E17,Detalhamento!AK$15)),IF(INDEX(Import.PLE,Detalhamento!$E17,Detalhamento!AK$15)&lt;=mediçao,0,OFFSET(Import.PLQ,$A17-1,AK$15-1,1,1)),OFFSET(Import.PLQ,$A17-1,AK$15-1,1,1)),(1-PLE!$AA$28)*OFFSET(Import.PLQ,$A17-1,AK$15-1,1,1))))</f>
        <v>0</v>
      </c>
      <c r="AL17" s="146">
        <f ca="1">IF(AL$13="",0,CHOOSE(Detalhamento.OpçãoServiços,OFFSET(Import.PLQ,$A17-1,AL$15-1,1,1),IF($E17&lt;&gt;1,IF(ISNUMBER(INDEX(Import.PLE,Detalhamento!$E17,Detalhamento!AL$15)),IF(INDEX(Import.PLE,Detalhamento!$E17,Detalhamento!AL$15)&lt;=mediçao,OFFSET(Import.PLQ,$A17-1,AL$15-1,1,1),0),0),PLE!$AA$28*OFFSET(Import.PLQ,$A17-1,AL$15-1,1,1)),IF($E17&lt;&gt;1,IF(ISNUMBER(INDEX(Import.PLE,Detalhamento!$E17,Detalhamento!AL$15)),IF(INDEX(Import.PLE,Detalhamento!$E17,Detalhamento!AL$15)&lt;=mediçao,0,OFFSET(Import.PLQ,$A17-1,AL$15-1,1,1)),OFFSET(Import.PLQ,$A17-1,AL$15-1,1,1)),(1-PLE!$AA$28)*OFFSET(Import.PLQ,$A17-1,AL$15-1,1,1))))</f>
        <v>0</v>
      </c>
      <c r="AM17" s="146">
        <f ca="1">IF(AM$13="",0,CHOOSE(Detalhamento.OpçãoServiços,OFFSET(Import.PLQ,$A17-1,AM$15-1,1,1),IF($E17&lt;&gt;1,IF(ISNUMBER(INDEX(Import.PLE,Detalhamento!$E17,Detalhamento!AM$15)),IF(INDEX(Import.PLE,Detalhamento!$E17,Detalhamento!AM$15)&lt;=mediçao,OFFSET(Import.PLQ,$A17-1,AM$15-1,1,1),0),0),PLE!$AA$28*OFFSET(Import.PLQ,$A17-1,AM$15-1,1,1)),IF($E17&lt;&gt;1,IF(ISNUMBER(INDEX(Import.PLE,Detalhamento!$E17,Detalhamento!AM$15)),IF(INDEX(Import.PLE,Detalhamento!$E17,Detalhamento!AM$15)&lt;=mediçao,0,OFFSET(Import.PLQ,$A17-1,AM$15-1,1,1)),OFFSET(Import.PLQ,$A17-1,AM$15-1,1,1)),(1-PLE!$AA$28)*OFFSET(Import.PLQ,$A17-1,AM$15-1,1,1))))</f>
        <v>0</v>
      </c>
      <c r="AN17" s="146">
        <f ca="1">IF(AN$13="",0,CHOOSE(Detalhamento.OpçãoServiços,OFFSET(Import.PLQ,$A17-1,AN$15-1,1,1),IF($E17&lt;&gt;1,IF(ISNUMBER(INDEX(Import.PLE,Detalhamento!$E17,Detalhamento!AN$15)),IF(INDEX(Import.PLE,Detalhamento!$E17,Detalhamento!AN$15)&lt;=mediçao,OFFSET(Import.PLQ,$A17-1,AN$15-1,1,1),0),0),PLE!$AA$28*OFFSET(Import.PLQ,$A17-1,AN$15-1,1,1)),IF($E17&lt;&gt;1,IF(ISNUMBER(INDEX(Import.PLE,Detalhamento!$E17,Detalhamento!AN$15)),IF(INDEX(Import.PLE,Detalhamento!$E17,Detalhamento!AN$15)&lt;=mediçao,0,OFFSET(Import.PLQ,$A17-1,AN$15-1,1,1)),OFFSET(Import.PLQ,$A17-1,AN$15-1,1,1)),(1-PLE!$AA$28)*OFFSET(Import.PLQ,$A17-1,AN$15-1,1,1))))</f>
        <v>0</v>
      </c>
      <c r="AO17" s="146">
        <f ca="1">IF(AO$13="",0,CHOOSE(Detalhamento.OpçãoServiços,OFFSET(Import.PLQ,$A17-1,AO$15-1,1,1),IF($E17&lt;&gt;1,IF(ISNUMBER(INDEX(Import.PLE,Detalhamento!$E17,Detalhamento!AO$15)),IF(INDEX(Import.PLE,Detalhamento!$E17,Detalhamento!AO$15)&lt;=mediçao,OFFSET(Import.PLQ,$A17-1,AO$15-1,1,1),0),0),PLE!$AA$28*OFFSET(Import.PLQ,$A17-1,AO$15-1,1,1)),IF($E17&lt;&gt;1,IF(ISNUMBER(INDEX(Import.PLE,Detalhamento!$E17,Detalhamento!AO$15)),IF(INDEX(Import.PLE,Detalhamento!$E17,Detalhamento!AO$15)&lt;=mediçao,0,OFFSET(Import.PLQ,$A17-1,AO$15-1,1,1)),OFFSET(Import.PLQ,$A17-1,AO$15-1,1,1)),(1-PLE!$AA$28)*OFFSET(Import.PLQ,$A17-1,AO$15-1,1,1))))</f>
        <v>0</v>
      </c>
      <c r="AP17" s="146">
        <f ca="1">IF(AP$13="",0,CHOOSE(Detalhamento.OpçãoServiços,OFFSET(Import.PLQ,$A17-1,AP$15-1,1,1),IF($E17&lt;&gt;1,IF(ISNUMBER(INDEX(Import.PLE,Detalhamento!$E17,Detalhamento!AP$15)),IF(INDEX(Import.PLE,Detalhamento!$E17,Detalhamento!AP$15)&lt;=mediçao,OFFSET(Import.PLQ,$A17-1,AP$15-1,1,1),0),0),PLE!$AA$28*OFFSET(Import.PLQ,$A17-1,AP$15-1,1,1)),IF($E17&lt;&gt;1,IF(ISNUMBER(INDEX(Import.PLE,Detalhamento!$E17,Detalhamento!AP$15)),IF(INDEX(Import.PLE,Detalhamento!$E17,Detalhamento!AP$15)&lt;=mediçao,0,OFFSET(Import.PLQ,$A17-1,AP$15-1,1,1)),OFFSET(Import.PLQ,$A17-1,AP$15-1,1,1)),(1-PLE!$AA$28)*OFFSET(Import.PLQ,$A17-1,AP$15-1,1,1))))</f>
        <v>0</v>
      </c>
      <c r="AQ17" s="146">
        <f ca="1">IF(AQ$13="",0,CHOOSE(Detalhamento.OpçãoServiços,OFFSET(Import.PLQ,$A17-1,AQ$15-1,1,1),IF($E17&lt;&gt;1,IF(ISNUMBER(INDEX(Import.PLE,Detalhamento!$E17,Detalhamento!AQ$15)),IF(INDEX(Import.PLE,Detalhamento!$E17,Detalhamento!AQ$15)&lt;=mediçao,OFFSET(Import.PLQ,$A17-1,AQ$15-1,1,1),0),0),PLE!$AA$28*OFFSET(Import.PLQ,$A17-1,AQ$15-1,1,1)),IF($E17&lt;&gt;1,IF(ISNUMBER(INDEX(Import.PLE,Detalhamento!$E17,Detalhamento!AQ$15)),IF(INDEX(Import.PLE,Detalhamento!$E17,Detalhamento!AQ$15)&lt;=mediçao,0,OFFSET(Import.PLQ,$A17-1,AQ$15-1,1,1)),OFFSET(Import.PLQ,$A17-1,AQ$15-1,1,1)),(1-PLE!$AA$28)*OFFSET(Import.PLQ,$A17-1,AQ$15-1,1,1))))</f>
        <v>0</v>
      </c>
      <c r="AR17" s="146">
        <f ca="1">IF(AR$13="",0,CHOOSE(Detalhamento.OpçãoServiços,OFFSET(Import.PLQ,$A17-1,AR$15-1,1,1),IF($E17&lt;&gt;1,IF(ISNUMBER(INDEX(Import.PLE,Detalhamento!$E17,Detalhamento!AR$15)),IF(INDEX(Import.PLE,Detalhamento!$E17,Detalhamento!AR$15)&lt;=mediçao,OFFSET(Import.PLQ,$A17-1,AR$15-1,1,1),0),0),PLE!$AA$28*OFFSET(Import.PLQ,$A17-1,AR$15-1,1,1)),IF($E17&lt;&gt;1,IF(ISNUMBER(INDEX(Import.PLE,Detalhamento!$E17,Detalhamento!AR$15)),IF(INDEX(Import.PLE,Detalhamento!$E17,Detalhamento!AR$15)&lt;=mediçao,0,OFFSET(Import.PLQ,$A17-1,AR$15-1,1,1)),OFFSET(Import.PLQ,$A17-1,AR$15-1,1,1)),(1-PLE!$AA$28)*OFFSET(Import.PLQ,$A17-1,AR$15-1,1,1))))</f>
        <v>0</v>
      </c>
      <c r="AS17" s="146">
        <f ca="1">IF(AS$13="",0,CHOOSE(Detalhamento.OpçãoServiços,OFFSET(Import.PLQ,$A17-1,AS$15-1,1,1),IF($E17&lt;&gt;1,IF(ISNUMBER(INDEX(Import.PLE,Detalhamento!$E17,Detalhamento!AS$15)),IF(INDEX(Import.PLE,Detalhamento!$E17,Detalhamento!AS$15)&lt;=mediçao,OFFSET(Import.PLQ,$A17-1,AS$15-1,1,1),0),0),PLE!$AA$28*OFFSET(Import.PLQ,$A17-1,AS$15-1,1,1)),IF($E17&lt;&gt;1,IF(ISNUMBER(INDEX(Import.PLE,Detalhamento!$E17,Detalhamento!AS$15)),IF(INDEX(Import.PLE,Detalhamento!$E17,Detalhamento!AS$15)&lt;=mediçao,0,OFFSET(Import.PLQ,$A17-1,AS$15-1,1,1)),OFFSET(Import.PLQ,$A17-1,AS$15-1,1,1)),(1-PLE!$AA$28)*OFFSET(Import.PLQ,$A17-1,AS$15-1,1,1))))</f>
        <v>0</v>
      </c>
      <c r="AT17" s="146">
        <f ca="1">IF(AT$13="",0,CHOOSE(Detalhamento.OpçãoServiços,OFFSET(Import.PLQ,$A17-1,AT$15-1,1,1),IF($E17&lt;&gt;1,IF(ISNUMBER(INDEX(Import.PLE,Detalhamento!$E17,Detalhamento!AT$15)),IF(INDEX(Import.PLE,Detalhamento!$E17,Detalhamento!AT$15)&lt;=mediçao,OFFSET(Import.PLQ,$A17-1,AT$15-1,1,1),0),0),PLE!$AA$28*OFFSET(Import.PLQ,$A17-1,AT$15-1,1,1)),IF($E17&lt;&gt;1,IF(ISNUMBER(INDEX(Import.PLE,Detalhamento!$E17,Detalhamento!AT$15)),IF(INDEX(Import.PLE,Detalhamento!$E17,Detalhamento!AT$15)&lt;=mediçao,0,OFFSET(Import.PLQ,$A17-1,AT$15-1,1,1)),OFFSET(Import.PLQ,$A17-1,AT$15-1,1,1)),(1-PLE!$AA$28)*OFFSET(Import.PLQ,$A17-1,AT$15-1,1,1))))</f>
        <v>0</v>
      </c>
      <c r="AU17" s="146">
        <f ca="1">IF(AU$13="",0,CHOOSE(Detalhamento.OpçãoServiços,OFFSET(Import.PLQ,$A17-1,AU$15-1,1,1),IF($E17&lt;&gt;1,IF(ISNUMBER(INDEX(Import.PLE,Detalhamento!$E17,Detalhamento!AU$15)),IF(INDEX(Import.PLE,Detalhamento!$E17,Detalhamento!AU$15)&lt;=mediçao,OFFSET(Import.PLQ,$A17-1,AU$15-1,1,1),0),0),PLE!$AA$28*OFFSET(Import.PLQ,$A17-1,AU$15-1,1,1)),IF($E17&lt;&gt;1,IF(ISNUMBER(INDEX(Import.PLE,Detalhamento!$E17,Detalhamento!AU$15)),IF(INDEX(Import.PLE,Detalhamento!$E17,Detalhamento!AU$15)&lt;=mediçao,0,OFFSET(Import.PLQ,$A17-1,AU$15-1,1,1)),OFFSET(Import.PLQ,$A17-1,AU$15-1,1,1)),(1-PLE!$AA$28)*OFFSET(Import.PLQ,$A17-1,AU$15-1,1,1))))</f>
        <v>0</v>
      </c>
      <c r="AV17" s="146">
        <f ca="1">IF(AV$13="",0,CHOOSE(Detalhamento.OpçãoServiços,OFFSET(Import.PLQ,$A17-1,AV$15-1,1,1),IF($E17&lt;&gt;1,IF(ISNUMBER(INDEX(Import.PLE,Detalhamento!$E17,Detalhamento!AV$15)),IF(INDEX(Import.PLE,Detalhamento!$E17,Detalhamento!AV$15)&lt;=mediçao,OFFSET(Import.PLQ,$A17-1,AV$15-1,1,1),0),0),PLE!$AA$28*OFFSET(Import.PLQ,$A17-1,AV$15-1,1,1)),IF($E17&lt;&gt;1,IF(ISNUMBER(INDEX(Import.PLE,Detalhamento!$E17,Detalhamento!AV$15)),IF(INDEX(Import.PLE,Detalhamento!$E17,Detalhamento!AV$15)&lt;=mediçao,0,OFFSET(Import.PLQ,$A17-1,AV$15-1,1,1)),OFFSET(Import.PLQ,$A17-1,AV$15-1,1,1)),(1-PLE!$AA$28)*OFFSET(Import.PLQ,$A17-1,AV$15-1,1,1))))</f>
        <v>0</v>
      </c>
      <c r="AW17" s="146">
        <f ca="1">IF(AW$13="",0,CHOOSE(Detalhamento.OpçãoServiços,OFFSET(Import.PLQ,$A17-1,AW$15-1,1,1),IF($E17&lt;&gt;1,IF(ISNUMBER(INDEX(Import.PLE,Detalhamento!$E17,Detalhamento!AW$15)),IF(INDEX(Import.PLE,Detalhamento!$E17,Detalhamento!AW$15)&lt;=mediçao,OFFSET(Import.PLQ,$A17-1,AW$15-1,1,1),0),0),PLE!$AA$28*OFFSET(Import.PLQ,$A17-1,AW$15-1,1,1)),IF($E17&lt;&gt;1,IF(ISNUMBER(INDEX(Import.PLE,Detalhamento!$E17,Detalhamento!AW$15)),IF(INDEX(Import.PLE,Detalhamento!$E17,Detalhamento!AW$15)&lt;=mediçao,0,OFFSET(Import.PLQ,$A17-1,AW$15-1,1,1)),OFFSET(Import.PLQ,$A17-1,AW$15-1,1,1)),(1-PLE!$AA$28)*OFFSET(Import.PLQ,$A17-1,AW$15-1,1,1))))</f>
        <v>0</v>
      </c>
      <c r="AX17" s="146">
        <f ca="1">IF(AX$13="",0,CHOOSE(Detalhamento.OpçãoServiços,OFFSET(Import.PLQ,$A17-1,AX$15-1,1,1),IF($E17&lt;&gt;1,IF(ISNUMBER(INDEX(Import.PLE,Detalhamento!$E17,Detalhamento!AX$15)),IF(INDEX(Import.PLE,Detalhamento!$E17,Detalhamento!AX$15)&lt;=mediçao,OFFSET(Import.PLQ,$A17-1,AX$15-1,1,1),0),0),PLE!$AA$28*OFFSET(Import.PLQ,$A17-1,AX$15-1,1,1)),IF($E17&lt;&gt;1,IF(ISNUMBER(INDEX(Import.PLE,Detalhamento!$E17,Detalhamento!AX$15)),IF(INDEX(Import.PLE,Detalhamento!$E17,Detalhamento!AX$15)&lt;=mediçao,0,OFFSET(Import.PLQ,$A17-1,AX$15-1,1,1)),OFFSET(Import.PLQ,$A17-1,AX$15-1,1,1)),(1-PLE!$AA$28)*OFFSET(Import.PLQ,$A17-1,AX$15-1,1,1))))</f>
        <v>0</v>
      </c>
      <c r="AY17" s="146">
        <f ca="1">IF(AY$13="",0,CHOOSE(Detalhamento.OpçãoServiços,OFFSET(Import.PLQ,$A17-1,AY$15-1,1,1),IF($E17&lt;&gt;1,IF(ISNUMBER(INDEX(Import.PLE,Detalhamento!$E17,Detalhamento!AY$15)),IF(INDEX(Import.PLE,Detalhamento!$E17,Detalhamento!AY$15)&lt;=mediçao,OFFSET(Import.PLQ,$A17-1,AY$15-1,1,1),0),0),PLE!$AA$28*OFFSET(Import.PLQ,$A17-1,AY$15-1,1,1)),IF($E17&lt;&gt;1,IF(ISNUMBER(INDEX(Import.PLE,Detalhamento!$E17,Detalhamento!AY$15)),IF(INDEX(Import.PLE,Detalhamento!$E17,Detalhamento!AY$15)&lt;=mediçao,0,OFFSET(Import.PLQ,$A17-1,AY$15-1,1,1)),OFFSET(Import.PLQ,$A17-1,AY$15-1,1,1)),(1-PLE!$AA$28)*OFFSET(Import.PLQ,$A17-1,AY$15-1,1,1))))</f>
        <v>0</v>
      </c>
      <c r="AZ17" s="146">
        <f ca="1">IF(AZ$13="",0,CHOOSE(Detalhamento.OpçãoServiços,OFFSET(Import.PLQ,$A17-1,AZ$15-1,1,1),IF($E17&lt;&gt;1,IF(ISNUMBER(INDEX(Import.PLE,Detalhamento!$E17,Detalhamento!AZ$15)),IF(INDEX(Import.PLE,Detalhamento!$E17,Detalhamento!AZ$15)&lt;=mediçao,OFFSET(Import.PLQ,$A17-1,AZ$15-1,1,1),0),0),PLE!$AA$28*OFFSET(Import.PLQ,$A17-1,AZ$15-1,1,1)),IF($E17&lt;&gt;1,IF(ISNUMBER(INDEX(Import.PLE,Detalhamento!$E17,Detalhamento!AZ$15)),IF(INDEX(Import.PLE,Detalhamento!$E17,Detalhamento!AZ$15)&lt;=mediçao,0,OFFSET(Import.PLQ,$A17-1,AZ$15-1,1,1)),OFFSET(Import.PLQ,$A17-1,AZ$15-1,1,1)),(1-PLE!$AA$28)*OFFSET(Import.PLQ,$A17-1,AZ$15-1,1,1))))</f>
        <v>0</v>
      </c>
      <c r="BA17" s="146">
        <f ca="1">IF(BA$13="",0,CHOOSE(Detalhamento.OpçãoServiços,OFFSET(Import.PLQ,$A17-1,BA$15-1,1,1),IF($E17&lt;&gt;1,IF(ISNUMBER(INDEX(Import.PLE,Detalhamento!$E17,Detalhamento!BA$15)),IF(INDEX(Import.PLE,Detalhamento!$E17,Detalhamento!BA$15)&lt;=mediçao,OFFSET(Import.PLQ,$A17-1,BA$15-1,1,1),0),0),PLE!$AA$28*OFFSET(Import.PLQ,$A17-1,BA$15-1,1,1)),IF($E17&lt;&gt;1,IF(ISNUMBER(INDEX(Import.PLE,Detalhamento!$E17,Detalhamento!BA$15)),IF(INDEX(Import.PLE,Detalhamento!$E17,Detalhamento!BA$15)&lt;=mediçao,0,OFFSET(Import.PLQ,$A17-1,BA$15-1,1,1)),OFFSET(Import.PLQ,$A17-1,BA$15-1,1,1)),(1-PLE!$AA$28)*OFFSET(Import.PLQ,$A17-1,BA$15-1,1,1))))</f>
        <v>0</v>
      </c>
      <c r="BB17" s="146">
        <f ca="1">IF(BB$13="",0,CHOOSE(Detalhamento.OpçãoServiços,OFFSET(Import.PLQ,$A17-1,BB$15-1,1,1),IF($E17&lt;&gt;1,IF(ISNUMBER(INDEX(Import.PLE,Detalhamento!$E17,Detalhamento!BB$15)),IF(INDEX(Import.PLE,Detalhamento!$E17,Detalhamento!BB$15)&lt;=mediçao,OFFSET(Import.PLQ,$A17-1,BB$15-1,1,1),0),0),PLE!$AA$28*OFFSET(Import.PLQ,$A17-1,BB$15-1,1,1)),IF($E17&lt;&gt;1,IF(ISNUMBER(INDEX(Import.PLE,Detalhamento!$E17,Detalhamento!BB$15)),IF(INDEX(Import.PLE,Detalhamento!$E17,Detalhamento!BB$15)&lt;=mediçao,0,OFFSET(Import.PLQ,$A17-1,BB$15-1,1,1)),OFFSET(Import.PLQ,$A17-1,BB$15-1,1,1)),(1-PLE!$AA$28)*OFFSET(Import.PLQ,$A17-1,BB$15-1,1,1))))</f>
        <v>0</v>
      </c>
      <c r="BC17" s="146">
        <f ca="1">IF(BC$13="",0,CHOOSE(Detalhamento.OpçãoServiços,OFFSET(Import.PLQ,$A17-1,BC$15-1,1,1),IF($E17&lt;&gt;1,IF(ISNUMBER(INDEX(Import.PLE,Detalhamento!$E17,Detalhamento!BC$15)),IF(INDEX(Import.PLE,Detalhamento!$E17,Detalhamento!BC$15)&lt;=mediçao,OFFSET(Import.PLQ,$A17-1,BC$15-1,1,1),0),0),PLE!$AA$28*OFFSET(Import.PLQ,$A17-1,BC$15-1,1,1)),IF($E17&lt;&gt;1,IF(ISNUMBER(INDEX(Import.PLE,Detalhamento!$E17,Detalhamento!BC$15)),IF(INDEX(Import.PLE,Detalhamento!$E17,Detalhamento!BC$15)&lt;=mediçao,0,OFFSET(Import.PLQ,$A17-1,BC$15-1,1,1)),OFFSET(Import.PLQ,$A17-1,BC$15-1,1,1)),(1-PLE!$AA$28)*OFFSET(Import.PLQ,$A17-1,BC$15-1,1,1))))</f>
        <v>0</v>
      </c>
      <c r="BD17" s="146">
        <f ca="1">IF(BD$13="",0,CHOOSE(Detalhamento.OpçãoServiços,OFFSET(Import.PLQ,$A17-1,BD$15-1,1,1),IF($E17&lt;&gt;1,IF(ISNUMBER(INDEX(Import.PLE,Detalhamento!$E17,Detalhamento!BD$15)),IF(INDEX(Import.PLE,Detalhamento!$E17,Detalhamento!BD$15)&lt;=mediçao,OFFSET(Import.PLQ,$A17-1,BD$15-1,1,1),0),0),PLE!$AA$28*OFFSET(Import.PLQ,$A17-1,BD$15-1,1,1)),IF($E17&lt;&gt;1,IF(ISNUMBER(INDEX(Import.PLE,Detalhamento!$E17,Detalhamento!BD$15)),IF(INDEX(Import.PLE,Detalhamento!$E17,Detalhamento!BD$15)&lt;=mediçao,0,OFFSET(Import.PLQ,$A17-1,BD$15-1,1,1)),OFFSET(Import.PLQ,$A17-1,BD$15-1,1,1)),(1-PLE!$AA$28)*OFFSET(Import.PLQ,$A17-1,BD$15-1,1,1))))</f>
        <v>0</v>
      </c>
      <c r="BE17" s="146">
        <f ca="1">IF(BE$13="",0,CHOOSE(Detalhamento.OpçãoServiços,OFFSET(Import.PLQ,$A17-1,BE$15-1,1,1),IF($E17&lt;&gt;1,IF(ISNUMBER(INDEX(Import.PLE,Detalhamento!$E17,Detalhamento!BE$15)),IF(INDEX(Import.PLE,Detalhamento!$E17,Detalhamento!BE$15)&lt;=mediçao,OFFSET(Import.PLQ,$A17-1,BE$15-1,1,1),0),0),PLE!$AA$28*OFFSET(Import.PLQ,$A17-1,BE$15-1,1,1)),IF($E17&lt;&gt;1,IF(ISNUMBER(INDEX(Import.PLE,Detalhamento!$E17,Detalhamento!BE$15)),IF(INDEX(Import.PLE,Detalhamento!$E17,Detalhamento!BE$15)&lt;=mediçao,0,OFFSET(Import.PLQ,$A17-1,BE$15-1,1,1)),OFFSET(Import.PLQ,$A17-1,BE$15-1,1,1)),(1-PLE!$AA$28)*OFFSET(Import.PLQ,$A17-1,BE$15-1,1,1))))</f>
        <v>0</v>
      </c>
      <c r="BF17" s="146">
        <f ca="1">IF(BF$13="",0,CHOOSE(Detalhamento.OpçãoServiços,OFFSET(Import.PLQ,$A17-1,BF$15-1,1,1),IF($E17&lt;&gt;1,IF(ISNUMBER(INDEX(Import.PLE,Detalhamento!$E17,Detalhamento!BF$15)),IF(INDEX(Import.PLE,Detalhamento!$E17,Detalhamento!BF$15)&lt;=mediçao,OFFSET(Import.PLQ,$A17-1,BF$15-1,1,1),0),0),PLE!$AA$28*OFFSET(Import.PLQ,$A17-1,BF$15-1,1,1)),IF($E17&lt;&gt;1,IF(ISNUMBER(INDEX(Import.PLE,Detalhamento!$E17,Detalhamento!BF$15)),IF(INDEX(Import.PLE,Detalhamento!$E17,Detalhamento!BF$15)&lt;=mediçao,0,OFFSET(Import.PLQ,$A17-1,BF$15-1,1,1)),OFFSET(Import.PLQ,$A17-1,BF$15-1,1,1)),(1-PLE!$AA$28)*OFFSET(Import.PLQ,$A17-1,BF$15-1,1,1))))</f>
        <v>0</v>
      </c>
      <c r="BG17" s="146">
        <f ca="1">IF(BG$13="",0,CHOOSE(Detalhamento.OpçãoServiços,OFFSET(Import.PLQ,$A17-1,BG$15-1,1,1),IF($E17&lt;&gt;1,IF(ISNUMBER(INDEX(Import.PLE,Detalhamento!$E17,Detalhamento!BG$15)),IF(INDEX(Import.PLE,Detalhamento!$E17,Detalhamento!BG$15)&lt;=mediçao,OFFSET(Import.PLQ,$A17-1,BG$15-1,1,1),0),0),PLE!$AA$28*OFFSET(Import.PLQ,$A17-1,BG$15-1,1,1)),IF($E17&lt;&gt;1,IF(ISNUMBER(INDEX(Import.PLE,Detalhamento!$E17,Detalhamento!BG$15)),IF(INDEX(Import.PLE,Detalhamento!$E17,Detalhamento!BG$15)&lt;=mediçao,0,OFFSET(Import.PLQ,$A17-1,BG$15-1,1,1)),OFFSET(Import.PLQ,$A17-1,BG$15-1,1,1)),(1-PLE!$AA$28)*OFFSET(Import.PLQ,$A17-1,BG$15-1,1,1))))</f>
        <v>0</v>
      </c>
      <c r="BH17" s="146">
        <f ca="1">IF(BH$13="",0,CHOOSE(Detalhamento.OpçãoServiços,OFFSET(Import.PLQ,$A17-1,BH$15-1,1,1),IF($E17&lt;&gt;1,IF(ISNUMBER(INDEX(Import.PLE,Detalhamento!$E17,Detalhamento!BH$15)),IF(INDEX(Import.PLE,Detalhamento!$E17,Detalhamento!BH$15)&lt;=mediçao,OFFSET(Import.PLQ,$A17-1,BH$15-1,1,1),0),0),PLE!$AA$28*OFFSET(Import.PLQ,$A17-1,BH$15-1,1,1)),IF($E17&lt;&gt;1,IF(ISNUMBER(INDEX(Import.PLE,Detalhamento!$E17,Detalhamento!BH$15)),IF(INDEX(Import.PLE,Detalhamento!$E17,Detalhamento!BH$15)&lt;=mediçao,0,OFFSET(Import.PLQ,$A17-1,BH$15-1,1,1)),OFFSET(Import.PLQ,$A17-1,BH$15-1,1,1)),(1-PLE!$AA$28)*OFFSET(Import.PLQ,$A17-1,BH$15-1,1,1))))</f>
        <v>0</v>
      </c>
      <c r="BI17" s="146">
        <f ca="1">IF(BI$13="",0,CHOOSE(Detalhamento.OpçãoServiços,OFFSET(Import.PLQ,$A17-1,BI$15-1,1,1),IF($E17&lt;&gt;1,IF(ISNUMBER(INDEX(Import.PLE,Detalhamento!$E17,Detalhamento!BI$15)),IF(INDEX(Import.PLE,Detalhamento!$E17,Detalhamento!BI$15)&lt;=mediçao,OFFSET(Import.PLQ,$A17-1,BI$15-1,1,1),0),0),PLE!$AA$28*OFFSET(Import.PLQ,$A17-1,BI$15-1,1,1)),IF($E17&lt;&gt;1,IF(ISNUMBER(INDEX(Import.PLE,Detalhamento!$E17,Detalhamento!BI$15)),IF(INDEX(Import.PLE,Detalhamento!$E17,Detalhamento!BI$15)&lt;=mediçao,0,OFFSET(Import.PLQ,$A17-1,BI$15-1,1,1)),OFFSET(Import.PLQ,$A17-1,BI$15-1,1,1)),(1-PLE!$AA$28)*OFFSET(Import.PLQ,$A17-1,BI$15-1,1,1))))</f>
        <v>0</v>
      </c>
    </row>
    <row r="18" spans="1:61">
      <c r="A18" s="157">
        <v>18</v>
      </c>
      <c r="B18" s="21" t="str">
        <f t="shared" ref="B18:B36" ca="1" si="2">OFFSET(LIorçamento,$A18-1,B$16,1,1)</f>
        <v>Evento</v>
      </c>
      <c r="E18" s="155">
        <f t="shared" ref="E18:E36" ca="1" si="3">OFFSET(LIorçamento,$A18-1,E$16,1,1)</f>
        <v>1</v>
      </c>
      <c r="F18" s="156">
        <f t="shared" ref="F18:F36" ca="1" si="4">CHOOSE($B$8,IF(OR(Nível="Serviço",Nível="Evento"),E18*10^4+IF(Nível&lt;&gt;"Evento",A18,0),0),IF(Nível&lt;&gt;"Evento",A18,0))</f>
        <v>10000</v>
      </c>
      <c r="G18" s="156" t="e">
        <f t="shared" ref="G18:H36" ca="1" si="5">OFFSET(LIorçamento,$A18-1,G$16,1,1)</f>
        <v>#REF!</v>
      </c>
      <c r="H18" s="181" t="str">
        <f t="shared" ca="1" si="5"/>
        <v/>
      </c>
      <c r="I18" s="37" t="e">
        <f t="shared" ref="I18:I36" ca="1" si="6">IF(OR(Nível="Serviço",Nível="evento"),OFFSET(LIorçamento,$A18-1,I$16,1,1),"")</f>
        <v>#REF!</v>
      </c>
      <c r="J18" s="146" t="e">
        <f t="shared" ref="J18:J36" ca="1" si="7">IF(OR(Nível="Serviço",Nível="evento"),SUM(L18:BI18),"")</f>
        <v>#REF!</v>
      </c>
      <c r="K18" s="67"/>
      <c r="L18" s="146" t="e">
        <f ca="1">IF(L$13="",0,CHOOSE(Detalhamento.OpçãoServiços,OFFSET(Import.PLQ,$A18-1,L$15-1,1,1),IF($E18&lt;&gt;1,IF(ISNUMBER(INDEX(Import.PLE,Detalhamento!$E18,Detalhamento!L$15)),IF(INDEX(Import.PLE,Detalhamento!$E18,Detalhamento!L$15)&lt;=mediçao,OFFSET(Import.PLQ,$A18-1,L$15-1,1,1),0),0),PLE!$AA$28*OFFSET(Import.PLQ,$A18-1,L$15-1,1,1)),IF($E18&lt;&gt;1,IF(ISNUMBER(INDEX(Import.PLE,Detalhamento!$E18,Detalhamento!L$15)),IF(INDEX(Import.PLE,Detalhamento!$E18,Detalhamento!L$15)&lt;=mediçao,0,OFFSET(Import.PLQ,$A18-1,L$15-1,1,1)),OFFSET(Import.PLQ,$A18-1,L$15-1,1,1)),(1-PLE!$AA$28)*OFFSET(Import.PLQ,$A18-1,L$15-1,1,1))))</f>
        <v>#REF!</v>
      </c>
      <c r="M18" s="146" t="e">
        <f ca="1">IF(M$13="",0,CHOOSE(Detalhamento.OpçãoServiços,OFFSET(Import.PLQ,$A18-1,M$15-1,1,1),IF($E18&lt;&gt;1,IF(ISNUMBER(INDEX(Import.PLE,Detalhamento!$E18,Detalhamento!M$15)),IF(INDEX(Import.PLE,Detalhamento!$E18,Detalhamento!M$15)&lt;=mediçao,OFFSET(Import.PLQ,$A18-1,M$15-1,1,1),0),0),PLE!$AA$28*OFFSET(Import.PLQ,$A18-1,M$15-1,1,1)),IF($E18&lt;&gt;1,IF(ISNUMBER(INDEX(Import.PLE,Detalhamento!$E18,Detalhamento!M$15)),IF(INDEX(Import.PLE,Detalhamento!$E18,Detalhamento!M$15)&lt;=mediçao,0,OFFSET(Import.PLQ,$A18-1,M$15-1,1,1)),OFFSET(Import.PLQ,$A18-1,M$15-1,1,1)),(1-PLE!$AA$28)*OFFSET(Import.PLQ,$A18-1,M$15-1,1,1))))</f>
        <v>#REF!</v>
      </c>
      <c r="N18" s="146" t="e">
        <f ca="1">IF(N$13="",0,CHOOSE(Detalhamento.OpçãoServiços,OFFSET(Import.PLQ,$A18-1,N$15-1,1,1),IF($E18&lt;&gt;1,IF(ISNUMBER(INDEX(Import.PLE,Detalhamento!$E18,Detalhamento!N$15)),IF(INDEX(Import.PLE,Detalhamento!$E18,Detalhamento!N$15)&lt;=mediçao,OFFSET(Import.PLQ,$A18-1,N$15-1,1,1),0),0),PLE!$AA$28*OFFSET(Import.PLQ,$A18-1,N$15-1,1,1)),IF($E18&lt;&gt;1,IF(ISNUMBER(INDEX(Import.PLE,Detalhamento!$E18,Detalhamento!N$15)),IF(INDEX(Import.PLE,Detalhamento!$E18,Detalhamento!N$15)&lt;=mediçao,0,OFFSET(Import.PLQ,$A18-1,N$15-1,1,1)),OFFSET(Import.PLQ,$A18-1,N$15-1,1,1)),(1-PLE!$AA$28)*OFFSET(Import.PLQ,$A18-1,N$15-1,1,1))))</f>
        <v>#REF!</v>
      </c>
      <c r="O18" s="146" t="e">
        <f ca="1">IF(O$13="",0,CHOOSE(Detalhamento.OpçãoServiços,OFFSET(Import.PLQ,$A18-1,O$15-1,1,1),IF($E18&lt;&gt;1,IF(ISNUMBER(INDEX(Import.PLE,Detalhamento!$E18,Detalhamento!O$15)),IF(INDEX(Import.PLE,Detalhamento!$E18,Detalhamento!O$15)&lt;=mediçao,OFFSET(Import.PLQ,$A18-1,O$15-1,1,1),0),0),PLE!$AA$28*OFFSET(Import.PLQ,$A18-1,O$15-1,1,1)),IF($E18&lt;&gt;1,IF(ISNUMBER(INDEX(Import.PLE,Detalhamento!$E18,Detalhamento!O$15)),IF(INDEX(Import.PLE,Detalhamento!$E18,Detalhamento!O$15)&lt;=mediçao,0,OFFSET(Import.PLQ,$A18-1,O$15-1,1,1)),OFFSET(Import.PLQ,$A18-1,O$15-1,1,1)),(1-PLE!$AA$28)*OFFSET(Import.PLQ,$A18-1,O$15-1,1,1))))</f>
        <v>#REF!</v>
      </c>
      <c r="P18" s="146">
        <f ca="1">IF(P$13="",0,CHOOSE(Detalhamento.OpçãoServiços,OFFSET(Import.PLQ,$A18-1,P$15-1,1,1),IF($E18&lt;&gt;1,IF(ISNUMBER(INDEX(Import.PLE,Detalhamento!$E18,Detalhamento!P$15)),IF(INDEX(Import.PLE,Detalhamento!$E18,Detalhamento!P$15)&lt;=mediçao,OFFSET(Import.PLQ,$A18-1,P$15-1,1,1),0),0),PLE!$AA$28*OFFSET(Import.PLQ,$A18-1,P$15-1,1,1)),IF($E18&lt;&gt;1,IF(ISNUMBER(INDEX(Import.PLE,Detalhamento!$E18,Detalhamento!P$15)),IF(INDEX(Import.PLE,Detalhamento!$E18,Detalhamento!P$15)&lt;=mediçao,0,OFFSET(Import.PLQ,$A18-1,P$15-1,1,1)),OFFSET(Import.PLQ,$A18-1,P$15-1,1,1)),(1-PLE!$AA$28)*OFFSET(Import.PLQ,$A18-1,P$15-1,1,1))))</f>
        <v>0</v>
      </c>
      <c r="Q18" s="146">
        <f ca="1">IF(Q$13="",0,CHOOSE(Detalhamento.OpçãoServiços,OFFSET(Import.PLQ,$A18-1,Q$15-1,1,1),IF($E18&lt;&gt;1,IF(ISNUMBER(INDEX(Import.PLE,Detalhamento!$E18,Detalhamento!Q$15)),IF(INDEX(Import.PLE,Detalhamento!$E18,Detalhamento!Q$15)&lt;=mediçao,OFFSET(Import.PLQ,$A18-1,Q$15-1,1,1),0),0),PLE!$AA$28*OFFSET(Import.PLQ,$A18-1,Q$15-1,1,1)),IF($E18&lt;&gt;1,IF(ISNUMBER(INDEX(Import.PLE,Detalhamento!$E18,Detalhamento!Q$15)),IF(INDEX(Import.PLE,Detalhamento!$E18,Detalhamento!Q$15)&lt;=mediçao,0,OFFSET(Import.PLQ,$A18-1,Q$15-1,1,1)),OFFSET(Import.PLQ,$A18-1,Q$15-1,1,1)),(1-PLE!$AA$28)*OFFSET(Import.PLQ,$A18-1,Q$15-1,1,1))))</f>
        <v>0</v>
      </c>
      <c r="R18" s="146">
        <f ca="1">IF(R$13="",0,CHOOSE(Detalhamento.OpçãoServiços,OFFSET(Import.PLQ,$A18-1,R$15-1,1,1),IF($E18&lt;&gt;1,IF(ISNUMBER(INDEX(Import.PLE,Detalhamento!$E18,Detalhamento!R$15)),IF(INDEX(Import.PLE,Detalhamento!$E18,Detalhamento!R$15)&lt;=mediçao,OFFSET(Import.PLQ,$A18-1,R$15-1,1,1),0),0),PLE!$AA$28*OFFSET(Import.PLQ,$A18-1,R$15-1,1,1)),IF($E18&lt;&gt;1,IF(ISNUMBER(INDEX(Import.PLE,Detalhamento!$E18,Detalhamento!R$15)),IF(INDEX(Import.PLE,Detalhamento!$E18,Detalhamento!R$15)&lt;=mediçao,0,OFFSET(Import.PLQ,$A18-1,R$15-1,1,1)),OFFSET(Import.PLQ,$A18-1,R$15-1,1,1)),(1-PLE!$AA$28)*OFFSET(Import.PLQ,$A18-1,R$15-1,1,1))))</f>
        <v>0</v>
      </c>
      <c r="S18" s="146">
        <f ca="1">IF(S$13="",0,CHOOSE(Detalhamento.OpçãoServiços,OFFSET(Import.PLQ,$A18-1,S$15-1,1,1),IF($E18&lt;&gt;1,IF(ISNUMBER(INDEX(Import.PLE,Detalhamento!$E18,Detalhamento!S$15)),IF(INDEX(Import.PLE,Detalhamento!$E18,Detalhamento!S$15)&lt;=mediçao,OFFSET(Import.PLQ,$A18-1,S$15-1,1,1),0),0),PLE!$AA$28*OFFSET(Import.PLQ,$A18-1,S$15-1,1,1)),IF($E18&lt;&gt;1,IF(ISNUMBER(INDEX(Import.PLE,Detalhamento!$E18,Detalhamento!S$15)),IF(INDEX(Import.PLE,Detalhamento!$E18,Detalhamento!S$15)&lt;=mediçao,0,OFFSET(Import.PLQ,$A18-1,S$15-1,1,1)),OFFSET(Import.PLQ,$A18-1,S$15-1,1,1)),(1-PLE!$AA$28)*OFFSET(Import.PLQ,$A18-1,S$15-1,1,1))))</f>
        <v>0</v>
      </c>
      <c r="T18" s="146">
        <f ca="1">IF(T$13="",0,CHOOSE(Detalhamento.OpçãoServiços,OFFSET(Import.PLQ,$A18-1,T$15-1,1,1),IF($E18&lt;&gt;1,IF(ISNUMBER(INDEX(Import.PLE,Detalhamento!$E18,Detalhamento!T$15)),IF(INDEX(Import.PLE,Detalhamento!$E18,Detalhamento!T$15)&lt;=mediçao,OFFSET(Import.PLQ,$A18-1,T$15-1,1,1),0),0),PLE!$AA$28*OFFSET(Import.PLQ,$A18-1,T$15-1,1,1)),IF($E18&lt;&gt;1,IF(ISNUMBER(INDEX(Import.PLE,Detalhamento!$E18,Detalhamento!T$15)),IF(INDEX(Import.PLE,Detalhamento!$E18,Detalhamento!T$15)&lt;=mediçao,0,OFFSET(Import.PLQ,$A18-1,T$15-1,1,1)),OFFSET(Import.PLQ,$A18-1,T$15-1,1,1)),(1-PLE!$AA$28)*OFFSET(Import.PLQ,$A18-1,T$15-1,1,1))))</f>
        <v>0</v>
      </c>
      <c r="U18" s="146">
        <f ca="1">IF(U$13="",0,CHOOSE(Detalhamento.OpçãoServiços,OFFSET(Import.PLQ,$A18-1,U$15-1,1,1),IF($E18&lt;&gt;1,IF(ISNUMBER(INDEX(Import.PLE,Detalhamento!$E18,Detalhamento!U$15)),IF(INDEX(Import.PLE,Detalhamento!$E18,Detalhamento!U$15)&lt;=mediçao,OFFSET(Import.PLQ,$A18-1,U$15-1,1,1),0),0),PLE!$AA$28*OFFSET(Import.PLQ,$A18-1,U$15-1,1,1)),IF($E18&lt;&gt;1,IF(ISNUMBER(INDEX(Import.PLE,Detalhamento!$E18,Detalhamento!U$15)),IF(INDEX(Import.PLE,Detalhamento!$E18,Detalhamento!U$15)&lt;=mediçao,0,OFFSET(Import.PLQ,$A18-1,U$15-1,1,1)),OFFSET(Import.PLQ,$A18-1,U$15-1,1,1)),(1-PLE!$AA$28)*OFFSET(Import.PLQ,$A18-1,U$15-1,1,1))))</f>
        <v>0</v>
      </c>
      <c r="V18" s="146">
        <f ca="1">IF(V$13="",0,CHOOSE(Detalhamento.OpçãoServiços,OFFSET(Import.PLQ,$A18-1,V$15-1,1,1),IF($E18&lt;&gt;1,IF(ISNUMBER(INDEX(Import.PLE,Detalhamento!$E18,Detalhamento!V$15)),IF(INDEX(Import.PLE,Detalhamento!$E18,Detalhamento!V$15)&lt;=mediçao,OFFSET(Import.PLQ,$A18-1,V$15-1,1,1),0),0),PLE!$AA$28*OFFSET(Import.PLQ,$A18-1,V$15-1,1,1)),IF($E18&lt;&gt;1,IF(ISNUMBER(INDEX(Import.PLE,Detalhamento!$E18,Detalhamento!V$15)),IF(INDEX(Import.PLE,Detalhamento!$E18,Detalhamento!V$15)&lt;=mediçao,0,OFFSET(Import.PLQ,$A18-1,V$15-1,1,1)),OFFSET(Import.PLQ,$A18-1,V$15-1,1,1)),(1-PLE!$AA$28)*OFFSET(Import.PLQ,$A18-1,V$15-1,1,1))))</f>
        <v>0</v>
      </c>
      <c r="W18" s="146">
        <f ca="1">IF(W$13="",0,CHOOSE(Detalhamento.OpçãoServiços,OFFSET(Import.PLQ,$A18-1,W$15-1,1,1),IF($E18&lt;&gt;1,IF(ISNUMBER(INDEX(Import.PLE,Detalhamento!$E18,Detalhamento!W$15)),IF(INDEX(Import.PLE,Detalhamento!$E18,Detalhamento!W$15)&lt;=mediçao,OFFSET(Import.PLQ,$A18-1,W$15-1,1,1),0),0),PLE!$AA$28*OFFSET(Import.PLQ,$A18-1,W$15-1,1,1)),IF($E18&lt;&gt;1,IF(ISNUMBER(INDEX(Import.PLE,Detalhamento!$E18,Detalhamento!W$15)),IF(INDEX(Import.PLE,Detalhamento!$E18,Detalhamento!W$15)&lt;=mediçao,0,OFFSET(Import.PLQ,$A18-1,W$15-1,1,1)),OFFSET(Import.PLQ,$A18-1,W$15-1,1,1)),(1-PLE!$AA$28)*OFFSET(Import.PLQ,$A18-1,W$15-1,1,1))))</f>
        <v>0</v>
      </c>
      <c r="X18" s="146">
        <f ca="1">IF(X$13="",0,CHOOSE(Detalhamento.OpçãoServiços,OFFSET(Import.PLQ,$A18-1,X$15-1,1,1),IF($E18&lt;&gt;1,IF(ISNUMBER(INDEX(Import.PLE,Detalhamento!$E18,Detalhamento!X$15)),IF(INDEX(Import.PLE,Detalhamento!$E18,Detalhamento!X$15)&lt;=mediçao,OFFSET(Import.PLQ,$A18-1,X$15-1,1,1),0),0),PLE!$AA$28*OFFSET(Import.PLQ,$A18-1,X$15-1,1,1)),IF($E18&lt;&gt;1,IF(ISNUMBER(INDEX(Import.PLE,Detalhamento!$E18,Detalhamento!X$15)),IF(INDEX(Import.PLE,Detalhamento!$E18,Detalhamento!X$15)&lt;=mediçao,0,OFFSET(Import.PLQ,$A18-1,X$15-1,1,1)),OFFSET(Import.PLQ,$A18-1,X$15-1,1,1)),(1-PLE!$AA$28)*OFFSET(Import.PLQ,$A18-1,X$15-1,1,1))))</f>
        <v>0</v>
      </c>
      <c r="Y18" s="146">
        <f ca="1">IF(Y$13="",0,CHOOSE(Detalhamento.OpçãoServiços,OFFSET(Import.PLQ,$A18-1,Y$15-1,1,1),IF($E18&lt;&gt;1,IF(ISNUMBER(INDEX(Import.PLE,Detalhamento!$E18,Detalhamento!Y$15)),IF(INDEX(Import.PLE,Detalhamento!$E18,Detalhamento!Y$15)&lt;=mediçao,OFFSET(Import.PLQ,$A18-1,Y$15-1,1,1),0),0),PLE!$AA$28*OFFSET(Import.PLQ,$A18-1,Y$15-1,1,1)),IF($E18&lt;&gt;1,IF(ISNUMBER(INDEX(Import.PLE,Detalhamento!$E18,Detalhamento!Y$15)),IF(INDEX(Import.PLE,Detalhamento!$E18,Detalhamento!Y$15)&lt;=mediçao,0,OFFSET(Import.PLQ,$A18-1,Y$15-1,1,1)),OFFSET(Import.PLQ,$A18-1,Y$15-1,1,1)),(1-PLE!$AA$28)*OFFSET(Import.PLQ,$A18-1,Y$15-1,1,1))))</f>
        <v>0</v>
      </c>
      <c r="Z18" s="146">
        <f ca="1">IF(Z$13="",0,CHOOSE(Detalhamento.OpçãoServiços,OFFSET(Import.PLQ,$A18-1,Z$15-1,1,1),IF($E18&lt;&gt;1,IF(ISNUMBER(INDEX(Import.PLE,Detalhamento!$E18,Detalhamento!Z$15)),IF(INDEX(Import.PLE,Detalhamento!$E18,Detalhamento!Z$15)&lt;=mediçao,OFFSET(Import.PLQ,$A18-1,Z$15-1,1,1),0),0),PLE!$AA$28*OFFSET(Import.PLQ,$A18-1,Z$15-1,1,1)),IF($E18&lt;&gt;1,IF(ISNUMBER(INDEX(Import.PLE,Detalhamento!$E18,Detalhamento!Z$15)),IF(INDEX(Import.PLE,Detalhamento!$E18,Detalhamento!Z$15)&lt;=mediçao,0,OFFSET(Import.PLQ,$A18-1,Z$15-1,1,1)),OFFSET(Import.PLQ,$A18-1,Z$15-1,1,1)),(1-PLE!$AA$28)*OFFSET(Import.PLQ,$A18-1,Z$15-1,1,1))))</f>
        <v>0</v>
      </c>
      <c r="AA18" s="146">
        <f ca="1">IF(AA$13="",0,CHOOSE(Detalhamento.OpçãoServiços,OFFSET(Import.PLQ,$A18-1,AA$15-1,1,1),IF($E18&lt;&gt;1,IF(ISNUMBER(INDEX(Import.PLE,Detalhamento!$E18,Detalhamento!AA$15)),IF(INDEX(Import.PLE,Detalhamento!$E18,Detalhamento!AA$15)&lt;=mediçao,OFFSET(Import.PLQ,$A18-1,AA$15-1,1,1),0),0),PLE!$AA$28*OFFSET(Import.PLQ,$A18-1,AA$15-1,1,1)),IF($E18&lt;&gt;1,IF(ISNUMBER(INDEX(Import.PLE,Detalhamento!$E18,Detalhamento!AA$15)),IF(INDEX(Import.PLE,Detalhamento!$E18,Detalhamento!AA$15)&lt;=mediçao,0,OFFSET(Import.PLQ,$A18-1,AA$15-1,1,1)),OFFSET(Import.PLQ,$A18-1,AA$15-1,1,1)),(1-PLE!$AA$28)*OFFSET(Import.PLQ,$A18-1,AA$15-1,1,1))))</f>
        <v>0</v>
      </c>
      <c r="AB18" s="146">
        <f ca="1">IF(AB$13="",0,CHOOSE(Detalhamento.OpçãoServiços,OFFSET(Import.PLQ,$A18-1,AB$15-1,1,1),IF($E18&lt;&gt;1,IF(ISNUMBER(INDEX(Import.PLE,Detalhamento!$E18,Detalhamento!AB$15)),IF(INDEX(Import.PLE,Detalhamento!$E18,Detalhamento!AB$15)&lt;=mediçao,OFFSET(Import.PLQ,$A18-1,AB$15-1,1,1),0),0),PLE!$AA$28*OFFSET(Import.PLQ,$A18-1,AB$15-1,1,1)),IF($E18&lt;&gt;1,IF(ISNUMBER(INDEX(Import.PLE,Detalhamento!$E18,Detalhamento!AB$15)),IF(INDEX(Import.PLE,Detalhamento!$E18,Detalhamento!AB$15)&lt;=mediçao,0,OFFSET(Import.PLQ,$A18-1,AB$15-1,1,1)),OFFSET(Import.PLQ,$A18-1,AB$15-1,1,1)),(1-PLE!$AA$28)*OFFSET(Import.PLQ,$A18-1,AB$15-1,1,1))))</f>
        <v>0</v>
      </c>
      <c r="AC18" s="146">
        <f ca="1">IF(AC$13="",0,CHOOSE(Detalhamento.OpçãoServiços,OFFSET(Import.PLQ,$A18-1,AC$15-1,1,1),IF($E18&lt;&gt;1,IF(ISNUMBER(INDEX(Import.PLE,Detalhamento!$E18,Detalhamento!AC$15)),IF(INDEX(Import.PLE,Detalhamento!$E18,Detalhamento!AC$15)&lt;=mediçao,OFFSET(Import.PLQ,$A18-1,AC$15-1,1,1),0),0),PLE!$AA$28*OFFSET(Import.PLQ,$A18-1,AC$15-1,1,1)),IF($E18&lt;&gt;1,IF(ISNUMBER(INDEX(Import.PLE,Detalhamento!$E18,Detalhamento!AC$15)),IF(INDEX(Import.PLE,Detalhamento!$E18,Detalhamento!AC$15)&lt;=mediçao,0,OFFSET(Import.PLQ,$A18-1,AC$15-1,1,1)),OFFSET(Import.PLQ,$A18-1,AC$15-1,1,1)),(1-PLE!$AA$28)*OFFSET(Import.PLQ,$A18-1,AC$15-1,1,1))))</f>
        <v>0</v>
      </c>
      <c r="AD18" s="146">
        <f ca="1">IF(AD$13="",0,CHOOSE(Detalhamento.OpçãoServiços,OFFSET(Import.PLQ,$A18-1,AD$15-1,1,1),IF($E18&lt;&gt;1,IF(ISNUMBER(INDEX(Import.PLE,Detalhamento!$E18,Detalhamento!AD$15)),IF(INDEX(Import.PLE,Detalhamento!$E18,Detalhamento!AD$15)&lt;=mediçao,OFFSET(Import.PLQ,$A18-1,AD$15-1,1,1),0),0),PLE!$AA$28*OFFSET(Import.PLQ,$A18-1,AD$15-1,1,1)),IF($E18&lt;&gt;1,IF(ISNUMBER(INDEX(Import.PLE,Detalhamento!$E18,Detalhamento!AD$15)),IF(INDEX(Import.PLE,Detalhamento!$E18,Detalhamento!AD$15)&lt;=mediçao,0,OFFSET(Import.PLQ,$A18-1,AD$15-1,1,1)),OFFSET(Import.PLQ,$A18-1,AD$15-1,1,1)),(1-PLE!$AA$28)*OFFSET(Import.PLQ,$A18-1,AD$15-1,1,1))))</f>
        <v>0</v>
      </c>
      <c r="AE18" s="146">
        <f ca="1">IF(AE$13="",0,CHOOSE(Detalhamento.OpçãoServiços,OFFSET(Import.PLQ,$A18-1,AE$15-1,1,1),IF($E18&lt;&gt;1,IF(ISNUMBER(INDEX(Import.PLE,Detalhamento!$E18,Detalhamento!AE$15)),IF(INDEX(Import.PLE,Detalhamento!$E18,Detalhamento!AE$15)&lt;=mediçao,OFFSET(Import.PLQ,$A18-1,AE$15-1,1,1),0),0),PLE!$AA$28*OFFSET(Import.PLQ,$A18-1,AE$15-1,1,1)),IF($E18&lt;&gt;1,IF(ISNUMBER(INDEX(Import.PLE,Detalhamento!$E18,Detalhamento!AE$15)),IF(INDEX(Import.PLE,Detalhamento!$E18,Detalhamento!AE$15)&lt;=mediçao,0,OFFSET(Import.PLQ,$A18-1,AE$15-1,1,1)),OFFSET(Import.PLQ,$A18-1,AE$15-1,1,1)),(1-PLE!$AA$28)*OFFSET(Import.PLQ,$A18-1,AE$15-1,1,1))))</f>
        <v>0</v>
      </c>
      <c r="AF18" s="146">
        <f ca="1">IF(AF$13="",0,CHOOSE(Detalhamento.OpçãoServiços,OFFSET(Import.PLQ,$A18-1,AF$15-1,1,1),IF($E18&lt;&gt;1,IF(ISNUMBER(INDEX(Import.PLE,Detalhamento!$E18,Detalhamento!AF$15)),IF(INDEX(Import.PLE,Detalhamento!$E18,Detalhamento!AF$15)&lt;=mediçao,OFFSET(Import.PLQ,$A18-1,AF$15-1,1,1),0),0),PLE!$AA$28*OFFSET(Import.PLQ,$A18-1,AF$15-1,1,1)),IF($E18&lt;&gt;1,IF(ISNUMBER(INDEX(Import.PLE,Detalhamento!$E18,Detalhamento!AF$15)),IF(INDEX(Import.PLE,Detalhamento!$E18,Detalhamento!AF$15)&lt;=mediçao,0,OFFSET(Import.PLQ,$A18-1,AF$15-1,1,1)),OFFSET(Import.PLQ,$A18-1,AF$15-1,1,1)),(1-PLE!$AA$28)*OFFSET(Import.PLQ,$A18-1,AF$15-1,1,1))))</f>
        <v>0</v>
      </c>
      <c r="AG18" s="146">
        <f ca="1">IF(AG$13="",0,CHOOSE(Detalhamento.OpçãoServiços,OFFSET(Import.PLQ,$A18-1,AG$15-1,1,1),IF($E18&lt;&gt;1,IF(ISNUMBER(INDEX(Import.PLE,Detalhamento!$E18,Detalhamento!AG$15)),IF(INDEX(Import.PLE,Detalhamento!$E18,Detalhamento!AG$15)&lt;=mediçao,OFFSET(Import.PLQ,$A18-1,AG$15-1,1,1),0),0),PLE!$AA$28*OFFSET(Import.PLQ,$A18-1,AG$15-1,1,1)),IF($E18&lt;&gt;1,IF(ISNUMBER(INDEX(Import.PLE,Detalhamento!$E18,Detalhamento!AG$15)),IF(INDEX(Import.PLE,Detalhamento!$E18,Detalhamento!AG$15)&lt;=mediçao,0,OFFSET(Import.PLQ,$A18-1,AG$15-1,1,1)),OFFSET(Import.PLQ,$A18-1,AG$15-1,1,1)),(1-PLE!$AA$28)*OFFSET(Import.PLQ,$A18-1,AG$15-1,1,1))))</f>
        <v>0</v>
      </c>
      <c r="AH18" s="146">
        <f ca="1">IF(AH$13="",0,CHOOSE(Detalhamento.OpçãoServiços,OFFSET(Import.PLQ,$A18-1,AH$15-1,1,1),IF($E18&lt;&gt;1,IF(ISNUMBER(INDEX(Import.PLE,Detalhamento!$E18,Detalhamento!AH$15)),IF(INDEX(Import.PLE,Detalhamento!$E18,Detalhamento!AH$15)&lt;=mediçao,OFFSET(Import.PLQ,$A18-1,AH$15-1,1,1),0),0),PLE!$AA$28*OFFSET(Import.PLQ,$A18-1,AH$15-1,1,1)),IF($E18&lt;&gt;1,IF(ISNUMBER(INDEX(Import.PLE,Detalhamento!$E18,Detalhamento!AH$15)),IF(INDEX(Import.PLE,Detalhamento!$E18,Detalhamento!AH$15)&lt;=mediçao,0,OFFSET(Import.PLQ,$A18-1,AH$15-1,1,1)),OFFSET(Import.PLQ,$A18-1,AH$15-1,1,1)),(1-PLE!$AA$28)*OFFSET(Import.PLQ,$A18-1,AH$15-1,1,1))))</f>
        <v>0</v>
      </c>
      <c r="AI18" s="146">
        <f ca="1">IF(AI$13="",0,CHOOSE(Detalhamento.OpçãoServiços,OFFSET(Import.PLQ,$A18-1,AI$15-1,1,1),IF($E18&lt;&gt;1,IF(ISNUMBER(INDEX(Import.PLE,Detalhamento!$E18,Detalhamento!AI$15)),IF(INDEX(Import.PLE,Detalhamento!$E18,Detalhamento!AI$15)&lt;=mediçao,OFFSET(Import.PLQ,$A18-1,AI$15-1,1,1),0),0),PLE!$AA$28*OFFSET(Import.PLQ,$A18-1,AI$15-1,1,1)),IF($E18&lt;&gt;1,IF(ISNUMBER(INDEX(Import.PLE,Detalhamento!$E18,Detalhamento!AI$15)),IF(INDEX(Import.PLE,Detalhamento!$E18,Detalhamento!AI$15)&lt;=mediçao,0,OFFSET(Import.PLQ,$A18-1,AI$15-1,1,1)),OFFSET(Import.PLQ,$A18-1,AI$15-1,1,1)),(1-PLE!$AA$28)*OFFSET(Import.PLQ,$A18-1,AI$15-1,1,1))))</f>
        <v>0</v>
      </c>
      <c r="AJ18" s="146">
        <f ca="1">IF(AJ$13="",0,CHOOSE(Detalhamento.OpçãoServiços,OFFSET(Import.PLQ,$A18-1,AJ$15-1,1,1),IF($E18&lt;&gt;1,IF(ISNUMBER(INDEX(Import.PLE,Detalhamento!$E18,Detalhamento!AJ$15)),IF(INDEX(Import.PLE,Detalhamento!$E18,Detalhamento!AJ$15)&lt;=mediçao,OFFSET(Import.PLQ,$A18-1,AJ$15-1,1,1),0),0),PLE!$AA$28*OFFSET(Import.PLQ,$A18-1,AJ$15-1,1,1)),IF($E18&lt;&gt;1,IF(ISNUMBER(INDEX(Import.PLE,Detalhamento!$E18,Detalhamento!AJ$15)),IF(INDEX(Import.PLE,Detalhamento!$E18,Detalhamento!AJ$15)&lt;=mediçao,0,OFFSET(Import.PLQ,$A18-1,AJ$15-1,1,1)),OFFSET(Import.PLQ,$A18-1,AJ$15-1,1,1)),(1-PLE!$AA$28)*OFFSET(Import.PLQ,$A18-1,AJ$15-1,1,1))))</f>
        <v>0</v>
      </c>
      <c r="AK18" s="146">
        <f ca="1">IF(AK$13="",0,CHOOSE(Detalhamento.OpçãoServiços,OFFSET(Import.PLQ,$A18-1,AK$15-1,1,1),IF($E18&lt;&gt;1,IF(ISNUMBER(INDEX(Import.PLE,Detalhamento!$E18,Detalhamento!AK$15)),IF(INDEX(Import.PLE,Detalhamento!$E18,Detalhamento!AK$15)&lt;=mediçao,OFFSET(Import.PLQ,$A18-1,AK$15-1,1,1),0),0),PLE!$AA$28*OFFSET(Import.PLQ,$A18-1,AK$15-1,1,1)),IF($E18&lt;&gt;1,IF(ISNUMBER(INDEX(Import.PLE,Detalhamento!$E18,Detalhamento!AK$15)),IF(INDEX(Import.PLE,Detalhamento!$E18,Detalhamento!AK$15)&lt;=mediçao,0,OFFSET(Import.PLQ,$A18-1,AK$15-1,1,1)),OFFSET(Import.PLQ,$A18-1,AK$15-1,1,1)),(1-PLE!$AA$28)*OFFSET(Import.PLQ,$A18-1,AK$15-1,1,1))))</f>
        <v>0</v>
      </c>
      <c r="AL18" s="146">
        <f ca="1">IF(AL$13="",0,CHOOSE(Detalhamento.OpçãoServiços,OFFSET(Import.PLQ,$A18-1,AL$15-1,1,1),IF($E18&lt;&gt;1,IF(ISNUMBER(INDEX(Import.PLE,Detalhamento!$E18,Detalhamento!AL$15)),IF(INDEX(Import.PLE,Detalhamento!$E18,Detalhamento!AL$15)&lt;=mediçao,OFFSET(Import.PLQ,$A18-1,AL$15-1,1,1),0),0),PLE!$AA$28*OFFSET(Import.PLQ,$A18-1,AL$15-1,1,1)),IF($E18&lt;&gt;1,IF(ISNUMBER(INDEX(Import.PLE,Detalhamento!$E18,Detalhamento!AL$15)),IF(INDEX(Import.PLE,Detalhamento!$E18,Detalhamento!AL$15)&lt;=mediçao,0,OFFSET(Import.PLQ,$A18-1,AL$15-1,1,1)),OFFSET(Import.PLQ,$A18-1,AL$15-1,1,1)),(1-PLE!$AA$28)*OFFSET(Import.PLQ,$A18-1,AL$15-1,1,1))))</f>
        <v>0</v>
      </c>
      <c r="AM18" s="146">
        <f ca="1">IF(AM$13="",0,CHOOSE(Detalhamento.OpçãoServiços,OFFSET(Import.PLQ,$A18-1,AM$15-1,1,1),IF($E18&lt;&gt;1,IF(ISNUMBER(INDEX(Import.PLE,Detalhamento!$E18,Detalhamento!AM$15)),IF(INDEX(Import.PLE,Detalhamento!$E18,Detalhamento!AM$15)&lt;=mediçao,OFFSET(Import.PLQ,$A18-1,AM$15-1,1,1),0),0),PLE!$AA$28*OFFSET(Import.PLQ,$A18-1,AM$15-1,1,1)),IF($E18&lt;&gt;1,IF(ISNUMBER(INDEX(Import.PLE,Detalhamento!$E18,Detalhamento!AM$15)),IF(INDEX(Import.PLE,Detalhamento!$E18,Detalhamento!AM$15)&lt;=mediçao,0,OFFSET(Import.PLQ,$A18-1,AM$15-1,1,1)),OFFSET(Import.PLQ,$A18-1,AM$15-1,1,1)),(1-PLE!$AA$28)*OFFSET(Import.PLQ,$A18-1,AM$15-1,1,1))))</f>
        <v>0</v>
      </c>
      <c r="AN18" s="146">
        <f ca="1">IF(AN$13="",0,CHOOSE(Detalhamento.OpçãoServiços,OFFSET(Import.PLQ,$A18-1,AN$15-1,1,1),IF($E18&lt;&gt;1,IF(ISNUMBER(INDEX(Import.PLE,Detalhamento!$E18,Detalhamento!AN$15)),IF(INDEX(Import.PLE,Detalhamento!$E18,Detalhamento!AN$15)&lt;=mediçao,OFFSET(Import.PLQ,$A18-1,AN$15-1,1,1),0),0),PLE!$AA$28*OFFSET(Import.PLQ,$A18-1,AN$15-1,1,1)),IF($E18&lt;&gt;1,IF(ISNUMBER(INDEX(Import.PLE,Detalhamento!$E18,Detalhamento!AN$15)),IF(INDEX(Import.PLE,Detalhamento!$E18,Detalhamento!AN$15)&lt;=mediçao,0,OFFSET(Import.PLQ,$A18-1,AN$15-1,1,1)),OFFSET(Import.PLQ,$A18-1,AN$15-1,1,1)),(1-PLE!$AA$28)*OFFSET(Import.PLQ,$A18-1,AN$15-1,1,1))))</f>
        <v>0</v>
      </c>
      <c r="AO18" s="146">
        <f ca="1">IF(AO$13="",0,CHOOSE(Detalhamento.OpçãoServiços,OFFSET(Import.PLQ,$A18-1,AO$15-1,1,1),IF($E18&lt;&gt;1,IF(ISNUMBER(INDEX(Import.PLE,Detalhamento!$E18,Detalhamento!AO$15)),IF(INDEX(Import.PLE,Detalhamento!$E18,Detalhamento!AO$15)&lt;=mediçao,OFFSET(Import.PLQ,$A18-1,AO$15-1,1,1),0),0),PLE!$AA$28*OFFSET(Import.PLQ,$A18-1,AO$15-1,1,1)),IF($E18&lt;&gt;1,IF(ISNUMBER(INDEX(Import.PLE,Detalhamento!$E18,Detalhamento!AO$15)),IF(INDEX(Import.PLE,Detalhamento!$E18,Detalhamento!AO$15)&lt;=mediçao,0,OFFSET(Import.PLQ,$A18-1,AO$15-1,1,1)),OFFSET(Import.PLQ,$A18-1,AO$15-1,1,1)),(1-PLE!$AA$28)*OFFSET(Import.PLQ,$A18-1,AO$15-1,1,1))))</f>
        <v>0</v>
      </c>
      <c r="AP18" s="146">
        <f ca="1">IF(AP$13="",0,CHOOSE(Detalhamento.OpçãoServiços,OFFSET(Import.PLQ,$A18-1,AP$15-1,1,1),IF($E18&lt;&gt;1,IF(ISNUMBER(INDEX(Import.PLE,Detalhamento!$E18,Detalhamento!AP$15)),IF(INDEX(Import.PLE,Detalhamento!$E18,Detalhamento!AP$15)&lt;=mediçao,OFFSET(Import.PLQ,$A18-1,AP$15-1,1,1),0),0),PLE!$AA$28*OFFSET(Import.PLQ,$A18-1,AP$15-1,1,1)),IF($E18&lt;&gt;1,IF(ISNUMBER(INDEX(Import.PLE,Detalhamento!$E18,Detalhamento!AP$15)),IF(INDEX(Import.PLE,Detalhamento!$E18,Detalhamento!AP$15)&lt;=mediçao,0,OFFSET(Import.PLQ,$A18-1,AP$15-1,1,1)),OFFSET(Import.PLQ,$A18-1,AP$15-1,1,1)),(1-PLE!$AA$28)*OFFSET(Import.PLQ,$A18-1,AP$15-1,1,1))))</f>
        <v>0</v>
      </c>
      <c r="AQ18" s="146">
        <f ca="1">IF(AQ$13="",0,CHOOSE(Detalhamento.OpçãoServiços,OFFSET(Import.PLQ,$A18-1,AQ$15-1,1,1),IF($E18&lt;&gt;1,IF(ISNUMBER(INDEX(Import.PLE,Detalhamento!$E18,Detalhamento!AQ$15)),IF(INDEX(Import.PLE,Detalhamento!$E18,Detalhamento!AQ$15)&lt;=mediçao,OFFSET(Import.PLQ,$A18-1,AQ$15-1,1,1),0),0),PLE!$AA$28*OFFSET(Import.PLQ,$A18-1,AQ$15-1,1,1)),IF($E18&lt;&gt;1,IF(ISNUMBER(INDEX(Import.PLE,Detalhamento!$E18,Detalhamento!AQ$15)),IF(INDEX(Import.PLE,Detalhamento!$E18,Detalhamento!AQ$15)&lt;=mediçao,0,OFFSET(Import.PLQ,$A18-1,AQ$15-1,1,1)),OFFSET(Import.PLQ,$A18-1,AQ$15-1,1,1)),(1-PLE!$AA$28)*OFFSET(Import.PLQ,$A18-1,AQ$15-1,1,1))))</f>
        <v>0</v>
      </c>
      <c r="AR18" s="146">
        <f ca="1">IF(AR$13="",0,CHOOSE(Detalhamento.OpçãoServiços,OFFSET(Import.PLQ,$A18-1,AR$15-1,1,1),IF($E18&lt;&gt;1,IF(ISNUMBER(INDEX(Import.PLE,Detalhamento!$E18,Detalhamento!AR$15)),IF(INDEX(Import.PLE,Detalhamento!$E18,Detalhamento!AR$15)&lt;=mediçao,OFFSET(Import.PLQ,$A18-1,AR$15-1,1,1),0),0),PLE!$AA$28*OFFSET(Import.PLQ,$A18-1,AR$15-1,1,1)),IF($E18&lt;&gt;1,IF(ISNUMBER(INDEX(Import.PLE,Detalhamento!$E18,Detalhamento!AR$15)),IF(INDEX(Import.PLE,Detalhamento!$E18,Detalhamento!AR$15)&lt;=mediçao,0,OFFSET(Import.PLQ,$A18-1,AR$15-1,1,1)),OFFSET(Import.PLQ,$A18-1,AR$15-1,1,1)),(1-PLE!$AA$28)*OFFSET(Import.PLQ,$A18-1,AR$15-1,1,1))))</f>
        <v>0</v>
      </c>
      <c r="AS18" s="146">
        <f ca="1">IF(AS$13="",0,CHOOSE(Detalhamento.OpçãoServiços,OFFSET(Import.PLQ,$A18-1,AS$15-1,1,1),IF($E18&lt;&gt;1,IF(ISNUMBER(INDEX(Import.PLE,Detalhamento!$E18,Detalhamento!AS$15)),IF(INDEX(Import.PLE,Detalhamento!$E18,Detalhamento!AS$15)&lt;=mediçao,OFFSET(Import.PLQ,$A18-1,AS$15-1,1,1),0),0),PLE!$AA$28*OFFSET(Import.PLQ,$A18-1,AS$15-1,1,1)),IF($E18&lt;&gt;1,IF(ISNUMBER(INDEX(Import.PLE,Detalhamento!$E18,Detalhamento!AS$15)),IF(INDEX(Import.PLE,Detalhamento!$E18,Detalhamento!AS$15)&lt;=mediçao,0,OFFSET(Import.PLQ,$A18-1,AS$15-1,1,1)),OFFSET(Import.PLQ,$A18-1,AS$15-1,1,1)),(1-PLE!$AA$28)*OFFSET(Import.PLQ,$A18-1,AS$15-1,1,1))))</f>
        <v>0</v>
      </c>
      <c r="AT18" s="146">
        <f ca="1">IF(AT$13="",0,CHOOSE(Detalhamento.OpçãoServiços,OFFSET(Import.PLQ,$A18-1,AT$15-1,1,1),IF($E18&lt;&gt;1,IF(ISNUMBER(INDEX(Import.PLE,Detalhamento!$E18,Detalhamento!AT$15)),IF(INDEX(Import.PLE,Detalhamento!$E18,Detalhamento!AT$15)&lt;=mediçao,OFFSET(Import.PLQ,$A18-1,AT$15-1,1,1),0),0),PLE!$AA$28*OFFSET(Import.PLQ,$A18-1,AT$15-1,1,1)),IF($E18&lt;&gt;1,IF(ISNUMBER(INDEX(Import.PLE,Detalhamento!$E18,Detalhamento!AT$15)),IF(INDEX(Import.PLE,Detalhamento!$E18,Detalhamento!AT$15)&lt;=mediçao,0,OFFSET(Import.PLQ,$A18-1,AT$15-1,1,1)),OFFSET(Import.PLQ,$A18-1,AT$15-1,1,1)),(1-PLE!$AA$28)*OFFSET(Import.PLQ,$A18-1,AT$15-1,1,1))))</f>
        <v>0</v>
      </c>
      <c r="AU18" s="146">
        <f ca="1">IF(AU$13="",0,CHOOSE(Detalhamento.OpçãoServiços,OFFSET(Import.PLQ,$A18-1,AU$15-1,1,1),IF($E18&lt;&gt;1,IF(ISNUMBER(INDEX(Import.PLE,Detalhamento!$E18,Detalhamento!AU$15)),IF(INDEX(Import.PLE,Detalhamento!$E18,Detalhamento!AU$15)&lt;=mediçao,OFFSET(Import.PLQ,$A18-1,AU$15-1,1,1),0),0),PLE!$AA$28*OFFSET(Import.PLQ,$A18-1,AU$15-1,1,1)),IF($E18&lt;&gt;1,IF(ISNUMBER(INDEX(Import.PLE,Detalhamento!$E18,Detalhamento!AU$15)),IF(INDEX(Import.PLE,Detalhamento!$E18,Detalhamento!AU$15)&lt;=mediçao,0,OFFSET(Import.PLQ,$A18-1,AU$15-1,1,1)),OFFSET(Import.PLQ,$A18-1,AU$15-1,1,1)),(1-PLE!$AA$28)*OFFSET(Import.PLQ,$A18-1,AU$15-1,1,1))))</f>
        <v>0</v>
      </c>
      <c r="AV18" s="146">
        <f ca="1">IF(AV$13="",0,CHOOSE(Detalhamento.OpçãoServiços,OFFSET(Import.PLQ,$A18-1,AV$15-1,1,1),IF($E18&lt;&gt;1,IF(ISNUMBER(INDEX(Import.PLE,Detalhamento!$E18,Detalhamento!AV$15)),IF(INDEX(Import.PLE,Detalhamento!$E18,Detalhamento!AV$15)&lt;=mediçao,OFFSET(Import.PLQ,$A18-1,AV$15-1,1,1),0),0),PLE!$AA$28*OFFSET(Import.PLQ,$A18-1,AV$15-1,1,1)),IF($E18&lt;&gt;1,IF(ISNUMBER(INDEX(Import.PLE,Detalhamento!$E18,Detalhamento!AV$15)),IF(INDEX(Import.PLE,Detalhamento!$E18,Detalhamento!AV$15)&lt;=mediçao,0,OFFSET(Import.PLQ,$A18-1,AV$15-1,1,1)),OFFSET(Import.PLQ,$A18-1,AV$15-1,1,1)),(1-PLE!$AA$28)*OFFSET(Import.PLQ,$A18-1,AV$15-1,1,1))))</f>
        <v>0</v>
      </c>
      <c r="AW18" s="146">
        <f ca="1">IF(AW$13="",0,CHOOSE(Detalhamento.OpçãoServiços,OFFSET(Import.PLQ,$A18-1,AW$15-1,1,1),IF($E18&lt;&gt;1,IF(ISNUMBER(INDEX(Import.PLE,Detalhamento!$E18,Detalhamento!AW$15)),IF(INDEX(Import.PLE,Detalhamento!$E18,Detalhamento!AW$15)&lt;=mediçao,OFFSET(Import.PLQ,$A18-1,AW$15-1,1,1),0),0),PLE!$AA$28*OFFSET(Import.PLQ,$A18-1,AW$15-1,1,1)),IF($E18&lt;&gt;1,IF(ISNUMBER(INDEX(Import.PLE,Detalhamento!$E18,Detalhamento!AW$15)),IF(INDEX(Import.PLE,Detalhamento!$E18,Detalhamento!AW$15)&lt;=mediçao,0,OFFSET(Import.PLQ,$A18-1,AW$15-1,1,1)),OFFSET(Import.PLQ,$A18-1,AW$15-1,1,1)),(1-PLE!$AA$28)*OFFSET(Import.PLQ,$A18-1,AW$15-1,1,1))))</f>
        <v>0</v>
      </c>
      <c r="AX18" s="146">
        <f ca="1">IF(AX$13="",0,CHOOSE(Detalhamento.OpçãoServiços,OFFSET(Import.PLQ,$A18-1,AX$15-1,1,1),IF($E18&lt;&gt;1,IF(ISNUMBER(INDEX(Import.PLE,Detalhamento!$E18,Detalhamento!AX$15)),IF(INDEX(Import.PLE,Detalhamento!$E18,Detalhamento!AX$15)&lt;=mediçao,OFFSET(Import.PLQ,$A18-1,AX$15-1,1,1),0),0),PLE!$AA$28*OFFSET(Import.PLQ,$A18-1,AX$15-1,1,1)),IF($E18&lt;&gt;1,IF(ISNUMBER(INDEX(Import.PLE,Detalhamento!$E18,Detalhamento!AX$15)),IF(INDEX(Import.PLE,Detalhamento!$E18,Detalhamento!AX$15)&lt;=mediçao,0,OFFSET(Import.PLQ,$A18-1,AX$15-1,1,1)),OFFSET(Import.PLQ,$A18-1,AX$15-1,1,1)),(1-PLE!$AA$28)*OFFSET(Import.PLQ,$A18-1,AX$15-1,1,1))))</f>
        <v>0</v>
      </c>
      <c r="AY18" s="146">
        <f ca="1">IF(AY$13="",0,CHOOSE(Detalhamento.OpçãoServiços,OFFSET(Import.PLQ,$A18-1,AY$15-1,1,1),IF($E18&lt;&gt;1,IF(ISNUMBER(INDEX(Import.PLE,Detalhamento!$E18,Detalhamento!AY$15)),IF(INDEX(Import.PLE,Detalhamento!$E18,Detalhamento!AY$15)&lt;=mediçao,OFFSET(Import.PLQ,$A18-1,AY$15-1,1,1),0),0),PLE!$AA$28*OFFSET(Import.PLQ,$A18-1,AY$15-1,1,1)),IF($E18&lt;&gt;1,IF(ISNUMBER(INDEX(Import.PLE,Detalhamento!$E18,Detalhamento!AY$15)),IF(INDEX(Import.PLE,Detalhamento!$E18,Detalhamento!AY$15)&lt;=mediçao,0,OFFSET(Import.PLQ,$A18-1,AY$15-1,1,1)),OFFSET(Import.PLQ,$A18-1,AY$15-1,1,1)),(1-PLE!$AA$28)*OFFSET(Import.PLQ,$A18-1,AY$15-1,1,1))))</f>
        <v>0</v>
      </c>
      <c r="AZ18" s="146">
        <f ca="1">IF(AZ$13="",0,CHOOSE(Detalhamento.OpçãoServiços,OFFSET(Import.PLQ,$A18-1,AZ$15-1,1,1),IF($E18&lt;&gt;1,IF(ISNUMBER(INDEX(Import.PLE,Detalhamento!$E18,Detalhamento!AZ$15)),IF(INDEX(Import.PLE,Detalhamento!$E18,Detalhamento!AZ$15)&lt;=mediçao,OFFSET(Import.PLQ,$A18-1,AZ$15-1,1,1),0),0),PLE!$AA$28*OFFSET(Import.PLQ,$A18-1,AZ$15-1,1,1)),IF($E18&lt;&gt;1,IF(ISNUMBER(INDEX(Import.PLE,Detalhamento!$E18,Detalhamento!AZ$15)),IF(INDEX(Import.PLE,Detalhamento!$E18,Detalhamento!AZ$15)&lt;=mediçao,0,OFFSET(Import.PLQ,$A18-1,AZ$15-1,1,1)),OFFSET(Import.PLQ,$A18-1,AZ$15-1,1,1)),(1-PLE!$AA$28)*OFFSET(Import.PLQ,$A18-1,AZ$15-1,1,1))))</f>
        <v>0</v>
      </c>
      <c r="BA18" s="146">
        <f ca="1">IF(BA$13="",0,CHOOSE(Detalhamento.OpçãoServiços,OFFSET(Import.PLQ,$A18-1,BA$15-1,1,1),IF($E18&lt;&gt;1,IF(ISNUMBER(INDEX(Import.PLE,Detalhamento!$E18,Detalhamento!BA$15)),IF(INDEX(Import.PLE,Detalhamento!$E18,Detalhamento!BA$15)&lt;=mediçao,OFFSET(Import.PLQ,$A18-1,BA$15-1,1,1),0),0),PLE!$AA$28*OFFSET(Import.PLQ,$A18-1,BA$15-1,1,1)),IF($E18&lt;&gt;1,IF(ISNUMBER(INDEX(Import.PLE,Detalhamento!$E18,Detalhamento!BA$15)),IF(INDEX(Import.PLE,Detalhamento!$E18,Detalhamento!BA$15)&lt;=mediçao,0,OFFSET(Import.PLQ,$A18-1,BA$15-1,1,1)),OFFSET(Import.PLQ,$A18-1,BA$15-1,1,1)),(1-PLE!$AA$28)*OFFSET(Import.PLQ,$A18-1,BA$15-1,1,1))))</f>
        <v>0</v>
      </c>
      <c r="BB18" s="146">
        <f ca="1">IF(BB$13="",0,CHOOSE(Detalhamento.OpçãoServiços,OFFSET(Import.PLQ,$A18-1,BB$15-1,1,1),IF($E18&lt;&gt;1,IF(ISNUMBER(INDEX(Import.PLE,Detalhamento!$E18,Detalhamento!BB$15)),IF(INDEX(Import.PLE,Detalhamento!$E18,Detalhamento!BB$15)&lt;=mediçao,OFFSET(Import.PLQ,$A18-1,BB$15-1,1,1),0),0),PLE!$AA$28*OFFSET(Import.PLQ,$A18-1,BB$15-1,1,1)),IF($E18&lt;&gt;1,IF(ISNUMBER(INDEX(Import.PLE,Detalhamento!$E18,Detalhamento!BB$15)),IF(INDEX(Import.PLE,Detalhamento!$E18,Detalhamento!BB$15)&lt;=mediçao,0,OFFSET(Import.PLQ,$A18-1,BB$15-1,1,1)),OFFSET(Import.PLQ,$A18-1,BB$15-1,1,1)),(1-PLE!$AA$28)*OFFSET(Import.PLQ,$A18-1,BB$15-1,1,1))))</f>
        <v>0</v>
      </c>
      <c r="BC18" s="146">
        <f ca="1">IF(BC$13="",0,CHOOSE(Detalhamento.OpçãoServiços,OFFSET(Import.PLQ,$A18-1,BC$15-1,1,1),IF($E18&lt;&gt;1,IF(ISNUMBER(INDEX(Import.PLE,Detalhamento!$E18,Detalhamento!BC$15)),IF(INDEX(Import.PLE,Detalhamento!$E18,Detalhamento!BC$15)&lt;=mediçao,OFFSET(Import.PLQ,$A18-1,BC$15-1,1,1),0),0),PLE!$AA$28*OFFSET(Import.PLQ,$A18-1,BC$15-1,1,1)),IF($E18&lt;&gt;1,IF(ISNUMBER(INDEX(Import.PLE,Detalhamento!$E18,Detalhamento!BC$15)),IF(INDEX(Import.PLE,Detalhamento!$E18,Detalhamento!BC$15)&lt;=mediçao,0,OFFSET(Import.PLQ,$A18-1,BC$15-1,1,1)),OFFSET(Import.PLQ,$A18-1,BC$15-1,1,1)),(1-PLE!$AA$28)*OFFSET(Import.PLQ,$A18-1,BC$15-1,1,1))))</f>
        <v>0</v>
      </c>
      <c r="BD18" s="146">
        <f ca="1">IF(BD$13="",0,CHOOSE(Detalhamento.OpçãoServiços,OFFSET(Import.PLQ,$A18-1,BD$15-1,1,1),IF($E18&lt;&gt;1,IF(ISNUMBER(INDEX(Import.PLE,Detalhamento!$E18,Detalhamento!BD$15)),IF(INDEX(Import.PLE,Detalhamento!$E18,Detalhamento!BD$15)&lt;=mediçao,OFFSET(Import.PLQ,$A18-1,BD$15-1,1,1),0),0),PLE!$AA$28*OFFSET(Import.PLQ,$A18-1,BD$15-1,1,1)),IF($E18&lt;&gt;1,IF(ISNUMBER(INDEX(Import.PLE,Detalhamento!$E18,Detalhamento!BD$15)),IF(INDEX(Import.PLE,Detalhamento!$E18,Detalhamento!BD$15)&lt;=mediçao,0,OFFSET(Import.PLQ,$A18-1,BD$15-1,1,1)),OFFSET(Import.PLQ,$A18-1,BD$15-1,1,1)),(1-PLE!$AA$28)*OFFSET(Import.PLQ,$A18-1,BD$15-1,1,1))))</f>
        <v>0</v>
      </c>
      <c r="BE18" s="146">
        <f ca="1">IF(BE$13="",0,CHOOSE(Detalhamento.OpçãoServiços,OFFSET(Import.PLQ,$A18-1,BE$15-1,1,1),IF($E18&lt;&gt;1,IF(ISNUMBER(INDEX(Import.PLE,Detalhamento!$E18,Detalhamento!BE$15)),IF(INDEX(Import.PLE,Detalhamento!$E18,Detalhamento!BE$15)&lt;=mediçao,OFFSET(Import.PLQ,$A18-1,BE$15-1,1,1),0),0),PLE!$AA$28*OFFSET(Import.PLQ,$A18-1,BE$15-1,1,1)),IF($E18&lt;&gt;1,IF(ISNUMBER(INDEX(Import.PLE,Detalhamento!$E18,Detalhamento!BE$15)),IF(INDEX(Import.PLE,Detalhamento!$E18,Detalhamento!BE$15)&lt;=mediçao,0,OFFSET(Import.PLQ,$A18-1,BE$15-1,1,1)),OFFSET(Import.PLQ,$A18-1,BE$15-1,1,1)),(1-PLE!$AA$28)*OFFSET(Import.PLQ,$A18-1,BE$15-1,1,1))))</f>
        <v>0</v>
      </c>
      <c r="BF18" s="146">
        <f ca="1">IF(BF$13="",0,CHOOSE(Detalhamento.OpçãoServiços,OFFSET(Import.PLQ,$A18-1,BF$15-1,1,1),IF($E18&lt;&gt;1,IF(ISNUMBER(INDEX(Import.PLE,Detalhamento!$E18,Detalhamento!BF$15)),IF(INDEX(Import.PLE,Detalhamento!$E18,Detalhamento!BF$15)&lt;=mediçao,OFFSET(Import.PLQ,$A18-1,BF$15-1,1,1),0),0),PLE!$AA$28*OFFSET(Import.PLQ,$A18-1,BF$15-1,1,1)),IF($E18&lt;&gt;1,IF(ISNUMBER(INDEX(Import.PLE,Detalhamento!$E18,Detalhamento!BF$15)),IF(INDEX(Import.PLE,Detalhamento!$E18,Detalhamento!BF$15)&lt;=mediçao,0,OFFSET(Import.PLQ,$A18-1,BF$15-1,1,1)),OFFSET(Import.PLQ,$A18-1,BF$15-1,1,1)),(1-PLE!$AA$28)*OFFSET(Import.PLQ,$A18-1,BF$15-1,1,1))))</f>
        <v>0</v>
      </c>
      <c r="BG18" s="146">
        <f ca="1">IF(BG$13="",0,CHOOSE(Detalhamento.OpçãoServiços,OFFSET(Import.PLQ,$A18-1,BG$15-1,1,1),IF($E18&lt;&gt;1,IF(ISNUMBER(INDEX(Import.PLE,Detalhamento!$E18,Detalhamento!BG$15)),IF(INDEX(Import.PLE,Detalhamento!$E18,Detalhamento!BG$15)&lt;=mediçao,OFFSET(Import.PLQ,$A18-1,BG$15-1,1,1),0),0),PLE!$AA$28*OFFSET(Import.PLQ,$A18-1,BG$15-1,1,1)),IF($E18&lt;&gt;1,IF(ISNUMBER(INDEX(Import.PLE,Detalhamento!$E18,Detalhamento!BG$15)),IF(INDEX(Import.PLE,Detalhamento!$E18,Detalhamento!BG$15)&lt;=mediçao,0,OFFSET(Import.PLQ,$A18-1,BG$15-1,1,1)),OFFSET(Import.PLQ,$A18-1,BG$15-1,1,1)),(1-PLE!$AA$28)*OFFSET(Import.PLQ,$A18-1,BG$15-1,1,1))))</f>
        <v>0</v>
      </c>
      <c r="BH18" s="146">
        <f ca="1">IF(BH$13="",0,CHOOSE(Detalhamento.OpçãoServiços,OFFSET(Import.PLQ,$A18-1,BH$15-1,1,1),IF($E18&lt;&gt;1,IF(ISNUMBER(INDEX(Import.PLE,Detalhamento!$E18,Detalhamento!BH$15)),IF(INDEX(Import.PLE,Detalhamento!$E18,Detalhamento!BH$15)&lt;=mediçao,OFFSET(Import.PLQ,$A18-1,BH$15-1,1,1),0),0),PLE!$AA$28*OFFSET(Import.PLQ,$A18-1,BH$15-1,1,1)),IF($E18&lt;&gt;1,IF(ISNUMBER(INDEX(Import.PLE,Detalhamento!$E18,Detalhamento!BH$15)),IF(INDEX(Import.PLE,Detalhamento!$E18,Detalhamento!BH$15)&lt;=mediçao,0,OFFSET(Import.PLQ,$A18-1,BH$15-1,1,1)),OFFSET(Import.PLQ,$A18-1,BH$15-1,1,1)),(1-PLE!$AA$28)*OFFSET(Import.PLQ,$A18-1,BH$15-1,1,1))))</f>
        <v>0</v>
      </c>
      <c r="BI18" s="146">
        <f ca="1">IF(BI$13="",0,CHOOSE(Detalhamento.OpçãoServiços,OFFSET(Import.PLQ,$A18-1,BI$15-1,1,1),IF($E18&lt;&gt;1,IF(ISNUMBER(INDEX(Import.PLE,Detalhamento!$E18,Detalhamento!BI$15)),IF(INDEX(Import.PLE,Detalhamento!$E18,Detalhamento!BI$15)&lt;=mediçao,OFFSET(Import.PLQ,$A18-1,BI$15-1,1,1),0),0),PLE!$AA$28*OFFSET(Import.PLQ,$A18-1,BI$15-1,1,1)),IF($E18&lt;&gt;1,IF(ISNUMBER(INDEX(Import.PLE,Detalhamento!$E18,Detalhamento!BI$15)),IF(INDEX(Import.PLE,Detalhamento!$E18,Detalhamento!BI$15)&lt;=mediçao,0,OFFSET(Import.PLQ,$A18-1,BI$15-1,1,1)),OFFSET(Import.PLQ,$A18-1,BI$15-1,1,1)),(1-PLE!$AA$28)*OFFSET(Import.PLQ,$A18-1,BI$15-1,1,1))))</f>
        <v>0</v>
      </c>
    </row>
    <row r="19" spans="1:61">
      <c r="A19" s="157">
        <v>19</v>
      </c>
      <c r="B19" s="21" t="str">
        <f t="shared" ca="1" si="2"/>
        <v>Evento</v>
      </c>
      <c r="E19" s="155">
        <f t="shared" ca="1" si="3"/>
        <v>2</v>
      </c>
      <c r="F19" s="156">
        <f t="shared" ca="1" si="4"/>
        <v>20000</v>
      </c>
      <c r="G19" s="156" t="e">
        <f t="shared" ca="1" si="5"/>
        <v>#REF!</v>
      </c>
      <c r="H19" s="181" t="str">
        <f t="shared" ca="1" si="5"/>
        <v/>
      </c>
      <c r="I19" s="37" t="e">
        <f t="shared" ca="1" si="6"/>
        <v>#REF!</v>
      </c>
      <c r="J19" s="146" t="e">
        <f t="shared" ca="1" si="7"/>
        <v>#REF!</v>
      </c>
      <c r="K19" s="67"/>
      <c r="L19" s="146" t="e">
        <f ca="1">IF(L$13="",0,CHOOSE(Detalhamento.OpçãoServiços,OFFSET(Import.PLQ,$A19-1,L$15-1,1,1),IF($E19&lt;&gt;1,IF(ISNUMBER(INDEX(Import.PLE,Detalhamento!$E19,Detalhamento!L$15)),IF(INDEX(Import.PLE,Detalhamento!$E19,Detalhamento!L$15)&lt;=mediçao,OFFSET(Import.PLQ,$A19-1,L$15-1,1,1),0),0),PLE!$AA$28*OFFSET(Import.PLQ,$A19-1,L$15-1,1,1)),IF($E19&lt;&gt;1,IF(ISNUMBER(INDEX(Import.PLE,Detalhamento!$E19,Detalhamento!L$15)),IF(INDEX(Import.PLE,Detalhamento!$E19,Detalhamento!L$15)&lt;=mediçao,0,OFFSET(Import.PLQ,$A19-1,L$15-1,1,1)),OFFSET(Import.PLQ,$A19-1,L$15-1,1,1)),(1-PLE!$AA$28)*OFFSET(Import.PLQ,$A19-1,L$15-1,1,1))))</f>
        <v>#REF!</v>
      </c>
      <c r="M19" s="146" t="e">
        <f ca="1">IF(M$13="",0,CHOOSE(Detalhamento.OpçãoServiços,OFFSET(Import.PLQ,$A19-1,M$15-1,1,1),IF($E19&lt;&gt;1,IF(ISNUMBER(INDEX(Import.PLE,Detalhamento!$E19,Detalhamento!M$15)),IF(INDEX(Import.PLE,Detalhamento!$E19,Detalhamento!M$15)&lt;=mediçao,OFFSET(Import.PLQ,$A19-1,M$15-1,1,1),0),0),PLE!$AA$28*OFFSET(Import.PLQ,$A19-1,M$15-1,1,1)),IF($E19&lt;&gt;1,IF(ISNUMBER(INDEX(Import.PLE,Detalhamento!$E19,Detalhamento!M$15)),IF(INDEX(Import.PLE,Detalhamento!$E19,Detalhamento!M$15)&lt;=mediçao,0,OFFSET(Import.PLQ,$A19-1,M$15-1,1,1)),OFFSET(Import.PLQ,$A19-1,M$15-1,1,1)),(1-PLE!$AA$28)*OFFSET(Import.PLQ,$A19-1,M$15-1,1,1))))</f>
        <v>#REF!</v>
      </c>
      <c r="N19" s="146" t="e">
        <f ca="1">IF(N$13="",0,CHOOSE(Detalhamento.OpçãoServiços,OFFSET(Import.PLQ,$A19-1,N$15-1,1,1),IF($E19&lt;&gt;1,IF(ISNUMBER(INDEX(Import.PLE,Detalhamento!$E19,Detalhamento!N$15)),IF(INDEX(Import.PLE,Detalhamento!$E19,Detalhamento!N$15)&lt;=mediçao,OFFSET(Import.PLQ,$A19-1,N$15-1,1,1),0),0),PLE!$AA$28*OFFSET(Import.PLQ,$A19-1,N$15-1,1,1)),IF($E19&lt;&gt;1,IF(ISNUMBER(INDEX(Import.PLE,Detalhamento!$E19,Detalhamento!N$15)),IF(INDEX(Import.PLE,Detalhamento!$E19,Detalhamento!N$15)&lt;=mediçao,0,OFFSET(Import.PLQ,$A19-1,N$15-1,1,1)),OFFSET(Import.PLQ,$A19-1,N$15-1,1,1)),(1-PLE!$AA$28)*OFFSET(Import.PLQ,$A19-1,N$15-1,1,1))))</f>
        <v>#REF!</v>
      </c>
      <c r="O19" s="146" t="e">
        <f ca="1">IF(O$13="",0,CHOOSE(Detalhamento.OpçãoServiços,OFFSET(Import.PLQ,$A19-1,O$15-1,1,1),IF($E19&lt;&gt;1,IF(ISNUMBER(INDEX(Import.PLE,Detalhamento!$E19,Detalhamento!O$15)),IF(INDEX(Import.PLE,Detalhamento!$E19,Detalhamento!O$15)&lt;=mediçao,OFFSET(Import.PLQ,$A19-1,O$15-1,1,1),0),0),PLE!$AA$28*OFFSET(Import.PLQ,$A19-1,O$15-1,1,1)),IF($E19&lt;&gt;1,IF(ISNUMBER(INDEX(Import.PLE,Detalhamento!$E19,Detalhamento!O$15)),IF(INDEX(Import.PLE,Detalhamento!$E19,Detalhamento!O$15)&lt;=mediçao,0,OFFSET(Import.PLQ,$A19-1,O$15-1,1,1)),OFFSET(Import.PLQ,$A19-1,O$15-1,1,1)),(1-PLE!$AA$28)*OFFSET(Import.PLQ,$A19-1,O$15-1,1,1))))</f>
        <v>#REF!</v>
      </c>
      <c r="P19" s="146">
        <f ca="1">IF(P$13="",0,CHOOSE(Detalhamento.OpçãoServiços,OFFSET(Import.PLQ,$A19-1,P$15-1,1,1),IF($E19&lt;&gt;1,IF(ISNUMBER(INDEX(Import.PLE,Detalhamento!$E19,Detalhamento!P$15)),IF(INDEX(Import.PLE,Detalhamento!$E19,Detalhamento!P$15)&lt;=mediçao,OFFSET(Import.PLQ,$A19-1,P$15-1,1,1),0),0),PLE!$AA$28*OFFSET(Import.PLQ,$A19-1,P$15-1,1,1)),IF($E19&lt;&gt;1,IF(ISNUMBER(INDEX(Import.PLE,Detalhamento!$E19,Detalhamento!P$15)),IF(INDEX(Import.PLE,Detalhamento!$E19,Detalhamento!P$15)&lt;=mediçao,0,OFFSET(Import.PLQ,$A19-1,P$15-1,1,1)),OFFSET(Import.PLQ,$A19-1,P$15-1,1,1)),(1-PLE!$AA$28)*OFFSET(Import.PLQ,$A19-1,P$15-1,1,1))))</f>
        <v>0</v>
      </c>
      <c r="Q19" s="146">
        <f ca="1">IF(Q$13="",0,CHOOSE(Detalhamento.OpçãoServiços,OFFSET(Import.PLQ,$A19-1,Q$15-1,1,1),IF($E19&lt;&gt;1,IF(ISNUMBER(INDEX(Import.PLE,Detalhamento!$E19,Detalhamento!Q$15)),IF(INDEX(Import.PLE,Detalhamento!$E19,Detalhamento!Q$15)&lt;=mediçao,OFFSET(Import.PLQ,$A19-1,Q$15-1,1,1),0),0),PLE!$AA$28*OFFSET(Import.PLQ,$A19-1,Q$15-1,1,1)),IF($E19&lt;&gt;1,IF(ISNUMBER(INDEX(Import.PLE,Detalhamento!$E19,Detalhamento!Q$15)),IF(INDEX(Import.PLE,Detalhamento!$E19,Detalhamento!Q$15)&lt;=mediçao,0,OFFSET(Import.PLQ,$A19-1,Q$15-1,1,1)),OFFSET(Import.PLQ,$A19-1,Q$15-1,1,1)),(1-PLE!$AA$28)*OFFSET(Import.PLQ,$A19-1,Q$15-1,1,1))))</f>
        <v>0</v>
      </c>
      <c r="R19" s="146">
        <f ca="1">IF(R$13="",0,CHOOSE(Detalhamento.OpçãoServiços,OFFSET(Import.PLQ,$A19-1,R$15-1,1,1),IF($E19&lt;&gt;1,IF(ISNUMBER(INDEX(Import.PLE,Detalhamento!$E19,Detalhamento!R$15)),IF(INDEX(Import.PLE,Detalhamento!$E19,Detalhamento!R$15)&lt;=mediçao,OFFSET(Import.PLQ,$A19-1,R$15-1,1,1),0),0),PLE!$AA$28*OFFSET(Import.PLQ,$A19-1,R$15-1,1,1)),IF($E19&lt;&gt;1,IF(ISNUMBER(INDEX(Import.PLE,Detalhamento!$E19,Detalhamento!R$15)),IF(INDEX(Import.PLE,Detalhamento!$E19,Detalhamento!R$15)&lt;=mediçao,0,OFFSET(Import.PLQ,$A19-1,R$15-1,1,1)),OFFSET(Import.PLQ,$A19-1,R$15-1,1,1)),(1-PLE!$AA$28)*OFFSET(Import.PLQ,$A19-1,R$15-1,1,1))))</f>
        <v>0</v>
      </c>
      <c r="S19" s="146">
        <f ca="1">IF(S$13="",0,CHOOSE(Detalhamento.OpçãoServiços,OFFSET(Import.PLQ,$A19-1,S$15-1,1,1),IF($E19&lt;&gt;1,IF(ISNUMBER(INDEX(Import.PLE,Detalhamento!$E19,Detalhamento!S$15)),IF(INDEX(Import.PLE,Detalhamento!$E19,Detalhamento!S$15)&lt;=mediçao,OFFSET(Import.PLQ,$A19-1,S$15-1,1,1),0),0),PLE!$AA$28*OFFSET(Import.PLQ,$A19-1,S$15-1,1,1)),IF($E19&lt;&gt;1,IF(ISNUMBER(INDEX(Import.PLE,Detalhamento!$E19,Detalhamento!S$15)),IF(INDEX(Import.PLE,Detalhamento!$E19,Detalhamento!S$15)&lt;=mediçao,0,OFFSET(Import.PLQ,$A19-1,S$15-1,1,1)),OFFSET(Import.PLQ,$A19-1,S$15-1,1,1)),(1-PLE!$AA$28)*OFFSET(Import.PLQ,$A19-1,S$15-1,1,1))))</f>
        <v>0</v>
      </c>
      <c r="T19" s="146">
        <f ca="1">IF(T$13="",0,CHOOSE(Detalhamento.OpçãoServiços,OFFSET(Import.PLQ,$A19-1,T$15-1,1,1),IF($E19&lt;&gt;1,IF(ISNUMBER(INDEX(Import.PLE,Detalhamento!$E19,Detalhamento!T$15)),IF(INDEX(Import.PLE,Detalhamento!$E19,Detalhamento!T$15)&lt;=mediçao,OFFSET(Import.PLQ,$A19-1,T$15-1,1,1),0),0),PLE!$AA$28*OFFSET(Import.PLQ,$A19-1,T$15-1,1,1)),IF($E19&lt;&gt;1,IF(ISNUMBER(INDEX(Import.PLE,Detalhamento!$E19,Detalhamento!T$15)),IF(INDEX(Import.PLE,Detalhamento!$E19,Detalhamento!T$15)&lt;=mediçao,0,OFFSET(Import.PLQ,$A19-1,T$15-1,1,1)),OFFSET(Import.PLQ,$A19-1,T$15-1,1,1)),(1-PLE!$AA$28)*OFFSET(Import.PLQ,$A19-1,T$15-1,1,1))))</f>
        <v>0</v>
      </c>
      <c r="U19" s="146">
        <f ca="1">IF(U$13="",0,CHOOSE(Detalhamento.OpçãoServiços,OFFSET(Import.PLQ,$A19-1,U$15-1,1,1),IF($E19&lt;&gt;1,IF(ISNUMBER(INDEX(Import.PLE,Detalhamento!$E19,Detalhamento!U$15)),IF(INDEX(Import.PLE,Detalhamento!$E19,Detalhamento!U$15)&lt;=mediçao,OFFSET(Import.PLQ,$A19-1,U$15-1,1,1),0),0),PLE!$AA$28*OFFSET(Import.PLQ,$A19-1,U$15-1,1,1)),IF($E19&lt;&gt;1,IF(ISNUMBER(INDEX(Import.PLE,Detalhamento!$E19,Detalhamento!U$15)),IF(INDEX(Import.PLE,Detalhamento!$E19,Detalhamento!U$15)&lt;=mediçao,0,OFFSET(Import.PLQ,$A19-1,U$15-1,1,1)),OFFSET(Import.PLQ,$A19-1,U$15-1,1,1)),(1-PLE!$AA$28)*OFFSET(Import.PLQ,$A19-1,U$15-1,1,1))))</f>
        <v>0</v>
      </c>
      <c r="V19" s="146">
        <f ca="1">IF(V$13="",0,CHOOSE(Detalhamento.OpçãoServiços,OFFSET(Import.PLQ,$A19-1,V$15-1,1,1),IF($E19&lt;&gt;1,IF(ISNUMBER(INDEX(Import.PLE,Detalhamento!$E19,Detalhamento!V$15)),IF(INDEX(Import.PLE,Detalhamento!$E19,Detalhamento!V$15)&lt;=mediçao,OFFSET(Import.PLQ,$A19-1,V$15-1,1,1),0),0),PLE!$AA$28*OFFSET(Import.PLQ,$A19-1,V$15-1,1,1)),IF($E19&lt;&gt;1,IF(ISNUMBER(INDEX(Import.PLE,Detalhamento!$E19,Detalhamento!V$15)),IF(INDEX(Import.PLE,Detalhamento!$E19,Detalhamento!V$15)&lt;=mediçao,0,OFFSET(Import.PLQ,$A19-1,V$15-1,1,1)),OFFSET(Import.PLQ,$A19-1,V$15-1,1,1)),(1-PLE!$AA$28)*OFFSET(Import.PLQ,$A19-1,V$15-1,1,1))))</f>
        <v>0</v>
      </c>
      <c r="W19" s="146">
        <f ca="1">IF(W$13="",0,CHOOSE(Detalhamento.OpçãoServiços,OFFSET(Import.PLQ,$A19-1,W$15-1,1,1),IF($E19&lt;&gt;1,IF(ISNUMBER(INDEX(Import.PLE,Detalhamento!$E19,Detalhamento!W$15)),IF(INDEX(Import.PLE,Detalhamento!$E19,Detalhamento!W$15)&lt;=mediçao,OFFSET(Import.PLQ,$A19-1,W$15-1,1,1),0),0),PLE!$AA$28*OFFSET(Import.PLQ,$A19-1,W$15-1,1,1)),IF($E19&lt;&gt;1,IF(ISNUMBER(INDEX(Import.PLE,Detalhamento!$E19,Detalhamento!W$15)),IF(INDEX(Import.PLE,Detalhamento!$E19,Detalhamento!W$15)&lt;=mediçao,0,OFFSET(Import.PLQ,$A19-1,W$15-1,1,1)),OFFSET(Import.PLQ,$A19-1,W$15-1,1,1)),(1-PLE!$AA$28)*OFFSET(Import.PLQ,$A19-1,W$15-1,1,1))))</f>
        <v>0</v>
      </c>
      <c r="X19" s="146">
        <f ca="1">IF(X$13="",0,CHOOSE(Detalhamento.OpçãoServiços,OFFSET(Import.PLQ,$A19-1,X$15-1,1,1),IF($E19&lt;&gt;1,IF(ISNUMBER(INDEX(Import.PLE,Detalhamento!$E19,Detalhamento!X$15)),IF(INDEX(Import.PLE,Detalhamento!$E19,Detalhamento!X$15)&lt;=mediçao,OFFSET(Import.PLQ,$A19-1,X$15-1,1,1),0),0),PLE!$AA$28*OFFSET(Import.PLQ,$A19-1,X$15-1,1,1)),IF($E19&lt;&gt;1,IF(ISNUMBER(INDEX(Import.PLE,Detalhamento!$E19,Detalhamento!X$15)),IF(INDEX(Import.PLE,Detalhamento!$E19,Detalhamento!X$15)&lt;=mediçao,0,OFFSET(Import.PLQ,$A19-1,X$15-1,1,1)),OFFSET(Import.PLQ,$A19-1,X$15-1,1,1)),(1-PLE!$AA$28)*OFFSET(Import.PLQ,$A19-1,X$15-1,1,1))))</f>
        <v>0</v>
      </c>
      <c r="Y19" s="146">
        <f ca="1">IF(Y$13="",0,CHOOSE(Detalhamento.OpçãoServiços,OFFSET(Import.PLQ,$A19-1,Y$15-1,1,1),IF($E19&lt;&gt;1,IF(ISNUMBER(INDEX(Import.PLE,Detalhamento!$E19,Detalhamento!Y$15)),IF(INDEX(Import.PLE,Detalhamento!$E19,Detalhamento!Y$15)&lt;=mediçao,OFFSET(Import.PLQ,$A19-1,Y$15-1,1,1),0),0),PLE!$AA$28*OFFSET(Import.PLQ,$A19-1,Y$15-1,1,1)),IF($E19&lt;&gt;1,IF(ISNUMBER(INDEX(Import.PLE,Detalhamento!$E19,Detalhamento!Y$15)),IF(INDEX(Import.PLE,Detalhamento!$E19,Detalhamento!Y$15)&lt;=mediçao,0,OFFSET(Import.PLQ,$A19-1,Y$15-1,1,1)),OFFSET(Import.PLQ,$A19-1,Y$15-1,1,1)),(1-PLE!$AA$28)*OFFSET(Import.PLQ,$A19-1,Y$15-1,1,1))))</f>
        <v>0</v>
      </c>
      <c r="Z19" s="146">
        <f ca="1">IF(Z$13="",0,CHOOSE(Detalhamento.OpçãoServiços,OFFSET(Import.PLQ,$A19-1,Z$15-1,1,1),IF($E19&lt;&gt;1,IF(ISNUMBER(INDEX(Import.PLE,Detalhamento!$E19,Detalhamento!Z$15)),IF(INDEX(Import.PLE,Detalhamento!$E19,Detalhamento!Z$15)&lt;=mediçao,OFFSET(Import.PLQ,$A19-1,Z$15-1,1,1),0),0),PLE!$AA$28*OFFSET(Import.PLQ,$A19-1,Z$15-1,1,1)),IF($E19&lt;&gt;1,IF(ISNUMBER(INDEX(Import.PLE,Detalhamento!$E19,Detalhamento!Z$15)),IF(INDEX(Import.PLE,Detalhamento!$E19,Detalhamento!Z$15)&lt;=mediçao,0,OFFSET(Import.PLQ,$A19-1,Z$15-1,1,1)),OFFSET(Import.PLQ,$A19-1,Z$15-1,1,1)),(1-PLE!$AA$28)*OFFSET(Import.PLQ,$A19-1,Z$15-1,1,1))))</f>
        <v>0</v>
      </c>
      <c r="AA19" s="146">
        <f ca="1">IF(AA$13="",0,CHOOSE(Detalhamento.OpçãoServiços,OFFSET(Import.PLQ,$A19-1,AA$15-1,1,1),IF($E19&lt;&gt;1,IF(ISNUMBER(INDEX(Import.PLE,Detalhamento!$E19,Detalhamento!AA$15)),IF(INDEX(Import.PLE,Detalhamento!$E19,Detalhamento!AA$15)&lt;=mediçao,OFFSET(Import.PLQ,$A19-1,AA$15-1,1,1),0),0),PLE!$AA$28*OFFSET(Import.PLQ,$A19-1,AA$15-1,1,1)),IF($E19&lt;&gt;1,IF(ISNUMBER(INDEX(Import.PLE,Detalhamento!$E19,Detalhamento!AA$15)),IF(INDEX(Import.PLE,Detalhamento!$E19,Detalhamento!AA$15)&lt;=mediçao,0,OFFSET(Import.PLQ,$A19-1,AA$15-1,1,1)),OFFSET(Import.PLQ,$A19-1,AA$15-1,1,1)),(1-PLE!$AA$28)*OFFSET(Import.PLQ,$A19-1,AA$15-1,1,1))))</f>
        <v>0</v>
      </c>
      <c r="AB19" s="146">
        <f ca="1">IF(AB$13="",0,CHOOSE(Detalhamento.OpçãoServiços,OFFSET(Import.PLQ,$A19-1,AB$15-1,1,1),IF($E19&lt;&gt;1,IF(ISNUMBER(INDEX(Import.PLE,Detalhamento!$E19,Detalhamento!AB$15)),IF(INDEX(Import.PLE,Detalhamento!$E19,Detalhamento!AB$15)&lt;=mediçao,OFFSET(Import.PLQ,$A19-1,AB$15-1,1,1),0),0),PLE!$AA$28*OFFSET(Import.PLQ,$A19-1,AB$15-1,1,1)),IF($E19&lt;&gt;1,IF(ISNUMBER(INDEX(Import.PLE,Detalhamento!$E19,Detalhamento!AB$15)),IF(INDEX(Import.PLE,Detalhamento!$E19,Detalhamento!AB$15)&lt;=mediçao,0,OFFSET(Import.PLQ,$A19-1,AB$15-1,1,1)),OFFSET(Import.PLQ,$A19-1,AB$15-1,1,1)),(1-PLE!$AA$28)*OFFSET(Import.PLQ,$A19-1,AB$15-1,1,1))))</f>
        <v>0</v>
      </c>
      <c r="AC19" s="146">
        <f ca="1">IF(AC$13="",0,CHOOSE(Detalhamento.OpçãoServiços,OFFSET(Import.PLQ,$A19-1,AC$15-1,1,1),IF($E19&lt;&gt;1,IF(ISNUMBER(INDEX(Import.PLE,Detalhamento!$E19,Detalhamento!AC$15)),IF(INDEX(Import.PLE,Detalhamento!$E19,Detalhamento!AC$15)&lt;=mediçao,OFFSET(Import.PLQ,$A19-1,AC$15-1,1,1),0),0),PLE!$AA$28*OFFSET(Import.PLQ,$A19-1,AC$15-1,1,1)),IF($E19&lt;&gt;1,IF(ISNUMBER(INDEX(Import.PLE,Detalhamento!$E19,Detalhamento!AC$15)),IF(INDEX(Import.PLE,Detalhamento!$E19,Detalhamento!AC$15)&lt;=mediçao,0,OFFSET(Import.PLQ,$A19-1,AC$15-1,1,1)),OFFSET(Import.PLQ,$A19-1,AC$15-1,1,1)),(1-PLE!$AA$28)*OFFSET(Import.PLQ,$A19-1,AC$15-1,1,1))))</f>
        <v>0</v>
      </c>
      <c r="AD19" s="146">
        <f ca="1">IF(AD$13="",0,CHOOSE(Detalhamento.OpçãoServiços,OFFSET(Import.PLQ,$A19-1,AD$15-1,1,1),IF($E19&lt;&gt;1,IF(ISNUMBER(INDEX(Import.PLE,Detalhamento!$E19,Detalhamento!AD$15)),IF(INDEX(Import.PLE,Detalhamento!$E19,Detalhamento!AD$15)&lt;=mediçao,OFFSET(Import.PLQ,$A19-1,AD$15-1,1,1),0),0),PLE!$AA$28*OFFSET(Import.PLQ,$A19-1,AD$15-1,1,1)),IF($E19&lt;&gt;1,IF(ISNUMBER(INDEX(Import.PLE,Detalhamento!$E19,Detalhamento!AD$15)),IF(INDEX(Import.PLE,Detalhamento!$E19,Detalhamento!AD$15)&lt;=mediçao,0,OFFSET(Import.PLQ,$A19-1,AD$15-1,1,1)),OFFSET(Import.PLQ,$A19-1,AD$15-1,1,1)),(1-PLE!$AA$28)*OFFSET(Import.PLQ,$A19-1,AD$15-1,1,1))))</f>
        <v>0</v>
      </c>
      <c r="AE19" s="146">
        <f ca="1">IF(AE$13="",0,CHOOSE(Detalhamento.OpçãoServiços,OFFSET(Import.PLQ,$A19-1,AE$15-1,1,1),IF($E19&lt;&gt;1,IF(ISNUMBER(INDEX(Import.PLE,Detalhamento!$E19,Detalhamento!AE$15)),IF(INDEX(Import.PLE,Detalhamento!$E19,Detalhamento!AE$15)&lt;=mediçao,OFFSET(Import.PLQ,$A19-1,AE$15-1,1,1),0),0),PLE!$AA$28*OFFSET(Import.PLQ,$A19-1,AE$15-1,1,1)),IF($E19&lt;&gt;1,IF(ISNUMBER(INDEX(Import.PLE,Detalhamento!$E19,Detalhamento!AE$15)),IF(INDEX(Import.PLE,Detalhamento!$E19,Detalhamento!AE$15)&lt;=mediçao,0,OFFSET(Import.PLQ,$A19-1,AE$15-1,1,1)),OFFSET(Import.PLQ,$A19-1,AE$15-1,1,1)),(1-PLE!$AA$28)*OFFSET(Import.PLQ,$A19-1,AE$15-1,1,1))))</f>
        <v>0</v>
      </c>
      <c r="AF19" s="146">
        <f ca="1">IF(AF$13="",0,CHOOSE(Detalhamento.OpçãoServiços,OFFSET(Import.PLQ,$A19-1,AF$15-1,1,1),IF($E19&lt;&gt;1,IF(ISNUMBER(INDEX(Import.PLE,Detalhamento!$E19,Detalhamento!AF$15)),IF(INDEX(Import.PLE,Detalhamento!$E19,Detalhamento!AF$15)&lt;=mediçao,OFFSET(Import.PLQ,$A19-1,AF$15-1,1,1),0),0),PLE!$AA$28*OFFSET(Import.PLQ,$A19-1,AF$15-1,1,1)),IF($E19&lt;&gt;1,IF(ISNUMBER(INDEX(Import.PLE,Detalhamento!$E19,Detalhamento!AF$15)),IF(INDEX(Import.PLE,Detalhamento!$E19,Detalhamento!AF$15)&lt;=mediçao,0,OFFSET(Import.PLQ,$A19-1,AF$15-1,1,1)),OFFSET(Import.PLQ,$A19-1,AF$15-1,1,1)),(1-PLE!$AA$28)*OFFSET(Import.PLQ,$A19-1,AF$15-1,1,1))))</f>
        <v>0</v>
      </c>
      <c r="AG19" s="146">
        <f ca="1">IF(AG$13="",0,CHOOSE(Detalhamento.OpçãoServiços,OFFSET(Import.PLQ,$A19-1,AG$15-1,1,1),IF($E19&lt;&gt;1,IF(ISNUMBER(INDEX(Import.PLE,Detalhamento!$E19,Detalhamento!AG$15)),IF(INDEX(Import.PLE,Detalhamento!$E19,Detalhamento!AG$15)&lt;=mediçao,OFFSET(Import.PLQ,$A19-1,AG$15-1,1,1),0),0),PLE!$AA$28*OFFSET(Import.PLQ,$A19-1,AG$15-1,1,1)),IF($E19&lt;&gt;1,IF(ISNUMBER(INDEX(Import.PLE,Detalhamento!$E19,Detalhamento!AG$15)),IF(INDEX(Import.PLE,Detalhamento!$E19,Detalhamento!AG$15)&lt;=mediçao,0,OFFSET(Import.PLQ,$A19-1,AG$15-1,1,1)),OFFSET(Import.PLQ,$A19-1,AG$15-1,1,1)),(1-PLE!$AA$28)*OFFSET(Import.PLQ,$A19-1,AG$15-1,1,1))))</f>
        <v>0</v>
      </c>
      <c r="AH19" s="146">
        <f ca="1">IF(AH$13="",0,CHOOSE(Detalhamento.OpçãoServiços,OFFSET(Import.PLQ,$A19-1,AH$15-1,1,1),IF($E19&lt;&gt;1,IF(ISNUMBER(INDEX(Import.PLE,Detalhamento!$E19,Detalhamento!AH$15)),IF(INDEX(Import.PLE,Detalhamento!$E19,Detalhamento!AH$15)&lt;=mediçao,OFFSET(Import.PLQ,$A19-1,AH$15-1,1,1),0),0),PLE!$AA$28*OFFSET(Import.PLQ,$A19-1,AH$15-1,1,1)),IF($E19&lt;&gt;1,IF(ISNUMBER(INDEX(Import.PLE,Detalhamento!$E19,Detalhamento!AH$15)),IF(INDEX(Import.PLE,Detalhamento!$E19,Detalhamento!AH$15)&lt;=mediçao,0,OFFSET(Import.PLQ,$A19-1,AH$15-1,1,1)),OFFSET(Import.PLQ,$A19-1,AH$15-1,1,1)),(1-PLE!$AA$28)*OFFSET(Import.PLQ,$A19-1,AH$15-1,1,1))))</f>
        <v>0</v>
      </c>
      <c r="AI19" s="146">
        <f ca="1">IF(AI$13="",0,CHOOSE(Detalhamento.OpçãoServiços,OFFSET(Import.PLQ,$A19-1,AI$15-1,1,1),IF($E19&lt;&gt;1,IF(ISNUMBER(INDEX(Import.PLE,Detalhamento!$E19,Detalhamento!AI$15)),IF(INDEX(Import.PLE,Detalhamento!$E19,Detalhamento!AI$15)&lt;=mediçao,OFFSET(Import.PLQ,$A19-1,AI$15-1,1,1),0),0),PLE!$AA$28*OFFSET(Import.PLQ,$A19-1,AI$15-1,1,1)),IF($E19&lt;&gt;1,IF(ISNUMBER(INDEX(Import.PLE,Detalhamento!$E19,Detalhamento!AI$15)),IF(INDEX(Import.PLE,Detalhamento!$E19,Detalhamento!AI$15)&lt;=mediçao,0,OFFSET(Import.PLQ,$A19-1,AI$15-1,1,1)),OFFSET(Import.PLQ,$A19-1,AI$15-1,1,1)),(1-PLE!$AA$28)*OFFSET(Import.PLQ,$A19-1,AI$15-1,1,1))))</f>
        <v>0</v>
      </c>
      <c r="AJ19" s="146">
        <f ca="1">IF(AJ$13="",0,CHOOSE(Detalhamento.OpçãoServiços,OFFSET(Import.PLQ,$A19-1,AJ$15-1,1,1),IF($E19&lt;&gt;1,IF(ISNUMBER(INDEX(Import.PLE,Detalhamento!$E19,Detalhamento!AJ$15)),IF(INDEX(Import.PLE,Detalhamento!$E19,Detalhamento!AJ$15)&lt;=mediçao,OFFSET(Import.PLQ,$A19-1,AJ$15-1,1,1),0),0),PLE!$AA$28*OFFSET(Import.PLQ,$A19-1,AJ$15-1,1,1)),IF($E19&lt;&gt;1,IF(ISNUMBER(INDEX(Import.PLE,Detalhamento!$E19,Detalhamento!AJ$15)),IF(INDEX(Import.PLE,Detalhamento!$E19,Detalhamento!AJ$15)&lt;=mediçao,0,OFFSET(Import.PLQ,$A19-1,AJ$15-1,1,1)),OFFSET(Import.PLQ,$A19-1,AJ$15-1,1,1)),(1-PLE!$AA$28)*OFFSET(Import.PLQ,$A19-1,AJ$15-1,1,1))))</f>
        <v>0</v>
      </c>
      <c r="AK19" s="146">
        <f ca="1">IF(AK$13="",0,CHOOSE(Detalhamento.OpçãoServiços,OFFSET(Import.PLQ,$A19-1,AK$15-1,1,1),IF($E19&lt;&gt;1,IF(ISNUMBER(INDEX(Import.PLE,Detalhamento!$E19,Detalhamento!AK$15)),IF(INDEX(Import.PLE,Detalhamento!$E19,Detalhamento!AK$15)&lt;=mediçao,OFFSET(Import.PLQ,$A19-1,AK$15-1,1,1),0),0),PLE!$AA$28*OFFSET(Import.PLQ,$A19-1,AK$15-1,1,1)),IF($E19&lt;&gt;1,IF(ISNUMBER(INDEX(Import.PLE,Detalhamento!$E19,Detalhamento!AK$15)),IF(INDEX(Import.PLE,Detalhamento!$E19,Detalhamento!AK$15)&lt;=mediçao,0,OFFSET(Import.PLQ,$A19-1,AK$15-1,1,1)),OFFSET(Import.PLQ,$A19-1,AK$15-1,1,1)),(1-PLE!$AA$28)*OFFSET(Import.PLQ,$A19-1,AK$15-1,1,1))))</f>
        <v>0</v>
      </c>
      <c r="AL19" s="146">
        <f ca="1">IF(AL$13="",0,CHOOSE(Detalhamento.OpçãoServiços,OFFSET(Import.PLQ,$A19-1,AL$15-1,1,1),IF($E19&lt;&gt;1,IF(ISNUMBER(INDEX(Import.PLE,Detalhamento!$E19,Detalhamento!AL$15)),IF(INDEX(Import.PLE,Detalhamento!$E19,Detalhamento!AL$15)&lt;=mediçao,OFFSET(Import.PLQ,$A19-1,AL$15-1,1,1),0),0),PLE!$AA$28*OFFSET(Import.PLQ,$A19-1,AL$15-1,1,1)),IF($E19&lt;&gt;1,IF(ISNUMBER(INDEX(Import.PLE,Detalhamento!$E19,Detalhamento!AL$15)),IF(INDEX(Import.PLE,Detalhamento!$E19,Detalhamento!AL$15)&lt;=mediçao,0,OFFSET(Import.PLQ,$A19-1,AL$15-1,1,1)),OFFSET(Import.PLQ,$A19-1,AL$15-1,1,1)),(1-PLE!$AA$28)*OFFSET(Import.PLQ,$A19-1,AL$15-1,1,1))))</f>
        <v>0</v>
      </c>
      <c r="AM19" s="146">
        <f ca="1">IF(AM$13="",0,CHOOSE(Detalhamento.OpçãoServiços,OFFSET(Import.PLQ,$A19-1,AM$15-1,1,1),IF($E19&lt;&gt;1,IF(ISNUMBER(INDEX(Import.PLE,Detalhamento!$E19,Detalhamento!AM$15)),IF(INDEX(Import.PLE,Detalhamento!$E19,Detalhamento!AM$15)&lt;=mediçao,OFFSET(Import.PLQ,$A19-1,AM$15-1,1,1),0),0),PLE!$AA$28*OFFSET(Import.PLQ,$A19-1,AM$15-1,1,1)),IF($E19&lt;&gt;1,IF(ISNUMBER(INDEX(Import.PLE,Detalhamento!$E19,Detalhamento!AM$15)),IF(INDEX(Import.PLE,Detalhamento!$E19,Detalhamento!AM$15)&lt;=mediçao,0,OFFSET(Import.PLQ,$A19-1,AM$15-1,1,1)),OFFSET(Import.PLQ,$A19-1,AM$15-1,1,1)),(1-PLE!$AA$28)*OFFSET(Import.PLQ,$A19-1,AM$15-1,1,1))))</f>
        <v>0</v>
      </c>
      <c r="AN19" s="146">
        <f ca="1">IF(AN$13="",0,CHOOSE(Detalhamento.OpçãoServiços,OFFSET(Import.PLQ,$A19-1,AN$15-1,1,1),IF($E19&lt;&gt;1,IF(ISNUMBER(INDEX(Import.PLE,Detalhamento!$E19,Detalhamento!AN$15)),IF(INDEX(Import.PLE,Detalhamento!$E19,Detalhamento!AN$15)&lt;=mediçao,OFFSET(Import.PLQ,$A19-1,AN$15-1,1,1),0),0),PLE!$AA$28*OFFSET(Import.PLQ,$A19-1,AN$15-1,1,1)),IF($E19&lt;&gt;1,IF(ISNUMBER(INDEX(Import.PLE,Detalhamento!$E19,Detalhamento!AN$15)),IF(INDEX(Import.PLE,Detalhamento!$E19,Detalhamento!AN$15)&lt;=mediçao,0,OFFSET(Import.PLQ,$A19-1,AN$15-1,1,1)),OFFSET(Import.PLQ,$A19-1,AN$15-1,1,1)),(1-PLE!$AA$28)*OFFSET(Import.PLQ,$A19-1,AN$15-1,1,1))))</f>
        <v>0</v>
      </c>
      <c r="AO19" s="146">
        <f ca="1">IF(AO$13="",0,CHOOSE(Detalhamento.OpçãoServiços,OFFSET(Import.PLQ,$A19-1,AO$15-1,1,1),IF($E19&lt;&gt;1,IF(ISNUMBER(INDEX(Import.PLE,Detalhamento!$E19,Detalhamento!AO$15)),IF(INDEX(Import.PLE,Detalhamento!$E19,Detalhamento!AO$15)&lt;=mediçao,OFFSET(Import.PLQ,$A19-1,AO$15-1,1,1),0),0),PLE!$AA$28*OFFSET(Import.PLQ,$A19-1,AO$15-1,1,1)),IF($E19&lt;&gt;1,IF(ISNUMBER(INDEX(Import.PLE,Detalhamento!$E19,Detalhamento!AO$15)),IF(INDEX(Import.PLE,Detalhamento!$E19,Detalhamento!AO$15)&lt;=mediçao,0,OFFSET(Import.PLQ,$A19-1,AO$15-1,1,1)),OFFSET(Import.PLQ,$A19-1,AO$15-1,1,1)),(1-PLE!$AA$28)*OFFSET(Import.PLQ,$A19-1,AO$15-1,1,1))))</f>
        <v>0</v>
      </c>
      <c r="AP19" s="146">
        <f ca="1">IF(AP$13="",0,CHOOSE(Detalhamento.OpçãoServiços,OFFSET(Import.PLQ,$A19-1,AP$15-1,1,1),IF($E19&lt;&gt;1,IF(ISNUMBER(INDEX(Import.PLE,Detalhamento!$E19,Detalhamento!AP$15)),IF(INDEX(Import.PLE,Detalhamento!$E19,Detalhamento!AP$15)&lt;=mediçao,OFFSET(Import.PLQ,$A19-1,AP$15-1,1,1),0),0),PLE!$AA$28*OFFSET(Import.PLQ,$A19-1,AP$15-1,1,1)),IF($E19&lt;&gt;1,IF(ISNUMBER(INDEX(Import.PLE,Detalhamento!$E19,Detalhamento!AP$15)),IF(INDEX(Import.PLE,Detalhamento!$E19,Detalhamento!AP$15)&lt;=mediçao,0,OFFSET(Import.PLQ,$A19-1,AP$15-1,1,1)),OFFSET(Import.PLQ,$A19-1,AP$15-1,1,1)),(1-PLE!$AA$28)*OFFSET(Import.PLQ,$A19-1,AP$15-1,1,1))))</f>
        <v>0</v>
      </c>
      <c r="AQ19" s="146">
        <f ca="1">IF(AQ$13="",0,CHOOSE(Detalhamento.OpçãoServiços,OFFSET(Import.PLQ,$A19-1,AQ$15-1,1,1),IF($E19&lt;&gt;1,IF(ISNUMBER(INDEX(Import.PLE,Detalhamento!$E19,Detalhamento!AQ$15)),IF(INDEX(Import.PLE,Detalhamento!$E19,Detalhamento!AQ$15)&lt;=mediçao,OFFSET(Import.PLQ,$A19-1,AQ$15-1,1,1),0),0),PLE!$AA$28*OFFSET(Import.PLQ,$A19-1,AQ$15-1,1,1)),IF($E19&lt;&gt;1,IF(ISNUMBER(INDEX(Import.PLE,Detalhamento!$E19,Detalhamento!AQ$15)),IF(INDEX(Import.PLE,Detalhamento!$E19,Detalhamento!AQ$15)&lt;=mediçao,0,OFFSET(Import.PLQ,$A19-1,AQ$15-1,1,1)),OFFSET(Import.PLQ,$A19-1,AQ$15-1,1,1)),(1-PLE!$AA$28)*OFFSET(Import.PLQ,$A19-1,AQ$15-1,1,1))))</f>
        <v>0</v>
      </c>
      <c r="AR19" s="146">
        <f ca="1">IF(AR$13="",0,CHOOSE(Detalhamento.OpçãoServiços,OFFSET(Import.PLQ,$A19-1,AR$15-1,1,1),IF($E19&lt;&gt;1,IF(ISNUMBER(INDEX(Import.PLE,Detalhamento!$E19,Detalhamento!AR$15)),IF(INDEX(Import.PLE,Detalhamento!$E19,Detalhamento!AR$15)&lt;=mediçao,OFFSET(Import.PLQ,$A19-1,AR$15-1,1,1),0),0),PLE!$AA$28*OFFSET(Import.PLQ,$A19-1,AR$15-1,1,1)),IF($E19&lt;&gt;1,IF(ISNUMBER(INDEX(Import.PLE,Detalhamento!$E19,Detalhamento!AR$15)),IF(INDEX(Import.PLE,Detalhamento!$E19,Detalhamento!AR$15)&lt;=mediçao,0,OFFSET(Import.PLQ,$A19-1,AR$15-1,1,1)),OFFSET(Import.PLQ,$A19-1,AR$15-1,1,1)),(1-PLE!$AA$28)*OFFSET(Import.PLQ,$A19-1,AR$15-1,1,1))))</f>
        <v>0</v>
      </c>
      <c r="AS19" s="146">
        <f ca="1">IF(AS$13="",0,CHOOSE(Detalhamento.OpçãoServiços,OFFSET(Import.PLQ,$A19-1,AS$15-1,1,1),IF($E19&lt;&gt;1,IF(ISNUMBER(INDEX(Import.PLE,Detalhamento!$E19,Detalhamento!AS$15)),IF(INDEX(Import.PLE,Detalhamento!$E19,Detalhamento!AS$15)&lt;=mediçao,OFFSET(Import.PLQ,$A19-1,AS$15-1,1,1),0),0),PLE!$AA$28*OFFSET(Import.PLQ,$A19-1,AS$15-1,1,1)),IF($E19&lt;&gt;1,IF(ISNUMBER(INDEX(Import.PLE,Detalhamento!$E19,Detalhamento!AS$15)),IF(INDEX(Import.PLE,Detalhamento!$E19,Detalhamento!AS$15)&lt;=mediçao,0,OFFSET(Import.PLQ,$A19-1,AS$15-1,1,1)),OFFSET(Import.PLQ,$A19-1,AS$15-1,1,1)),(1-PLE!$AA$28)*OFFSET(Import.PLQ,$A19-1,AS$15-1,1,1))))</f>
        <v>0</v>
      </c>
      <c r="AT19" s="146">
        <f ca="1">IF(AT$13="",0,CHOOSE(Detalhamento.OpçãoServiços,OFFSET(Import.PLQ,$A19-1,AT$15-1,1,1),IF($E19&lt;&gt;1,IF(ISNUMBER(INDEX(Import.PLE,Detalhamento!$E19,Detalhamento!AT$15)),IF(INDEX(Import.PLE,Detalhamento!$E19,Detalhamento!AT$15)&lt;=mediçao,OFFSET(Import.PLQ,$A19-1,AT$15-1,1,1),0),0),PLE!$AA$28*OFFSET(Import.PLQ,$A19-1,AT$15-1,1,1)),IF($E19&lt;&gt;1,IF(ISNUMBER(INDEX(Import.PLE,Detalhamento!$E19,Detalhamento!AT$15)),IF(INDEX(Import.PLE,Detalhamento!$E19,Detalhamento!AT$15)&lt;=mediçao,0,OFFSET(Import.PLQ,$A19-1,AT$15-1,1,1)),OFFSET(Import.PLQ,$A19-1,AT$15-1,1,1)),(1-PLE!$AA$28)*OFFSET(Import.PLQ,$A19-1,AT$15-1,1,1))))</f>
        <v>0</v>
      </c>
      <c r="AU19" s="146">
        <f ca="1">IF(AU$13="",0,CHOOSE(Detalhamento.OpçãoServiços,OFFSET(Import.PLQ,$A19-1,AU$15-1,1,1),IF($E19&lt;&gt;1,IF(ISNUMBER(INDEX(Import.PLE,Detalhamento!$E19,Detalhamento!AU$15)),IF(INDEX(Import.PLE,Detalhamento!$E19,Detalhamento!AU$15)&lt;=mediçao,OFFSET(Import.PLQ,$A19-1,AU$15-1,1,1),0),0),PLE!$AA$28*OFFSET(Import.PLQ,$A19-1,AU$15-1,1,1)),IF($E19&lt;&gt;1,IF(ISNUMBER(INDEX(Import.PLE,Detalhamento!$E19,Detalhamento!AU$15)),IF(INDEX(Import.PLE,Detalhamento!$E19,Detalhamento!AU$15)&lt;=mediçao,0,OFFSET(Import.PLQ,$A19-1,AU$15-1,1,1)),OFFSET(Import.PLQ,$A19-1,AU$15-1,1,1)),(1-PLE!$AA$28)*OFFSET(Import.PLQ,$A19-1,AU$15-1,1,1))))</f>
        <v>0</v>
      </c>
      <c r="AV19" s="146">
        <f ca="1">IF(AV$13="",0,CHOOSE(Detalhamento.OpçãoServiços,OFFSET(Import.PLQ,$A19-1,AV$15-1,1,1),IF($E19&lt;&gt;1,IF(ISNUMBER(INDEX(Import.PLE,Detalhamento!$E19,Detalhamento!AV$15)),IF(INDEX(Import.PLE,Detalhamento!$E19,Detalhamento!AV$15)&lt;=mediçao,OFFSET(Import.PLQ,$A19-1,AV$15-1,1,1),0),0),PLE!$AA$28*OFFSET(Import.PLQ,$A19-1,AV$15-1,1,1)),IF($E19&lt;&gt;1,IF(ISNUMBER(INDEX(Import.PLE,Detalhamento!$E19,Detalhamento!AV$15)),IF(INDEX(Import.PLE,Detalhamento!$E19,Detalhamento!AV$15)&lt;=mediçao,0,OFFSET(Import.PLQ,$A19-1,AV$15-1,1,1)),OFFSET(Import.PLQ,$A19-1,AV$15-1,1,1)),(1-PLE!$AA$28)*OFFSET(Import.PLQ,$A19-1,AV$15-1,1,1))))</f>
        <v>0</v>
      </c>
      <c r="AW19" s="146">
        <f ca="1">IF(AW$13="",0,CHOOSE(Detalhamento.OpçãoServiços,OFFSET(Import.PLQ,$A19-1,AW$15-1,1,1),IF($E19&lt;&gt;1,IF(ISNUMBER(INDEX(Import.PLE,Detalhamento!$E19,Detalhamento!AW$15)),IF(INDEX(Import.PLE,Detalhamento!$E19,Detalhamento!AW$15)&lt;=mediçao,OFFSET(Import.PLQ,$A19-1,AW$15-1,1,1),0),0),PLE!$AA$28*OFFSET(Import.PLQ,$A19-1,AW$15-1,1,1)),IF($E19&lt;&gt;1,IF(ISNUMBER(INDEX(Import.PLE,Detalhamento!$E19,Detalhamento!AW$15)),IF(INDEX(Import.PLE,Detalhamento!$E19,Detalhamento!AW$15)&lt;=mediçao,0,OFFSET(Import.PLQ,$A19-1,AW$15-1,1,1)),OFFSET(Import.PLQ,$A19-1,AW$15-1,1,1)),(1-PLE!$AA$28)*OFFSET(Import.PLQ,$A19-1,AW$15-1,1,1))))</f>
        <v>0</v>
      </c>
      <c r="AX19" s="146">
        <f ca="1">IF(AX$13="",0,CHOOSE(Detalhamento.OpçãoServiços,OFFSET(Import.PLQ,$A19-1,AX$15-1,1,1),IF($E19&lt;&gt;1,IF(ISNUMBER(INDEX(Import.PLE,Detalhamento!$E19,Detalhamento!AX$15)),IF(INDEX(Import.PLE,Detalhamento!$E19,Detalhamento!AX$15)&lt;=mediçao,OFFSET(Import.PLQ,$A19-1,AX$15-1,1,1),0),0),PLE!$AA$28*OFFSET(Import.PLQ,$A19-1,AX$15-1,1,1)),IF($E19&lt;&gt;1,IF(ISNUMBER(INDEX(Import.PLE,Detalhamento!$E19,Detalhamento!AX$15)),IF(INDEX(Import.PLE,Detalhamento!$E19,Detalhamento!AX$15)&lt;=mediçao,0,OFFSET(Import.PLQ,$A19-1,AX$15-1,1,1)),OFFSET(Import.PLQ,$A19-1,AX$15-1,1,1)),(1-PLE!$AA$28)*OFFSET(Import.PLQ,$A19-1,AX$15-1,1,1))))</f>
        <v>0</v>
      </c>
      <c r="AY19" s="146">
        <f ca="1">IF(AY$13="",0,CHOOSE(Detalhamento.OpçãoServiços,OFFSET(Import.PLQ,$A19-1,AY$15-1,1,1),IF($E19&lt;&gt;1,IF(ISNUMBER(INDEX(Import.PLE,Detalhamento!$E19,Detalhamento!AY$15)),IF(INDEX(Import.PLE,Detalhamento!$E19,Detalhamento!AY$15)&lt;=mediçao,OFFSET(Import.PLQ,$A19-1,AY$15-1,1,1),0),0),PLE!$AA$28*OFFSET(Import.PLQ,$A19-1,AY$15-1,1,1)),IF($E19&lt;&gt;1,IF(ISNUMBER(INDEX(Import.PLE,Detalhamento!$E19,Detalhamento!AY$15)),IF(INDEX(Import.PLE,Detalhamento!$E19,Detalhamento!AY$15)&lt;=mediçao,0,OFFSET(Import.PLQ,$A19-1,AY$15-1,1,1)),OFFSET(Import.PLQ,$A19-1,AY$15-1,1,1)),(1-PLE!$AA$28)*OFFSET(Import.PLQ,$A19-1,AY$15-1,1,1))))</f>
        <v>0</v>
      </c>
      <c r="AZ19" s="146">
        <f ca="1">IF(AZ$13="",0,CHOOSE(Detalhamento.OpçãoServiços,OFFSET(Import.PLQ,$A19-1,AZ$15-1,1,1),IF($E19&lt;&gt;1,IF(ISNUMBER(INDEX(Import.PLE,Detalhamento!$E19,Detalhamento!AZ$15)),IF(INDEX(Import.PLE,Detalhamento!$E19,Detalhamento!AZ$15)&lt;=mediçao,OFFSET(Import.PLQ,$A19-1,AZ$15-1,1,1),0),0),PLE!$AA$28*OFFSET(Import.PLQ,$A19-1,AZ$15-1,1,1)),IF($E19&lt;&gt;1,IF(ISNUMBER(INDEX(Import.PLE,Detalhamento!$E19,Detalhamento!AZ$15)),IF(INDEX(Import.PLE,Detalhamento!$E19,Detalhamento!AZ$15)&lt;=mediçao,0,OFFSET(Import.PLQ,$A19-1,AZ$15-1,1,1)),OFFSET(Import.PLQ,$A19-1,AZ$15-1,1,1)),(1-PLE!$AA$28)*OFFSET(Import.PLQ,$A19-1,AZ$15-1,1,1))))</f>
        <v>0</v>
      </c>
      <c r="BA19" s="146">
        <f ca="1">IF(BA$13="",0,CHOOSE(Detalhamento.OpçãoServiços,OFFSET(Import.PLQ,$A19-1,BA$15-1,1,1),IF($E19&lt;&gt;1,IF(ISNUMBER(INDEX(Import.PLE,Detalhamento!$E19,Detalhamento!BA$15)),IF(INDEX(Import.PLE,Detalhamento!$E19,Detalhamento!BA$15)&lt;=mediçao,OFFSET(Import.PLQ,$A19-1,BA$15-1,1,1),0),0),PLE!$AA$28*OFFSET(Import.PLQ,$A19-1,BA$15-1,1,1)),IF($E19&lt;&gt;1,IF(ISNUMBER(INDEX(Import.PLE,Detalhamento!$E19,Detalhamento!BA$15)),IF(INDEX(Import.PLE,Detalhamento!$E19,Detalhamento!BA$15)&lt;=mediçao,0,OFFSET(Import.PLQ,$A19-1,BA$15-1,1,1)),OFFSET(Import.PLQ,$A19-1,BA$15-1,1,1)),(1-PLE!$AA$28)*OFFSET(Import.PLQ,$A19-1,BA$15-1,1,1))))</f>
        <v>0</v>
      </c>
      <c r="BB19" s="146">
        <f ca="1">IF(BB$13="",0,CHOOSE(Detalhamento.OpçãoServiços,OFFSET(Import.PLQ,$A19-1,BB$15-1,1,1),IF($E19&lt;&gt;1,IF(ISNUMBER(INDEX(Import.PLE,Detalhamento!$E19,Detalhamento!BB$15)),IF(INDEX(Import.PLE,Detalhamento!$E19,Detalhamento!BB$15)&lt;=mediçao,OFFSET(Import.PLQ,$A19-1,BB$15-1,1,1),0),0),PLE!$AA$28*OFFSET(Import.PLQ,$A19-1,BB$15-1,1,1)),IF($E19&lt;&gt;1,IF(ISNUMBER(INDEX(Import.PLE,Detalhamento!$E19,Detalhamento!BB$15)),IF(INDEX(Import.PLE,Detalhamento!$E19,Detalhamento!BB$15)&lt;=mediçao,0,OFFSET(Import.PLQ,$A19-1,BB$15-1,1,1)),OFFSET(Import.PLQ,$A19-1,BB$15-1,1,1)),(1-PLE!$AA$28)*OFFSET(Import.PLQ,$A19-1,BB$15-1,1,1))))</f>
        <v>0</v>
      </c>
      <c r="BC19" s="146">
        <f ca="1">IF(BC$13="",0,CHOOSE(Detalhamento.OpçãoServiços,OFFSET(Import.PLQ,$A19-1,BC$15-1,1,1),IF($E19&lt;&gt;1,IF(ISNUMBER(INDEX(Import.PLE,Detalhamento!$E19,Detalhamento!BC$15)),IF(INDEX(Import.PLE,Detalhamento!$E19,Detalhamento!BC$15)&lt;=mediçao,OFFSET(Import.PLQ,$A19-1,BC$15-1,1,1),0),0),PLE!$AA$28*OFFSET(Import.PLQ,$A19-1,BC$15-1,1,1)),IF($E19&lt;&gt;1,IF(ISNUMBER(INDEX(Import.PLE,Detalhamento!$E19,Detalhamento!BC$15)),IF(INDEX(Import.PLE,Detalhamento!$E19,Detalhamento!BC$15)&lt;=mediçao,0,OFFSET(Import.PLQ,$A19-1,BC$15-1,1,1)),OFFSET(Import.PLQ,$A19-1,BC$15-1,1,1)),(1-PLE!$AA$28)*OFFSET(Import.PLQ,$A19-1,BC$15-1,1,1))))</f>
        <v>0</v>
      </c>
      <c r="BD19" s="146">
        <f ca="1">IF(BD$13="",0,CHOOSE(Detalhamento.OpçãoServiços,OFFSET(Import.PLQ,$A19-1,BD$15-1,1,1),IF($E19&lt;&gt;1,IF(ISNUMBER(INDEX(Import.PLE,Detalhamento!$E19,Detalhamento!BD$15)),IF(INDEX(Import.PLE,Detalhamento!$E19,Detalhamento!BD$15)&lt;=mediçao,OFFSET(Import.PLQ,$A19-1,BD$15-1,1,1),0),0),PLE!$AA$28*OFFSET(Import.PLQ,$A19-1,BD$15-1,1,1)),IF($E19&lt;&gt;1,IF(ISNUMBER(INDEX(Import.PLE,Detalhamento!$E19,Detalhamento!BD$15)),IF(INDEX(Import.PLE,Detalhamento!$E19,Detalhamento!BD$15)&lt;=mediçao,0,OFFSET(Import.PLQ,$A19-1,BD$15-1,1,1)),OFFSET(Import.PLQ,$A19-1,BD$15-1,1,1)),(1-PLE!$AA$28)*OFFSET(Import.PLQ,$A19-1,BD$15-1,1,1))))</f>
        <v>0</v>
      </c>
      <c r="BE19" s="146">
        <f ca="1">IF(BE$13="",0,CHOOSE(Detalhamento.OpçãoServiços,OFFSET(Import.PLQ,$A19-1,BE$15-1,1,1),IF($E19&lt;&gt;1,IF(ISNUMBER(INDEX(Import.PLE,Detalhamento!$E19,Detalhamento!BE$15)),IF(INDEX(Import.PLE,Detalhamento!$E19,Detalhamento!BE$15)&lt;=mediçao,OFFSET(Import.PLQ,$A19-1,BE$15-1,1,1),0),0),PLE!$AA$28*OFFSET(Import.PLQ,$A19-1,BE$15-1,1,1)),IF($E19&lt;&gt;1,IF(ISNUMBER(INDEX(Import.PLE,Detalhamento!$E19,Detalhamento!BE$15)),IF(INDEX(Import.PLE,Detalhamento!$E19,Detalhamento!BE$15)&lt;=mediçao,0,OFFSET(Import.PLQ,$A19-1,BE$15-1,1,1)),OFFSET(Import.PLQ,$A19-1,BE$15-1,1,1)),(1-PLE!$AA$28)*OFFSET(Import.PLQ,$A19-1,BE$15-1,1,1))))</f>
        <v>0</v>
      </c>
      <c r="BF19" s="146">
        <f ca="1">IF(BF$13="",0,CHOOSE(Detalhamento.OpçãoServiços,OFFSET(Import.PLQ,$A19-1,BF$15-1,1,1),IF($E19&lt;&gt;1,IF(ISNUMBER(INDEX(Import.PLE,Detalhamento!$E19,Detalhamento!BF$15)),IF(INDEX(Import.PLE,Detalhamento!$E19,Detalhamento!BF$15)&lt;=mediçao,OFFSET(Import.PLQ,$A19-1,BF$15-1,1,1),0),0),PLE!$AA$28*OFFSET(Import.PLQ,$A19-1,BF$15-1,1,1)),IF($E19&lt;&gt;1,IF(ISNUMBER(INDEX(Import.PLE,Detalhamento!$E19,Detalhamento!BF$15)),IF(INDEX(Import.PLE,Detalhamento!$E19,Detalhamento!BF$15)&lt;=mediçao,0,OFFSET(Import.PLQ,$A19-1,BF$15-1,1,1)),OFFSET(Import.PLQ,$A19-1,BF$15-1,1,1)),(1-PLE!$AA$28)*OFFSET(Import.PLQ,$A19-1,BF$15-1,1,1))))</f>
        <v>0</v>
      </c>
      <c r="BG19" s="146">
        <f ca="1">IF(BG$13="",0,CHOOSE(Detalhamento.OpçãoServiços,OFFSET(Import.PLQ,$A19-1,BG$15-1,1,1),IF($E19&lt;&gt;1,IF(ISNUMBER(INDEX(Import.PLE,Detalhamento!$E19,Detalhamento!BG$15)),IF(INDEX(Import.PLE,Detalhamento!$E19,Detalhamento!BG$15)&lt;=mediçao,OFFSET(Import.PLQ,$A19-1,BG$15-1,1,1),0),0),PLE!$AA$28*OFFSET(Import.PLQ,$A19-1,BG$15-1,1,1)),IF($E19&lt;&gt;1,IF(ISNUMBER(INDEX(Import.PLE,Detalhamento!$E19,Detalhamento!BG$15)),IF(INDEX(Import.PLE,Detalhamento!$E19,Detalhamento!BG$15)&lt;=mediçao,0,OFFSET(Import.PLQ,$A19-1,BG$15-1,1,1)),OFFSET(Import.PLQ,$A19-1,BG$15-1,1,1)),(1-PLE!$AA$28)*OFFSET(Import.PLQ,$A19-1,BG$15-1,1,1))))</f>
        <v>0</v>
      </c>
      <c r="BH19" s="146">
        <f ca="1">IF(BH$13="",0,CHOOSE(Detalhamento.OpçãoServiços,OFFSET(Import.PLQ,$A19-1,BH$15-1,1,1),IF($E19&lt;&gt;1,IF(ISNUMBER(INDEX(Import.PLE,Detalhamento!$E19,Detalhamento!BH$15)),IF(INDEX(Import.PLE,Detalhamento!$E19,Detalhamento!BH$15)&lt;=mediçao,OFFSET(Import.PLQ,$A19-1,BH$15-1,1,1),0),0),PLE!$AA$28*OFFSET(Import.PLQ,$A19-1,BH$15-1,1,1)),IF($E19&lt;&gt;1,IF(ISNUMBER(INDEX(Import.PLE,Detalhamento!$E19,Detalhamento!BH$15)),IF(INDEX(Import.PLE,Detalhamento!$E19,Detalhamento!BH$15)&lt;=mediçao,0,OFFSET(Import.PLQ,$A19-1,BH$15-1,1,1)),OFFSET(Import.PLQ,$A19-1,BH$15-1,1,1)),(1-PLE!$AA$28)*OFFSET(Import.PLQ,$A19-1,BH$15-1,1,1))))</f>
        <v>0</v>
      </c>
      <c r="BI19" s="146">
        <f ca="1">IF(BI$13="",0,CHOOSE(Detalhamento.OpçãoServiços,OFFSET(Import.PLQ,$A19-1,BI$15-1,1,1),IF($E19&lt;&gt;1,IF(ISNUMBER(INDEX(Import.PLE,Detalhamento!$E19,Detalhamento!BI$15)),IF(INDEX(Import.PLE,Detalhamento!$E19,Detalhamento!BI$15)&lt;=mediçao,OFFSET(Import.PLQ,$A19-1,BI$15-1,1,1),0),0),PLE!$AA$28*OFFSET(Import.PLQ,$A19-1,BI$15-1,1,1)),IF($E19&lt;&gt;1,IF(ISNUMBER(INDEX(Import.PLE,Detalhamento!$E19,Detalhamento!BI$15)),IF(INDEX(Import.PLE,Detalhamento!$E19,Detalhamento!BI$15)&lt;=mediçao,0,OFFSET(Import.PLQ,$A19-1,BI$15-1,1,1)),OFFSET(Import.PLQ,$A19-1,BI$15-1,1,1)),(1-PLE!$AA$28)*OFFSET(Import.PLQ,$A19-1,BI$15-1,1,1))))</f>
        <v>0</v>
      </c>
    </row>
    <row r="20" spans="1:61" hidden="1">
      <c r="A20" s="157">
        <v>4</v>
      </c>
      <c r="B20" s="21" t="e">
        <f t="shared" ca="1" si="2"/>
        <v>#REF!</v>
      </c>
      <c r="E20" s="155">
        <f t="shared" ca="1" si="3"/>
        <v>2</v>
      </c>
      <c r="F20" s="156" t="e">
        <f t="shared" ca="1" si="4"/>
        <v>#REF!</v>
      </c>
      <c r="G20" s="156" t="e">
        <f t="shared" ca="1" si="5"/>
        <v>#REF!</v>
      </c>
      <c r="H20" s="181" t="str">
        <f t="shared" ca="1" si="5"/>
        <v/>
      </c>
      <c r="I20" s="37" t="e">
        <f t="shared" ca="1" si="6"/>
        <v>#REF!</v>
      </c>
      <c r="J20" s="146" t="e">
        <f t="shared" ca="1" si="7"/>
        <v>#REF!</v>
      </c>
      <c r="K20" s="67"/>
      <c r="L20" s="146" t="e">
        <f ca="1">IF(L$13="",0,CHOOSE(Detalhamento.OpçãoServiços,OFFSET(Import.PLQ,$A20-1,L$15-1,1,1),IF($E20&lt;&gt;1,IF(ISNUMBER(INDEX(Import.PLE,Detalhamento!$E20,Detalhamento!L$15)),IF(INDEX(Import.PLE,Detalhamento!$E20,Detalhamento!L$15)&lt;=mediçao,OFFSET(Import.PLQ,$A20-1,L$15-1,1,1),0),0),PLE!$AA$28*OFFSET(Import.PLQ,$A20-1,L$15-1,1,1)),IF($E20&lt;&gt;1,IF(ISNUMBER(INDEX(Import.PLE,Detalhamento!$E20,Detalhamento!L$15)),IF(INDEX(Import.PLE,Detalhamento!$E20,Detalhamento!L$15)&lt;=mediçao,0,OFFSET(Import.PLQ,$A20-1,L$15-1,1,1)),OFFSET(Import.PLQ,$A20-1,L$15-1,1,1)),(1-PLE!$AA$28)*OFFSET(Import.PLQ,$A20-1,L$15-1,1,1))))</f>
        <v>#REF!</v>
      </c>
      <c r="M20" s="146" t="e">
        <f ca="1">IF(M$13="",0,CHOOSE(Detalhamento.OpçãoServiços,OFFSET(Import.PLQ,$A20-1,M$15-1,1,1),IF($E20&lt;&gt;1,IF(ISNUMBER(INDEX(Import.PLE,Detalhamento!$E20,Detalhamento!M$15)),IF(INDEX(Import.PLE,Detalhamento!$E20,Detalhamento!M$15)&lt;=mediçao,OFFSET(Import.PLQ,$A20-1,M$15-1,1,1),0),0),PLE!$AA$28*OFFSET(Import.PLQ,$A20-1,M$15-1,1,1)),IF($E20&lt;&gt;1,IF(ISNUMBER(INDEX(Import.PLE,Detalhamento!$E20,Detalhamento!M$15)),IF(INDEX(Import.PLE,Detalhamento!$E20,Detalhamento!M$15)&lt;=mediçao,0,OFFSET(Import.PLQ,$A20-1,M$15-1,1,1)),OFFSET(Import.PLQ,$A20-1,M$15-1,1,1)),(1-PLE!$AA$28)*OFFSET(Import.PLQ,$A20-1,M$15-1,1,1))))</f>
        <v>#REF!</v>
      </c>
      <c r="N20" s="146" t="e">
        <f ca="1">IF(N$13="",0,CHOOSE(Detalhamento.OpçãoServiços,OFFSET(Import.PLQ,$A20-1,N$15-1,1,1),IF($E20&lt;&gt;1,IF(ISNUMBER(INDEX(Import.PLE,Detalhamento!$E20,Detalhamento!N$15)),IF(INDEX(Import.PLE,Detalhamento!$E20,Detalhamento!N$15)&lt;=mediçao,OFFSET(Import.PLQ,$A20-1,N$15-1,1,1),0),0),PLE!$AA$28*OFFSET(Import.PLQ,$A20-1,N$15-1,1,1)),IF($E20&lt;&gt;1,IF(ISNUMBER(INDEX(Import.PLE,Detalhamento!$E20,Detalhamento!N$15)),IF(INDEX(Import.PLE,Detalhamento!$E20,Detalhamento!N$15)&lt;=mediçao,0,OFFSET(Import.PLQ,$A20-1,N$15-1,1,1)),OFFSET(Import.PLQ,$A20-1,N$15-1,1,1)),(1-PLE!$AA$28)*OFFSET(Import.PLQ,$A20-1,N$15-1,1,1))))</f>
        <v>#REF!</v>
      </c>
      <c r="O20" s="146" t="e">
        <f ca="1">IF(O$13="",0,CHOOSE(Detalhamento.OpçãoServiços,OFFSET(Import.PLQ,$A20-1,O$15-1,1,1),IF($E20&lt;&gt;1,IF(ISNUMBER(INDEX(Import.PLE,Detalhamento!$E20,Detalhamento!O$15)),IF(INDEX(Import.PLE,Detalhamento!$E20,Detalhamento!O$15)&lt;=mediçao,OFFSET(Import.PLQ,$A20-1,O$15-1,1,1),0),0),PLE!$AA$28*OFFSET(Import.PLQ,$A20-1,O$15-1,1,1)),IF($E20&lt;&gt;1,IF(ISNUMBER(INDEX(Import.PLE,Detalhamento!$E20,Detalhamento!O$15)),IF(INDEX(Import.PLE,Detalhamento!$E20,Detalhamento!O$15)&lt;=mediçao,0,OFFSET(Import.PLQ,$A20-1,O$15-1,1,1)),OFFSET(Import.PLQ,$A20-1,O$15-1,1,1)),(1-PLE!$AA$28)*OFFSET(Import.PLQ,$A20-1,O$15-1,1,1))))</f>
        <v>#REF!</v>
      </c>
      <c r="P20" s="146">
        <f ca="1">IF(P$13="",0,CHOOSE(Detalhamento.OpçãoServiços,OFFSET(Import.PLQ,$A20-1,P$15-1,1,1),IF($E20&lt;&gt;1,IF(ISNUMBER(INDEX(Import.PLE,Detalhamento!$E20,Detalhamento!P$15)),IF(INDEX(Import.PLE,Detalhamento!$E20,Detalhamento!P$15)&lt;=mediçao,OFFSET(Import.PLQ,$A20-1,P$15-1,1,1),0),0),PLE!$AA$28*OFFSET(Import.PLQ,$A20-1,P$15-1,1,1)),IF($E20&lt;&gt;1,IF(ISNUMBER(INDEX(Import.PLE,Detalhamento!$E20,Detalhamento!P$15)),IF(INDEX(Import.PLE,Detalhamento!$E20,Detalhamento!P$15)&lt;=mediçao,0,OFFSET(Import.PLQ,$A20-1,P$15-1,1,1)),OFFSET(Import.PLQ,$A20-1,P$15-1,1,1)),(1-PLE!$AA$28)*OFFSET(Import.PLQ,$A20-1,P$15-1,1,1))))</f>
        <v>0</v>
      </c>
      <c r="Q20" s="146">
        <f ca="1">IF(Q$13="",0,CHOOSE(Detalhamento.OpçãoServiços,OFFSET(Import.PLQ,$A20-1,Q$15-1,1,1),IF($E20&lt;&gt;1,IF(ISNUMBER(INDEX(Import.PLE,Detalhamento!$E20,Detalhamento!Q$15)),IF(INDEX(Import.PLE,Detalhamento!$E20,Detalhamento!Q$15)&lt;=mediçao,OFFSET(Import.PLQ,$A20-1,Q$15-1,1,1),0),0),PLE!$AA$28*OFFSET(Import.PLQ,$A20-1,Q$15-1,1,1)),IF($E20&lt;&gt;1,IF(ISNUMBER(INDEX(Import.PLE,Detalhamento!$E20,Detalhamento!Q$15)),IF(INDEX(Import.PLE,Detalhamento!$E20,Detalhamento!Q$15)&lt;=mediçao,0,OFFSET(Import.PLQ,$A20-1,Q$15-1,1,1)),OFFSET(Import.PLQ,$A20-1,Q$15-1,1,1)),(1-PLE!$AA$28)*OFFSET(Import.PLQ,$A20-1,Q$15-1,1,1))))</f>
        <v>0</v>
      </c>
      <c r="R20" s="146">
        <f ca="1">IF(R$13="",0,CHOOSE(Detalhamento.OpçãoServiços,OFFSET(Import.PLQ,$A20-1,R$15-1,1,1),IF($E20&lt;&gt;1,IF(ISNUMBER(INDEX(Import.PLE,Detalhamento!$E20,Detalhamento!R$15)),IF(INDEX(Import.PLE,Detalhamento!$E20,Detalhamento!R$15)&lt;=mediçao,OFFSET(Import.PLQ,$A20-1,R$15-1,1,1),0),0),PLE!$AA$28*OFFSET(Import.PLQ,$A20-1,R$15-1,1,1)),IF($E20&lt;&gt;1,IF(ISNUMBER(INDEX(Import.PLE,Detalhamento!$E20,Detalhamento!R$15)),IF(INDEX(Import.PLE,Detalhamento!$E20,Detalhamento!R$15)&lt;=mediçao,0,OFFSET(Import.PLQ,$A20-1,R$15-1,1,1)),OFFSET(Import.PLQ,$A20-1,R$15-1,1,1)),(1-PLE!$AA$28)*OFFSET(Import.PLQ,$A20-1,R$15-1,1,1))))</f>
        <v>0</v>
      </c>
      <c r="S20" s="146">
        <f ca="1">IF(S$13="",0,CHOOSE(Detalhamento.OpçãoServiços,OFFSET(Import.PLQ,$A20-1,S$15-1,1,1),IF($E20&lt;&gt;1,IF(ISNUMBER(INDEX(Import.PLE,Detalhamento!$E20,Detalhamento!S$15)),IF(INDEX(Import.PLE,Detalhamento!$E20,Detalhamento!S$15)&lt;=mediçao,OFFSET(Import.PLQ,$A20-1,S$15-1,1,1),0),0),PLE!$AA$28*OFFSET(Import.PLQ,$A20-1,S$15-1,1,1)),IF($E20&lt;&gt;1,IF(ISNUMBER(INDEX(Import.PLE,Detalhamento!$E20,Detalhamento!S$15)),IF(INDEX(Import.PLE,Detalhamento!$E20,Detalhamento!S$15)&lt;=mediçao,0,OFFSET(Import.PLQ,$A20-1,S$15-1,1,1)),OFFSET(Import.PLQ,$A20-1,S$15-1,1,1)),(1-PLE!$AA$28)*OFFSET(Import.PLQ,$A20-1,S$15-1,1,1))))</f>
        <v>0</v>
      </c>
      <c r="T20" s="146">
        <f ca="1">IF(T$13="",0,CHOOSE(Detalhamento.OpçãoServiços,OFFSET(Import.PLQ,$A20-1,T$15-1,1,1),IF($E20&lt;&gt;1,IF(ISNUMBER(INDEX(Import.PLE,Detalhamento!$E20,Detalhamento!T$15)),IF(INDEX(Import.PLE,Detalhamento!$E20,Detalhamento!T$15)&lt;=mediçao,OFFSET(Import.PLQ,$A20-1,T$15-1,1,1),0),0),PLE!$AA$28*OFFSET(Import.PLQ,$A20-1,T$15-1,1,1)),IF($E20&lt;&gt;1,IF(ISNUMBER(INDEX(Import.PLE,Detalhamento!$E20,Detalhamento!T$15)),IF(INDEX(Import.PLE,Detalhamento!$E20,Detalhamento!T$15)&lt;=mediçao,0,OFFSET(Import.PLQ,$A20-1,T$15-1,1,1)),OFFSET(Import.PLQ,$A20-1,T$15-1,1,1)),(1-PLE!$AA$28)*OFFSET(Import.PLQ,$A20-1,T$15-1,1,1))))</f>
        <v>0</v>
      </c>
      <c r="U20" s="146">
        <f ca="1">IF(U$13="",0,CHOOSE(Detalhamento.OpçãoServiços,OFFSET(Import.PLQ,$A20-1,U$15-1,1,1),IF($E20&lt;&gt;1,IF(ISNUMBER(INDEX(Import.PLE,Detalhamento!$E20,Detalhamento!U$15)),IF(INDEX(Import.PLE,Detalhamento!$E20,Detalhamento!U$15)&lt;=mediçao,OFFSET(Import.PLQ,$A20-1,U$15-1,1,1),0),0),PLE!$AA$28*OFFSET(Import.PLQ,$A20-1,U$15-1,1,1)),IF($E20&lt;&gt;1,IF(ISNUMBER(INDEX(Import.PLE,Detalhamento!$E20,Detalhamento!U$15)),IF(INDEX(Import.PLE,Detalhamento!$E20,Detalhamento!U$15)&lt;=mediçao,0,OFFSET(Import.PLQ,$A20-1,U$15-1,1,1)),OFFSET(Import.PLQ,$A20-1,U$15-1,1,1)),(1-PLE!$AA$28)*OFFSET(Import.PLQ,$A20-1,U$15-1,1,1))))</f>
        <v>0</v>
      </c>
      <c r="V20" s="146">
        <f ca="1">IF(V$13="",0,CHOOSE(Detalhamento.OpçãoServiços,OFFSET(Import.PLQ,$A20-1,V$15-1,1,1),IF($E20&lt;&gt;1,IF(ISNUMBER(INDEX(Import.PLE,Detalhamento!$E20,Detalhamento!V$15)),IF(INDEX(Import.PLE,Detalhamento!$E20,Detalhamento!V$15)&lt;=mediçao,OFFSET(Import.PLQ,$A20-1,V$15-1,1,1),0),0),PLE!$AA$28*OFFSET(Import.PLQ,$A20-1,V$15-1,1,1)),IF($E20&lt;&gt;1,IF(ISNUMBER(INDEX(Import.PLE,Detalhamento!$E20,Detalhamento!V$15)),IF(INDEX(Import.PLE,Detalhamento!$E20,Detalhamento!V$15)&lt;=mediçao,0,OFFSET(Import.PLQ,$A20-1,V$15-1,1,1)),OFFSET(Import.PLQ,$A20-1,V$15-1,1,1)),(1-PLE!$AA$28)*OFFSET(Import.PLQ,$A20-1,V$15-1,1,1))))</f>
        <v>0</v>
      </c>
      <c r="W20" s="146">
        <f ca="1">IF(W$13="",0,CHOOSE(Detalhamento.OpçãoServiços,OFFSET(Import.PLQ,$A20-1,W$15-1,1,1),IF($E20&lt;&gt;1,IF(ISNUMBER(INDEX(Import.PLE,Detalhamento!$E20,Detalhamento!W$15)),IF(INDEX(Import.PLE,Detalhamento!$E20,Detalhamento!W$15)&lt;=mediçao,OFFSET(Import.PLQ,$A20-1,W$15-1,1,1),0),0),PLE!$AA$28*OFFSET(Import.PLQ,$A20-1,W$15-1,1,1)),IF($E20&lt;&gt;1,IF(ISNUMBER(INDEX(Import.PLE,Detalhamento!$E20,Detalhamento!W$15)),IF(INDEX(Import.PLE,Detalhamento!$E20,Detalhamento!W$15)&lt;=mediçao,0,OFFSET(Import.PLQ,$A20-1,W$15-1,1,1)),OFFSET(Import.PLQ,$A20-1,W$15-1,1,1)),(1-PLE!$AA$28)*OFFSET(Import.PLQ,$A20-1,W$15-1,1,1))))</f>
        <v>0</v>
      </c>
      <c r="X20" s="146">
        <f ca="1">IF(X$13="",0,CHOOSE(Detalhamento.OpçãoServiços,OFFSET(Import.PLQ,$A20-1,X$15-1,1,1),IF($E20&lt;&gt;1,IF(ISNUMBER(INDEX(Import.PLE,Detalhamento!$E20,Detalhamento!X$15)),IF(INDEX(Import.PLE,Detalhamento!$E20,Detalhamento!X$15)&lt;=mediçao,OFFSET(Import.PLQ,$A20-1,X$15-1,1,1),0),0),PLE!$AA$28*OFFSET(Import.PLQ,$A20-1,X$15-1,1,1)),IF($E20&lt;&gt;1,IF(ISNUMBER(INDEX(Import.PLE,Detalhamento!$E20,Detalhamento!X$15)),IF(INDEX(Import.PLE,Detalhamento!$E20,Detalhamento!X$15)&lt;=mediçao,0,OFFSET(Import.PLQ,$A20-1,X$15-1,1,1)),OFFSET(Import.PLQ,$A20-1,X$15-1,1,1)),(1-PLE!$AA$28)*OFFSET(Import.PLQ,$A20-1,X$15-1,1,1))))</f>
        <v>0</v>
      </c>
      <c r="Y20" s="146">
        <f ca="1">IF(Y$13="",0,CHOOSE(Detalhamento.OpçãoServiços,OFFSET(Import.PLQ,$A20-1,Y$15-1,1,1),IF($E20&lt;&gt;1,IF(ISNUMBER(INDEX(Import.PLE,Detalhamento!$E20,Detalhamento!Y$15)),IF(INDEX(Import.PLE,Detalhamento!$E20,Detalhamento!Y$15)&lt;=mediçao,OFFSET(Import.PLQ,$A20-1,Y$15-1,1,1),0),0),PLE!$AA$28*OFFSET(Import.PLQ,$A20-1,Y$15-1,1,1)),IF($E20&lt;&gt;1,IF(ISNUMBER(INDEX(Import.PLE,Detalhamento!$E20,Detalhamento!Y$15)),IF(INDEX(Import.PLE,Detalhamento!$E20,Detalhamento!Y$15)&lt;=mediçao,0,OFFSET(Import.PLQ,$A20-1,Y$15-1,1,1)),OFFSET(Import.PLQ,$A20-1,Y$15-1,1,1)),(1-PLE!$AA$28)*OFFSET(Import.PLQ,$A20-1,Y$15-1,1,1))))</f>
        <v>0</v>
      </c>
      <c r="Z20" s="146">
        <f ca="1">IF(Z$13="",0,CHOOSE(Detalhamento.OpçãoServiços,OFFSET(Import.PLQ,$A20-1,Z$15-1,1,1),IF($E20&lt;&gt;1,IF(ISNUMBER(INDEX(Import.PLE,Detalhamento!$E20,Detalhamento!Z$15)),IF(INDEX(Import.PLE,Detalhamento!$E20,Detalhamento!Z$15)&lt;=mediçao,OFFSET(Import.PLQ,$A20-1,Z$15-1,1,1),0),0),PLE!$AA$28*OFFSET(Import.PLQ,$A20-1,Z$15-1,1,1)),IF($E20&lt;&gt;1,IF(ISNUMBER(INDEX(Import.PLE,Detalhamento!$E20,Detalhamento!Z$15)),IF(INDEX(Import.PLE,Detalhamento!$E20,Detalhamento!Z$15)&lt;=mediçao,0,OFFSET(Import.PLQ,$A20-1,Z$15-1,1,1)),OFFSET(Import.PLQ,$A20-1,Z$15-1,1,1)),(1-PLE!$AA$28)*OFFSET(Import.PLQ,$A20-1,Z$15-1,1,1))))</f>
        <v>0</v>
      </c>
      <c r="AA20" s="146">
        <f ca="1">IF(AA$13="",0,CHOOSE(Detalhamento.OpçãoServiços,OFFSET(Import.PLQ,$A20-1,AA$15-1,1,1),IF($E20&lt;&gt;1,IF(ISNUMBER(INDEX(Import.PLE,Detalhamento!$E20,Detalhamento!AA$15)),IF(INDEX(Import.PLE,Detalhamento!$E20,Detalhamento!AA$15)&lt;=mediçao,OFFSET(Import.PLQ,$A20-1,AA$15-1,1,1),0),0),PLE!$AA$28*OFFSET(Import.PLQ,$A20-1,AA$15-1,1,1)),IF($E20&lt;&gt;1,IF(ISNUMBER(INDEX(Import.PLE,Detalhamento!$E20,Detalhamento!AA$15)),IF(INDEX(Import.PLE,Detalhamento!$E20,Detalhamento!AA$15)&lt;=mediçao,0,OFFSET(Import.PLQ,$A20-1,AA$15-1,1,1)),OFFSET(Import.PLQ,$A20-1,AA$15-1,1,1)),(1-PLE!$AA$28)*OFFSET(Import.PLQ,$A20-1,AA$15-1,1,1))))</f>
        <v>0</v>
      </c>
      <c r="AB20" s="146">
        <f ca="1">IF(AB$13="",0,CHOOSE(Detalhamento.OpçãoServiços,OFFSET(Import.PLQ,$A20-1,AB$15-1,1,1),IF($E20&lt;&gt;1,IF(ISNUMBER(INDEX(Import.PLE,Detalhamento!$E20,Detalhamento!AB$15)),IF(INDEX(Import.PLE,Detalhamento!$E20,Detalhamento!AB$15)&lt;=mediçao,OFFSET(Import.PLQ,$A20-1,AB$15-1,1,1),0),0),PLE!$AA$28*OFFSET(Import.PLQ,$A20-1,AB$15-1,1,1)),IF($E20&lt;&gt;1,IF(ISNUMBER(INDEX(Import.PLE,Detalhamento!$E20,Detalhamento!AB$15)),IF(INDEX(Import.PLE,Detalhamento!$E20,Detalhamento!AB$15)&lt;=mediçao,0,OFFSET(Import.PLQ,$A20-1,AB$15-1,1,1)),OFFSET(Import.PLQ,$A20-1,AB$15-1,1,1)),(1-PLE!$AA$28)*OFFSET(Import.PLQ,$A20-1,AB$15-1,1,1))))</f>
        <v>0</v>
      </c>
      <c r="AC20" s="146">
        <f ca="1">IF(AC$13="",0,CHOOSE(Detalhamento.OpçãoServiços,OFFSET(Import.PLQ,$A20-1,AC$15-1,1,1),IF($E20&lt;&gt;1,IF(ISNUMBER(INDEX(Import.PLE,Detalhamento!$E20,Detalhamento!AC$15)),IF(INDEX(Import.PLE,Detalhamento!$E20,Detalhamento!AC$15)&lt;=mediçao,OFFSET(Import.PLQ,$A20-1,AC$15-1,1,1),0),0),PLE!$AA$28*OFFSET(Import.PLQ,$A20-1,AC$15-1,1,1)),IF($E20&lt;&gt;1,IF(ISNUMBER(INDEX(Import.PLE,Detalhamento!$E20,Detalhamento!AC$15)),IF(INDEX(Import.PLE,Detalhamento!$E20,Detalhamento!AC$15)&lt;=mediçao,0,OFFSET(Import.PLQ,$A20-1,AC$15-1,1,1)),OFFSET(Import.PLQ,$A20-1,AC$15-1,1,1)),(1-PLE!$AA$28)*OFFSET(Import.PLQ,$A20-1,AC$15-1,1,1))))</f>
        <v>0</v>
      </c>
      <c r="AD20" s="146">
        <f ca="1">IF(AD$13="",0,CHOOSE(Detalhamento.OpçãoServiços,OFFSET(Import.PLQ,$A20-1,AD$15-1,1,1),IF($E20&lt;&gt;1,IF(ISNUMBER(INDEX(Import.PLE,Detalhamento!$E20,Detalhamento!AD$15)),IF(INDEX(Import.PLE,Detalhamento!$E20,Detalhamento!AD$15)&lt;=mediçao,OFFSET(Import.PLQ,$A20-1,AD$15-1,1,1),0),0),PLE!$AA$28*OFFSET(Import.PLQ,$A20-1,AD$15-1,1,1)),IF($E20&lt;&gt;1,IF(ISNUMBER(INDEX(Import.PLE,Detalhamento!$E20,Detalhamento!AD$15)),IF(INDEX(Import.PLE,Detalhamento!$E20,Detalhamento!AD$15)&lt;=mediçao,0,OFFSET(Import.PLQ,$A20-1,AD$15-1,1,1)),OFFSET(Import.PLQ,$A20-1,AD$15-1,1,1)),(1-PLE!$AA$28)*OFFSET(Import.PLQ,$A20-1,AD$15-1,1,1))))</f>
        <v>0</v>
      </c>
      <c r="AE20" s="146">
        <f ca="1">IF(AE$13="",0,CHOOSE(Detalhamento.OpçãoServiços,OFFSET(Import.PLQ,$A20-1,AE$15-1,1,1),IF($E20&lt;&gt;1,IF(ISNUMBER(INDEX(Import.PLE,Detalhamento!$E20,Detalhamento!AE$15)),IF(INDEX(Import.PLE,Detalhamento!$E20,Detalhamento!AE$15)&lt;=mediçao,OFFSET(Import.PLQ,$A20-1,AE$15-1,1,1),0),0),PLE!$AA$28*OFFSET(Import.PLQ,$A20-1,AE$15-1,1,1)),IF($E20&lt;&gt;1,IF(ISNUMBER(INDEX(Import.PLE,Detalhamento!$E20,Detalhamento!AE$15)),IF(INDEX(Import.PLE,Detalhamento!$E20,Detalhamento!AE$15)&lt;=mediçao,0,OFFSET(Import.PLQ,$A20-1,AE$15-1,1,1)),OFFSET(Import.PLQ,$A20-1,AE$15-1,1,1)),(1-PLE!$AA$28)*OFFSET(Import.PLQ,$A20-1,AE$15-1,1,1))))</f>
        <v>0</v>
      </c>
      <c r="AF20" s="146">
        <f ca="1">IF(AF$13="",0,CHOOSE(Detalhamento.OpçãoServiços,OFFSET(Import.PLQ,$A20-1,AF$15-1,1,1),IF($E20&lt;&gt;1,IF(ISNUMBER(INDEX(Import.PLE,Detalhamento!$E20,Detalhamento!AF$15)),IF(INDEX(Import.PLE,Detalhamento!$E20,Detalhamento!AF$15)&lt;=mediçao,OFFSET(Import.PLQ,$A20-1,AF$15-1,1,1),0),0),PLE!$AA$28*OFFSET(Import.PLQ,$A20-1,AF$15-1,1,1)),IF($E20&lt;&gt;1,IF(ISNUMBER(INDEX(Import.PLE,Detalhamento!$E20,Detalhamento!AF$15)),IF(INDEX(Import.PLE,Detalhamento!$E20,Detalhamento!AF$15)&lt;=mediçao,0,OFFSET(Import.PLQ,$A20-1,AF$15-1,1,1)),OFFSET(Import.PLQ,$A20-1,AF$15-1,1,1)),(1-PLE!$AA$28)*OFFSET(Import.PLQ,$A20-1,AF$15-1,1,1))))</f>
        <v>0</v>
      </c>
      <c r="AG20" s="146">
        <f ca="1">IF(AG$13="",0,CHOOSE(Detalhamento.OpçãoServiços,OFFSET(Import.PLQ,$A20-1,AG$15-1,1,1),IF($E20&lt;&gt;1,IF(ISNUMBER(INDEX(Import.PLE,Detalhamento!$E20,Detalhamento!AG$15)),IF(INDEX(Import.PLE,Detalhamento!$E20,Detalhamento!AG$15)&lt;=mediçao,OFFSET(Import.PLQ,$A20-1,AG$15-1,1,1),0),0),PLE!$AA$28*OFFSET(Import.PLQ,$A20-1,AG$15-1,1,1)),IF($E20&lt;&gt;1,IF(ISNUMBER(INDEX(Import.PLE,Detalhamento!$E20,Detalhamento!AG$15)),IF(INDEX(Import.PLE,Detalhamento!$E20,Detalhamento!AG$15)&lt;=mediçao,0,OFFSET(Import.PLQ,$A20-1,AG$15-1,1,1)),OFFSET(Import.PLQ,$A20-1,AG$15-1,1,1)),(1-PLE!$AA$28)*OFFSET(Import.PLQ,$A20-1,AG$15-1,1,1))))</f>
        <v>0</v>
      </c>
      <c r="AH20" s="146">
        <f ca="1">IF(AH$13="",0,CHOOSE(Detalhamento.OpçãoServiços,OFFSET(Import.PLQ,$A20-1,AH$15-1,1,1),IF($E20&lt;&gt;1,IF(ISNUMBER(INDEX(Import.PLE,Detalhamento!$E20,Detalhamento!AH$15)),IF(INDEX(Import.PLE,Detalhamento!$E20,Detalhamento!AH$15)&lt;=mediçao,OFFSET(Import.PLQ,$A20-1,AH$15-1,1,1),0),0),PLE!$AA$28*OFFSET(Import.PLQ,$A20-1,AH$15-1,1,1)),IF($E20&lt;&gt;1,IF(ISNUMBER(INDEX(Import.PLE,Detalhamento!$E20,Detalhamento!AH$15)),IF(INDEX(Import.PLE,Detalhamento!$E20,Detalhamento!AH$15)&lt;=mediçao,0,OFFSET(Import.PLQ,$A20-1,AH$15-1,1,1)),OFFSET(Import.PLQ,$A20-1,AH$15-1,1,1)),(1-PLE!$AA$28)*OFFSET(Import.PLQ,$A20-1,AH$15-1,1,1))))</f>
        <v>0</v>
      </c>
      <c r="AI20" s="146">
        <f ca="1">IF(AI$13="",0,CHOOSE(Detalhamento.OpçãoServiços,OFFSET(Import.PLQ,$A20-1,AI$15-1,1,1),IF($E20&lt;&gt;1,IF(ISNUMBER(INDEX(Import.PLE,Detalhamento!$E20,Detalhamento!AI$15)),IF(INDEX(Import.PLE,Detalhamento!$E20,Detalhamento!AI$15)&lt;=mediçao,OFFSET(Import.PLQ,$A20-1,AI$15-1,1,1),0),0),PLE!$AA$28*OFFSET(Import.PLQ,$A20-1,AI$15-1,1,1)),IF($E20&lt;&gt;1,IF(ISNUMBER(INDEX(Import.PLE,Detalhamento!$E20,Detalhamento!AI$15)),IF(INDEX(Import.PLE,Detalhamento!$E20,Detalhamento!AI$15)&lt;=mediçao,0,OFFSET(Import.PLQ,$A20-1,AI$15-1,1,1)),OFFSET(Import.PLQ,$A20-1,AI$15-1,1,1)),(1-PLE!$AA$28)*OFFSET(Import.PLQ,$A20-1,AI$15-1,1,1))))</f>
        <v>0</v>
      </c>
      <c r="AJ20" s="146">
        <f ca="1">IF(AJ$13="",0,CHOOSE(Detalhamento.OpçãoServiços,OFFSET(Import.PLQ,$A20-1,AJ$15-1,1,1),IF($E20&lt;&gt;1,IF(ISNUMBER(INDEX(Import.PLE,Detalhamento!$E20,Detalhamento!AJ$15)),IF(INDEX(Import.PLE,Detalhamento!$E20,Detalhamento!AJ$15)&lt;=mediçao,OFFSET(Import.PLQ,$A20-1,AJ$15-1,1,1),0),0),PLE!$AA$28*OFFSET(Import.PLQ,$A20-1,AJ$15-1,1,1)),IF($E20&lt;&gt;1,IF(ISNUMBER(INDEX(Import.PLE,Detalhamento!$E20,Detalhamento!AJ$15)),IF(INDEX(Import.PLE,Detalhamento!$E20,Detalhamento!AJ$15)&lt;=mediçao,0,OFFSET(Import.PLQ,$A20-1,AJ$15-1,1,1)),OFFSET(Import.PLQ,$A20-1,AJ$15-1,1,1)),(1-PLE!$AA$28)*OFFSET(Import.PLQ,$A20-1,AJ$15-1,1,1))))</f>
        <v>0</v>
      </c>
      <c r="AK20" s="146">
        <f ca="1">IF(AK$13="",0,CHOOSE(Detalhamento.OpçãoServiços,OFFSET(Import.PLQ,$A20-1,AK$15-1,1,1),IF($E20&lt;&gt;1,IF(ISNUMBER(INDEX(Import.PLE,Detalhamento!$E20,Detalhamento!AK$15)),IF(INDEX(Import.PLE,Detalhamento!$E20,Detalhamento!AK$15)&lt;=mediçao,OFFSET(Import.PLQ,$A20-1,AK$15-1,1,1),0),0),PLE!$AA$28*OFFSET(Import.PLQ,$A20-1,AK$15-1,1,1)),IF($E20&lt;&gt;1,IF(ISNUMBER(INDEX(Import.PLE,Detalhamento!$E20,Detalhamento!AK$15)),IF(INDEX(Import.PLE,Detalhamento!$E20,Detalhamento!AK$15)&lt;=mediçao,0,OFFSET(Import.PLQ,$A20-1,AK$15-1,1,1)),OFFSET(Import.PLQ,$A20-1,AK$15-1,1,1)),(1-PLE!$AA$28)*OFFSET(Import.PLQ,$A20-1,AK$15-1,1,1))))</f>
        <v>0</v>
      </c>
      <c r="AL20" s="146">
        <f ca="1">IF(AL$13="",0,CHOOSE(Detalhamento.OpçãoServiços,OFFSET(Import.PLQ,$A20-1,AL$15-1,1,1),IF($E20&lt;&gt;1,IF(ISNUMBER(INDEX(Import.PLE,Detalhamento!$E20,Detalhamento!AL$15)),IF(INDEX(Import.PLE,Detalhamento!$E20,Detalhamento!AL$15)&lt;=mediçao,OFFSET(Import.PLQ,$A20-1,AL$15-1,1,1),0),0),PLE!$AA$28*OFFSET(Import.PLQ,$A20-1,AL$15-1,1,1)),IF($E20&lt;&gt;1,IF(ISNUMBER(INDEX(Import.PLE,Detalhamento!$E20,Detalhamento!AL$15)),IF(INDEX(Import.PLE,Detalhamento!$E20,Detalhamento!AL$15)&lt;=mediçao,0,OFFSET(Import.PLQ,$A20-1,AL$15-1,1,1)),OFFSET(Import.PLQ,$A20-1,AL$15-1,1,1)),(1-PLE!$AA$28)*OFFSET(Import.PLQ,$A20-1,AL$15-1,1,1))))</f>
        <v>0</v>
      </c>
      <c r="AM20" s="146">
        <f ca="1">IF(AM$13="",0,CHOOSE(Detalhamento.OpçãoServiços,OFFSET(Import.PLQ,$A20-1,AM$15-1,1,1),IF($E20&lt;&gt;1,IF(ISNUMBER(INDEX(Import.PLE,Detalhamento!$E20,Detalhamento!AM$15)),IF(INDEX(Import.PLE,Detalhamento!$E20,Detalhamento!AM$15)&lt;=mediçao,OFFSET(Import.PLQ,$A20-1,AM$15-1,1,1),0),0),PLE!$AA$28*OFFSET(Import.PLQ,$A20-1,AM$15-1,1,1)),IF($E20&lt;&gt;1,IF(ISNUMBER(INDEX(Import.PLE,Detalhamento!$E20,Detalhamento!AM$15)),IF(INDEX(Import.PLE,Detalhamento!$E20,Detalhamento!AM$15)&lt;=mediçao,0,OFFSET(Import.PLQ,$A20-1,AM$15-1,1,1)),OFFSET(Import.PLQ,$A20-1,AM$15-1,1,1)),(1-PLE!$AA$28)*OFFSET(Import.PLQ,$A20-1,AM$15-1,1,1))))</f>
        <v>0</v>
      </c>
      <c r="AN20" s="146">
        <f ca="1">IF(AN$13="",0,CHOOSE(Detalhamento.OpçãoServiços,OFFSET(Import.PLQ,$A20-1,AN$15-1,1,1),IF($E20&lt;&gt;1,IF(ISNUMBER(INDEX(Import.PLE,Detalhamento!$E20,Detalhamento!AN$15)),IF(INDEX(Import.PLE,Detalhamento!$E20,Detalhamento!AN$15)&lt;=mediçao,OFFSET(Import.PLQ,$A20-1,AN$15-1,1,1),0),0),PLE!$AA$28*OFFSET(Import.PLQ,$A20-1,AN$15-1,1,1)),IF($E20&lt;&gt;1,IF(ISNUMBER(INDEX(Import.PLE,Detalhamento!$E20,Detalhamento!AN$15)),IF(INDEX(Import.PLE,Detalhamento!$E20,Detalhamento!AN$15)&lt;=mediçao,0,OFFSET(Import.PLQ,$A20-1,AN$15-1,1,1)),OFFSET(Import.PLQ,$A20-1,AN$15-1,1,1)),(1-PLE!$AA$28)*OFFSET(Import.PLQ,$A20-1,AN$15-1,1,1))))</f>
        <v>0</v>
      </c>
      <c r="AO20" s="146">
        <f ca="1">IF(AO$13="",0,CHOOSE(Detalhamento.OpçãoServiços,OFFSET(Import.PLQ,$A20-1,AO$15-1,1,1),IF($E20&lt;&gt;1,IF(ISNUMBER(INDEX(Import.PLE,Detalhamento!$E20,Detalhamento!AO$15)),IF(INDEX(Import.PLE,Detalhamento!$E20,Detalhamento!AO$15)&lt;=mediçao,OFFSET(Import.PLQ,$A20-1,AO$15-1,1,1),0),0),PLE!$AA$28*OFFSET(Import.PLQ,$A20-1,AO$15-1,1,1)),IF($E20&lt;&gt;1,IF(ISNUMBER(INDEX(Import.PLE,Detalhamento!$E20,Detalhamento!AO$15)),IF(INDEX(Import.PLE,Detalhamento!$E20,Detalhamento!AO$15)&lt;=mediçao,0,OFFSET(Import.PLQ,$A20-1,AO$15-1,1,1)),OFFSET(Import.PLQ,$A20-1,AO$15-1,1,1)),(1-PLE!$AA$28)*OFFSET(Import.PLQ,$A20-1,AO$15-1,1,1))))</f>
        <v>0</v>
      </c>
      <c r="AP20" s="146">
        <f ca="1">IF(AP$13="",0,CHOOSE(Detalhamento.OpçãoServiços,OFFSET(Import.PLQ,$A20-1,AP$15-1,1,1),IF($E20&lt;&gt;1,IF(ISNUMBER(INDEX(Import.PLE,Detalhamento!$E20,Detalhamento!AP$15)),IF(INDEX(Import.PLE,Detalhamento!$E20,Detalhamento!AP$15)&lt;=mediçao,OFFSET(Import.PLQ,$A20-1,AP$15-1,1,1),0),0),PLE!$AA$28*OFFSET(Import.PLQ,$A20-1,AP$15-1,1,1)),IF($E20&lt;&gt;1,IF(ISNUMBER(INDEX(Import.PLE,Detalhamento!$E20,Detalhamento!AP$15)),IF(INDEX(Import.PLE,Detalhamento!$E20,Detalhamento!AP$15)&lt;=mediçao,0,OFFSET(Import.PLQ,$A20-1,AP$15-1,1,1)),OFFSET(Import.PLQ,$A20-1,AP$15-1,1,1)),(1-PLE!$AA$28)*OFFSET(Import.PLQ,$A20-1,AP$15-1,1,1))))</f>
        <v>0</v>
      </c>
      <c r="AQ20" s="146">
        <f ca="1">IF(AQ$13="",0,CHOOSE(Detalhamento.OpçãoServiços,OFFSET(Import.PLQ,$A20-1,AQ$15-1,1,1),IF($E20&lt;&gt;1,IF(ISNUMBER(INDEX(Import.PLE,Detalhamento!$E20,Detalhamento!AQ$15)),IF(INDEX(Import.PLE,Detalhamento!$E20,Detalhamento!AQ$15)&lt;=mediçao,OFFSET(Import.PLQ,$A20-1,AQ$15-1,1,1),0),0),PLE!$AA$28*OFFSET(Import.PLQ,$A20-1,AQ$15-1,1,1)),IF($E20&lt;&gt;1,IF(ISNUMBER(INDEX(Import.PLE,Detalhamento!$E20,Detalhamento!AQ$15)),IF(INDEX(Import.PLE,Detalhamento!$E20,Detalhamento!AQ$15)&lt;=mediçao,0,OFFSET(Import.PLQ,$A20-1,AQ$15-1,1,1)),OFFSET(Import.PLQ,$A20-1,AQ$15-1,1,1)),(1-PLE!$AA$28)*OFFSET(Import.PLQ,$A20-1,AQ$15-1,1,1))))</f>
        <v>0</v>
      </c>
      <c r="AR20" s="146">
        <f ca="1">IF(AR$13="",0,CHOOSE(Detalhamento.OpçãoServiços,OFFSET(Import.PLQ,$A20-1,AR$15-1,1,1),IF($E20&lt;&gt;1,IF(ISNUMBER(INDEX(Import.PLE,Detalhamento!$E20,Detalhamento!AR$15)),IF(INDEX(Import.PLE,Detalhamento!$E20,Detalhamento!AR$15)&lt;=mediçao,OFFSET(Import.PLQ,$A20-1,AR$15-1,1,1),0),0),PLE!$AA$28*OFFSET(Import.PLQ,$A20-1,AR$15-1,1,1)),IF($E20&lt;&gt;1,IF(ISNUMBER(INDEX(Import.PLE,Detalhamento!$E20,Detalhamento!AR$15)),IF(INDEX(Import.PLE,Detalhamento!$E20,Detalhamento!AR$15)&lt;=mediçao,0,OFFSET(Import.PLQ,$A20-1,AR$15-1,1,1)),OFFSET(Import.PLQ,$A20-1,AR$15-1,1,1)),(1-PLE!$AA$28)*OFFSET(Import.PLQ,$A20-1,AR$15-1,1,1))))</f>
        <v>0</v>
      </c>
      <c r="AS20" s="146">
        <f ca="1">IF(AS$13="",0,CHOOSE(Detalhamento.OpçãoServiços,OFFSET(Import.PLQ,$A20-1,AS$15-1,1,1),IF($E20&lt;&gt;1,IF(ISNUMBER(INDEX(Import.PLE,Detalhamento!$E20,Detalhamento!AS$15)),IF(INDEX(Import.PLE,Detalhamento!$E20,Detalhamento!AS$15)&lt;=mediçao,OFFSET(Import.PLQ,$A20-1,AS$15-1,1,1),0),0),PLE!$AA$28*OFFSET(Import.PLQ,$A20-1,AS$15-1,1,1)),IF($E20&lt;&gt;1,IF(ISNUMBER(INDEX(Import.PLE,Detalhamento!$E20,Detalhamento!AS$15)),IF(INDEX(Import.PLE,Detalhamento!$E20,Detalhamento!AS$15)&lt;=mediçao,0,OFFSET(Import.PLQ,$A20-1,AS$15-1,1,1)),OFFSET(Import.PLQ,$A20-1,AS$15-1,1,1)),(1-PLE!$AA$28)*OFFSET(Import.PLQ,$A20-1,AS$15-1,1,1))))</f>
        <v>0</v>
      </c>
      <c r="AT20" s="146">
        <f ca="1">IF(AT$13="",0,CHOOSE(Detalhamento.OpçãoServiços,OFFSET(Import.PLQ,$A20-1,AT$15-1,1,1),IF($E20&lt;&gt;1,IF(ISNUMBER(INDEX(Import.PLE,Detalhamento!$E20,Detalhamento!AT$15)),IF(INDEX(Import.PLE,Detalhamento!$E20,Detalhamento!AT$15)&lt;=mediçao,OFFSET(Import.PLQ,$A20-1,AT$15-1,1,1),0),0),PLE!$AA$28*OFFSET(Import.PLQ,$A20-1,AT$15-1,1,1)),IF($E20&lt;&gt;1,IF(ISNUMBER(INDEX(Import.PLE,Detalhamento!$E20,Detalhamento!AT$15)),IF(INDEX(Import.PLE,Detalhamento!$E20,Detalhamento!AT$15)&lt;=mediçao,0,OFFSET(Import.PLQ,$A20-1,AT$15-1,1,1)),OFFSET(Import.PLQ,$A20-1,AT$15-1,1,1)),(1-PLE!$AA$28)*OFFSET(Import.PLQ,$A20-1,AT$15-1,1,1))))</f>
        <v>0</v>
      </c>
      <c r="AU20" s="146">
        <f ca="1">IF(AU$13="",0,CHOOSE(Detalhamento.OpçãoServiços,OFFSET(Import.PLQ,$A20-1,AU$15-1,1,1),IF($E20&lt;&gt;1,IF(ISNUMBER(INDEX(Import.PLE,Detalhamento!$E20,Detalhamento!AU$15)),IF(INDEX(Import.PLE,Detalhamento!$E20,Detalhamento!AU$15)&lt;=mediçao,OFFSET(Import.PLQ,$A20-1,AU$15-1,1,1),0),0),PLE!$AA$28*OFFSET(Import.PLQ,$A20-1,AU$15-1,1,1)),IF($E20&lt;&gt;1,IF(ISNUMBER(INDEX(Import.PLE,Detalhamento!$E20,Detalhamento!AU$15)),IF(INDEX(Import.PLE,Detalhamento!$E20,Detalhamento!AU$15)&lt;=mediçao,0,OFFSET(Import.PLQ,$A20-1,AU$15-1,1,1)),OFFSET(Import.PLQ,$A20-1,AU$15-1,1,1)),(1-PLE!$AA$28)*OFFSET(Import.PLQ,$A20-1,AU$15-1,1,1))))</f>
        <v>0</v>
      </c>
      <c r="AV20" s="146">
        <f ca="1">IF(AV$13="",0,CHOOSE(Detalhamento.OpçãoServiços,OFFSET(Import.PLQ,$A20-1,AV$15-1,1,1),IF($E20&lt;&gt;1,IF(ISNUMBER(INDEX(Import.PLE,Detalhamento!$E20,Detalhamento!AV$15)),IF(INDEX(Import.PLE,Detalhamento!$E20,Detalhamento!AV$15)&lt;=mediçao,OFFSET(Import.PLQ,$A20-1,AV$15-1,1,1),0),0),PLE!$AA$28*OFFSET(Import.PLQ,$A20-1,AV$15-1,1,1)),IF($E20&lt;&gt;1,IF(ISNUMBER(INDEX(Import.PLE,Detalhamento!$E20,Detalhamento!AV$15)),IF(INDEX(Import.PLE,Detalhamento!$E20,Detalhamento!AV$15)&lt;=mediçao,0,OFFSET(Import.PLQ,$A20-1,AV$15-1,1,1)),OFFSET(Import.PLQ,$A20-1,AV$15-1,1,1)),(1-PLE!$AA$28)*OFFSET(Import.PLQ,$A20-1,AV$15-1,1,1))))</f>
        <v>0</v>
      </c>
      <c r="AW20" s="146">
        <f ca="1">IF(AW$13="",0,CHOOSE(Detalhamento.OpçãoServiços,OFFSET(Import.PLQ,$A20-1,AW$15-1,1,1),IF($E20&lt;&gt;1,IF(ISNUMBER(INDEX(Import.PLE,Detalhamento!$E20,Detalhamento!AW$15)),IF(INDEX(Import.PLE,Detalhamento!$E20,Detalhamento!AW$15)&lt;=mediçao,OFFSET(Import.PLQ,$A20-1,AW$15-1,1,1),0),0),PLE!$AA$28*OFFSET(Import.PLQ,$A20-1,AW$15-1,1,1)),IF($E20&lt;&gt;1,IF(ISNUMBER(INDEX(Import.PLE,Detalhamento!$E20,Detalhamento!AW$15)),IF(INDEX(Import.PLE,Detalhamento!$E20,Detalhamento!AW$15)&lt;=mediçao,0,OFFSET(Import.PLQ,$A20-1,AW$15-1,1,1)),OFFSET(Import.PLQ,$A20-1,AW$15-1,1,1)),(1-PLE!$AA$28)*OFFSET(Import.PLQ,$A20-1,AW$15-1,1,1))))</f>
        <v>0</v>
      </c>
      <c r="AX20" s="146">
        <f ca="1">IF(AX$13="",0,CHOOSE(Detalhamento.OpçãoServiços,OFFSET(Import.PLQ,$A20-1,AX$15-1,1,1),IF($E20&lt;&gt;1,IF(ISNUMBER(INDEX(Import.PLE,Detalhamento!$E20,Detalhamento!AX$15)),IF(INDEX(Import.PLE,Detalhamento!$E20,Detalhamento!AX$15)&lt;=mediçao,OFFSET(Import.PLQ,$A20-1,AX$15-1,1,1),0),0),PLE!$AA$28*OFFSET(Import.PLQ,$A20-1,AX$15-1,1,1)),IF($E20&lt;&gt;1,IF(ISNUMBER(INDEX(Import.PLE,Detalhamento!$E20,Detalhamento!AX$15)),IF(INDEX(Import.PLE,Detalhamento!$E20,Detalhamento!AX$15)&lt;=mediçao,0,OFFSET(Import.PLQ,$A20-1,AX$15-1,1,1)),OFFSET(Import.PLQ,$A20-1,AX$15-1,1,1)),(1-PLE!$AA$28)*OFFSET(Import.PLQ,$A20-1,AX$15-1,1,1))))</f>
        <v>0</v>
      </c>
      <c r="AY20" s="146">
        <f ca="1">IF(AY$13="",0,CHOOSE(Detalhamento.OpçãoServiços,OFFSET(Import.PLQ,$A20-1,AY$15-1,1,1),IF($E20&lt;&gt;1,IF(ISNUMBER(INDEX(Import.PLE,Detalhamento!$E20,Detalhamento!AY$15)),IF(INDEX(Import.PLE,Detalhamento!$E20,Detalhamento!AY$15)&lt;=mediçao,OFFSET(Import.PLQ,$A20-1,AY$15-1,1,1),0),0),PLE!$AA$28*OFFSET(Import.PLQ,$A20-1,AY$15-1,1,1)),IF($E20&lt;&gt;1,IF(ISNUMBER(INDEX(Import.PLE,Detalhamento!$E20,Detalhamento!AY$15)),IF(INDEX(Import.PLE,Detalhamento!$E20,Detalhamento!AY$15)&lt;=mediçao,0,OFFSET(Import.PLQ,$A20-1,AY$15-1,1,1)),OFFSET(Import.PLQ,$A20-1,AY$15-1,1,1)),(1-PLE!$AA$28)*OFFSET(Import.PLQ,$A20-1,AY$15-1,1,1))))</f>
        <v>0</v>
      </c>
      <c r="AZ20" s="146">
        <f ca="1">IF(AZ$13="",0,CHOOSE(Detalhamento.OpçãoServiços,OFFSET(Import.PLQ,$A20-1,AZ$15-1,1,1),IF($E20&lt;&gt;1,IF(ISNUMBER(INDEX(Import.PLE,Detalhamento!$E20,Detalhamento!AZ$15)),IF(INDEX(Import.PLE,Detalhamento!$E20,Detalhamento!AZ$15)&lt;=mediçao,OFFSET(Import.PLQ,$A20-1,AZ$15-1,1,1),0),0),PLE!$AA$28*OFFSET(Import.PLQ,$A20-1,AZ$15-1,1,1)),IF($E20&lt;&gt;1,IF(ISNUMBER(INDEX(Import.PLE,Detalhamento!$E20,Detalhamento!AZ$15)),IF(INDEX(Import.PLE,Detalhamento!$E20,Detalhamento!AZ$15)&lt;=mediçao,0,OFFSET(Import.PLQ,$A20-1,AZ$15-1,1,1)),OFFSET(Import.PLQ,$A20-1,AZ$15-1,1,1)),(1-PLE!$AA$28)*OFFSET(Import.PLQ,$A20-1,AZ$15-1,1,1))))</f>
        <v>0</v>
      </c>
      <c r="BA20" s="146">
        <f ca="1">IF(BA$13="",0,CHOOSE(Detalhamento.OpçãoServiços,OFFSET(Import.PLQ,$A20-1,BA$15-1,1,1),IF($E20&lt;&gt;1,IF(ISNUMBER(INDEX(Import.PLE,Detalhamento!$E20,Detalhamento!BA$15)),IF(INDEX(Import.PLE,Detalhamento!$E20,Detalhamento!BA$15)&lt;=mediçao,OFFSET(Import.PLQ,$A20-1,BA$15-1,1,1),0),0),PLE!$AA$28*OFFSET(Import.PLQ,$A20-1,BA$15-1,1,1)),IF($E20&lt;&gt;1,IF(ISNUMBER(INDEX(Import.PLE,Detalhamento!$E20,Detalhamento!BA$15)),IF(INDEX(Import.PLE,Detalhamento!$E20,Detalhamento!BA$15)&lt;=mediçao,0,OFFSET(Import.PLQ,$A20-1,BA$15-1,1,1)),OFFSET(Import.PLQ,$A20-1,BA$15-1,1,1)),(1-PLE!$AA$28)*OFFSET(Import.PLQ,$A20-1,BA$15-1,1,1))))</f>
        <v>0</v>
      </c>
      <c r="BB20" s="146">
        <f ca="1">IF(BB$13="",0,CHOOSE(Detalhamento.OpçãoServiços,OFFSET(Import.PLQ,$A20-1,BB$15-1,1,1),IF($E20&lt;&gt;1,IF(ISNUMBER(INDEX(Import.PLE,Detalhamento!$E20,Detalhamento!BB$15)),IF(INDEX(Import.PLE,Detalhamento!$E20,Detalhamento!BB$15)&lt;=mediçao,OFFSET(Import.PLQ,$A20-1,BB$15-1,1,1),0),0),PLE!$AA$28*OFFSET(Import.PLQ,$A20-1,BB$15-1,1,1)),IF($E20&lt;&gt;1,IF(ISNUMBER(INDEX(Import.PLE,Detalhamento!$E20,Detalhamento!BB$15)),IF(INDEX(Import.PLE,Detalhamento!$E20,Detalhamento!BB$15)&lt;=mediçao,0,OFFSET(Import.PLQ,$A20-1,BB$15-1,1,1)),OFFSET(Import.PLQ,$A20-1,BB$15-1,1,1)),(1-PLE!$AA$28)*OFFSET(Import.PLQ,$A20-1,BB$15-1,1,1))))</f>
        <v>0</v>
      </c>
      <c r="BC20" s="146">
        <f ca="1">IF(BC$13="",0,CHOOSE(Detalhamento.OpçãoServiços,OFFSET(Import.PLQ,$A20-1,BC$15-1,1,1),IF($E20&lt;&gt;1,IF(ISNUMBER(INDEX(Import.PLE,Detalhamento!$E20,Detalhamento!BC$15)),IF(INDEX(Import.PLE,Detalhamento!$E20,Detalhamento!BC$15)&lt;=mediçao,OFFSET(Import.PLQ,$A20-1,BC$15-1,1,1),0),0),PLE!$AA$28*OFFSET(Import.PLQ,$A20-1,BC$15-1,1,1)),IF($E20&lt;&gt;1,IF(ISNUMBER(INDEX(Import.PLE,Detalhamento!$E20,Detalhamento!BC$15)),IF(INDEX(Import.PLE,Detalhamento!$E20,Detalhamento!BC$15)&lt;=mediçao,0,OFFSET(Import.PLQ,$A20-1,BC$15-1,1,1)),OFFSET(Import.PLQ,$A20-1,BC$15-1,1,1)),(1-PLE!$AA$28)*OFFSET(Import.PLQ,$A20-1,BC$15-1,1,1))))</f>
        <v>0</v>
      </c>
      <c r="BD20" s="146">
        <f ca="1">IF(BD$13="",0,CHOOSE(Detalhamento.OpçãoServiços,OFFSET(Import.PLQ,$A20-1,BD$15-1,1,1),IF($E20&lt;&gt;1,IF(ISNUMBER(INDEX(Import.PLE,Detalhamento!$E20,Detalhamento!BD$15)),IF(INDEX(Import.PLE,Detalhamento!$E20,Detalhamento!BD$15)&lt;=mediçao,OFFSET(Import.PLQ,$A20-1,BD$15-1,1,1),0),0),PLE!$AA$28*OFFSET(Import.PLQ,$A20-1,BD$15-1,1,1)),IF($E20&lt;&gt;1,IF(ISNUMBER(INDEX(Import.PLE,Detalhamento!$E20,Detalhamento!BD$15)),IF(INDEX(Import.PLE,Detalhamento!$E20,Detalhamento!BD$15)&lt;=mediçao,0,OFFSET(Import.PLQ,$A20-1,BD$15-1,1,1)),OFFSET(Import.PLQ,$A20-1,BD$15-1,1,1)),(1-PLE!$AA$28)*OFFSET(Import.PLQ,$A20-1,BD$15-1,1,1))))</f>
        <v>0</v>
      </c>
      <c r="BE20" s="146">
        <f ca="1">IF(BE$13="",0,CHOOSE(Detalhamento.OpçãoServiços,OFFSET(Import.PLQ,$A20-1,BE$15-1,1,1),IF($E20&lt;&gt;1,IF(ISNUMBER(INDEX(Import.PLE,Detalhamento!$E20,Detalhamento!BE$15)),IF(INDEX(Import.PLE,Detalhamento!$E20,Detalhamento!BE$15)&lt;=mediçao,OFFSET(Import.PLQ,$A20-1,BE$15-1,1,1),0),0),PLE!$AA$28*OFFSET(Import.PLQ,$A20-1,BE$15-1,1,1)),IF($E20&lt;&gt;1,IF(ISNUMBER(INDEX(Import.PLE,Detalhamento!$E20,Detalhamento!BE$15)),IF(INDEX(Import.PLE,Detalhamento!$E20,Detalhamento!BE$15)&lt;=mediçao,0,OFFSET(Import.PLQ,$A20-1,BE$15-1,1,1)),OFFSET(Import.PLQ,$A20-1,BE$15-1,1,1)),(1-PLE!$AA$28)*OFFSET(Import.PLQ,$A20-1,BE$15-1,1,1))))</f>
        <v>0</v>
      </c>
      <c r="BF20" s="146">
        <f ca="1">IF(BF$13="",0,CHOOSE(Detalhamento.OpçãoServiços,OFFSET(Import.PLQ,$A20-1,BF$15-1,1,1),IF($E20&lt;&gt;1,IF(ISNUMBER(INDEX(Import.PLE,Detalhamento!$E20,Detalhamento!BF$15)),IF(INDEX(Import.PLE,Detalhamento!$E20,Detalhamento!BF$15)&lt;=mediçao,OFFSET(Import.PLQ,$A20-1,BF$15-1,1,1),0),0),PLE!$AA$28*OFFSET(Import.PLQ,$A20-1,BF$15-1,1,1)),IF($E20&lt;&gt;1,IF(ISNUMBER(INDEX(Import.PLE,Detalhamento!$E20,Detalhamento!BF$15)),IF(INDEX(Import.PLE,Detalhamento!$E20,Detalhamento!BF$15)&lt;=mediçao,0,OFFSET(Import.PLQ,$A20-1,BF$15-1,1,1)),OFFSET(Import.PLQ,$A20-1,BF$15-1,1,1)),(1-PLE!$AA$28)*OFFSET(Import.PLQ,$A20-1,BF$15-1,1,1))))</f>
        <v>0</v>
      </c>
      <c r="BG20" s="146">
        <f ca="1">IF(BG$13="",0,CHOOSE(Detalhamento.OpçãoServiços,OFFSET(Import.PLQ,$A20-1,BG$15-1,1,1),IF($E20&lt;&gt;1,IF(ISNUMBER(INDEX(Import.PLE,Detalhamento!$E20,Detalhamento!BG$15)),IF(INDEX(Import.PLE,Detalhamento!$E20,Detalhamento!BG$15)&lt;=mediçao,OFFSET(Import.PLQ,$A20-1,BG$15-1,1,1),0),0),PLE!$AA$28*OFFSET(Import.PLQ,$A20-1,BG$15-1,1,1)),IF($E20&lt;&gt;1,IF(ISNUMBER(INDEX(Import.PLE,Detalhamento!$E20,Detalhamento!BG$15)),IF(INDEX(Import.PLE,Detalhamento!$E20,Detalhamento!BG$15)&lt;=mediçao,0,OFFSET(Import.PLQ,$A20-1,BG$15-1,1,1)),OFFSET(Import.PLQ,$A20-1,BG$15-1,1,1)),(1-PLE!$AA$28)*OFFSET(Import.PLQ,$A20-1,BG$15-1,1,1))))</f>
        <v>0</v>
      </c>
      <c r="BH20" s="146">
        <f ca="1">IF(BH$13="",0,CHOOSE(Detalhamento.OpçãoServiços,OFFSET(Import.PLQ,$A20-1,BH$15-1,1,1),IF($E20&lt;&gt;1,IF(ISNUMBER(INDEX(Import.PLE,Detalhamento!$E20,Detalhamento!BH$15)),IF(INDEX(Import.PLE,Detalhamento!$E20,Detalhamento!BH$15)&lt;=mediçao,OFFSET(Import.PLQ,$A20-1,BH$15-1,1,1),0),0),PLE!$AA$28*OFFSET(Import.PLQ,$A20-1,BH$15-1,1,1)),IF($E20&lt;&gt;1,IF(ISNUMBER(INDEX(Import.PLE,Detalhamento!$E20,Detalhamento!BH$15)),IF(INDEX(Import.PLE,Detalhamento!$E20,Detalhamento!BH$15)&lt;=mediçao,0,OFFSET(Import.PLQ,$A20-1,BH$15-1,1,1)),OFFSET(Import.PLQ,$A20-1,BH$15-1,1,1)),(1-PLE!$AA$28)*OFFSET(Import.PLQ,$A20-1,BH$15-1,1,1))))</f>
        <v>0</v>
      </c>
      <c r="BI20" s="146">
        <f ca="1">IF(BI$13="",0,CHOOSE(Detalhamento.OpçãoServiços,OFFSET(Import.PLQ,$A20-1,BI$15-1,1,1),IF($E20&lt;&gt;1,IF(ISNUMBER(INDEX(Import.PLE,Detalhamento!$E20,Detalhamento!BI$15)),IF(INDEX(Import.PLE,Detalhamento!$E20,Detalhamento!BI$15)&lt;=mediçao,OFFSET(Import.PLQ,$A20-1,BI$15-1,1,1),0),0),PLE!$AA$28*OFFSET(Import.PLQ,$A20-1,BI$15-1,1,1)),IF($E20&lt;&gt;1,IF(ISNUMBER(INDEX(Import.PLE,Detalhamento!$E20,Detalhamento!BI$15)),IF(INDEX(Import.PLE,Detalhamento!$E20,Detalhamento!BI$15)&lt;=mediçao,0,OFFSET(Import.PLQ,$A20-1,BI$15-1,1,1)),OFFSET(Import.PLQ,$A20-1,BI$15-1,1,1)),(1-PLE!$AA$28)*OFFSET(Import.PLQ,$A20-1,BI$15-1,1,1))))</f>
        <v>0</v>
      </c>
    </row>
    <row r="21" spans="1:61">
      <c r="A21" s="157">
        <v>2</v>
      </c>
      <c r="B21" s="21" t="e">
        <f t="shared" ca="1" si="2"/>
        <v>#REF!</v>
      </c>
      <c r="E21" s="155">
        <f t="shared" ca="1" si="3"/>
        <v>2</v>
      </c>
      <c r="F21" s="156" t="e">
        <f t="shared" ca="1" si="4"/>
        <v>#REF!</v>
      </c>
      <c r="G21" s="156" t="e">
        <f t="shared" ca="1" si="5"/>
        <v>#REF!</v>
      </c>
      <c r="H21" s="181" t="str">
        <f t="shared" ca="1" si="5"/>
        <v/>
      </c>
      <c r="I21" s="37" t="e">
        <f t="shared" ca="1" si="6"/>
        <v>#REF!</v>
      </c>
      <c r="J21" s="146" t="e">
        <f t="shared" ca="1" si="7"/>
        <v>#REF!</v>
      </c>
      <c r="K21" s="67"/>
      <c r="L21" s="146" t="e">
        <f ca="1">IF(L$13="",0,CHOOSE(Detalhamento.OpçãoServiços,OFFSET(Import.PLQ,$A21-1,L$15-1,1,1),IF($E21&lt;&gt;1,IF(ISNUMBER(INDEX(Import.PLE,Detalhamento!$E21,Detalhamento!L$15)),IF(INDEX(Import.PLE,Detalhamento!$E21,Detalhamento!L$15)&lt;=mediçao,OFFSET(Import.PLQ,$A21-1,L$15-1,1,1),0),0),PLE!$AA$28*OFFSET(Import.PLQ,$A21-1,L$15-1,1,1)),IF($E21&lt;&gt;1,IF(ISNUMBER(INDEX(Import.PLE,Detalhamento!$E21,Detalhamento!L$15)),IF(INDEX(Import.PLE,Detalhamento!$E21,Detalhamento!L$15)&lt;=mediçao,0,OFFSET(Import.PLQ,$A21-1,L$15-1,1,1)),OFFSET(Import.PLQ,$A21-1,L$15-1,1,1)),(1-PLE!$AA$28)*OFFSET(Import.PLQ,$A21-1,L$15-1,1,1))))</f>
        <v>#REF!</v>
      </c>
      <c r="M21" s="146" t="e">
        <f ca="1">IF(M$13="",0,CHOOSE(Detalhamento.OpçãoServiços,OFFSET(Import.PLQ,$A21-1,M$15-1,1,1),IF($E21&lt;&gt;1,IF(ISNUMBER(INDEX(Import.PLE,Detalhamento!$E21,Detalhamento!M$15)),IF(INDEX(Import.PLE,Detalhamento!$E21,Detalhamento!M$15)&lt;=mediçao,OFFSET(Import.PLQ,$A21-1,M$15-1,1,1),0),0),PLE!$AA$28*OFFSET(Import.PLQ,$A21-1,M$15-1,1,1)),IF($E21&lt;&gt;1,IF(ISNUMBER(INDEX(Import.PLE,Detalhamento!$E21,Detalhamento!M$15)),IF(INDEX(Import.PLE,Detalhamento!$E21,Detalhamento!M$15)&lt;=mediçao,0,OFFSET(Import.PLQ,$A21-1,M$15-1,1,1)),OFFSET(Import.PLQ,$A21-1,M$15-1,1,1)),(1-PLE!$AA$28)*OFFSET(Import.PLQ,$A21-1,M$15-1,1,1))))</f>
        <v>#REF!</v>
      </c>
      <c r="N21" s="146" t="e">
        <f ca="1">IF(N$13="",0,CHOOSE(Detalhamento.OpçãoServiços,OFFSET(Import.PLQ,$A21-1,N$15-1,1,1),IF($E21&lt;&gt;1,IF(ISNUMBER(INDEX(Import.PLE,Detalhamento!$E21,Detalhamento!N$15)),IF(INDEX(Import.PLE,Detalhamento!$E21,Detalhamento!N$15)&lt;=mediçao,OFFSET(Import.PLQ,$A21-1,N$15-1,1,1),0),0),PLE!$AA$28*OFFSET(Import.PLQ,$A21-1,N$15-1,1,1)),IF($E21&lt;&gt;1,IF(ISNUMBER(INDEX(Import.PLE,Detalhamento!$E21,Detalhamento!N$15)),IF(INDEX(Import.PLE,Detalhamento!$E21,Detalhamento!N$15)&lt;=mediçao,0,OFFSET(Import.PLQ,$A21-1,N$15-1,1,1)),OFFSET(Import.PLQ,$A21-1,N$15-1,1,1)),(1-PLE!$AA$28)*OFFSET(Import.PLQ,$A21-1,N$15-1,1,1))))</f>
        <v>#REF!</v>
      </c>
      <c r="O21" s="146" t="e">
        <f ca="1">IF(O$13="",0,CHOOSE(Detalhamento.OpçãoServiços,OFFSET(Import.PLQ,$A21-1,O$15-1,1,1),IF($E21&lt;&gt;1,IF(ISNUMBER(INDEX(Import.PLE,Detalhamento!$E21,Detalhamento!O$15)),IF(INDEX(Import.PLE,Detalhamento!$E21,Detalhamento!O$15)&lt;=mediçao,OFFSET(Import.PLQ,$A21-1,O$15-1,1,1),0),0),PLE!$AA$28*OFFSET(Import.PLQ,$A21-1,O$15-1,1,1)),IF($E21&lt;&gt;1,IF(ISNUMBER(INDEX(Import.PLE,Detalhamento!$E21,Detalhamento!O$15)),IF(INDEX(Import.PLE,Detalhamento!$E21,Detalhamento!O$15)&lt;=mediçao,0,OFFSET(Import.PLQ,$A21-1,O$15-1,1,1)),OFFSET(Import.PLQ,$A21-1,O$15-1,1,1)),(1-PLE!$AA$28)*OFFSET(Import.PLQ,$A21-1,O$15-1,1,1))))</f>
        <v>#REF!</v>
      </c>
      <c r="P21" s="146">
        <f ca="1">IF(P$13="",0,CHOOSE(Detalhamento.OpçãoServiços,OFFSET(Import.PLQ,$A21-1,P$15-1,1,1),IF($E21&lt;&gt;1,IF(ISNUMBER(INDEX(Import.PLE,Detalhamento!$E21,Detalhamento!P$15)),IF(INDEX(Import.PLE,Detalhamento!$E21,Detalhamento!P$15)&lt;=mediçao,OFFSET(Import.PLQ,$A21-1,P$15-1,1,1),0),0),PLE!$AA$28*OFFSET(Import.PLQ,$A21-1,P$15-1,1,1)),IF($E21&lt;&gt;1,IF(ISNUMBER(INDEX(Import.PLE,Detalhamento!$E21,Detalhamento!P$15)),IF(INDEX(Import.PLE,Detalhamento!$E21,Detalhamento!P$15)&lt;=mediçao,0,OFFSET(Import.PLQ,$A21-1,P$15-1,1,1)),OFFSET(Import.PLQ,$A21-1,P$15-1,1,1)),(1-PLE!$AA$28)*OFFSET(Import.PLQ,$A21-1,P$15-1,1,1))))</f>
        <v>0</v>
      </c>
      <c r="Q21" s="146">
        <f ca="1">IF(Q$13="",0,CHOOSE(Detalhamento.OpçãoServiços,OFFSET(Import.PLQ,$A21-1,Q$15-1,1,1),IF($E21&lt;&gt;1,IF(ISNUMBER(INDEX(Import.PLE,Detalhamento!$E21,Detalhamento!Q$15)),IF(INDEX(Import.PLE,Detalhamento!$E21,Detalhamento!Q$15)&lt;=mediçao,OFFSET(Import.PLQ,$A21-1,Q$15-1,1,1),0),0),PLE!$AA$28*OFFSET(Import.PLQ,$A21-1,Q$15-1,1,1)),IF($E21&lt;&gt;1,IF(ISNUMBER(INDEX(Import.PLE,Detalhamento!$E21,Detalhamento!Q$15)),IF(INDEX(Import.PLE,Detalhamento!$E21,Detalhamento!Q$15)&lt;=mediçao,0,OFFSET(Import.PLQ,$A21-1,Q$15-1,1,1)),OFFSET(Import.PLQ,$A21-1,Q$15-1,1,1)),(1-PLE!$AA$28)*OFFSET(Import.PLQ,$A21-1,Q$15-1,1,1))))</f>
        <v>0</v>
      </c>
      <c r="R21" s="146">
        <f ca="1">IF(R$13="",0,CHOOSE(Detalhamento.OpçãoServiços,OFFSET(Import.PLQ,$A21-1,R$15-1,1,1),IF($E21&lt;&gt;1,IF(ISNUMBER(INDEX(Import.PLE,Detalhamento!$E21,Detalhamento!R$15)),IF(INDEX(Import.PLE,Detalhamento!$E21,Detalhamento!R$15)&lt;=mediçao,OFFSET(Import.PLQ,$A21-1,R$15-1,1,1),0),0),PLE!$AA$28*OFFSET(Import.PLQ,$A21-1,R$15-1,1,1)),IF($E21&lt;&gt;1,IF(ISNUMBER(INDEX(Import.PLE,Detalhamento!$E21,Detalhamento!R$15)),IF(INDEX(Import.PLE,Detalhamento!$E21,Detalhamento!R$15)&lt;=mediçao,0,OFFSET(Import.PLQ,$A21-1,R$15-1,1,1)),OFFSET(Import.PLQ,$A21-1,R$15-1,1,1)),(1-PLE!$AA$28)*OFFSET(Import.PLQ,$A21-1,R$15-1,1,1))))</f>
        <v>0</v>
      </c>
      <c r="S21" s="146">
        <f ca="1">IF(S$13="",0,CHOOSE(Detalhamento.OpçãoServiços,OFFSET(Import.PLQ,$A21-1,S$15-1,1,1),IF($E21&lt;&gt;1,IF(ISNUMBER(INDEX(Import.PLE,Detalhamento!$E21,Detalhamento!S$15)),IF(INDEX(Import.PLE,Detalhamento!$E21,Detalhamento!S$15)&lt;=mediçao,OFFSET(Import.PLQ,$A21-1,S$15-1,1,1),0),0),PLE!$AA$28*OFFSET(Import.PLQ,$A21-1,S$15-1,1,1)),IF($E21&lt;&gt;1,IF(ISNUMBER(INDEX(Import.PLE,Detalhamento!$E21,Detalhamento!S$15)),IF(INDEX(Import.PLE,Detalhamento!$E21,Detalhamento!S$15)&lt;=mediçao,0,OFFSET(Import.PLQ,$A21-1,S$15-1,1,1)),OFFSET(Import.PLQ,$A21-1,S$15-1,1,1)),(1-PLE!$AA$28)*OFFSET(Import.PLQ,$A21-1,S$15-1,1,1))))</f>
        <v>0</v>
      </c>
      <c r="T21" s="146">
        <f ca="1">IF(T$13="",0,CHOOSE(Detalhamento.OpçãoServiços,OFFSET(Import.PLQ,$A21-1,T$15-1,1,1),IF($E21&lt;&gt;1,IF(ISNUMBER(INDEX(Import.PLE,Detalhamento!$E21,Detalhamento!T$15)),IF(INDEX(Import.PLE,Detalhamento!$E21,Detalhamento!T$15)&lt;=mediçao,OFFSET(Import.PLQ,$A21-1,T$15-1,1,1),0),0),PLE!$AA$28*OFFSET(Import.PLQ,$A21-1,T$15-1,1,1)),IF($E21&lt;&gt;1,IF(ISNUMBER(INDEX(Import.PLE,Detalhamento!$E21,Detalhamento!T$15)),IF(INDEX(Import.PLE,Detalhamento!$E21,Detalhamento!T$15)&lt;=mediçao,0,OFFSET(Import.PLQ,$A21-1,T$15-1,1,1)),OFFSET(Import.PLQ,$A21-1,T$15-1,1,1)),(1-PLE!$AA$28)*OFFSET(Import.PLQ,$A21-1,T$15-1,1,1))))</f>
        <v>0</v>
      </c>
      <c r="U21" s="146">
        <f ca="1">IF(U$13="",0,CHOOSE(Detalhamento.OpçãoServiços,OFFSET(Import.PLQ,$A21-1,U$15-1,1,1),IF($E21&lt;&gt;1,IF(ISNUMBER(INDEX(Import.PLE,Detalhamento!$E21,Detalhamento!U$15)),IF(INDEX(Import.PLE,Detalhamento!$E21,Detalhamento!U$15)&lt;=mediçao,OFFSET(Import.PLQ,$A21-1,U$15-1,1,1),0),0),PLE!$AA$28*OFFSET(Import.PLQ,$A21-1,U$15-1,1,1)),IF($E21&lt;&gt;1,IF(ISNUMBER(INDEX(Import.PLE,Detalhamento!$E21,Detalhamento!U$15)),IF(INDEX(Import.PLE,Detalhamento!$E21,Detalhamento!U$15)&lt;=mediçao,0,OFFSET(Import.PLQ,$A21-1,U$15-1,1,1)),OFFSET(Import.PLQ,$A21-1,U$15-1,1,1)),(1-PLE!$AA$28)*OFFSET(Import.PLQ,$A21-1,U$15-1,1,1))))</f>
        <v>0</v>
      </c>
      <c r="V21" s="146">
        <f ca="1">IF(V$13="",0,CHOOSE(Detalhamento.OpçãoServiços,OFFSET(Import.PLQ,$A21-1,V$15-1,1,1),IF($E21&lt;&gt;1,IF(ISNUMBER(INDEX(Import.PLE,Detalhamento!$E21,Detalhamento!V$15)),IF(INDEX(Import.PLE,Detalhamento!$E21,Detalhamento!V$15)&lt;=mediçao,OFFSET(Import.PLQ,$A21-1,V$15-1,1,1),0),0),PLE!$AA$28*OFFSET(Import.PLQ,$A21-1,V$15-1,1,1)),IF($E21&lt;&gt;1,IF(ISNUMBER(INDEX(Import.PLE,Detalhamento!$E21,Detalhamento!V$15)),IF(INDEX(Import.PLE,Detalhamento!$E21,Detalhamento!V$15)&lt;=mediçao,0,OFFSET(Import.PLQ,$A21-1,V$15-1,1,1)),OFFSET(Import.PLQ,$A21-1,V$15-1,1,1)),(1-PLE!$AA$28)*OFFSET(Import.PLQ,$A21-1,V$15-1,1,1))))</f>
        <v>0</v>
      </c>
      <c r="W21" s="146">
        <f ca="1">IF(W$13="",0,CHOOSE(Detalhamento.OpçãoServiços,OFFSET(Import.PLQ,$A21-1,W$15-1,1,1),IF($E21&lt;&gt;1,IF(ISNUMBER(INDEX(Import.PLE,Detalhamento!$E21,Detalhamento!W$15)),IF(INDEX(Import.PLE,Detalhamento!$E21,Detalhamento!W$15)&lt;=mediçao,OFFSET(Import.PLQ,$A21-1,W$15-1,1,1),0),0),PLE!$AA$28*OFFSET(Import.PLQ,$A21-1,W$15-1,1,1)),IF($E21&lt;&gt;1,IF(ISNUMBER(INDEX(Import.PLE,Detalhamento!$E21,Detalhamento!W$15)),IF(INDEX(Import.PLE,Detalhamento!$E21,Detalhamento!W$15)&lt;=mediçao,0,OFFSET(Import.PLQ,$A21-1,W$15-1,1,1)),OFFSET(Import.PLQ,$A21-1,W$15-1,1,1)),(1-PLE!$AA$28)*OFFSET(Import.PLQ,$A21-1,W$15-1,1,1))))</f>
        <v>0</v>
      </c>
      <c r="X21" s="146">
        <f ca="1">IF(X$13="",0,CHOOSE(Detalhamento.OpçãoServiços,OFFSET(Import.PLQ,$A21-1,X$15-1,1,1),IF($E21&lt;&gt;1,IF(ISNUMBER(INDEX(Import.PLE,Detalhamento!$E21,Detalhamento!X$15)),IF(INDEX(Import.PLE,Detalhamento!$E21,Detalhamento!X$15)&lt;=mediçao,OFFSET(Import.PLQ,$A21-1,X$15-1,1,1),0),0),PLE!$AA$28*OFFSET(Import.PLQ,$A21-1,X$15-1,1,1)),IF($E21&lt;&gt;1,IF(ISNUMBER(INDEX(Import.PLE,Detalhamento!$E21,Detalhamento!X$15)),IF(INDEX(Import.PLE,Detalhamento!$E21,Detalhamento!X$15)&lt;=mediçao,0,OFFSET(Import.PLQ,$A21-1,X$15-1,1,1)),OFFSET(Import.PLQ,$A21-1,X$15-1,1,1)),(1-PLE!$AA$28)*OFFSET(Import.PLQ,$A21-1,X$15-1,1,1))))</f>
        <v>0</v>
      </c>
      <c r="Y21" s="146">
        <f ca="1">IF(Y$13="",0,CHOOSE(Detalhamento.OpçãoServiços,OFFSET(Import.PLQ,$A21-1,Y$15-1,1,1),IF($E21&lt;&gt;1,IF(ISNUMBER(INDEX(Import.PLE,Detalhamento!$E21,Detalhamento!Y$15)),IF(INDEX(Import.PLE,Detalhamento!$E21,Detalhamento!Y$15)&lt;=mediçao,OFFSET(Import.PLQ,$A21-1,Y$15-1,1,1),0),0),PLE!$AA$28*OFFSET(Import.PLQ,$A21-1,Y$15-1,1,1)),IF($E21&lt;&gt;1,IF(ISNUMBER(INDEX(Import.PLE,Detalhamento!$E21,Detalhamento!Y$15)),IF(INDEX(Import.PLE,Detalhamento!$E21,Detalhamento!Y$15)&lt;=mediçao,0,OFFSET(Import.PLQ,$A21-1,Y$15-1,1,1)),OFFSET(Import.PLQ,$A21-1,Y$15-1,1,1)),(1-PLE!$AA$28)*OFFSET(Import.PLQ,$A21-1,Y$15-1,1,1))))</f>
        <v>0</v>
      </c>
      <c r="Z21" s="146">
        <f ca="1">IF(Z$13="",0,CHOOSE(Detalhamento.OpçãoServiços,OFFSET(Import.PLQ,$A21-1,Z$15-1,1,1),IF($E21&lt;&gt;1,IF(ISNUMBER(INDEX(Import.PLE,Detalhamento!$E21,Detalhamento!Z$15)),IF(INDEX(Import.PLE,Detalhamento!$E21,Detalhamento!Z$15)&lt;=mediçao,OFFSET(Import.PLQ,$A21-1,Z$15-1,1,1),0),0),PLE!$AA$28*OFFSET(Import.PLQ,$A21-1,Z$15-1,1,1)),IF($E21&lt;&gt;1,IF(ISNUMBER(INDEX(Import.PLE,Detalhamento!$E21,Detalhamento!Z$15)),IF(INDEX(Import.PLE,Detalhamento!$E21,Detalhamento!Z$15)&lt;=mediçao,0,OFFSET(Import.PLQ,$A21-1,Z$15-1,1,1)),OFFSET(Import.PLQ,$A21-1,Z$15-1,1,1)),(1-PLE!$AA$28)*OFFSET(Import.PLQ,$A21-1,Z$15-1,1,1))))</f>
        <v>0</v>
      </c>
      <c r="AA21" s="146">
        <f ca="1">IF(AA$13="",0,CHOOSE(Detalhamento.OpçãoServiços,OFFSET(Import.PLQ,$A21-1,AA$15-1,1,1),IF($E21&lt;&gt;1,IF(ISNUMBER(INDEX(Import.PLE,Detalhamento!$E21,Detalhamento!AA$15)),IF(INDEX(Import.PLE,Detalhamento!$E21,Detalhamento!AA$15)&lt;=mediçao,OFFSET(Import.PLQ,$A21-1,AA$15-1,1,1),0),0),PLE!$AA$28*OFFSET(Import.PLQ,$A21-1,AA$15-1,1,1)),IF($E21&lt;&gt;1,IF(ISNUMBER(INDEX(Import.PLE,Detalhamento!$E21,Detalhamento!AA$15)),IF(INDEX(Import.PLE,Detalhamento!$E21,Detalhamento!AA$15)&lt;=mediçao,0,OFFSET(Import.PLQ,$A21-1,AA$15-1,1,1)),OFFSET(Import.PLQ,$A21-1,AA$15-1,1,1)),(1-PLE!$AA$28)*OFFSET(Import.PLQ,$A21-1,AA$15-1,1,1))))</f>
        <v>0</v>
      </c>
      <c r="AB21" s="146">
        <f ca="1">IF(AB$13="",0,CHOOSE(Detalhamento.OpçãoServiços,OFFSET(Import.PLQ,$A21-1,AB$15-1,1,1),IF($E21&lt;&gt;1,IF(ISNUMBER(INDEX(Import.PLE,Detalhamento!$E21,Detalhamento!AB$15)),IF(INDEX(Import.PLE,Detalhamento!$E21,Detalhamento!AB$15)&lt;=mediçao,OFFSET(Import.PLQ,$A21-1,AB$15-1,1,1),0),0),PLE!$AA$28*OFFSET(Import.PLQ,$A21-1,AB$15-1,1,1)),IF($E21&lt;&gt;1,IF(ISNUMBER(INDEX(Import.PLE,Detalhamento!$E21,Detalhamento!AB$15)),IF(INDEX(Import.PLE,Detalhamento!$E21,Detalhamento!AB$15)&lt;=mediçao,0,OFFSET(Import.PLQ,$A21-1,AB$15-1,1,1)),OFFSET(Import.PLQ,$A21-1,AB$15-1,1,1)),(1-PLE!$AA$28)*OFFSET(Import.PLQ,$A21-1,AB$15-1,1,1))))</f>
        <v>0</v>
      </c>
      <c r="AC21" s="146">
        <f ca="1">IF(AC$13="",0,CHOOSE(Detalhamento.OpçãoServiços,OFFSET(Import.PLQ,$A21-1,AC$15-1,1,1),IF($E21&lt;&gt;1,IF(ISNUMBER(INDEX(Import.PLE,Detalhamento!$E21,Detalhamento!AC$15)),IF(INDEX(Import.PLE,Detalhamento!$E21,Detalhamento!AC$15)&lt;=mediçao,OFFSET(Import.PLQ,$A21-1,AC$15-1,1,1),0),0),PLE!$AA$28*OFFSET(Import.PLQ,$A21-1,AC$15-1,1,1)),IF($E21&lt;&gt;1,IF(ISNUMBER(INDEX(Import.PLE,Detalhamento!$E21,Detalhamento!AC$15)),IF(INDEX(Import.PLE,Detalhamento!$E21,Detalhamento!AC$15)&lt;=mediçao,0,OFFSET(Import.PLQ,$A21-1,AC$15-1,1,1)),OFFSET(Import.PLQ,$A21-1,AC$15-1,1,1)),(1-PLE!$AA$28)*OFFSET(Import.PLQ,$A21-1,AC$15-1,1,1))))</f>
        <v>0</v>
      </c>
      <c r="AD21" s="146">
        <f ca="1">IF(AD$13="",0,CHOOSE(Detalhamento.OpçãoServiços,OFFSET(Import.PLQ,$A21-1,AD$15-1,1,1),IF($E21&lt;&gt;1,IF(ISNUMBER(INDEX(Import.PLE,Detalhamento!$E21,Detalhamento!AD$15)),IF(INDEX(Import.PLE,Detalhamento!$E21,Detalhamento!AD$15)&lt;=mediçao,OFFSET(Import.PLQ,$A21-1,AD$15-1,1,1),0),0),PLE!$AA$28*OFFSET(Import.PLQ,$A21-1,AD$15-1,1,1)),IF($E21&lt;&gt;1,IF(ISNUMBER(INDEX(Import.PLE,Detalhamento!$E21,Detalhamento!AD$15)),IF(INDEX(Import.PLE,Detalhamento!$E21,Detalhamento!AD$15)&lt;=mediçao,0,OFFSET(Import.PLQ,$A21-1,AD$15-1,1,1)),OFFSET(Import.PLQ,$A21-1,AD$15-1,1,1)),(1-PLE!$AA$28)*OFFSET(Import.PLQ,$A21-1,AD$15-1,1,1))))</f>
        <v>0</v>
      </c>
      <c r="AE21" s="146">
        <f ca="1">IF(AE$13="",0,CHOOSE(Detalhamento.OpçãoServiços,OFFSET(Import.PLQ,$A21-1,AE$15-1,1,1),IF($E21&lt;&gt;1,IF(ISNUMBER(INDEX(Import.PLE,Detalhamento!$E21,Detalhamento!AE$15)),IF(INDEX(Import.PLE,Detalhamento!$E21,Detalhamento!AE$15)&lt;=mediçao,OFFSET(Import.PLQ,$A21-1,AE$15-1,1,1),0),0),PLE!$AA$28*OFFSET(Import.PLQ,$A21-1,AE$15-1,1,1)),IF($E21&lt;&gt;1,IF(ISNUMBER(INDEX(Import.PLE,Detalhamento!$E21,Detalhamento!AE$15)),IF(INDEX(Import.PLE,Detalhamento!$E21,Detalhamento!AE$15)&lt;=mediçao,0,OFFSET(Import.PLQ,$A21-1,AE$15-1,1,1)),OFFSET(Import.PLQ,$A21-1,AE$15-1,1,1)),(1-PLE!$AA$28)*OFFSET(Import.PLQ,$A21-1,AE$15-1,1,1))))</f>
        <v>0</v>
      </c>
      <c r="AF21" s="146">
        <f ca="1">IF(AF$13="",0,CHOOSE(Detalhamento.OpçãoServiços,OFFSET(Import.PLQ,$A21-1,AF$15-1,1,1),IF($E21&lt;&gt;1,IF(ISNUMBER(INDEX(Import.PLE,Detalhamento!$E21,Detalhamento!AF$15)),IF(INDEX(Import.PLE,Detalhamento!$E21,Detalhamento!AF$15)&lt;=mediçao,OFFSET(Import.PLQ,$A21-1,AF$15-1,1,1),0),0),PLE!$AA$28*OFFSET(Import.PLQ,$A21-1,AF$15-1,1,1)),IF($E21&lt;&gt;1,IF(ISNUMBER(INDEX(Import.PLE,Detalhamento!$E21,Detalhamento!AF$15)),IF(INDEX(Import.PLE,Detalhamento!$E21,Detalhamento!AF$15)&lt;=mediçao,0,OFFSET(Import.PLQ,$A21-1,AF$15-1,1,1)),OFFSET(Import.PLQ,$A21-1,AF$15-1,1,1)),(1-PLE!$AA$28)*OFFSET(Import.PLQ,$A21-1,AF$15-1,1,1))))</f>
        <v>0</v>
      </c>
      <c r="AG21" s="146">
        <f ca="1">IF(AG$13="",0,CHOOSE(Detalhamento.OpçãoServiços,OFFSET(Import.PLQ,$A21-1,AG$15-1,1,1),IF($E21&lt;&gt;1,IF(ISNUMBER(INDEX(Import.PLE,Detalhamento!$E21,Detalhamento!AG$15)),IF(INDEX(Import.PLE,Detalhamento!$E21,Detalhamento!AG$15)&lt;=mediçao,OFFSET(Import.PLQ,$A21-1,AG$15-1,1,1),0),0),PLE!$AA$28*OFFSET(Import.PLQ,$A21-1,AG$15-1,1,1)),IF($E21&lt;&gt;1,IF(ISNUMBER(INDEX(Import.PLE,Detalhamento!$E21,Detalhamento!AG$15)),IF(INDEX(Import.PLE,Detalhamento!$E21,Detalhamento!AG$15)&lt;=mediçao,0,OFFSET(Import.PLQ,$A21-1,AG$15-1,1,1)),OFFSET(Import.PLQ,$A21-1,AG$15-1,1,1)),(1-PLE!$AA$28)*OFFSET(Import.PLQ,$A21-1,AG$15-1,1,1))))</f>
        <v>0</v>
      </c>
      <c r="AH21" s="146">
        <f ca="1">IF(AH$13="",0,CHOOSE(Detalhamento.OpçãoServiços,OFFSET(Import.PLQ,$A21-1,AH$15-1,1,1),IF($E21&lt;&gt;1,IF(ISNUMBER(INDEX(Import.PLE,Detalhamento!$E21,Detalhamento!AH$15)),IF(INDEX(Import.PLE,Detalhamento!$E21,Detalhamento!AH$15)&lt;=mediçao,OFFSET(Import.PLQ,$A21-1,AH$15-1,1,1),0),0),PLE!$AA$28*OFFSET(Import.PLQ,$A21-1,AH$15-1,1,1)),IF($E21&lt;&gt;1,IF(ISNUMBER(INDEX(Import.PLE,Detalhamento!$E21,Detalhamento!AH$15)),IF(INDEX(Import.PLE,Detalhamento!$E21,Detalhamento!AH$15)&lt;=mediçao,0,OFFSET(Import.PLQ,$A21-1,AH$15-1,1,1)),OFFSET(Import.PLQ,$A21-1,AH$15-1,1,1)),(1-PLE!$AA$28)*OFFSET(Import.PLQ,$A21-1,AH$15-1,1,1))))</f>
        <v>0</v>
      </c>
      <c r="AI21" s="146">
        <f ca="1">IF(AI$13="",0,CHOOSE(Detalhamento.OpçãoServiços,OFFSET(Import.PLQ,$A21-1,AI$15-1,1,1),IF($E21&lt;&gt;1,IF(ISNUMBER(INDEX(Import.PLE,Detalhamento!$E21,Detalhamento!AI$15)),IF(INDEX(Import.PLE,Detalhamento!$E21,Detalhamento!AI$15)&lt;=mediçao,OFFSET(Import.PLQ,$A21-1,AI$15-1,1,1),0),0),PLE!$AA$28*OFFSET(Import.PLQ,$A21-1,AI$15-1,1,1)),IF($E21&lt;&gt;1,IF(ISNUMBER(INDEX(Import.PLE,Detalhamento!$E21,Detalhamento!AI$15)),IF(INDEX(Import.PLE,Detalhamento!$E21,Detalhamento!AI$15)&lt;=mediçao,0,OFFSET(Import.PLQ,$A21-1,AI$15-1,1,1)),OFFSET(Import.PLQ,$A21-1,AI$15-1,1,1)),(1-PLE!$AA$28)*OFFSET(Import.PLQ,$A21-1,AI$15-1,1,1))))</f>
        <v>0</v>
      </c>
      <c r="AJ21" s="146">
        <f ca="1">IF(AJ$13="",0,CHOOSE(Detalhamento.OpçãoServiços,OFFSET(Import.PLQ,$A21-1,AJ$15-1,1,1),IF($E21&lt;&gt;1,IF(ISNUMBER(INDEX(Import.PLE,Detalhamento!$E21,Detalhamento!AJ$15)),IF(INDEX(Import.PLE,Detalhamento!$E21,Detalhamento!AJ$15)&lt;=mediçao,OFFSET(Import.PLQ,$A21-1,AJ$15-1,1,1),0),0),PLE!$AA$28*OFFSET(Import.PLQ,$A21-1,AJ$15-1,1,1)),IF($E21&lt;&gt;1,IF(ISNUMBER(INDEX(Import.PLE,Detalhamento!$E21,Detalhamento!AJ$15)),IF(INDEX(Import.PLE,Detalhamento!$E21,Detalhamento!AJ$15)&lt;=mediçao,0,OFFSET(Import.PLQ,$A21-1,AJ$15-1,1,1)),OFFSET(Import.PLQ,$A21-1,AJ$15-1,1,1)),(1-PLE!$AA$28)*OFFSET(Import.PLQ,$A21-1,AJ$15-1,1,1))))</f>
        <v>0</v>
      </c>
      <c r="AK21" s="146">
        <f ca="1">IF(AK$13="",0,CHOOSE(Detalhamento.OpçãoServiços,OFFSET(Import.PLQ,$A21-1,AK$15-1,1,1),IF($E21&lt;&gt;1,IF(ISNUMBER(INDEX(Import.PLE,Detalhamento!$E21,Detalhamento!AK$15)),IF(INDEX(Import.PLE,Detalhamento!$E21,Detalhamento!AK$15)&lt;=mediçao,OFFSET(Import.PLQ,$A21-1,AK$15-1,1,1),0),0),PLE!$AA$28*OFFSET(Import.PLQ,$A21-1,AK$15-1,1,1)),IF($E21&lt;&gt;1,IF(ISNUMBER(INDEX(Import.PLE,Detalhamento!$E21,Detalhamento!AK$15)),IF(INDEX(Import.PLE,Detalhamento!$E21,Detalhamento!AK$15)&lt;=mediçao,0,OFFSET(Import.PLQ,$A21-1,AK$15-1,1,1)),OFFSET(Import.PLQ,$A21-1,AK$15-1,1,1)),(1-PLE!$AA$28)*OFFSET(Import.PLQ,$A21-1,AK$15-1,1,1))))</f>
        <v>0</v>
      </c>
      <c r="AL21" s="146">
        <f ca="1">IF(AL$13="",0,CHOOSE(Detalhamento.OpçãoServiços,OFFSET(Import.PLQ,$A21-1,AL$15-1,1,1),IF($E21&lt;&gt;1,IF(ISNUMBER(INDEX(Import.PLE,Detalhamento!$E21,Detalhamento!AL$15)),IF(INDEX(Import.PLE,Detalhamento!$E21,Detalhamento!AL$15)&lt;=mediçao,OFFSET(Import.PLQ,$A21-1,AL$15-1,1,1),0),0),PLE!$AA$28*OFFSET(Import.PLQ,$A21-1,AL$15-1,1,1)),IF($E21&lt;&gt;1,IF(ISNUMBER(INDEX(Import.PLE,Detalhamento!$E21,Detalhamento!AL$15)),IF(INDEX(Import.PLE,Detalhamento!$E21,Detalhamento!AL$15)&lt;=mediçao,0,OFFSET(Import.PLQ,$A21-1,AL$15-1,1,1)),OFFSET(Import.PLQ,$A21-1,AL$15-1,1,1)),(1-PLE!$AA$28)*OFFSET(Import.PLQ,$A21-1,AL$15-1,1,1))))</f>
        <v>0</v>
      </c>
      <c r="AM21" s="146">
        <f ca="1">IF(AM$13="",0,CHOOSE(Detalhamento.OpçãoServiços,OFFSET(Import.PLQ,$A21-1,AM$15-1,1,1),IF($E21&lt;&gt;1,IF(ISNUMBER(INDEX(Import.PLE,Detalhamento!$E21,Detalhamento!AM$15)),IF(INDEX(Import.PLE,Detalhamento!$E21,Detalhamento!AM$15)&lt;=mediçao,OFFSET(Import.PLQ,$A21-1,AM$15-1,1,1),0),0),PLE!$AA$28*OFFSET(Import.PLQ,$A21-1,AM$15-1,1,1)),IF($E21&lt;&gt;1,IF(ISNUMBER(INDEX(Import.PLE,Detalhamento!$E21,Detalhamento!AM$15)),IF(INDEX(Import.PLE,Detalhamento!$E21,Detalhamento!AM$15)&lt;=mediçao,0,OFFSET(Import.PLQ,$A21-1,AM$15-1,1,1)),OFFSET(Import.PLQ,$A21-1,AM$15-1,1,1)),(1-PLE!$AA$28)*OFFSET(Import.PLQ,$A21-1,AM$15-1,1,1))))</f>
        <v>0</v>
      </c>
      <c r="AN21" s="146">
        <f ca="1">IF(AN$13="",0,CHOOSE(Detalhamento.OpçãoServiços,OFFSET(Import.PLQ,$A21-1,AN$15-1,1,1),IF($E21&lt;&gt;1,IF(ISNUMBER(INDEX(Import.PLE,Detalhamento!$E21,Detalhamento!AN$15)),IF(INDEX(Import.PLE,Detalhamento!$E21,Detalhamento!AN$15)&lt;=mediçao,OFFSET(Import.PLQ,$A21-1,AN$15-1,1,1),0),0),PLE!$AA$28*OFFSET(Import.PLQ,$A21-1,AN$15-1,1,1)),IF($E21&lt;&gt;1,IF(ISNUMBER(INDEX(Import.PLE,Detalhamento!$E21,Detalhamento!AN$15)),IF(INDEX(Import.PLE,Detalhamento!$E21,Detalhamento!AN$15)&lt;=mediçao,0,OFFSET(Import.PLQ,$A21-1,AN$15-1,1,1)),OFFSET(Import.PLQ,$A21-1,AN$15-1,1,1)),(1-PLE!$AA$28)*OFFSET(Import.PLQ,$A21-1,AN$15-1,1,1))))</f>
        <v>0</v>
      </c>
      <c r="AO21" s="146">
        <f ca="1">IF(AO$13="",0,CHOOSE(Detalhamento.OpçãoServiços,OFFSET(Import.PLQ,$A21-1,AO$15-1,1,1),IF($E21&lt;&gt;1,IF(ISNUMBER(INDEX(Import.PLE,Detalhamento!$E21,Detalhamento!AO$15)),IF(INDEX(Import.PLE,Detalhamento!$E21,Detalhamento!AO$15)&lt;=mediçao,OFFSET(Import.PLQ,$A21-1,AO$15-1,1,1),0),0),PLE!$AA$28*OFFSET(Import.PLQ,$A21-1,AO$15-1,1,1)),IF($E21&lt;&gt;1,IF(ISNUMBER(INDEX(Import.PLE,Detalhamento!$E21,Detalhamento!AO$15)),IF(INDEX(Import.PLE,Detalhamento!$E21,Detalhamento!AO$15)&lt;=mediçao,0,OFFSET(Import.PLQ,$A21-1,AO$15-1,1,1)),OFFSET(Import.PLQ,$A21-1,AO$15-1,1,1)),(1-PLE!$AA$28)*OFFSET(Import.PLQ,$A21-1,AO$15-1,1,1))))</f>
        <v>0</v>
      </c>
      <c r="AP21" s="146">
        <f ca="1">IF(AP$13="",0,CHOOSE(Detalhamento.OpçãoServiços,OFFSET(Import.PLQ,$A21-1,AP$15-1,1,1),IF($E21&lt;&gt;1,IF(ISNUMBER(INDEX(Import.PLE,Detalhamento!$E21,Detalhamento!AP$15)),IF(INDEX(Import.PLE,Detalhamento!$E21,Detalhamento!AP$15)&lt;=mediçao,OFFSET(Import.PLQ,$A21-1,AP$15-1,1,1),0),0),PLE!$AA$28*OFFSET(Import.PLQ,$A21-1,AP$15-1,1,1)),IF($E21&lt;&gt;1,IF(ISNUMBER(INDEX(Import.PLE,Detalhamento!$E21,Detalhamento!AP$15)),IF(INDEX(Import.PLE,Detalhamento!$E21,Detalhamento!AP$15)&lt;=mediçao,0,OFFSET(Import.PLQ,$A21-1,AP$15-1,1,1)),OFFSET(Import.PLQ,$A21-1,AP$15-1,1,1)),(1-PLE!$AA$28)*OFFSET(Import.PLQ,$A21-1,AP$15-1,1,1))))</f>
        <v>0</v>
      </c>
      <c r="AQ21" s="146">
        <f ca="1">IF(AQ$13="",0,CHOOSE(Detalhamento.OpçãoServiços,OFFSET(Import.PLQ,$A21-1,AQ$15-1,1,1),IF($E21&lt;&gt;1,IF(ISNUMBER(INDEX(Import.PLE,Detalhamento!$E21,Detalhamento!AQ$15)),IF(INDEX(Import.PLE,Detalhamento!$E21,Detalhamento!AQ$15)&lt;=mediçao,OFFSET(Import.PLQ,$A21-1,AQ$15-1,1,1),0),0),PLE!$AA$28*OFFSET(Import.PLQ,$A21-1,AQ$15-1,1,1)),IF($E21&lt;&gt;1,IF(ISNUMBER(INDEX(Import.PLE,Detalhamento!$E21,Detalhamento!AQ$15)),IF(INDEX(Import.PLE,Detalhamento!$E21,Detalhamento!AQ$15)&lt;=mediçao,0,OFFSET(Import.PLQ,$A21-1,AQ$15-1,1,1)),OFFSET(Import.PLQ,$A21-1,AQ$15-1,1,1)),(1-PLE!$AA$28)*OFFSET(Import.PLQ,$A21-1,AQ$15-1,1,1))))</f>
        <v>0</v>
      </c>
      <c r="AR21" s="146">
        <f ca="1">IF(AR$13="",0,CHOOSE(Detalhamento.OpçãoServiços,OFFSET(Import.PLQ,$A21-1,AR$15-1,1,1),IF($E21&lt;&gt;1,IF(ISNUMBER(INDEX(Import.PLE,Detalhamento!$E21,Detalhamento!AR$15)),IF(INDEX(Import.PLE,Detalhamento!$E21,Detalhamento!AR$15)&lt;=mediçao,OFFSET(Import.PLQ,$A21-1,AR$15-1,1,1),0),0),PLE!$AA$28*OFFSET(Import.PLQ,$A21-1,AR$15-1,1,1)),IF($E21&lt;&gt;1,IF(ISNUMBER(INDEX(Import.PLE,Detalhamento!$E21,Detalhamento!AR$15)),IF(INDEX(Import.PLE,Detalhamento!$E21,Detalhamento!AR$15)&lt;=mediçao,0,OFFSET(Import.PLQ,$A21-1,AR$15-1,1,1)),OFFSET(Import.PLQ,$A21-1,AR$15-1,1,1)),(1-PLE!$AA$28)*OFFSET(Import.PLQ,$A21-1,AR$15-1,1,1))))</f>
        <v>0</v>
      </c>
      <c r="AS21" s="146">
        <f ca="1">IF(AS$13="",0,CHOOSE(Detalhamento.OpçãoServiços,OFFSET(Import.PLQ,$A21-1,AS$15-1,1,1),IF($E21&lt;&gt;1,IF(ISNUMBER(INDEX(Import.PLE,Detalhamento!$E21,Detalhamento!AS$15)),IF(INDEX(Import.PLE,Detalhamento!$E21,Detalhamento!AS$15)&lt;=mediçao,OFFSET(Import.PLQ,$A21-1,AS$15-1,1,1),0),0),PLE!$AA$28*OFFSET(Import.PLQ,$A21-1,AS$15-1,1,1)),IF($E21&lt;&gt;1,IF(ISNUMBER(INDEX(Import.PLE,Detalhamento!$E21,Detalhamento!AS$15)),IF(INDEX(Import.PLE,Detalhamento!$E21,Detalhamento!AS$15)&lt;=mediçao,0,OFFSET(Import.PLQ,$A21-1,AS$15-1,1,1)),OFFSET(Import.PLQ,$A21-1,AS$15-1,1,1)),(1-PLE!$AA$28)*OFFSET(Import.PLQ,$A21-1,AS$15-1,1,1))))</f>
        <v>0</v>
      </c>
      <c r="AT21" s="146">
        <f ca="1">IF(AT$13="",0,CHOOSE(Detalhamento.OpçãoServiços,OFFSET(Import.PLQ,$A21-1,AT$15-1,1,1),IF($E21&lt;&gt;1,IF(ISNUMBER(INDEX(Import.PLE,Detalhamento!$E21,Detalhamento!AT$15)),IF(INDEX(Import.PLE,Detalhamento!$E21,Detalhamento!AT$15)&lt;=mediçao,OFFSET(Import.PLQ,$A21-1,AT$15-1,1,1),0),0),PLE!$AA$28*OFFSET(Import.PLQ,$A21-1,AT$15-1,1,1)),IF($E21&lt;&gt;1,IF(ISNUMBER(INDEX(Import.PLE,Detalhamento!$E21,Detalhamento!AT$15)),IF(INDEX(Import.PLE,Detalhamento!$E21,Detalhamento!AT$15)&lt;=mediçao,0,OFFSET(Import.PLQ,$A21-1,AT$15-1,1,1)),OFFSET(Import.PLQ,$A21-1,AT$15-1,1,1)),(1-PLE!$AA$28)*OFFSET(Import.PLQ,$A21-1,AT$15-1,1,1))))</f>
        <v>0</v>
      </c>
      <c r="AU21" s="146">
        <f ca="1">IF(AU$13="",0,CHOOSE(Detalhamento.OpçãoServiços,OFFSET(Import.PLQ,$A21-1,AU$15-1,1,1),IF($E21&lt;&gt;1,IF(ISNUMBER(INDEX(Import.PLE,Detalhamento!$E21,Detalhamento!AU$15)),IF(INDEX(Import.PLE,Detalhamento!$E21,Detalhamento!AU$15)&lt;=mediçao,OFFSET(Import.PLQ,$A21-1,AU$15-1,1,1),0),0),PLE!$AA$28*OFFSET(Import.PLQ,$A21-1,AU$15-1,1,1)),IF($E21&lt;&gt;1,IF(ISNUMBER(INDEX(Import.PLE,Detalhamento!$E21,Detalhamento!AU$15)),IF(INDEX(Import.PLE,Detalhamento!$E21,Detalhamento!AU$15)&lt;=mediçao,0,OFFSET(Import.PLQ,$A21-1,AU$15-1,1,1)),OFFSET(Import.PLQ,$A21-1,AU$15-1,1,1)),(1-PLE!$AA$28)*OFFSET(Import.PLQ,$A21-1,AU$15-1,1,1))))</f>
        <v>0</v>
      </c>
      <c r="AV21" s="146">
        <f ca="1">IF(AV$13="",0,CHOOSE(Detalhamento.OpçãoServiços,OFFSET(Import.PLQ,$A21-1,AV$15-1,1,1),IF($E21&lt;&gt;1,IF(ISNUMBER(INDEX(Import.PLE,Detalhamento!$E21,Detalhamento!AV$15)),IF(INDEX(Import.PLE,Detalhamento!$E21,Detalhamento!AV$15)&lt;=mediçao,OFFSET(Import.PLQ,$A21-1,AV$15-1,1,1),0),0),PLE!$AA$28*OFFSET(Import.PLQ,$A21-1,AV$15-1,1,1)),IF($E21&lt;&gt;1,IF(ISNUMBER(INDEX(Import.PLE,Detalhamento!$E21,Detalhamento!AV$15)),IF(INDEX(Import.PLE,Detalhamento!$E21,Detalhamento!AV$15)&lt;=mediçao,0,OFFSET(Import.PLQ,$A21-1,AV$15-1,1,1)),OFFSET(Import.PLQ,$A21-1,AV$15-1,1,1)),(1-PLE!$AA$28)*OFFSET(Import.PLQ,$A21-1,AV$15-1,1,1))))</f>
        <v>0</v>
      </c>
      <c r="AW21" s="146">
        <f ca="1">IF(AW$13="",0,CHOOSE(Detalhamento.OpçãoServiços,OFFSET(Import.PLQ,$A21-1,AW$15-1,1,1),IF($E21&lt;&gt;1,IF(ISNUMBER(INDEX(Import.PLE,Detalhamento!$E21,Detalhamento!AW$15)),IF(INDEX(Import.PLE,Detalhamento!$E21,Detalhamento!AW$15)&lt;=mediçao,OFFSET(Import.PLQ,$A21-1,AW$15-1,1,1),0),0),PLE!$AA$28*OFFSET(Import.PLQ,$A21-1,AW$15-1,1,1)),IF($E21&lt;&gt;1,IF(ISNUMBER(INDEX(Import.PLE,Detalhamento!$E21,Detalhamento!AW$15)),IF(INDEX(Import.PLE,Detalhamento!$E21,Detalhamento!AW$15)&lt;=mediçao,0,OFFSET(Import.PLQ,$A21-1,AW$15-1,1,1)),OFFSET(Import.PLQ,$A21-1,AW$15-1,1,1)),(1-PLE!$AA$28)*OFFSET(Import.PLQ,$A21-1,AW$15-1,1,1))))</f>
        <v>0</v>
      </c>
      <c r="AX21" s="146">
        <f ca="1">IF(AX$13="",0,CHOOSE(Detalhamento.OpçãoServiços,OFFSET(Import.PLQ,$A21-1,AX$15-1,1,1),IF($E21&lt;&gt;1,IF(ISNUMBER(INDEX(Import.PLE,Detalhamento!$E21,Detalhamento!AX$15)),IF(INDEX(Import.PLE,Detalhamento!$E21,Detalhamento!AX$15)&lt;=mediçao,OFFSET(Import.PLQ,$A21-1,AX$15-1,1,1),0),0),PLE!$AA$28*OFFSET(Import.PLQ,$A21-1,AX$15-1,1,1)),IF($E21&lt;&gt;1,IF(ISNUMBER(INDEX(Import.PLE,Detalhamento!$E21,Detalhamento!AX$15)),IF(INDEX(Import.PLE,Detalhamento!$E21,Detalhamento!AX$15)&lt;=mediçao,0,OFFSET(Import.PLQ,$A21-1,AX$15-1,1,1)),OFFSET(Import.PLQ,$A21-1,AX$15-1,1,1)),(1-PLE!$AA$28)*OFFSET(Import.PLQ,$A21-1,AX$15-1,1,1))))</f>
        <v>0</v>
      </c>
      <c r="AY21" s="146">
        <f ca="1">IF(AY$13="",0,CHOOSE(Detalhamento.OpçãoServiços,OFFSET(Import.PLQ,$A21-1,AY$15-1,1,1),IF($E21&lt;&gt;1,IF(ISNUMBER(INDEX(Import.PLE,Detalhamento!$E21,Detalhamento!AY$15)),IF(INDEX(Import.PLE,Detalhamento!$E21,Detalhamento!AY$15)&lt;=mediçao,OFFSET(Import.PLQ,$A21-1,AY$15-1,1,1),0),0),PLE!$AA$28*OFFSET(Import.PLQ,$A21-1,AY$15-1,1,1)),IF($E21&lt;&gt;1,IF(ISNUMBER(INDEX(Import.PLE,Detalhamento!$E21,Detalhamento!AY$15)),IF(INDEX(Import.PLE,Detalhamento!$E21,Detalhamento!AY$15)&lt;=mediçao,0,OFFSET(Import.PLQ,$A21-1,AY$15-1,1,1)),OFFSET(Import.PLQ,$A21-1,AY$15-1,1,1)),(1-PLE!$AA$28)*OFFSET(Import.PLQ,$A21-1,AY$15-1,1,1))))</f>
        <v>0</v>
      </c>
      <c r="AZ21" s="146">
        <f ca="1">IF(AZ$13="",0,CHOOSE(Detalhamento.OpçãoServiços,OFFSET(Import.PLQ,$A21-1,AZ$15-1,1,1),IF($E21&lt;&gt;1,IF(ISNUMBER(INDEX(Import.PLE,Detalhamento!$E21,Detalhamento!AZ$15)),IF(INDEX(Import.PLE,Detalhamento!$E21,Detalhamento!AZ$15)&lt;=mediçao,OFFSET(Import.PLQ,$A21-1,AZ$15-1,1,1),0),0),PLE!$AA$28*OFFSET(Import.PLQ,$A21-1,AZ$15-1,1,1)),IF($E21&lt;&gt;1,IF(ISNUMBER(INDEX(Import.PLE,Detalhamento!$E21,Detalhamento!AZ$15)),IF(INDEX(Import.PLE,Detalhamento!$E21,Detalhamento!AZ$15)&lt;=mediçao,0,OFFSET(Import.PLQ,$A21-1,AZ$15-1,1,1)),OFFSET(Import.PLQ,$A21-1,AZ$15-1,1,1)),(1-PLE!$AA$28)*OFFSET(Import.PLQ,$A21-1,AZ$15-1,1,1))))</f>
        <v>0</v>
      </c>
      <c r="BA21" s="146">
        <f ca="1">IF(BA$13="",0,CHOOSE(Detalhamento.OpçãoServiços,OFFSET(Import.PLQ,$A21-1,BA$15-1,1,1),IF($E21&lt;&gt;1,IF(ISNUMBER(INDEX(Import.PLE,Detalhamento!$E21,Detalhamento!BA$15)),IF(INDEX(Import.PLE,Detalhamento!$E21,Detalhamento!BA$15)&lt;=mediçao,OFFSET(Import.PLQ,$A21-1,BA$15-1,1,1),0),0),PLE!$AA$28*OFFSET(Import.PLQ,$A21-1,BA$15-1,1,1)),IF($E21&lt;&gt;1,IF(ISNUMBER(INDEX(Import.PLE,Detalhamento!$E21,Detalhamento!BA$15)),IF(INDEX(Import.PLE,Detalhamento!$E21,Detalhamento!BA$15)&lt;=mediçao,0,OFFSET(Import.PLQ,$A21-1,BA$15-1,1,1)),OFFSET(Import.PLQ,$A21-1,BA$15-1,1,1)),(1-PLE!$AA$28)*OFFSET(Import.PLQ,$A21-1,BA$15-1,1,1))))</f>
        <v>0</v>
      </c>
      <c r="BB21" s="146">
        <f ca="1">IF(BB$13="",0,CHOOSE(Detalhamento.OpçãoServiços,OFFSET(Import.PLQ,$A21-1,BB$15-1,1,1),IF($E21&lt;&gt;1,IF(ISNUMBER(INDEX(Import.PLE,Detalhamento!$E21,Detalhamento!BB$15)),IF(INDEX(Import.PLE,Detalhamento!$E21,Detalhamento!BB$15)&lt;=mediçao,OFFSET(Import.PLQ,$A21-1,BB$15-1,1,1),0),0),PLE!$AA$28*OFFSET(Import.PLQ,$A21-1,BB$15-1,1,1)),IF($E21&lt;&gt;1,IF(ISNUMBER(INDEX(Import.PLE,Detalhamento!$E21,Detalhamento!BB$15)),IF(INDEX(Import.PLE,Detalhamento!$E21,Detalhamento!BB$15)&lt;=mediçao,0,OFFSET(Import.PLQ,$A21-1,BB$15-1,1,1)),OFFSET(Import.PLQ,$A21-1,BB$15-1,1,1)),(1-PLE!$AA$28)*OFFSET(Import.PLQ,$A21-1,BB$15-1,1,1))))</f>
        <v>0</v>
      </c>
      <c r="BC21" s="146">
        <f ca="1">IF(BC$13="",0,CHOOSE(Detalhamento.OpçãoServiços,OFFSET(Import.PLQ,$A21-1,BC$15-1,1,1),IF($E21&lt;&gt;1,IF(ISNUMBER(INDEX(Import.PLE,Detalhamento!$E21,Detalhamento!BC$15)),IF(INDEX(Import.PLE,Detalhamento!$E21,Detalhamento!BC$15)&lt;=mediçao,OFFSET(Import.PLQ,$A21-1,BC$15-1,1,1),0),0),PLE!$AA$28*OFFSET(Import.PLQ,$A21-1,BC$15-1,1,1)),IF($E21&lt;&gt;1,IF(ISNUMBER(INDEX(Import.PLE,Detalhamento!$E21,Detalhamento!BC$15)),IF(INDEX(Import.PLE,Detalhamento!$E21,Detalhamento!BC$15)&lt;=mediçao,0,OFFSET(Import.PLQ,$A21-1,BC$15-1,1,1)),OFFSET(Import.PLQ,$A21-1,BC$15-1,1,1)),(1-PLE!$AA$28)*OFFSET(Import.PLQ,$A21-1,BC$15-1,1,1))))</f>
        <v>0</v>
      </c>
      <c r="BD21" s="146">
        <f ca="1">IF(BD$13="",0,CHOOSE(Detalhamento.OpçãoServiços,OFFSET(Import.PLQ,$A21-1,BD$15-1,1,1),IF($E21&lt;&gt;1,IF(ISNUMBER(INDEX(Import.PLE,Detalhamento!$E21,Detalhamento!BD$15)),IF(INDEX(Import.PLE,Detalhamento!$E21,Detalhamento!BD$15)&lt;=mediçao,OFFSET(Import.PLQ,$A21-1,BD$15-1,1,1),0),0),PLE!$AA$28*OFFSET(Import.PLQ,$A21-1,BD$15-1,1,1)),IF($E21&lt;&gt;1,IF(ISNUMBER(INDEX(Import.PLE,Detalhamento!$E21,Detalhamento!BD$15)),IF(INDEX(Import.PLE,Detalhamento!$E21,Detalhamento!BD$15)&lt;=mediçao,0,OFFSET(Import.PLQ,$A21-1,BD$15-1,1,1)),OFFSET(Import.PLQ,$A21-1,BD$15-1,1,1)),(1-PLE!$AA$28)*OFFSET(Import.PLQ,$A21-1,BD$15-1,1,1))))</f>
        <v>0</v>
      </c>
      <c r="BE21" s="146">
        <f ca="1">IF(BE$13="",0,CHOOSE(Detalhamento.OpçãoServiços,OFFSET(Import.PLQ,$A21-1,BE$15-1,1,1),IF($E21&lt;&gt;1,IF(ISNUMBER(INDEX(Import.PLE,Detalhamento!$E21,Detalhamento!BE$15)),IF(INDEX(Import.PLE,Detalhamento!$E21,Detalhamento!BE$15)&lt;=mediçao,OFFSET(Import.PLQ,$A21-1,BE$15-1,1,1),0),0),PLE!$AA$28*OFFSET(Import.PLQ,$A21-1,BE$15-1,1,1)),IF($E21&lt;&gt;1,IF(ISNUMBER(INDEX(Import.PLE,Detalhamento!$E21,Detalhamento!BE$15)),IF(INDEX(Import.PLE,Detalhamento!$E21,Detalhamento!BE$15)&lt;=mediçao,0,OFFSET(Import.PLQ,$A21-1,BE$15-1,1,1)),OFFSET(Import.PLQ,$A21-1,BE$15-1,1,1)),(1-PLE!$AA$28)*OFFSET(Import.PLQ,$A21-1,BE$15-1,1,1))))</f>
        <v>0</v>
      </c>
      <c r="BF21" s="146">
        <f ca="1">IF(BF$13="",0,CHOOSE(Detalhamento.OpçãoServiços,OFFSET(Import.PLQ,$A21-1,BF$15-1,1,1),IF($E21&lt;&gt;1,IF(ISNUMBER(INDEX(Import.PLE,Detalhamento!$E21,Detalhamento!BF$15)),IF(INDEX(Import.PLE,Detalhamento!$E21,Detalhamento!BF$15)&lt;=mediçao,OFFSET(Import.PLQ,$A21-1,BF$15-1,1,1),0),0),PLE!$AA$28*OFFSET(Import.PLQ,$A21-1,BF$15-1,1,1)),IF($E21&lt;&gt;1,IF(ISNUMBER(INDEX(Import.PLE,Detalhamento!$E21,Detalhamento!BF$15)),IF(INDEX(Import.PLE,Detalhamento!$E21,Detalhamento!BF$15)&lt;=mediçao,0,OFFSET(Import.PLQ,$A21-1,BF$15-1,1,1)),OFFSET(Import.PLQ,$A21-1,BF$15-1,1,1)),(1-PLE!$AA$28)*OFFSET(Import.PLQ,$A21-1,BF$15-1,1,1))))</f>
        <v>0</v>
      </c>
      <c r="BG21" s="146">
        <f ca="1">IF(BG$13="",0,CHOOSE(Detalhamento.OpçãoServiços,OFFSET(Import.PLQ,$A21-1,BG$15-1,1,1),IF($E21&lt;&gt;1,IF(ISNUMBER(INDEX(Import.PLE,Detalhamento!$E21,Detalhamento!BG$15)),IF(INDEX(Import.PLE,Detalhamento!$E21,Detalhamento!BG$15)&lt;=mediçao,OFFSET(Import.PLQ,$A21-1,BG$15-1,1,1),0),0),PLE!$AA$28*OFFSET(Import.PLQ,$A21-1,BG$15-1,1,1)),IF($E21&lt;&gt;1,IF(ISNUMBER(INDEX(Import.PLE,Detalhamento!$E21,Detalhamento!BG$15)),IF(INDEX(Import.PLE,Detalhamento!$E21,Detalhamento!BG$15)&lt;=mediçao,0,OFFSET(Import.PLQ,$A21-1,BG$15-1,1,1)),OFFSET(Import.PLQ,$A21-1,BG$15-1,1,1)),(1-PLE!$AA$28)*OFFSET(Import.PLQ,$A21-1,BG$15-1,1,1))))</f>
        <v>0</v>
      </c>
      <c r="BH21" s="146">
        <f ca="1">IF(BH$13="",0,CHOOSE(Detalhamento.OpçãoServiços,OFFSET(Import.PLQ,$A21-1,BH$15-1,1,1),IF($E21&lt;&gt;1,IF(ISNUMBER(INDEX(Import.PLE,Detalhamento!$E21,Detalhamento!BH$15)),IF(INDEX(Import.PLE,Detalhamento!$E21,Detalhamento!BH$15)&lt;=mediçao,OFFSET(Import.PLQ,$A21-1,BH$15-1,1,1),0),0),PLE!$AA$28*OFFSET(Import.PLQ,$A21-1,BH$15-1,1,1)),IF($E21&lt;&gt;1,IF(ISNUMBER(INDEX(Import.PLE,Detalhamento!$E21,Detalhamento!BH$15)),IF(INDEX(Import.PLE,Detalhamento!$E21,Detalhamento!BH$15)&lt;=mediçao,0,OFFSET(Import.PLQ,$A21-1,BH$15-1,1,1)),OFFSET(Import.PLQ,$A21-1,BH$15-1,1,1)),(1-PLE!$AA$28)*OFFSET(Import.PLQ,$A21-1,BH$15-1,1,1))))</f>
        <v>0</v>
      </c>
      <c r="BI21" s="146">
        <f ca="1">IF(BI$13="",0,CHOOSE(Detalhamento.OpçãoServiços,OFFSET(Import.PLQ,$A21-1,BI$15-1,1,1),IF($E21&lt;&gt;1,IF(ISNUMBER(INDEX(Import.PLE,Detalhamento!$E21,Detalhamento!BI$15)),IF(INDEX(Import.PLE,Detalhamento!$E21,Detalhamento!BI$15)&lt;=mediçao,OFFSET(Import.PLQ,$A21-1,BI$15-1,1,1),0),0),PLE!$AA$28*OFFSET(Import.PLQ,$A21-1,BI$15-1,1,1)),IF($E21&lt;&gt;1,IF(ISNUMBER(INDEX(Import.PLE,Detalhamento!$E21,Detalhamento!BI$15)),IF(INDEX(Import.PLE,Detalhamento!$E21,Detalhamento!BI$15)&lt;=mediçao,0,OFFSET(Import.PLQ,$A21-1,BI$15-1,1,1)),OFFSET(Import.PLQ,$A21-1,BI$15-1,1,1)),(1-PLE!$AA$28)*OFFSET(Import.PLQ,$A21-1,BI$15-1,1,1))))</f>
        <v>0</v>
      </c>
    </row>
    <row r="22" spans="1:61" hidden="1">
      <c r="A22" s="157">
        <v>6</v>
      </c>
      <c r="B22" s="21" t="e">
        <f t="shared" ca="1" si="2"/>
        <v>#REF!</v>
      </c>
      <c r="E22" s="155" t="str">
        <f t="shared" ca="1" si="3"/>
        <v/>
      </c>
      <c r="F22" s="156" t="e">
        <f t="shared" ca="1" si="4"/>
        <v>#REF!</v>
      </c>
      <c r="G22" s="156" t="e">
        <f t="shared" ca="1" si="5"/>
        <v>#REF!</v>
      </c>
      <c r="H22" s="181" t="str">
        <f t="shared" ca="1" si="5"/>
        <v/>
      </c>
      <c r="I22" s="37" t="e">
        <f t="shared" ca="1" si="6"/>
        <v>#REF!</v>
      </c>
      <c r="J22" s="146" t="e">
        <f t="shared" ca="1" si="7"/>
        <v>#REF!</v>
      </c>
      <c r="K22" s="67"/>
      <c r="L22" s="146" t="e">
        <f ca="1">IF(L$13="",0,CHOOSE(Detalhamento.OpçãoServiços,OFFSET(Import.PLQ,$A22-1,L$15-1,1,1),IF($E22&lt;&gt;1,IF(ISNUMBER(INDEX(Import.PLE,Detalhamento!$E22,Detalhamento!L$15)),IF(INDEX(Import.PLE,Detalhamento!$E22,Detalhamento!L$15)&lt;=mediçao,OFFSET(Import.PLQ,$A22-1,L$15-1,1,1),0),0),PLE!$AA$28*OFFSET(Import.PLQ,$A22-1,L$15-1,1,1)),IF($E22&lt;&gt;1,IF(ISNUMBER(INDEX(Import.PLE,Detalhamento!$E22,Detalhamento!L$15)),IF(INDEX(Import.PLE,Detalhamento!$E22,Detalhamento!L$15)&lt;=mediçao,0,OFFSET(Import.PLQ,$A22-1,L$15-1,1,1)),OFFSET(Import.PLQ,$A22-1,L$15-1,1,1)),(1-PLE!$AA$28)*OFFSET(Import.PLQ,$A22-1,L$15-1,1,1))))</f>
        <v>#REF!</v>
      </c>
      <c r="M22" s="146" t="e">
        <f ca="1">IF(M$13="",0,CHOOSE(Detalhamento.OpçãoServiços,OFFSET(Import.PLQ,$A22-1,M$15-1,1,1),IF($E22&lt;&gt;1,IF(ISNUMBER(INDEX(Import.PLE,Detalhamento!$E22,Detalhamento!M$15)),IF(INDEX(Import.PLE,Detalhamento!$E22,Detalhamento!M$15)&lt;=mediçao,OFFSET(Import.PLQ,$A22-1,M$15-1,1,1),0),0),PLE!$AA$28*OFFSET(Import.PLQ,$A22-1,M$15-1,1,1)),IF($E22&lt;&gt;1,IF(ISNUMBER(INDEX(Import.PLE,Detalhamento!$E22,Detalhamento!M$15)),IF(INDEX(Import.PLE,Detalhamento!$E22,Detalhamento!M$15)&lt;=mediçao,0,OFFSET(Import.PLQ,$A22-1,M$15-1,1,1)),OFFSET(Import.PLQ,$A22-1,M$15-1,1,1)),(1-PLE!$AA$28)*OFFSET(Import.PLQ,$A22-1,M$15-1,1,1))))</f>
        <v>#REF!</v>
      </c>
      <c r="N22" s="146" t="e">
        <f ca="1">IF(N$13="",0,CHOOSE(Detalhamento.OpçãoServiços,OFFSET(Import.PLQ,$A22-1,N$15-1,1,1),IF($E22&lt;&gt;1,IF(ISNUMBER(INDEX(Import.PLE,Detalhamento!$E22,Detalhamento!N$15)),IF(INDEX(Import.PLE,Detalhamento!$E22,Detalhamento!N$15)&lt;=mediçao,OFFSET(Import.PLQ,$A22-1,N$15-1,1,1),0),0),PLE!$AA$28*OFFSET(Import.PLQ,$A22-1,N$15-1,1,1)),IF($E22&lt;&gt;1,IF(ISNUMBER(INDEX(Import.PLE,Detalhamento!$E22,Detalhamento!N$15)),IF(INDEX(Import.PLE,Detalhamento!$E22,Detalhamento!N$15)&lt;=mediçao,0,OFFSET(Import.PLQ,$A22-1,N$15-1,1,1)),OFFSET(Import.PLQ,$A22-1,N$15-1,1,1)),(1-PLE!$AA$28)*OFFSET(Import.PLQ,$A22-1,N$15-1,1,1))))</f>
        <v>#REF!</v>
      </c>
      <c r="O22" s="146" t="e">
        <f ca="1">IF(O$13="",0,CHOOSE(Detalhamento.OpçãoServiços,OFFSET(Import.PLQ,$A22-1,O$15-1,1,1),IF($E22&lt;&gt;1,IF(ISNUMBER(INDEX(Import.PLE,Detalhamento!$E22,Detalhamento!O$15)),IF(INDEX(Import.PLE,Detalhamento!$E22,Detalhamento!O$15)&lt;=mediçao,OFFSET(Import.PLQ,$A22-1,O$15-1,1,1),0),0),PLE!$AA$28*OFFSET(Import.PLQ,$A22-1,O$15-1,1,1)),IF($E22&lt;&gt;1,IF(ISNUMBER(INDEX(Import.PLE,Detalhamento!$E22,Detalhamento!O$15)),IF(INDEX(Import.PLE,Detalhamento!$E22,Detalhamento!O$15)&lt;=mediçao,0,OFFSET(Import.PLQ,$A22-1,O$15-1,1,1)),OFFSET(Import.PLQ,$A22-1,O$15-1,1,1)),(1-PLE!$AA$28)*OFFSET(Import.PLQ,$A22-1,O$15-1,1,1))))</f>
        <v>#REF!</v>
      </c>
      <c r="P22" s="146">
        <f ca="1">IF(P$13="",0,CHOOSE(Detalhamento.OpçãoServiços,OFFSET(Import.PLQ,$A22-1,P$15-1,1,1),IF($E22&lt;&gt;1,IF(ISNUMBER(INDEX(Import.PLE,Detalhamento!$E22,Detalhamento!P$15)),IF(INDEX(Import.PLE,Detalhamento!$E22,Detalhamento!P$15)&lt;=mediçao,OFFSET(Import.PLQ,$A22-1,P$15-1,1,1),0),0),PLE!$AA$28*OFFSET(Import.PLQ,$A22-1,P$15-1,1,1)),IF($E22&lt;&gt;1,IF(ISNUMBER(INDEX(Import.PLE,Detalhamento!$E22,Detalhamento!P$15)),IF(INDEX(Import.PLE,Detalhamento!$E22,Detalhamento!P$15)&lt;=mediçao,0,OFFSET(Import.PLQ,$A22-1,P$15-1,1,1)),OFFSET(Import.PLQ,$A22-1,P$15-1,1,1)),(1-PLE!$AA$28)*OFFSET(Import.PLQ,$A22-1,P$15-1,1,1))))</f>
        <v>0</v>
      </c>
      <c r="Q22" s="146">
        <f ca="1">IF(Q$13="",0,CHOOSE(Detalhamento.OpçãoServiços,OFFSET(Import.PLQ,$A22-1,Q$15-1,1,1),IF($E22&lt;&gt;1,IF(ISNUMBER(INDEX(Import.PLE,Detalhamento!$E22,Detalhamento!Q$15)),IF(INDEX(Import.PLE,Detalhamento!$E22,Detalhamento!Q$15)&lt;=mediçao,OFFSET(Import.PLQ,$A22-1,Q$15-1,1,1),0),0),PLE!$AA$28*OFFSET(Import.PLQ,$A22-1,Q$15-1,1,1)),IF($E22&lt;&gt;1,IF(ISNUMBER(INDEX(Import.PLE,Detalhamento!$E22,Detalhamento!Q$15)),IF(INDEX(Import.PLE,Detalhamento!$E22,Detalhamento!Q$15)&lt;=mediçao,0,OFFSET(Import.PLQ,$A22-1,Q$15-1,1,1)),OFFSET(Import.PLQ,$A22-1,Q$15-1,1,1)),(1-PLE!$AA$28)*OFFSET(Import.PLQ,$A22-1,Q$15-1,1,1))))</f>
        <v>0</v>
      </c>
      <c r="R22" s="146">
        <f ca="1">IF(R$13="",0,CHOOSE(Detalhamento.OpçãoServiços,OFFSET(Import.PLQ,$A22-1,R$15-1,1,1),IF($E22&lt;&gt;1,IF(ISNUMBER(INDEX(Import.PLE,Detalhamento!$E22,Detalhamento!R$15)),IF(INDEX(Import.PLE,Detalhamento!$E22,Detalhamento!R$15)&lt;=mediçao,OFFSET(Import.PLQ,$A22-1,R$15-1,1,1),0),0),PLE!$AA$28*OFFSET(Import.PLQ,$A22-1,R$15-1,1,1)),IF($E22&lt;&gt;1,IF(ISNUMBER(INDEX(Import.PLE,Detalhamento!$E22,Detalhamento!R$15)),IF(INDEX(Import.PLE,Detalhamento!$E22,Detalhamento!R$15)&lt;=mediçao,0,OFFSET(Import.PLQ,$A22-1,R$15-1,1,1)),OFFSET(Import.PLQ,$A22-1,R$15-1,1,1)),(1-PLE!$AA$28)*OFFSET(Import.PLQ,$A22-1,R$15-1,1,1))))</f>
        <v>0</v>
      </c>
      <c r="S22" s="146">
        <f ca="1">IF(S$13="",0,CHOOSE(Detalhamento.OpçãoServiços,OFFSET(Import.PLQ,$A22-1,S$15-1,1,1),IF($E22&lt;&gt;1,IF(ISNUMBER(INDEX(Import.PLE,Detalhamento!$E22,Detalhamento!S$15)),IF(INDEX(Import.PLE,Detalhamento!$E22,Detalhamento!S$15)&lt;=mediçao,OFFSET(Import.PLQ,$A22-1,S$15-1,1,1),0),0),PLE!$AA$28*OFFSET(Import.PLQ,$A22-1,S$15-1,1,1)),IF($E22&lt;&gt;1,IF(ISNUMBER(INDEX(Import.PLE,Detalhamento!$E22,Detalhamento!S$15)),IF(INDEX(Import.PLE,Detalhamento!$E22,Detalhamento!S$15)&lt;=mediçao,0,OFFSET(Import.PLQ,$A22-1,S$15-1,1,1)),OFFSET(Import.PLQ,$A22-1,S$15-1,1,1)),(1-PLE!$AA$28)*OFFSET(Import.PLQ,$A22-1,S$15-1,1,1))))</f>
        <v>0</v>
      </c>
      <c r="T22" s="146">
        <f ca="1">IF(T$13="",0,CHOOSE(Detalhamento.OpçãoServiços,OFFSET(Import.PLQ,$A22-1,T$15-1,1,1),IF($E22&lt;&gt;1,IF(ISNUMBER(INDEX(Import.PLE,Detalhamento!$E22,Detalhamento!T$15)),IF(INDEX(Import.PLE,Detalhamento!$E22,Detalhamento!T$15)&lt;=mediçao,OFFSET(Import.PLQ,$A22-1,T$15-1,1,1),0),0),PLE!$AA$28*OFFSET(Import.PLQ,$A22-1,T$15-1,1,1)),IF($E22&lt;&gt;1,IF(ISNUMBER(INDEX(Import.PLE,Detalhamento!$E22,Detalhamento!T$15)),IF(INDEX(Import.PLE,Detalhamento!$E22,Detalhamento!T$15)&lt;=mediçao,0,OFFSET(Import.PLQ,$A22-1,T$15-1,1,1)),OFFSET(Import.PLQ,$A22-1,T$15-1,1,1)),(1-PLE!$AA$28)*OFFSET(Import.PLQ,$A22-1,T$15-1,1,1))))</f>
        <v>0</v>
      </c>
      <c r="U22" s="146">
        <f ca="1">IF(U$13="",0,CHOOSE(Detalhamento.OpçãoServiços,OFFSET(Import.PLQ,$A22-1,U$15-1,1,1),IF($E22&lt;&gt;1,IF(ISNUMBER(INDEX(Import.PLE,Detalhamento!$E22,Detalhamento!U$15)),IF(INDEX(Import.PLE,Detalhamento!$E22,Detalhamento!U$15)&lt;=mediçao,OFFSET(Import.PLQ,$A22-1,U$15-1,1,1),0),0),PLE!$AA$28*OFFSET(Import.PLQ,$A22-1,U$15-1,1,1)),IF($E22&lt;&gt;1,IF(ISNUMBER(INDEX(Import.PLE,Detalhamento!$E22,Detalhamento!U$15)),IF(INDEX(Import.PLE,Detalhamento!$E22,Detalhamento!U$15)&lt;=mediçao,0,OFFSET(Import.PLQ,$A22-1,U$15-1,1,1)),OFFSET(Import.PLQ,$A22-1,U$15-1,1,1)),(1-PLE!$AA$28)*OFFSET(Import.PLQ,$A22-1,U$15-1,1,1))))</f>
        <v>0</v>
      </c>
      <c r="V22" s="146">
        <f ca="1">IF(V$13="",0,CHOOSE(Detalhamento.OpçãoServiços,OFFSET(Import.PLQ,$A22-1,V$15-1,1,1),IF($E22&lt;&gt;1,IF(ISNUMBER(INDEX(Import.PLE,Detalhamento!$E22,Detalhamento!V$15)),IF(INDEX(Import.PLE,Detalhamento!$E22,Detalhamento!V$15)&lt;=mediçao,OFFSET(Import.PLQ,$A22-1,V$15-1,1,1),0),0),PLE!$AA$28*OFFSET(Import.PLQ,$A22-1,V$15-1,1,1)),IF($E22&lt;&gt;1,IF(ISNUMBER(INDEX(Import.PLE,Detalhamento!$E22,Detalhamento!V$15)),IF(INDEX(Import.PLE,Detalhamento!$E22,Detalhamento!V$15)&lt;=mediçao,0,OFFSET(Import.PLQ,$A22-1,V$15-1,1,1)),OFFSET(Import.PLQ,$A22-1,V$15-1,1,1)),(1-PLE!$AA$28)*OFFSET(Import.PLQ,$A22-1,V$15-1,1,1))))</f>
        <v>0</v>
      </c>
      <c r="W22" s="146">
        <f ca="1">IF(W$13="",0,CHOOSE(Detalhamento.OpçãoServiços,OFFSET(Import.PLQ,$A22-1,W$15-1,1,1),IF($E22&lt;&gt;1,IF(ISNUMBER(INDEX(Import.PLE,Detalhamento!$E22,Detalhamento!W$15)),IF(INDEX(Import.PLE,Detalhamento!$E22,Detalhamento!W$15)&lt;=mediçao,OFFSET(Import.PLQ,$A22-1,W$15-1,1,1),0),0),PLE!$AA$28*OFFSET(Import.PLQ,$A22-1,W$15-1,1,1)),IF($E22&lt;&gt;1,IF(ISNUMBER(INDEX(Import.PLE,Detalhamento!$E22,Detalhamento!W$15)),IF(INDEX(Import.PLE,Detalhamento!$E22,Detalhamento!W$15)&lt;=mediçao,0,OFFSET(Import.PLQ,$A22-1,W$15-1,1,1)),OFFSET(Import.PLQ,$A22-1,W$15-1,1,1)),(1-PLE!$AA$28)*OFFSET(Import.PLQ,$A22-1,W$15-1,1,1))))</f>
        <v>0</v>
      </c>
      <c r="X22" s="146">
        <f ca="1">IF(X$13="",0,CHOOSE(Detalhamento.OpçãoServiços,OFFSET(Import.PLQ,$A22-1,X$15-1,1,1),IF($E22&lt;&gt;1,IF(ISNUMBER(INDEX(Import.PLE,Detalhamento!$E22,Detalhamento!X$15)),IF(INDEX(Import.PLE,Detalhamento!$E22,Detalhamento!X$15)&lt;=mediçao,OFFSET(Import.PLQ,$A22-1,X$15-1,1,1),0),0),PLE!$AA$28*OFFSET(Import.PLQ,$A22-1,X$15-1,1,1)),IF($E22&lt;&gt;1,IF(ISNUMBER(INDEX(Import.PLE,Detalhamento!$E22,Detalhamento!X$15)),IF(INDEX(Import.PLE,Detalhamento!$E22,Detalhamento!X$15)&lt;=mediçao,0,OFFSET(Import.PLQ,$A22-1,X$15-1,1,1)),OFFSET(Import.PLQ,$A22-1,X$15-1,1,1)),(1-PLE!$AA$28)*OFFSET(Import.PLQ,$A22-1,X$15-1,1,1))))</f>
        <v>0</v>
      </c>
      <c r="Y22" s="146">
        <f ca="1">IF(Y$13="",0,CHOOSE(Detalhamento.OpçãoServiços,OFFSET(Import.PLQ,$A22-1,Y$15-1,1,1),IF($E22&lt;&gt;1,IF(ISNUMBER(INDEX(Import.PLE,Detalhamento!$E22,Detalhamento!Y$15)),IF(INDEX(Import.PLE,Detalhamento!$E22,Detalhamento!Y$15)&lt;=mediçao,OFFSET(Import.PLQ,$A22-1,Y$15-1,1,1),0),0),PLE!$AA$28*OFFSET(Import.PLQ,$A22-1,Y$15-1,1,1)),IF($E22&lt;&gt;1,IF(ISNUMBER(INDEX(Import.PLE,Detalhamento!$E22,Detalhamento!Y$15)),IF(INDEX(Import.PLE,Detalhamento!$E22,Detalhamento!Y$15)&lt;=mediçao,0,OFFSET(Import.PLQ,$A22-1,Y$15-1,1,1)),OFFSET(Import.PLQ,$A22-1,Y$15-1,1,1)),(1-PLE!$AA$28)*OFFSET(Import.PLQ,$A22-1,Y$15-1,1,1))))</f>
        <v>0</v>
      </c>
      <c r="Z22" s="146">
        <f ca="1">IF(Z$13="",0,CHOOSE(Detalhamento.OpçãoServiços,OFFSET(Import.PLQ,$A22-1,Z$15-1,1,1),IF($E22&lt;&gt;1,IF(ISNUMBER(INDEX(Import.PLE,Detalhamento!$E22,Detalhamento!Z$15)),IF(INDEX(Import.PLE,Detalhamento!$E22,Detalhamento!Z$15)&lt;=mediçao,OFFSET(Import.PLQ,$A22-1,Z$15-1,1,1),0),0),PLE!$AA$28*OFFSET(Import.PLQ,$A22-1,Z$15-1,1,1)),IF($E22&lt;&gt;1,IF(ISNUMBER(INDEX(Import.PLE,Detalhamento!$E22,Detalhamento!Z$15)),IF(INDEX(Import.PLE,Detalhamento!$E22,Detalhamento!Z$15)&lt;=mediçao,0,OFFSET(Import.PLQ,$A22-1,Z$15-1,1,1)),OFFSET(Import.PLQ,$A22-1,Z$15-1,1,1)),(1-PLE!$AA$28)*OFFSET(Import.PLQ,$A22-1,Z$15-1,1,1))))</f>
        <v>0</v>
      </c>
      <c r="AA22" s="146">
        <f ca="1">IF(AA$13="",0,CHOOSE(Detalhamento.OpçãoServiços,OFFSET(Import.PLQ,$A22-1,AA$15-1,1,1),IF($E22&lt;&gt;1,IF(ISNUMBER(INDEX(Import.PLE,Detalhamento!$E22,Detalhamento!AA$15)),IF(INDEX(Import.PLE,Detalhamento!$E22,Detalhamento!AA$15)&lt;=mediçao,OFFSET(Import.PLQ,$A22-1,AA$15-1,1,1),0),0),PLE!$AA$28*OFFSET(Import.PLQ,$A22-1,AA$15-1,1,1)),IF($E22&lt;&gt;1,IF(ISNUMBER(INDEX(Import.PLE,Detalhamento!$E22,Detalhamento!AA$15)),IF(INDEX(Import.PLE,Detalhamento!$E22,Detalhamento!AA$15)&lt;=mediçao,0,OFFSET(Import.PLQ,$A22-1,AA$15-1,1,1)),OFFSET(Import.PLQ,$A22-1,AA$15-1,1,1)),(1-PLE!$AA$28)*OFFSET(Import.PLQ,$A22-1,AA$15-1,1,1))))</f>
        <v>0</v>
      </c>
      <c r="AB22" s="146">
        <f ca="1">IF(AB$13="",0,CHOOSE(Detalhamento.OpçãoServiços,OFFSET(Import.PLQ,$A22-1,AB$15-1,1,1),IF($E22&lt;&gt;1,IF(ISNUMBER(INDEX(Import.PLE,Detalhamento!$E22,Detalhamento!AB$15)),IF(INDEX(Import.PLE,Detalhamento!$E22,Detalhamento!AB$15)&lt;=mediçao,OFFSET(Import.PLQ,$A22-1,AB$15-1,1,1),0),0),PLE!$AA$28*OFFSET(Import.PLQ,$A22-1,AB$15-1,1,1)),IF($E22&lt;&gt;1,IF(ISNUMBER(INDEX(Import.PLE,Detalhamento!$E22,Detalhamento!AB$15)),IF(INDEX(Import.PLE,Detalhamento!$E22,Detalhamento!AB$15)&lt;=mediçao,0,OFFSET(Import.PLQ,$A22-1,AB$15-1,1,1)),OFFSET(Import.PLQ,$A22-1,AB$15-1,1,1)),(1-PLE!$AA$28)*OFFSET(Import.PLQ,$A22-1,AB$15-1,1,1))))</f>
        <v>0</v>
      </c>
      <c r="AC22" s="146">
        <f ca="1">IF(AC$13="",0,CHOOSE(Detalhamento.OpçãoServiços,OFFSET(Import.PLQ,$A22-1,AC$15-1,1,1),IF($E22&lt;&gt;1,IF(ISNUMBER(INDEX(Import.PLE,Detalhamento!$E22,Detalhamento!AC$15)),IF(INDEX(Import.PLE,Detalhamento!$E22,Detalhamento!AC$15)&lt;=mediçao,OFFSET(Import.PLQ,$A22-1,AC$15-1,1,1),0),0),PLE!$AA$28*OFFSET(Import.PLQ,$A22-1,AC$15-1,1,1)),IF($E22&lt;&gt;1,IF(ISNUMBER(INDEX(Import.PLE,Detalhamento!$E22,Detalhamento!AC$15)),IF(INDEX(Import.PLE,Detalhamento!$E22,Detalhamento!AC$15)&lt;=mediçao,0,OFFSET(Import.PLQ,$A22-1,AC$15-1,1,1)),OFFSET(Import.PLQ,$A22-1,AC$15-1,1,1)),(1-PLE!$AA$28)*OFFSET(Import.PLQ,$A22-1,AC$15-1,1,1))))</f>
        <v>0</v>
      </c>
      <c r="AD22" s="146">
        <f ca="1">IF(AD$13="",0,CHOOSE(Detalhamento.OpçãoServiços,OFFSET(Import.PLQ,$A22-1,AD$15-1,1,1),IF($E22&lt;&gt;1,IF(ISNUMBER(INDEX(Import.PLE,Detalhamento!$E22,Detalhamento!AD$15)),IF(INDEX(Import.PLE,Detalhamento!$E22,Detalhamento!AD$15)&lt;=mediçao,OFFSET(Import.PLQ,$A22-1,AD$15-1,1,1),0),0),PLE!$AA$28*OFFSET(Import.PLQ,$A22-1,AD$15-1,1,1)),IF($E22&lt;&gt;1,IF(ISNUMBER(INDEX(Import.PLE,Detalhamento!$E22,Detalhamento!AD$15)),IF(INDEX(Import.PLE,Detalhamento!$E22,Detalhamento!AD$15)&lt;=mediçao,0,OFFSET(Import.PLQ,$A22-1,AD$15-1,1,1)),OFFSET(Import.PLQ,$A22-1,AD$15-1,1,1)),(1-PLE!$AA$28)*OFFSET(Import.PLQ,$A22-1,AD$15-1,1,1))))</f>
        <v>0</v>
      </c>
      <c r="AE22" s="146">
        <f ca="1">IF(AE$13="",0,CHOOSE(Detalhamento.OpçãoServiços,OFFSET(Import.PLQ,$A22-1,AE$15-1,1,1),IF($E22&lt;&gt;1,IF(ISNUMBER(INDEX(Import.PLE,Detalhamento!$E22,Detalhamento!AE$15)),IF(INDEX(Import.PLE,Detalhamento!$E22,Detalhamento!AE$15)&lt;=mediçao,OFFSET(Import.PLQ,$A22-1,AE$15-1,1,1),0),0),PLE!$AA$28*OFFSET(Import.PLQ,$A22-1,AE$15-1,1,1)),IF($E22&lt;&gt;1,IF(ISNUMBER(INDEX(Import.PLE,Detalhamento!$E22,Detalhamento!AE$15)),IF(INDEX(Import.PLE,Detalhamento!$E22,Detalhamento!AE$15)&lt;=mediçao,0,OFFSET(Import.PLQ,$A22-1,AE$15-1,1,1)),OFFSET(Import.PLQ,$A22-1,AE$15-1,1,1)),(1-PLE!$AA$28)*OFFSET(Import.PLQ,$A22-1,AE$15-1,1,1))))</f>
        <v>0</v>
      </c>
      <c r="AF22" s="146">
        <f ca="1">IF(AF$13="",0,CHOOSE(Detalhamento.OpçãoServiços,OFFSET(Import.PLQ,$A22-1,AF$15-1,1,1),IF($E22&lt;&gt;1,IF(ISNUMBER(INDEX(Import.PLE,Detalhamento!$E22,Detalhamento!AF$15)),IF(INDEX(Import.PLE,Detalhamento!$E22,Detalhamento!AF$15)&lt;=mediçao,OFFSET(Import.PLQ,$A22-1,AF$15-1,1,1),0),0),PLE!$AA$28*OFFSET(Import.PLQ,$A22-1,AF$15-1,1,1)),IF($E22&lt;&gt;1,IF(ISNUMBER(INDEX(Import.PLE,Detalhamento!$E22,Detalhamento!AF$15)),IF(INDEX(Import.PLE,Detalhamento!$E22,Detalhamento!AF$15)&lt;=mediçao,0,OFFSET(Import.PLQ,$A22-1,AF$15-1,1,1)),OFFSET(Import.PLQ,$A22-1,AF$15-1,1,1)),(1-PLE!$AA$28)*OFFSET(Import.PLQ,$A22-1,AF$15-1,1,1))))</f>
        <v>0</v>
      </c>
      <c r="AG22" s="146">
        <f ca="1">IF(AG$13="",0,CHOOSE(Detalhamento.OpçãoServiços,OFFSET(Import.PLQ,$A22-1,AG$15-1,1,1),IF($E22&lt;&gt;1,IF(ISNUMBER(INDEX(Import.PLE,Detalhamento!$E22,Detalhamento!AG$15)),IF(INDEX(Import.PLE,Detalhamento!$E22,Detalhamento!AG$15)&lt;=mediçao,OFFSET(Import.PLQ,$A22-1,AG$15-1,1,1),0),0),PLE!$AA$28*OFFSET(Import.PLQ,$A22-1,AG$15-1,1,1)),IF($E22&lt;&gt;1,IF(ISNUMBER(INDEX(Import.PLE,Detalhamento!$E22,Detalhamento!AG$15)),IF(INDEX(Import.PLE,Detalhamento!$E22,Detalhamento!AG$15)&lt;=mediçao,0,OFFSET(Import.PLQ,$A22-1,AG$15-1,1,1)),OFFSET(Import.PLQ,$A22-1,AG$15-1,1,1)),(1-PLE!$AA$28)*OFFSET(Import.PLQ,$A22-1,AG$15-1,1,1))))</f>
        <v>0</v>
      </c>
      <c r="AH22" s="146">
        <f ca="1">IF(AH$13="",0,CHOOSE(Detalhamento.OpçãoServiços,OFFSET(Import.PLQ,$A22-1,AH$15-1,1,1),IF($E22&lt;&gt;1,IF(ISNUMBER(INDEX(Import.PLE,Detalhamento!$E22,Detalhamento!AH$15)),IF(INDEX(Import.PLE,Detalhamento!$E22,Detalhamento!AH$15)&lt;=mediçao,OFFSET(Import.PLQ,$A22-1,AH$15-1,1,1),0),0),PLE!$AA$28*OFFSET(Import.PLQ,$A22-1,AH$15-1,1,1)),IF($E22&lt;&gt;1,IF(ISNUMBER(INDEX(Import.PLE,Detalhamento!$E22,Detalhamento!AH$15)),IF(INDEX(Import.PLE,Detalhamento!$E22,Detalhamento!AH$15)&lt;=mediçao,0,OFFSET(Import.PLQ,$A22-1,AH$15-1,1,1)),OFFSET(Import.PLQ,$A22-1,AH$15-1,1,1)),(1-PLE!$AA$28)*OFFSET(Import.PLQ,$A22-1,AH$15-1,1,1))))</f>
        <v>0</v>
      </c>
      <c r="AI22" s="146">
        <f ca="1">IF(AI$13="",0,CHOOSE(Detalhamento.OpçãoServiços,OFFSET(Import.PLQ,$A22-1,AI$15-1,1,1),IF($E22&lt;&gt;1,IF(ISNUMBER(INDEX(Import.PLE,Detalhamento!$E22,Detalhamento!AI$15)),IF(INDEX(Import.PLE,Detalhamento!$E22,Detalhamento!AI$15)&lt;=mediçao,OFFSET(Import.PLQ,$A22-1,AI$15-1,1,1),0),0),PLE!$AA$28*OFFSET(Import.PLQ,$A22-1,AI$15-1,1,1)),IF($E22&lt;&gt;1,IF(ISNUMBER(INDEX(Import.PLE,Detalhamento!$E22,Detalhamento!AI$15)),IF(INDEX(Import.PLE,Detalhamento!$E22,Detalhamento!AI$15)&lt;=mediçao,0,OFFSET(Import.PLQ,$A22-1,AI$15-1,1,1)),OFFSET(Import.PLQ,$A22-1,AI$15-1,1,1)),(1-PLE!$AA$28)*OFFSET(Import.PLQ,$A22-1,AI$15-1,1,1))))</f>
        <v>0</v>
      </c>
      <c r="AJ22" s="146">
        <f ca="1">IF(AJ$13="",0,CHOOSE(Detalhamento.OpçãoServiços,OFFSET(Import.PLQ,$A22-1,AJ$15-1,1,1),IF($E22&lt;&gt;1,IF(ISNUMBER(INDEX(Import.PLE,Detalhamento!$E22,Detalhamento!AJ$15)),IF(INDEX(Import.PLE,Detalhamento!$E22,Detalhamento!AJ$15)&lt;=mediçao,OFFSET(Import.PLQ,$A22-1,AJ$15-1,1,1),0),0),PLE!$AA$28*OFFSET(Import.PLQ,$A22-1,AJ$15-1,1,1)),IF($E22&lt;&gt;1,IF(ISNUMBER(INDEX(Import.PLE,Detalhamento!$E22,Detalhamento!AJ$15)),IF(INDEX(Import.PLE,Detalhamento!$E22,Detalhamento!AJ$15)&lt;=mediçao,0,OFFSET(Import.PLQ,$A22-1,AJ$15-1,1,1)),OFFSET(Import.PLQ,$A22-1,AJ$15-1,1,1)),(1-PLE!$AA$28)*OFFSET(Import.PLQ,$A22-1,AJ$15-1,1,1))))</f>
        <v>0</v>
      </c>
      <c r="AK22" s="146">
        <f ca="1">IF(AK$13="",0,CHOOSE(Detalhamento.OpçãoServiços,OFFSET(Import.PLQ,$A22-1,AK$15-1,1,1),IF($E22&lt;&gt;1,IF(ISNUMBER(INDEX(Import.PLE,Detalhamento!$E22,Detalhamento!AK$15)),IF(INDEX(Import.PLE,Detalhamento!$E22,Detalhamento!AK$15)&lt;=mediçao,OFFSET(Import.PLQ,$A22-1,AK$15-1,1,1),0),0),PLE!$AA$28*OFFSET(Import.PLQ,$A22-1,AK$15-1,1,1)),IF($E22&lt;&gt;1,IF(ISNUMBER(INDEX(Import.PLE,Detalhamento!$E22,Detalhamento!AK$15)),IF(INDEX(Import.PLE,Detalhamento!$E22,Detalhamento!AK$15)&lt;=mediçao,0,OFFSET(Import.PLQ,$A22-1,AK$15-1,1,1)),OFFSET(Import.PLQ,$A22-1,AK$15-1,1,1)),(1-PLE!$AA$28)*OFFSET(Import.PLQ,$A22-1,AK$15-1,1,1))))</f>
        <v>0</v>
      </c>
      <c r="AL22" s="146">
        <f ca="1">IF(AL$13="",0,CHOOSE(Detalhamento.OpçãoServiços,OFFSET(Import.PLQ,$A22-1,AL$15-1,1,1),IF($E22&lt;&gt;1,IF(ISNUMBER(INDEX(Import.PLE,Detalhamento!$E22,Detalhamento!AL$15)),IF(INDEX(Import.PLE,Detalhamento!$E22,Detalhamento!AL$15)&lt;=mediçao,OFFSET(Import.PLQ,$A22-1,AL$15-1,1,1),0),0),PLE!$AA$28*OFFSET(Import.PLQ,$A22-1,AL$15-1,1,1)),IF($E22&lt;&gt;1,IF(ISNUMBER(INDEX(Import.PLE,Detalhamento!$E22,Detalhamento!AL$15)),IF(INDEX(Import.PLE,Detalhamento!$E22,Detalhamento!AL$15)&lt;=mediçao,0,OFFSET(Import.PLQ,$A22-1,AL$15-1,1,1)),OFFSET(Import.PLQ,$A22-1,AL$15-1,1,1)),(1-PLE!$AA$28)*OFFSET(Import.PLQ,$A22-1,AL$15-1,1,1))))</f>
        <v>0</v>
      </c>
      <c r="AM22" s="146">
        <f ca="1">IF(AM$13="",0,CHOOSE(Detalhamento.OpçãoServiços,OFFSET(Import.PLQ,$A22-1,AM$15-1,1,1),IF($E22&lt;&gt;1,IF(ISNUMBER(INDEX(Import.PLE,Detalhamento!$E22,Detalhamento!AM$15)),IF(INDEX(Import.PLE,Detalhamento!$E22,Detalhamento!AM$15)&lt;=mediçao,OFFSET(Import.PLQ,$A22-1,AM$15-1,1,1),0),0),PLE!$AA$28*OFFSET(Import.PLQ,$A22-1,AM$15-1,1,1)),IF($E22&lt;&gt;1,IF(ISNUMBER(INDEX(Import.PLE,Detalhamento!$E22,Detalhamento!AM$15)),IF(INDEX(Import.PLE,Detalhamento!$E22,Detalhamento!AM$15)&lt;=mediçao,0,OFFSET(Import.PLQ,$A22-1,AM$15-1,1,1)),OFFSET(Import.PLQ,$A22-1,AM$15-1,1,1)),(1-PLE!$AA$28)*OFFSET(Import.PLQ,$A22-1,AM$15-1,1,1))))</f>
        <v>0</v>
      </c>
      <c r="AN22" s="146">
        <f ca="1">IF(AN$13="",0,CHOOSE(Detalhamento.OpçãoServiços,OFFSET(Import.PLQ,$A22-1,AN$15-1,1,1),IF($E22&lt;&gt;1,IF(ISNUMBER(INDEX(Import.PLE,Detalhamento!$E22,Detalhamento!AN$15)),IF(INDEX(Import.PLE,Detalhamento!$E22,Detalhamento!AN$15)&lt;=mediçao,OFFSET(Import.PLQ,$A22-1,AN$15-1,1,1),0),0),PLE!$AA$28*OFFSET(Import.PLQ,$A22-1,AN$15-1,1,1)),IF($E22&lt;&gt;1,IF(ISNUMBER(INDEX(Import.PLE,Detalhamento!$E22,Detalhamento!AN$15)),IF(INDEX(Import.PLE,Detalhamento!$E22,Detalhamento!AN$15)&lt;=mediçao,0,OFFSET(Import.PLQ,$A22-1,AN$15-1,1,1)),OFFSET(Import.PLQ,$A22-1,AN$15-1,1,1)),(1-PLE!$AA$28)*OFFSET(Import.PLQ,$A22-1,AN$15-1,1,1))))</f>
        <v>0</v>
      </c>
      <c r="AO22" s="146">
        <f ca="1">IF(AO$13="",0,CHOOSE(Detalhamento.OpçãoServiços,OFFSET(Import.PLQ,$A22-1,AO$15-1,1,1),IF($E22&lt;&gt;1,IF(ISNUMBER(INDEX(Import.PLE,Detalhamento!$E22,Detalhamento!AO$15)),IF(INDEX(Import.PLE,Detalhamento!$E22,Detalhamento!AO$15)&lt;=mediçao,OFFSET(Import.PLQ,$A22-1,AO$15-1,1,1),0),0),PLE!$AA$28*OFFSET(Import.PLQ,$A22-1,AO$15-1,1,1)),IF($E22&lt;&gt;1,IF(ISNUMBER(INDEX(Import.PLE,Detalhamento!$E22,Detalhamento!AO$15)),IF(INDEX(Import.PLE,Detalhamento!$E22,Detalhamento!AO$15)&lt;=mediçao,0,OFFSET(Import.PLQ,$A22-1,AO$15-1,1,1)),OFFSET(Import.PLQ,$A22-1,AO$15-1,1,1)),(1-PLE!$AA$28)*OFFSET(Import.PLQ,$A22-1,AO$15-1,1,1))))</f>
        <v>0</v>
      </c>
      <c r="AP22" s="146">
        <f ca="1">IF(AP$13="",0,CHOOSE(Detalhamento.OpçãoServiços,OFFSET(Import.PLQ,$A22-1,AP$15-1,1,1),IF($E22&lt;&gt;1,IF(ISNUMBER(INDEX(Import.PLE,Detalhamento!$E22,Detalhamento!AP$15)),IF(INDEX(Import.PLE,Detalhamento!$E22,Detalhamento!AP$15)&lt;=mediçao,OFFSET(Import.PLQ,$A22-1,AP$15-1,1,1),0),0),PLE!$AA$28*OFFSET(Import.PLQ,$A22-1,AP$15-1,1,1)),IF($E22&lt;&gt;1,IF(ISNUMBER(INDEX(Import.PLE,Detalhamento!$E22,Detalhamento!AP$15)),IF(INDEX(Import.PLE,Detalhamento!$E22,Detalhamento!AP$15)&lt;=mediçao,0,OFFSET(Import.PLQ,$A22-1,AP$15-1,1,1)),OFFSET(Import.PLQ,$A22-1,AP$15-1,1,1)),(1-PLE!$AA$28)*OFFSET(Import.PLQ,$A22-1,AP$15-1,1,1))))</f>
        <v>0</v>
      </c>
      <c r="AQ22" s="146">
        <f ca="1">IF(AQ$13="",0,CHOOSE(Detalhamento.OpçãoServiços,OFFSET(Import.PLQ,$A22-1,AQ$15-1,1,1),IF($E22&lt;&gt;1,IF(ISNUMBER(INDEX(Import.PLE,Detalhamento!$E22,Detalhamento!AQ$15)),IF(INDEX(Import.PLE,Detalhamento!$E22,Detalhamento!AQ$15)&lt;=mediçao,OFFSET(Import.PLQ,$A22-1,AQ$15-1,1,1),0),0),PLE!$AA$28*OFFSET(Import.PLQ,$A22-1,AQ$15-1,1,1)),IF($E22&lt;&gt;1,IF(ISNUMBER(INDEX(Import.PLE,Detalhamento!$E22,Detalhamento!AQ$15)),IF(INDEX(Import.PLE,Detalhamento!$E22,Detalhamento!AQ$15)&lt;=mediçao,0,OFFSET(Import.PLQ,$A22-1,AQ$15-1,1,1)),OFFSET(Import.PLQ,$A22-1,AQ$15-1,1,1)),(1-PLE!$AA$28)*OFFSET(Import.PLQ,$A22-1,AQ$15-1,1,1))))</f>
        <v>0</v>
      </c>
      <c r="AR22" s="146">
        <f ca="1">IF(AR$13="",0,CHOOSE(Detalhamento.OpçãoServiços,OFFSET(Import.PLQ,$A22-1,AR$15-1,1,1),IF($E22&lt;&gt;1,IF(ISNUMBER(INDEX(Import.PLE,Detalhamento!$E22,Detalhamento!AR$15)),IF(INDEX(Import.PLE,Detalhamento!$E22,Detalhamento!AR$15)&lt;=mediçao,OFFSET(Import.PLQ,$A22-1,AR$15-1,1,1),0),0),PLE!$AA$28*OFFSET(Import.PLQ,$A22-1,AR$15-1,1,1)),IF($E22&lt;&gt;1,IF(ISNUMBER(INDEX(Import.PLE,Detalhamento!$E22,Detalhamento!AR$15)),IF(INDEX(Import.PLE,Detalhamento!$E22,Detalhamento!AR$15)&lt;=mediçao,0,OFFSET(Import.PLQ,$A22-1,AR$15-1,1,1)),OFFSET(Import.PLQ,$A22-1,AR$15-1,1,1)),(1-PLE!$AA$28)*OFFSET(Import.PLQ,$A22-1,AR$15-1,1,1))))</f>
        <v>0</v>
      </c>
      <c r="AS22" s="146">
        <f ca="1">IF(AS$13="",0,CHOOSE(Detalhamento.OpçãoServiços,OFFSET(Import.PLQ,$A22-1,AS$15-1,1,1),IF($E22&lt;&gt;1,IF(ISNUMBER(INDEX(Import.PLE,Detalhamento!$E22,Detalhamento!AS$15)),IF(INDEX(Import.PLE,Detalhamento!$E22,Detalhamento!AS$15)&lt;=mediçao,OFFSET(Import.PLQ,$A22-1,AS$15-1,1,1),0),0),PLE!$AA$28*OFFSET(Import.PLQ,$A22-1,AS$15-1,1,1)),IF($E22&lt;&gt;1,IF(ISNUMBER(INDEX(Import.PLE,Detalhamento!$E22,Detalhamento!AS$15)),IF(INDEX(Import.PLE,Detalhamento!$E22,Detalhamento!AS$15)&lt;=mediçao,0,OFFSET(Import.PLQ,$A22-1,AS$15-1,1,1)),OFFSET(Import.PLQ,$A22-1,AS$15-1,1,1)),(1-PLE!$AA$28)*OFFSET(Import.PLQ,$A22-1,AS$15-1,1,1))))</f>
        <v>0</v>
      </c>
      <c r="AT22" s="146">
        <f ca="1">IF(AT$13="",0,CHOOSE(Detalhamento.OpçãoServiços,OFFSET(Import.PLQ,$A22-1,AT$15-1,1,1),IF($E22&lt;&gt;1,IF(ISNUMBER(INDEX(Import.PLE,Detalhamento!$E22,Detalhamento!AT$15)),IF(INDEX(Import.PLE,Detalhamento!$E22,Detalhamento!AT$15)&lt;=mediçao,OFFSET(Import.PLQ,$A22-1,AT$15-1,1,1),0),0),PLE!$AA$28*OFFSET(Import.PLQ,$A22-1,AT$15-1,1,1)),IF($E22&lt;&gt;1,IF(ISNUMBER(INDEX(Import.PLE,Detalhamento!$E22,Detalhamento!AT$15)),IF(INDEX(Import.PLE,Detalhamento!$E22,Detalhamento!AT$15)&lt;=mediçao,0,OFFSET(Import.PLQ,$A22-1,AT$15-1,1,1)),OFFSET(Import.PLQ,$A22-1,AT$15-1,1,1)),(1-PLE!$AA$28)*OFFSET(Import.PLQ,$A22-1,AT$15-1,1,1))))</f>
        <v>0</v>
      </c>
      <c r="AU22" s="146">
        <f ca="1">IF(AU$13="",0,CHOOSE(Detalhamento.OpçãoServiços,OFFSET(Import.PLQ,$A22-1,AU$15-1,1,1),IF($E22&lt;&gt;1,IF(ISNUMBER(INDEX(Import.PLE,Detalhamento!$E22,Detalhamento!AU$15)),IF(INDEX(Import.PLE,Detalhamento!$E22,Detalhamento!AU$15)&lt;=mediçao,OFFSET(Import.PLQ,$A22-1,AU$15-1,1,1),0),0),PLE!$AA$28*OFFSET(Import.PLQ,$A22-1,AU$15-1,1,1)),IF($E22&lt;&gt;1,IF(ISNUMBER(INDEX(Import.PLE,Detalhamento!$E22,Detalhamento!AU$15)),IF(INDEX(Import.PLE,Detalhamento!$E22,Detalhamento!AU$15)&lt;=mediçao,0,OFFSET(Import.PLQ,$A22-1,AU$15-1,1,1)),OFFSET(Import.PLQ,$A22-1,AU$15-1,1,1)),(1-PLE!$AA$28)*OFFSET(Import.PLQ,$A22-1,AU$15-1,1,1))))</f>
        <v>0</v>
      </c>
      <c r="AV22" s="146">
        <f ca="1">IF(AV$13="",0,CHOOSE(Detalhamento.OpçãoServiços,OFFSET(Import.PLQ,$A22-1,AV$15-1,1,1),IF($E22&lt;&gt;1,IF(ISNUMBER(INDEX(Import.PLE,Detalhamento!$E22,Detalhamento!AV$15)),IF(INDEX(Import.PLE,Detalhamento!$E22,Detalhamento!AV$15)&lt;=mediçao,OFFSET(Import.PLQ,$A22-1,AV$15-1,1,1),0),0),PLE!$AA$28*OFFSET(Import.PLQ,$A22-1,AV$15-1,1,1)),IF($E22&lt;&gt;1,IF(ISNUMBER(INDEX(Import.PLE,Detalhamento!$E22,Detalhamento!AV$15)),IF(INDEX(Import.PLE,Detalhamento!$E22,Detalhamento!AV$15)&lt;=mediçao,0,OFFSET(Import.PLQ,$A22-1,AV$15-1,1,1)),OFFSET(Import.PLQ,$A22-1,AV$15-1,1,1)),(1-PLE!$AA$28)*OFFSET(Import.PLQ,$A22-1,AV$15-1,1,1))))</f>
        <v>0</v>
      </c>
      <c r="AW22" s="146">
        <f ca="1">IF(AW$13="",0,CHOOSE(Detalhamento.OpçãoServiços,OFFSET(Import.PLQ,$A22-1,AW$15-1,1,1),IF($E22&lt;&gt;1,IF(ISNUMBER(INDEX(Import.PLE,Detalhamento!$E22,Detalhamento!AW$15)),IF(INDEX(Import.PLE,Detalhamento!$E22,Detalhamento!AW$15)&lt;=mediçao,OFFSET(Import.PLQ,$A22-1,AW$15-1,1,1),0),0),PLE!$AA$28*OFFSET(Import.PLQ,$A22-1,AW$15-1,1,1)),IF($E22&lt;&gt;1,IF(ISNUMBER(INDEX(Import.PLE,Detalhamento!$E22,Detalhamento!AW$15)),IF(INDEX(Import.PLE,Detalhamento!$E22,Detalhamento!AW$15)&lt;=mediçao,0,OFFSET(Import.PLQ,$A22-1,AW$15-1,1,1)),OFFSET(Import.PLQ,$A22-1,AW$15-1,1,1)),(1-PLE!$AA$28)*OFFSET(Import.PLQ,$A22-1,AW$15-1,1,1))))</f>
        <v>0</v>
      </c>
      <c r="AX22" s="146">
        <f ca="1">IF(AX$13="",0,CHOOSE(Detalhamento.OpçãoServiços,OFFSET(Import.PLQ,$A22-1,AX$15-1,1,1),IF($E22&lt;&gt;1,IF(ISNUMBER(INDEX(Import.PLE,Detalhamento!$E22,Detalhamento!AX$15)),IF(INDEX(Import.PLE,Detalhamento!$E22,Detalhamento!AX$15)&lt;=mediçao,OFFSET(Import.PLQ,$A22-1,AX$15-1,1,1),0),0),PLE!$AA$28*OFFSET(Import.PLQ,$A22-1,AX$15-1,1,1)),IF($E22&lt;&gt;1,IF(ISNUMBER(INDEX(Import.PLE,Detalhamento!$E22,Detalhamento!AX$15)),IF(INDEX(Import.PLE,Detalhamento!$E22,Detalhamento!AX$15)&lt;=mediçao,0,OFFSET(Import.PLQ,$A22-1,AX$15-1,1,1)),OFFSET(Import.PLQ,$A22-1,AX$15-1,1,1)),(1-PLE!$AA$28)*OFFSET(Import.PLQ,$A22-1,AX$15-1,1,1))))</f>
        <v>0</v>
      </c>
      <c r="AY22" s="146">
        <f ca="1">IF(AY$13="",0,CHOOSE(Detalhamento.OpçãoServiços,OFFSET(Import.PLQ,$A22-1,AY$15-1,1,1),IF($E22&lt;&gt;1,IF(ISNUMBER(INDEX(Import.PLE,Detalhamento!$E22,Detalhamento!AY$15)),IF(INDEX(Import.PLE,Detalhamento!$E22,Detalhamento!AY$15)&lt;=mediçao,OFFSET(Import.PLQ,$A22-1,AY$15-1,1,1),0),0),PLE!$AA$28*OFFSET(Import.PLQ,$A22-1,AY$15-1,1,1)),IF($E22&lt;&gt;1,IF(ISNUMBER(INDEX(Import.PLE,Detalhamento!$E22,Detalhamento!AY$15)),IF(INDEX(Import.PLE,Detalhamento!$E22,Detalhamento!AY$15)&lt;=mediçao,0,OFFSET(Import.PLQ,$A22-1,AY$15-1,1,1)),OFFSET(Import.PLQ,$A22-1,AY$15-1,1,1)),(1-PLE!$AA$28)*OFFSET(Import.PLQ,$A22-1,AY$15-1,1,1))))</f>
        <v>0</v>
      </c>
      <c r="AZ22" s="146">
        <f ca="1">IF(AZ$13="",0,CHOOSE(Detalhamento.OpçãoServiços,OFFSET(Import.PLQ,$A22-1,AZ$15-1,1,1),IF($E22&lt;&gt;1,IF(ISNUMBER(INDEX(Import.PLE,Detalhamento!$E22,Detalhamento!AZ$15)),IF(INDEX(Import.PLE,Detalhamento!$E22,Detalhamento!AZ$15)&lt;=mediçao,OFFSET(Import.PLQ,$A22-1,AZ$15-1,1,1),0),0),PLE!$AA$28*OFFSET(Import.PLQ,$A22-1,AZ$15-1,1,1)),IF($E22&lt;&gt;1,IF(ISNUMBER(INDEX(Import.PLE,Detalhamento!$E22,Detalhamento!AZ$15)),IF(INDEX(Import.PLE,Detalhamento!$E22,Detalhamento!AZ$15)&lt;=mediçao,0,OFFSET(Import.PLQ,$A22-1,AZ$15-1,1,1)),OFFSET(Import.PLQ,$A22-1,AZ$15-1,1,1)),(1-PLE!$AA$28)*OFFSET(Import.PLQ,$A22-1,AZ$15-1,1,1))))</f>
        <v>0</v>
      </c>
      <c r="BA22" s="146">
        <f ca="1">IF(BA$13="",0,CHOOSE(Detalhamento.OpçãoServiços,OFFSET(Import.PLQ,$A22-1,BA$15-1,1,1),IF($E22&lt;&gt;1,IF(ISNUMBER(INDEX(Import.PLE,Detalhamento!$E22,Detalhamento!BA$15)),IF(INDEX(Import.PLE,Detalhamento!$E22,Detalhamento!BA$15)&lt;=mediçao,OFFSET(Import.PLQ,$A22-1,BA$15-1,1,1),0),0),PLE!$AA$28*OFFSET(Import.PLQ,$A22-1,BA$15-1,1,1)),IF($E22&lt;&gt;1,IF(ISNUMBER(INDEX(Import.PLE,Detalhamento!$E22,Detalhamento!BA$15)),IF(INDEX(Import.PLE,Detalhamento!$E22,Detalhamento!BA$15)&lt;=mediçao,0,OFFSET(Import.PLQ,$A22-1,BA$15-1,1,1)),OFFSET(Import.PLQ,$A22-1,BA$15-1,1,1)),(1-PLE!$AA$28)*OFFSET(Import.PLQ,$A22-1,BA$15-1,1,1))))</f>
        <v>0</v>
      </c>
      <c r="BB22" s="146">
        <f ca="1">IF(BB$13="",0,CHOOSE(Detalhamento.OpçãoServiços,OFFSET(Import.PLQ,$A22-1,BB$15-1,1,1),IF($E22&lt;&gt;1,IF(ISNUMBER(INDEX(Import.PLE,Detalhamento!$E22,Detalhamento!BB$15)),IF(INDEX(Import.PLE,Detalhamento!$E22,Detalhamento!BB$15)&lt;=mediçao,OFFSET(Import.PLQ,$A22-1,BB$15-1,1,1),0),0),PLE!$AA$28*OFFSET(Import.PLQ,$A22-1,BB$15-1,1,1)),IF($E22&lt;&gt;1,IF(ISNUMBER(INDEX(Import.PLE,Detalhamento!$E22,Detalhamento!BB$15)),IF(INDEX(Import.PLE,Detalhamento!$E22,Detalhamento!BB$15)&lt;=mediçao,0,OFFSET(Import.PLQ,$A22-1,BB$15-1,1,1)),OFFSET(Import.PLQ,$A22-1,BB$15-1,1,1)),(1-PLE!$AA$28)*OFFSET(Import.PLQ,$A22-1,BB$15-1,1,1))))</f>
        <v>0</v>
      </c>
      <c r="BC22" s="146">
        <f ca="1">IF(BC$13="",0,CHOOSE(Detalhamento.OpçãoServiços,OFFSET(Import.PLQ,$A22-1,BC$15-1,1,1),IF($E22&lt;&gt;1,IF(ISNUMBER(INDEX(Import.PLE,Detalhamento!$E22,Detalhamento!BC$15)),IF(INDEX(Import.PLE,Detalhamento!$E22,Detalhamento!BC$15)&lt;=mediçao,OFFSET(Import.PLQ,$A22-1,BC$15-1,1,1),0),0),PLE!$AA$28*OFFSET(Import.PLQ,$A22-1,BC$15-1,1,1)),IF($E22&lt;&gt;1,IF(ISNUMBER(INDEX(Import.PLE,Detalhamento!$E22,Detalhamento!BC$15)),IF(INDEX(Import.PLE,Detalhamento!$E22,Detalhamento!BC$15)&lt;=mediçao,0,OFFSET(Import.PLQ,$A22-1,BC$15-1,1,1)),OFFSET(Import.PLQ,$A22-1,BC$15-1,1,1)),(1-PLE!$AA$28)*OFFSET(Import.PLQ,$A22-1,BC$15-1,1,1))))</f>
        <v>0</v>
      </c>
      <c r="BD22" s="146">
        <f ca="1">IF(BD$13="",0,CHOOSE(Detalhamento.OpçãoServiços,OFFSET(Import.PLQ,$A22-1,BD$15-1,1,1),IF($E22&lt;&gt;1,IF(ISNUMBER(INDEX(Import.PLE,Detalhamento!$E22,Detalhamento!BD$15)),IF(INDEX(Import.PLE,Detalhamento!$E22,Detalhamento!BD$15)&lt;=mediçao,OFFSET(Import.PLQ,$A22-1,BD$15-1,1,1),0),0),PLE!$AA$28*OFFSET(Import.PLQ,$A22-1,BD$15-1,1,1)),IF($E22&lt;&gt;1,IF(ISNUMBER(INDEX(Import.PLE,Detalhamento!$E22,Detalhamento!BD$15)),IF(INDEX(Import.PLE,Detalhamento!$E22,Detalhamento!BD$15)&lt;=mediçao,0,OFFSET(Import.PLQ,$A22-1,BD$15-1,1,1)),OFFSET(Import.PLQ,$A22-1,BD$15-1,1,1)),(1-PLE!$AA$28)*OFFSET(Import.PLQ,$A22-1,BD$15-1,1,1))))</f>
        <v>0</v>
      </c>
      <c r="BE22" s="146">
        <f ca="1">IF(BE$13="",0,CHOOSE(Detalhamento.OpçãoServiços,OFFSET(Import.PLQ,$A22-1,BE$15-1,1,1),IF($E22&lt;&gt;1,IF(ISNUMBER(INDEX(Import.PLE,Detalhamento!$E22,Detalhamento!BE$15)),IF(INDEX(Import.PLE,Detalhamento!$E22,Detalhamento!BE$15)&lt;=mediçao,OFFSET(Import.PLQ,$A22-1,BE$15-1,1,1),0),0),PLE!$AA$28*OFFSET(Import.PLQ,$A22-1,BE$15-1,1,1)),IF($E22&lt;&gt;1,IF(ISNUMBER(INDEX(Import.PLE,Detalhamento!$E22,Detalhamento!BE$15)),IF(INDEX(Import.PLE,Detalhamento!$E22,Detalhamento!BE$15)&lt;=mediçao,0,OFFSET(Import.PLQ,$A22-1,BE$15-1,1,1)),OFFSET(Import.PLQ,$A22-1,BE$15-1,1,1)),(1-PLE!$AA$28)*OFFSET(Import.PLQ,$A22-1,BE$15-1,1,1))))</f>
        <v>0</v>
      </c>
      <c r="BF22" s="146">
        <f ca="1">IF(BF$13="",0,CHOOSE(Detalhamento.OpçãoServiços,OFFSET(Import.PLQ,$A22-1,BF$15-1,1,1),IF($E22&lt;&gt;1,IF(ISNUMBER(INDEX(Import.PLE,Detalhamento!$E22,Detalhamento!BF$15)),IF(INDEX(Import.PLE,Detalhamento!$E22,Detalhamento!BF$15)&lt;=mediçao,OFFSET(Import.PLQ,$A22-1,BF$15-1,1,1),0),0),PLE!$AA$28*OFFSET(Import.PLQ,$A22-1,BF$15-1,1,1)),IF($E22&lt;&gt;1,IF(ISNUMBER(INDEX(Import.PLE,Detalhamento!$E22,Detalhamento!BF$15)),IF(INDEX(Import.PLE,Detalhamento!$E22,Detalhamento!BF$15)&lt;=mediçao,0,OFFSET(Import.PLQ,$A22-1,BF$15-1,1,1)),OFFSET(Import.PLQ,$A22-1,BF$15-1,1,1)),(1-PLE!$AA$28)*OFFSET(Import.PLQ,$A22-1,BF$15-1,1,1))))</f>
        <v>0</v>
      </c>
      <c r="BG22" s="146">
        <f ca="1">IF(BG$13="",0,CHOOSE(Detalhamento.OpçãoServiços,OFFSET(Import.PLQ,$A22-1,BG$15-1,1,1),IF($E22&lt;&gt;1,IF(ISNUMBER(INDEX(Import.PLE,Detalhamento!$E22,Detalhamento!BG$15)),IF(INDEX(Import.PLE,Detalhamento!$E22,Detalhamento!BG$15)&lt;=mediçao,OFFSET(Import.PLQ,$A22-1,BG$15-1,1,1),0),0),PLE!$AA$28*OFFSET(Import.PLQ,$A22-1,BG$15-1,1,1)),IF($E22&lt;&gt;1,IF(ISNUMBER(INDEX(Import.PLE,Detalhamento!$E22,Detalhamento!BG$15)),IF(INDEX(Import.PLE,Detalhamento!$E22,Detalhamento!BG$15)&lt;=mediçao,0,OFFSET(Import.PLQ,$A22-1,BG$15-1,1,1)),OFFSET(Import.PLQ,$A22-1,BG$15-1,1,1)),(1-PLE!$AA$28)*OFFSET(Import.PLQ,$A22-1,BG$15-1,1,1))))</f>
        <v>0</v>
      </c>
      <c r="BH22" s="146">
        <f ca="1">IF(BH$13="",0,CHOOSE(Detalhamento.OpçãoServiços,OFFSET(Import.PLQ,$A22-1,BH$15-1,1,1),IF($E22&lt;&gt;1,IF(ISNUMBER(INDEX(Import.PLE,Detalhamento!$E22,Detalhamento!BH$15)),IF(INDEX(Import.PLE,Detalhamento!$E22,Detalhamento!BH$15)&lt;=mediçao,OFFSET(Import.PLQ,$A22-1,BH$15-1,1,1),0),0),PLE!$AA$28*OFFSET(Import.PLQ,$A22-1,BH$15-1,1,1)),IF($E22&lt;&gt;1,IF(ISNUMBER(INDEX(Import.PLE,Detalhamento!$E22,Detalhamento!BH$15)),IF(INDEX(Import.PLE,Detalhamento!$E22,Detalhamento!BH$15)&lt;=mediçao,0,OFFSET(Import.PLQ,$A22-1,BH$15-1,1,1)),OFFSET(Import.PLQ,$A22-1,BH$15-1,1,1)),(1-PLE!$AA$28)*OFFSET(Import.PLQ,$A22-1,BH$15-1,1,1))))</f>
        <v>0</v>
      </c>
      <c r="BI22" s="146">
        <f ca="1">IF(BI$13="",0,CHOOSE(Detalhamento.OpçãoServiços,OFFSET(Import.PLQ,$A22-1,BI$15-1,1,1),IF($E22&lt;&gt;1,IF(ISNUMBER(INDEX(Import.PLE,Detalhamento!$E22,Detalhamento!BI$15)),IF(INDEX(Import.PLE,Detalhamento!$E22,Detalhamento!BI$15)&lt;=mediçao,OFFSET(Import.PLQ,$A22-1,BI$15-1,1,1),0),0),PLE!$AA$28*OFFSET(Import.PLQ,$A22-1,BI$15-1,1,1)),IF($E22&lt;&gt;1,IF(ISNUMBER(INDEX(Import.PLE,Detalhamento!$E22,Detalhamento!BI$15)),IF(INDEX(Import.PLE,Detalhamento!$E22,Detalhamento!BI$15)&lt;=mediçao,0,OFFSET(Import.PLQ,$A22-1,BI$15-1,1,1)),OFFSET(Import.PLQ,$A22-1,BI$15-1,1,1)),(1-PLE!$AA$28)*OFFSET(Import.PLQ,$A22-1,BI$15-1,1,1))))</f>
        <v>0</v>
      </c>
    </row>
    <row r="23" spans="1:61">
      <c r="A23" s="157">
        <v>3</v>
      </c>
      <c r="B23" s="21" t="e">
        <f t="shared" ca="1" si="2"/>
        <v>#REF!</v>
      </c>
      <c r="E23" s="155">
        <f t="shared" ca="1" si="3"/>
        <v>2</v>
      </c>
      <c r="F23" s="156" t="e">
        <f t="shared" ca="1" si="4"/>
        <v>#REF!</v>
      </c>
      <c r="G23" s="156" t="e">
        <f t="shared" ca="1" si="5"/>
        <v>#REF!</v>
      </c>
      <c r="H23" s="181" t="str">
        <f t="shared" ca="1" si="5"/>
        <v/>
      </c>
      <c r="I23" s="37" t="e">
        <f t="shared" ca="1" si="6"/>
        <v>#REF!</v>
      </c>
      <c r="J23" s="146" t="e">
        <f t="shared" ca="1" si="7"/>
        <v>#REF!</v>
      </c>
      <c r="K23" s="67"/>
      <c r="L23" s="146" t="e">
        <f ca="1">IF(L$13="",0,CHOOSE(Detalhamento.OpçãoServiços,OFFSET(Import.PLQ,$A23-1,L$15-1,1,1),IF($E23&lt;&gt;1,IF(ISNUMBER(INDEX(Import.PLE,Detalhamento!$E23,Detalhamento!L$15)),IF(INDEX(Import.PLE,Detalhamento!$E23,Detalhamento!L$15)&lt;=mediçao,OFFSET(Import.PLQ,$A23-1,L$15-1,1,1),0),0),PLE!$AA$28*OFFSET(Import.PLQ,$A23-1,L$15-1,1,1)),IF($E23&lt;&gt;1,IF(ISNUMBER(INDEX(Import.PLE,Detalhamento!$E23,Detalhamento!L$15)),IF(INDEX(Import.PLE,Detalhamento!$E23,Detalhamento!L$15)&lt;=mediçao,0,OFFSET(Import.PLQ,$A23-1,L$15-1,1,1)),OFFSET(Import.PLQ,$A23-1,L$15-1,1,1)),(1-PLE!$AA$28)*OFFSET(Import.PLQ,$A23-1,L$15-1,1,1))))</f>
        <v>#REF!</v>
      </c>
      <c r="M23" s="146" t="e">
        <f ca="1">IF(M$13="",0,CHOOSE(Detalhamento.OpçãoServiços,OFFSET(Import.PLQ,$A23-1,M$15-1,1,1),IF($E23&lt;&gt;1,IF(ISNUMBER(INDEX(Import.PLE,Detalhamento!$E23,Detalhamento!M$15)),IF(INDEX(Import.PLE,Detalhamento!$E23,Detalhamento!M$15)&lt;=mediçao,OFFSET(Import.PLQ,$A23-1,M$15-1,1,1),0),0),PLE!$AA$28*OFFSET(Import.PLQ,$A23-1,M$15-1,1,1)),IF($E23&lt;&gt;1,IF(ISNUMBER(INDEX(Import.PLE,Detalhamento!$E23,Detalhamento!M$15)),IF(INDEX(Import.PLE,Detalhamento!$E23,Detalhamento!M$15)&lt;=mediçao,0,OFFSET(Import.PLQ,$A23-1,M$15-1,1,1)),OFFSET(Import.PLQ,$A23-1,M$15-1,1,1)),(1-PLE!$AA$28)*OFFSET(Import.PLQ,$A23-1,M$15-1,1,1))))</f>
        <v>#REF!</v>
      </c>
      <c r="N23" s="146" t="e">
        <f ca="1">IF(N$13="",0,CHOOSE(Detalhamento.OpçãoServiços,OFFSET(Import.PLQ,$A23-1,N$15-1,1,1),IF($E23&lt;&gt;1,IF(ISNUMBER(INDEX(Import.PLE,Detalhamento!$E23,Detalhamento!N$15)),IF(INDEX(Import.PLE,Detalhamento!$E23,Detalhamento!N$15)&lt;=mediçao,OFFSET(Import.PLQ,$A23-1,N$15-1,1,1),0),0),PLE!$AA$28*OFFSET(Import.PLQ,$A23-1,N$15-1,1,1)),IF($E23&lt;&gt;1,IF(ISNUMBER(INDEX(Import.PLE,Detalhamento!$E23,Detalhamento!N$15)),IF(INDEX(Import.PLE,Detalhamento!$E23,Detalhamento!N$15)&lt;=mediçao,0,OFFSET(Import.PLQ,$A23-1,N$15-1,1,1)),OFFSET(Import.PLQ,$A23-1,N$15-1,1,1)),(1-PLE!$AA$28)*OFFSET(Import.PLQ,$A23-1,N$15-1,1,1))))</f>
        <v>#REF!</v>
      </c>
      <c r="O23" s="146" t="e">
        <f ca="1">IF(O$13="",0,CHOOSE(Detalhamento.OpçãoServiços,OFFSET(Import.PLQ,$A23-1,O$15-1,1,1),IF($E23&lt;&gt;1,IF(ISNUMBER(INDEX(Import.PLE,Detalhamento!$E23,Detalhamento!O$15)),IF(INDEX(Import.PLE,Detalhamento!$E23,Detalhamento!O$15)&lt;=mediçao,OFFSET(Import.PLQ,$A23-1,O$15-1,1,1),0),0),PLE!$AA$28*OFFSET(Import.PLQ,$A23-1,O$15-1,1,1)),IF($E23&lt;&gt;1,IF(ISNUMBER(INDEX(Import.PLE,Detalhamento!$E23,Detalhamento!O$15)),IF(INDEX(Import.PLE,Detalhamento!$E23,Detalhamento!O$15)&lt;=mediçao,0,OFFSET(Import.PLQ,$A23-1,O$15-1,1,1)),OFFSET(Import.PLQ,$A23-1,O$15-1,1,1)),(1-PLE!$AA$28)*OFFSET(Import.PLQ,$A23-1,O$15-1,1,1))))</f>
        <v>#REF!</v>
      </c>
      <c r="P23" s="146">
        <f ca="1">IF(P$13="",0,CHOOSE(Detalhamento.OpçãoServiços,OFFSET(Import.PLQ,$A23-1,P$15-1,1,1),IF($E23&lt;&gt;1,IF(ISNUMBER(INDEX(Import.PLE,Detalhamento!$E23,Detalhamento!P$15)),IF(INDEX(Import.PLE,Detalhamento!$E23,Detalhamento!P$15)&lt;=mediçao,OFFSET(Import.PLQ,$A23-1,P$15-1,1,1),0),0),PLE!$AA$28*OFFSET(Import.PLQ,$A23-1,P$15-1,1,1)),IF($E23&lt;&gt;1,IF(ISNUMBER(INDEX(Import.PLE,Detalhamento!$E23,Detalhamento!P$15)),IF(INDEX(Import.PLE,Detalhamento!$E23,Detalhamento!P$15)&lt;=mediçao,0,OFFSET(Import.PLQ,$A23-1,P$15-1,1,1)),OFFSET(Import.PLQ,$A23-1,P$15-1,1,1)),(1-PLE!$AA$28)*OFFSET(Import.PLQ,$A23-1,P$15-1,1,1))))</f>
        <v>0</v>
      </c>
      <c r="Q23" s="146">
        <f ca="1">IF(Q$13="",0,CHOOSE(Detalhamento.OpçãoServiços,OFFSET(Import.PLQ,$A23-1,Q$15-1,1,1),IF($E23&lt;&gt;1,IF(ISNUMBER(INDEX(Import.PLE,Detalhamento!$E23,Detalhamento!Q$15)),IF(INDEX(Import.PLE,Detalhamento!$E23,Detalhamento!Q$15)&lt;=mediçao,OFFSET(Import.PLQ,$A23-1,Q$15-1,1,1),0),0),PLE!$AA$28*OFFSET(Import.PLQ,$A23-1,Q$15-1,1,1)),IF($E23&lt;&gt;1,IF(ISNUMBER(INDEX(Import.PLE,Detalhamento!$E23,Detalhamento!Q$15)),IF(INDEX(Import.PLE,Detalhamento!$E23,Detalhamento!Q$15)&lt;=mediçao,0,OFFSET(Import.PLQ,$A23-1,Q$15-1,1,1)),OFFSET(Import.PLQ,$A23-1,Q$15-1,1,1)),(1-PLE!$AA$28)*OFFSET(Import.PLQ,$A23-1,Q$15-1,1,1))))</f>
        <v>0</v>
      </c>
      <c r="R23" s="146">
        <f ca="1">IF(R$13="",0,CHOOSE(Detalhamento.OpçãoServiços,OFFSET(Import.PLQ,$A23-1,R$15-1,1,1),IF($E23&lt;&gt;1,IF(ISNUMBER(INDEX(Import.PLE,Detalhamento!$E23,Detalhamento!R$15)),IF(INDEX(Import.PLE,Detalhamento!$E23,Detalhamento!R$15)&lt;=mediçao,OFFSET(Import.PLQ,$A23-1,R$15-1,1,1),0),0),PLE!$AA$28*OFFSET(Import.PLQ,$A23-1,R$15-1,1,1)),IF($E23&lt;&gt;1,IF(ISNUMBER(INDEX(Import.PLE,Detalhamento!$E23,Detalhamento!R$15)),IF(INDEX(Import.PLE,Detalhamento!$E23,Detalhamento!R$15)&lt;=mediçao,0,OFFSET(Import.PLQ,$A23-1,R$15-1,1,1)),OFFSET(Import.PLQ,$A23-1,R$15-1,1,1)),(1-PLE!$AA$28)*OFFSET(Import.PLQ,$A23-1,R$15-1,1,1))))</f>
        <v>0</v>
      </c>
      <c r="S23" s="146">
        <f ca="1">IF(S$13="",0,CHOOSE(Detalhamento.OpçãoServiços,OFFSET(Import.PLQ,$A23-1,S$15-1,1,1),IF($E23&lt;&gt;1,IF(ISNUMBER(INDEX(Import.PLE,Detalhamento!$E23,Detalhamento!S$15)),IF(INDEX(Import.PLE,Detalhamento!$E23,Detalhamento!S$15)&lt;=mediçao,OFFSET(Import.PLQ,$A23-1,S$15-1,1,1),0),0),PLE!$AA$28*OFFSET(Import.PLQ,$A23-1,S$15-1,1,1)),IF($E23&lt;&gt;1,IF(ISNUMBER(INDEX(Import.PLE,Detalhamento!$E23,Detalhamento!S$15)),IF(INDEX(Import.PLE,Detalhamento!$E23,Detalhamento!S$15)&lt;=mediçao,0,OFFSET(Import.PLQ,$A23-1,S$15-1,1,1)),OFFSET(Import.PLQ,$A23-1,S$15-1,1,1)),(1-PLE!$AA$28)*OFFSET(Import.PLQ,$A23-1,S$15-1,1,1))))</f>
        <v>0</v>
      </c>
      <c r="T23" s="146">
        <f ca="1">IF(T$13="",0,CHOOSE(Detalhamento.OpçãoServiços,OFFSET(Import.PLQ,$A23-1,T$15-1,1,1),IF($E23&lt;&gt;1,IF(ISNUMBER(INDEX(Import.PLE,Detalhamento!$E23,Detalhamento!T$15)),IF(INDEX(Import.PLE,Detalhamento!$E23,Detalhamento!T$15)&lt;=mediçao,OFFSET(Import.PLQ,$A23-1,T$15-1,1,1),0),0),PLE!$AA$28*OFFSET(Import.PLQ,$A23-1,T$15-1,1,1)),IF($E23&lt;&gt;1,IF(ISNUMBER(INDEX(Import.PLE,Detalhamento!$E23,Detalhamento!T$15)),IF(INDEX(Import.PLE,Detalhamento!$E23,Detalhamento!T$15)&lt;=mediçao,0,OFFSET(Import.PLQ,$A23-1,T$15-1,1,1)),OFFSET(Import.PLQ,$A23-1,T$15-1,1,1)),(1-PLE!$AA$28)*OFFSET(Import.PLQ,$A23-1,T$15-1,1,1))))</f>
        <v>0</v>
      </c>
      <c r="U23" s="146">
        <f ca="1">IF(U$13="",0,CHOOSE(Detalhamento.OpçãoServiços,OFFSET(Import.PLQ,$A23-1,U$15-1,1,1),IF($E23&lt;&gt;1,IF(ISNUMBER(INDEX(Import.PLE,Detalhamento!$E23,Detalhamento!U$15)),IF(INDEX(Import.PLE,Detalhamento!$E23,Detalhamento!U$15)&lt;=mediçao,OFFSET(Import.PLQ,$A23-1,U$15-1,1,1),0),0),PLE!$AA$28*OFFSET(Import.PLQ,$A23-1,U$15-1,1,1)),IF($E23&lt;&gt;1,IF(ISNUMBER(INDEX(Import.PLE,Detalhamento!$E23,Detalhamento!U$15)),IF(INDEX(Import.PLE,Detalhamento!$E23,Detalhamento!U$15)&lt;=mediçao,0,OFFSET(Import.PLQ,$A23-1,U$15-1,1,1)),OFFSET(Import.PLQ,$A23-1,U$15-1,1,1)),(1-PLE!$AA$28)*OFFSET(Import.PLQ,$A23-1,U$15-1,1,1))))</f>
        <v>0</v>
      </c>
      <c r="V23" s="146">
        <f ca="1">IF(V$13="",0,CHOOSE(Detalhamento.OpçãoServiços,OFFSET(Import.PLQ,$A23-1,V$15-1,1,1),IF($E23&lt;&gt;1,IF(ISNUMBER(INDEX(Import.PLE,Detalhamento!$E23,Detalhamento!V$15)),IF(INDEX(Import.PLE,Detalhamento!$E23,Detalhamento!V$15)&lt;=mediçao,OFFSET(Import.PLQ,$A23-1,V$15-1,1,1),0),0),PLE!$AA$28*OFFSET(Import.PLQ,$A23-1,V$15-1,1,1)),IF($E23&lt;&gt;1,IF(ISNUMBER(INDEX(Import.PLE,Detalhamento!$E23,Detalhamento!V$15)),IF(INDEX(Import.PLE,Detalhamento!$E23,Detalhamento!V$15)&lt;=mediçao,0,OFFSET(Import.PLQ,$A23-1,V$15-1,1,1)),OFFSET(Import.PLQ,$A23-1,V$15-1,1,1)),(1-PLE!$AA$28)*OFFSET(Import.PLQ,$A23-1,V$15-1,1,1))))</f>
        <v>0</v>
      </c>
      <c r="W23" s="146">
        <f ca="1">IF(W$13="",0,CHOOSE(Detalhamento.OpçãoServiços,OFFSET(Import.PLQ,$A23-1,W$15-1,1,1),IF($E23&lt;&gt;1,IF(ISNUMBER(INDEX(Import.PLE,Detalhamento!$E23,Detalhamento!W$15)),IF(INDEX(Import.PLE,Detalhamento!$E23,Detalhamento!W$15)&lt;=mediçao,OFFSET(Import.PLQ,$A23-1,W$15-1,1,1),0),0),PLE!$AA$28*OFFSET(Import.PLQ,$A23-1,W$15-1,1,1)),IF($E23&lt;&gt;1,IF(ISNUMBER(INDEX(Import.PLE,Detalhamento!$E23,Detalhamento!W$15)),IF(INDEX(Import.PLE,Detalhamento!$E23,Detalhamento!W$15)&lt;=mediçao,0,OFFSET(Import.PLQ,$A23-1,W$15-1,1,1)),OFFSET(Import.PLQ,$A23-1,W$15-1,1,1)),(1-PLE!$AA$28)*OFFSET(Import.PLQ,$A23-1,W$15-1,1,1))))</f>
        <v>0</v>
      </c>
      <c r="X23" s="146">
        <f ca="1">IF(X$13="",0,CHOOSE(Detalhamento.OpçãoServiços,OFFSET(Import.PLQ,$A23-1,X$15-1,1,1),IF($E23&lt;&gt;1,IF(ISNUMBER(INDEX(Import.PLE,Detalhamento!$E23,Detalhamento!X$15)),IF(INDEX(Import.PLE,Detalhamento!$E23,Detalhamento!X$15)&lt;=mediçao,OFFSET(Import.PLQ,$A23-1,X$15-1,1,1),0),0),PLE!$AA$28*OFFSET(Import.PLQ,$A23-1,X$15-1,1,1)),IF($E23&lt;&gt;1,IF(ISNUMBER(INDEX(Import.PLE,Detalhamento!$E23,Detalhamento!X$15)),IF(INDEX(Import.PLE,Detalhamento!$E23,Detalhamento!X$15)&lt;=mediçao,0,OFFSET(Import.PLQ,$A23-1,X$15-1,1,1)),OFFSET(Import.PLQ,$A23-1,X$15-1,1,1)),(1-PLE!$AA$28)*OFFSET(Import.PLQ,$A23-1,X$15-1,1,1))))</f>
        <v>0</v>
      </c>
      <c r="Y23" s="146">
        <f ca="1">IF(Y$13="",0,CHOOSE(Detalhamento.OpçãoServiços,OFFSET(Import.PLQ,$A23-1,Y$15-1,1,1),IF($E23&lt;&gt;1,IF(ISNUMBER(INDEX(Import.PLE,Detalhamento!$E23,Detalhamento!Y$15)),IF(INDEX(Import.PLE,Detalhamento!$E23,Detalhamento!Y$15)&lt;=mediçao,OFFSET(Import.PLQ,$A23-1,Y$15-1,1,1),0),0),PLE!$AA$28*OFFSET(Import.PLQ,$A23-1,Y$15-1,1,1)),IF($E23&lt;&gt;1,IF(ISNUMBER(INDEX(Import.PLE,Detalhamento!$E23,Detalhamento!Y$15)),IF(INDEX(Import.PLE,Detalhamento!$E23,Detalhamento!Y$15)&lt;=mediçao,0,OFFSET(Import.PLQ,$A23-1,Y$15-1,1,1)),OFFSET(Import.PLQ,$A23-1,Y$15-1,1,1)),(1-PLE!$AA$28)*OFFSET(Import.PLQ,$A23-1,Y$15-1,1,1))))</f>
        <v>0</v>
      </c>
      <c r="Z23" s="146">
        <f ca="1">IF(Z$13="",0,CHOOSE(Detalhamento.OpçãoServiços,OFFSET(Import.PLQ,$A23-1,Z$15-1,1,1),IF($E23&lt;&gt;1,IF(ISNUMBER(INDEX(Import.PLE,Detalhamento!$E23,Detalhamento!Z$15)),IF(INDEX(Import.PLE,Detalhamento!$E23,Detalhamento!Z$15)&lt;=mediçao,OFFSET(Import.PLQ,$A23-1,Z$15-1,1,1),0),0),PLE!$AA$28*OFFSET(Import.PLQ,$A23-1,Z$15-1,1,1)),IF($E23&lt;&gt;1,IF(ISNUMBER(INDEX(Import.PLE,Detalhamento!$E23,Detalhamento!Z$15)),IF(INDEX(Import.PLE,Detalhamento!$E23,Detalhamento!Z$15)&lt;=mediçao,0,OFFSET(Import.PLQ,$A23-1,Z$15-1,1,1)),OFFSET(Import.PLQ,$A23-1,Z$15-1,1,1)),(1-PLE!$AA$28)*OFFSET(Import.PLQ,$A23-1,Z$15-1,1,1))))</f>
        <v>0</v>
      </c>
      <c r="AA23" s="146">
        <f ca="1">IF(AA$13="",0,CHOOSE(Detalhamento.OpçãoServiços,OFFSET(Import.PLQ,$A23-1,AA$15-1,1,1),IF($E23&lt;&gt;1,IF(ISNUMBER(INDEX(Import.PLE,Detalhamento!$E23,Detalhamento!AA$15)),IF(INDEX(Import.PLE,Detalhamento!$E23,Detalhamento!AA$15)&lt;=mediçao,OFFSET(Import.PLQ,$A23-1,AA$15-1,1,1),0),0),PLE!$AA$28*OFFSET(Import.PLQ,$A23-1,AA$15-1,1,1)),IF($E23&lt;&gt;1,IF(ISNUMBER(INDEX(Import.PLE,Detalhamento!$E23,Detalhamento!AA$15)),IF(INDEX(Import.PLE,Detalhamento!$E23,Detalhamento!AA$15)&lt;=mediçao,0,OFFSET(Import.PLQ,$A23-1,AA$15-1,1,1)),OFFSET(Import.PLQ,$A23-1,AA$15-1,1,1)),(1-PLE!$AA$28)*OFFSET(Import.PLQ,$A23-1,AA$15-1,1,1))))</f>
        <v>0</v>
      </c>
      <c r="AB23" s="146">
        <f ca="1">IF(AB$13="",0,CHOOSE(Detalhamento.OpçãoServiços,OFFSET(Import.PLQ,$A23-1,AB$15-1,1,1),IF($E23&lt;&gt;1,IF(ISNUMBER(INDEX(Import.PLE,Detalhamento!$E23,Detalhamento!AB$15)),IF(INDEX(Import.PLE,Detalhamento!$E23,Detalhamento!AB$15)&lt;=mediçao,OFFSET(Import.PLQ,$A23-1,AB$15-1,1,1),0),0),PLE!$AA$28*OFFSET(Import.PLQ,$A23-1,AB$15-1,1,1)),IF($E23&lt;&gt;1,IF(ISNUMBER(INDEX(Import.PLE,Detalhamento!$E23,Detalhamento!AB$15)),IF(INDEX(Import.PLE,Detalhamento!$E23,Detalhamento!AB$15)&lt;=mediçao,0,OFFSET(Import.PLQ,$A23-1,AB$15-1,1,1)),OFFSET(Import.PLQ,$A23-1,AB$15-1,1,1)),(1-PLE!$AA$28)*OFFSET(Import.PLQ,$A23-1,AB$15-1,1,1))))</f>
        <v>0</v>
      </c>
      <c r="AC23" s="146">
        <f ca="1">IF(AC$13="",0,CHOOSE(Detalhamento.OpçãoServiços,OFFSET(Import.PLQ,$A23-1,AC$15-1,1,1),IF($E23&lt;&gt;1,IF(ISNUMBER(INDEX(Import.PLE,Detalhamento!$E23,Detalhamento!AC$15)),IF(INDEX(Import.PLE,Detalhamento!$E23,Detalhamento!AC$15)&lt;=mediçao,OFFSET(Import.PLQ,$A23-1,AC$15-1,1,1),0),0),PLE!$AA$28*OFFSET(Import.PLQ,$A23-1,AC$15-1,1,1)),IF($E23&lt;&gt;1,IF(ISNUMBER(INDEX(Import.PLE,Detalhamento!$E23,Detalhamento!AC$15)),IF(INDEX(Import.PLE,Detalhamento!$E23,Detalhamento!AC$15)&lt;=mediçao,0,OFFSET(Import.PLQ,$A23-1,AC$15-1,1,1)),OFFSET(Import.PLQ,$A23-1,AC$15-1,1,1)),(1-PLE!$AA$28)*OFFSET(Import.PLQ,$A23-1,AC$15-1,1,1))))</f>
        <v>0</v>
      </c>
      <c r="AD23" s="146">
        <f ca="1">IF(AD$13="",0,CHOOSE(Detalhamento.OpçãoServiços,OFFSET(Import.PLQ,$A23-1,AD$15-1,1,1),IF($E23&lt;&gt;1,IF(ISNUMBER(INDEX(Import.PLE,Detalhamento!$E23,Detalhamento!AD$15)),IF(INDEX(Import.PLE,Detalhamento!$E23,Detalhamento!AD$15)&lt;=mediçao,OFFSET(Import.PLQ,$A23-1,AD$15-1,1,1),0),0),PLE!$AA$28*OFFSET(Import.PLQ,$A23-1,AD$15-1,1,1)),IF($E23&lt;&gt;1,IF(ISNUMBER(INDEX(Import.PLE,Detalhamento!$E23,Detalhamento!AD$15)),IF(INDEX(Import.PLE,Detalhamento!$E23,Detalhamento!AD$15)&lt;=mediçao,0,OFFSET(Import.PLQ,$A23-1,AD$15-1,1,1)),OFFSET(Import.PLQ,$A23-1,AD$15-1,1,1)),(1-PLE!$AA$28)*OFFSET(Import.PLQ,$A23-1,AD$15-1,1,1))))</f>
        <v>0</v>
      </c>
      <c r="AE23" s="146">
        <f ca="1">IF(AE$13="",0,CHOOSE(Detalhamento.OpçãoServiços,OFFSET(Import.PLQ,$A23-1,AE$15-1,1,1),IF($E23&lt;&gt;1,IF(ISNUMBER(INDEX(Import.PLE,Detalhamento!$E23,Detalhamento!AE$15)),IF(INDEX(Import.PLE,Detalhamento!$E23,Detalhamento!AE$15)&lt;=mediçao,OFFSET(Import.PLQ,$A23-1,AE$15-1,1,1),0),0),PLE!$AA$28*OFFSET(Import.PLQ,$A23-1,AE$15-1,1,1)),IF($E23&lt;&gt;1,IF(ISNUMBER(INDEX(Import.PLE,Detalhamento!$E23,Detalhamento!AE$15)),IF(INDEX(Import.PLE,Detalhamento!$E23,Detalhamento!AE$15)&lt;=mediçao,0,OFFSET(Import.PLQ,$A23-1,AE$15-1,1,1)),OFFSET(Import.PLQ,$A23-1,AE$15-1,1,1)),(1-PLE!$AA$28)*OFFSET(Import.PLQ,$A23-1,AE$15-1,1,1))))</f>
        <v>0</v>
      </c>
      <c r="AF23" s="146">
        <f ca="1">IF(AF$13="",0,CHOOSE(Detalhamento.OpçãoServiços,OFFSET(Import.PLQ,$A23-1,AF$15-1,1,1),IF($E23&lt;&gt;1,IF(ISNUMBER(INDEX(Import.PLE,Detalhamento!$E23,Detalhamento!AF$15)),IF(INDEX(Import.PLE,Detalhamento!$E23,Detalhamento!AF$15)&lt;=mediçao,OFFSET(Import.PLQ,$A23-1,AF$15-1,1,1),0),0),PLE!$AA$28*OFFSET(Import.PLQ,$A23-1,AF$15-1,1,1)),IF($E23&lt;&gt;1,IF(ISNUMBER(INDEX(Import.PLE,Detalhamento!$E23,Detalhamento!AF$15)),IF(INDEX(Import.PLE,Detalhamento!$E23,Detalhamento!AF$15)&lt;=mediçao,0,OFFSET(Import.PLQ,$A23-1,AF$15-1,1,1)),OFFSET(Import.PLQ,$A23-1,AF$15-1,1,1)),(1-PLE!$AA$28)*OFFSET(Import.PLQ,$A23-1,AF$15-1,1,1))))</f>
        <v>0</v>
      </c>
      <c r="AG23" s="146">
        <f ca="1">IF(AG$13="",0,CHOOSE(Detalhamento.OpçãoServiços,OFFSET(Import.PLQ,$A23-1,AG$15-1,1,1),IF($E23&lt;&gt;1,IF(ISNUMBER(INDEX(Import.PLE,Detalhamento!$E23,Detalhamento!AG$15)),IF(INDEX(Import.PLE,Detalhamento!$E23,Detalhamento!AG$15)&lt;=mediçao,OFFSET(Import.PLQ,$A23-1,AG$15-1,1,1),0),0),PLE!$AA$28*OFFSET(Import.PLQ,$A23-1,AG$15-1,1,1)),IF($E23&lt;&gt;1,IF(ISNUMBER(INDEX(Import.PLE,Detalhamento!$E23,Detalhamento!AG$15)),IF(INDEX(Import.PLE,Detalhamento!$E23,Detalhamento!AG$15)&lt;=mediçao,0,OFFSET(Import.PLQ,$A23-1,AG$15-1,1,1)),OFFSET(Import.PLQ,$A23-1,AG$15-1,1,1)),(1-PLE!$AA$28)*OFFSET(Import.PLQ,$A23-1,AG$15-1,1,1))))</f>
        <v>0</v>
      </c>
      <c r="AH23" s="146">
        <f ca="1">IF(AH$13="",0,CHOOSE(Detalhamento.OpçãoServiços,OFFSET(Import.PLQ,$A23-1,AH$15-1,1,1),IF($E23&lt;&gt;1,IF(ISNUMBER(INDEX(Import.PLE,Detalhamento!$E23,Detalhamento!AH$15)),IF(INDEX(Import.PLE,Detalhamento!$E23,Detalhamento!AH$15)&lt;=mediçao,OFFSET(Import.PLQ,$A23-1,AH$15-1,1,1),0),0),PLE!$AA$28*OFFSET(Import.PLQ,$A23-1,AH$15-1,1,1)),IF($E23&lt;&gt;1,IF(ISNUMBER(INDEX(Import.PLE,Detalhamento!$E23,Detalhamento!AH$15)),IF(INDEX(Import.PLE,Detalhamento!$E23,Detalhamento!AH$15)&lt;=mediçao,0,OFFSET(Import.PLQ,$A23-1,AH$15-1,1,1)),OFFSET(Import.PLQ,$A23-1,AH$15-1,1,1)),(1-PLE!$AA$28)*OFFSET(Import.PLQ,$A23-1,AH$15-1,1,1))))</f>
        <v>0</v>
      </c>
      <c r="AI23" s="146">
        <f ca="1">IF(AI$13="",0,CHOOSE(Detalhamento.OpçãoServiços,OFFSET(Import.PLQ,$A23-1,AI$15-1,1,1),IF($E23&lt;&gt;1,IF(ISNUMBER(INDEX(Import.PLE,Detalhamento!$E23,Detalhamento!AI$15)),IF(INDEX(Import.PLE,Detalhamento!$E23,Detalhamento!AI$15)&lt;=mediçao,OFFSET(Import.PLQ,$A23-1,AI$15-1,1,1),0),0),PLE!$AA$28*OFFSET(Import.PLQ,$A23-1,AI$15-1,1,1)),IF($E23&lt;&gt;1,IF(ISNUMBER(INDEX(Import.PLE,Detalhamento!$E23,Detalhamento!AI$15)),IF(INDEX(Import.PLE,Detalhamento!$E23,Detalhamento!AI$15)&lt;=mediçao,0,OFFSET(Import.PLQ,$A23-1,AI$15-1,1,1)),OFFSET(Import.PLQ,$A23-1,AI$15-1,1,1)),(1-PLE!$AA$28)*OFFSET(Import.PLQ,$A23-1,AI$15-1,1,1))))</f>
        <v>0</v>
      </c>
      <c r="AJ23" s="146">
        <f ca="1">IF(AJ$13="",0,CHOOSE(Detalhamento.OpçãoServiços,OFFSET(Import.PLQ,$A23-1,AJ$15-1,1,1),IF($E23&lt;&gt;1,IF(ISNUMBER(INDEX(Import.PLE,Detalhamento!$E23,Detalhamento!AJ$15)),IF(INDEX(Import.PLE,Detalhamento!$E23,Detalhamento!AJ$15)&lt;=mediçao,OFFSET(Import.PLQ,$A23-1,AJ$15-1,1,1),0),0),PLE!$AA$28*OFFSET(Import.PLQ,$A23-1,AJ$15-1,1,1)),IF($E23&lt;&gt;1,IF(ISNUMBER(INDEX(Import.PLE,Detalhamento!$E23,Detalhamento!AJ$15)),IF(INDEX(Import.PLE,Detalhamento!$E23,Detalhamento!AJ$15)&lt;=mediçao,0,OFFSET(Import.PLQ,$A23-1,AJ$15-1,1,1)),OFFSET(Import.PLQ,$A23-1,AJ$15-1,1,1)),(1-PLE!$AA$28)*OFFSET(Import.PLQ,$A23-1,AJ$15-1,1,1))))</f>
        <v>0</v>
      </c>
      <c r="AK23" s="146">
        <f ca="1">IF(AK$13="",0,CHOOSE(Detalhamento.OpçãoServiços,OFFSET(Import.PLQ,$A23-1,AK$15-1,1,1),IF($E23&lt;&gt;1,IF(ISNUMBER(INDEX(Import.PLE,Detalhamento!$E23,Detalhamento!AK$15)),IF(INDEX(Import.PLE,Detalhamento!$E23,Detalhamento!AK$15)&lt;=mediçao,OFFSET(Import.PLQ,$A23-1,AK$15-1,1,1),0),0),PLE!$AA$28*OFFSET(Import.PLQ,$A23-1,AK$15-1,1,1)),IF($E23&lt;&gt;1,IF(ISNUMBER(INDEX(Import.PLE,Detalhamento!$E23,Detalhamento!AK$15)),IF(INDEX(Import.PLE,Detalhamento!$E23,Detalhamento!AK$15)&lt;=mediçao,0,OFFSET(Import.PLQ,$A23-1,AK$15-1,1,1)),OFFSET(Import.PLQ,$A23-1,AK$15-1,1,1)),(1-PLE!$AA$28)*OFFSET(Import.PLQ,$A23-1,AK$15-1,1,1))))</f>
        <v>0</v>
      </c>
      <c r="AL23" s="146">
        <f ca="1">IF(AL$13="",0,CHOOSE(Detalhamento.OpçãoServiços,OFFSET(Import.PLQ,$A23-1,AL$15-1,1,1),IF($E23&lt;&gt;1,IF(ISNUMBER(INDEX(Import.PLE,Detalhamento!$E23,Detalhamento!AL$15)),IF(INDEX(Import.PLE,Detalhamento!$E23,Detalhamento!AL$15)&lt;=mediçao,OFFSET(Import.PLQ,$A23-1,AL$15-1,1,1),0),0),PLE!$AA$28*OFFSET(Import.PLQ,$A23-1,AL$15-1,1,1)),IF($E23&lt;&gt;1,IF(ISNUMBER(INDEX(Import.PLE,Detalhamento!$E23,Detalhamento!AL$15)),IF(INDEX(Import.PLE,Detalhamento!$E23,Detalhamento!AL$15)&lt;=mediçao,0,OFFSET(Import.PLQ,$A23-1,AL$15-1,1,1)),OFFSET(Import.PLQ,$A23-1,AL$15-1,1,1)),(1-PLE!$AA$28)*OFFSET(Import.PLQ,$A23-1,AL$15-1,1,1))))</f>
        <v>0</v>
      </c>
      <c r="AM23" s="146">
        <f ca="1">IF(AM$13="",0,CHOOSE(Detalhamento.OpçãoServiços,OFFSET(Import.PLQ,$A23-1,AM$15-1,1,1),IF($E23&lt;&gt;1,IF(ISNUMBER(INDEX(Import.PLE,Detalhamento!$E23,Detalhamento!AM$15)),IF(INDEX(Import.PLE,Detalhamento!$E23,Detalhamento!AM$15)&lt;=mediçao,OFFSET(Import.PLQ,$A23-1,AM$15-1,1,1),0),0),PLE!$AA$28*OFFSET(Import.PLQ,$A23-1,AM$15-1,1,1)),IF($E23&lt;&gt;1,IF(ISNUMBER(INDEX(Import.PLE,Detalhamento!$E23,Detalhamento!AM$15)),IF(INDEX(Import.PLE,Detalhamento!$E23,Detalhamento!AM$15)&lt;=mediçao,0,OFFSET(Import.PLQ,$A23-1,AM$15-1,1,1)),OFFSET(Import.PLQ,$A23-1,AM$15-1,1,1)),(1-PLE!$AA$28)*OFFSET(Import.PLQ,$A23-1,AM$15-1,1,1))))</f>
        <v>0</v>
      </c>
      <c r="AN23" s="146">
        <f ca="1">IF(AN$13="",0,CHOOSE(Detalhamento.OpçãoServiços,OFFSET(Import.PLQ,$A23-1,AN$15-1,1,1),IF($E23&lt;&gt;1,IF(ISNUMBER(INDEX(Import.PLE,Detalhamento!$E23,Detalhamento!AN$15)),IF(INDEX(Import.PLE,Detalhamento!$E23,Detalhamento!AN$15)&lt;=mediçao,OFFSET(Import.PLQ,$A23-1,AN$15-1,1,1),0),0),PLE!$AA$28*OFFSET(Import.PLQ,$A23-1,AN$15-1,1,1)),IF($E23&lt;&gt;1,IF(ISNUMBER(INDEX(Import.PLE,Detalhamento!$E23,Detalhamento!AN$15)),IF(INDEX(Import.PLE,Detalhamento!$E23,Detalhamento!AN$15)&lt;=mediçao,0,OFFSET(Import.PLQ,$A23-1,AN$15-1,1,1)),OFFSET(Import.PLQ,$A23-1,AN$15-1,1,1)),(1-PLE!$AA$28)*OFFSET(Import.PLQ,$A23-1,AN$15-1,1,1))))</f>
        <v>0</v>
      </c>
      <c r="AO23" s="146">
        <f ca="1">IF(AO$13="",0,CHOOSE(Detalhamento.OpçãoServiços,OFFSET(Import.PLQ,$A23-1,AO$15-1,1,1),IF($E23&lt;&gt;1,IF(ISNUMBER(INDEX(Import.PLE,Detalhamento!$E23,Detalhamento!AO$15)),IF(INDEX(Import.PLE,Detalhamento!$E23,Detalhamento!AO$15)&lt;=mediçao,OFFSET(Import.PLQ,$A23-1,AO$15-1,1,1),0),0),PLE!$AA$28*OFFSET(Import.PLQ,$A23-1,AO$15-1,1,1)),IF($E23&lt;&gt;1,IF(ISNUMBER(INDEX(Import.PLE,Detalhamento!$E23,Detalhamento!AO$15)),IF(INDEX(Import.PLE,Detalhamento!$E23,Detalhamento!AO$15)&lt;=mediçao,0,OFFSET(Import.PLQ,$A23-1,AO$15-1,1,1)),OFFSET(Import.PLQ,$A23-1,AO$15-1,1,1)),(1-PLE!$AA$28)*OFFSET(Import.PLQ,$A23-1,AO$15-1,1,1))))</f>
        <v>0</v>
      </c>
      <c r="AP23" s="146">
        <f ca="1">IF(AP$13="",0,CHOOSE(Detalhamento.OpçãoServiços,OFFSET(Import.PLQ,$A23-1,AP$15-1,1,1),IF($E23&lt;&gt;1,IF(ISNUMBER(INDEX(Import.PLE,Detalhamento!$E23,Detalhamento!AP$15)),IF(INDEX(Import.PLE,Detalhamento!$E23,Detalhamento!AP$15)&lt;=mediçao,OFFSET(Import.PLQ,$A23-1,AP$15-1,1,1),0),0),PLE!$AA$28*OFFSET(Import.PLQ,$A23-1,AP$15-1,1,1)),IF($E23&lt;&gt;1,IF(ISNUMBER(INDEX(Import.PLE,Detalhamento!$E23,Detalhamento!AP$15)),IF(INDEX(Import.PLE,Detalhamento!$E23,Detalhamento!AP$15)&lt;=mediçao,0,OFFSET(Import.PLQ,$A23-1,AP$15-1,1,1)),OFFSET(Import.PLQ,$A23-1,AP$15-1,1,1)),(1-PLE!$AA$28)*OFFSET(Import.PLQ,$A23-1,AP$15-1,1,1))))</f>
        <v>0</v>
      </c>
      <c r="AQ23" s="146">
        <f ca="1">IF(AQ$13="",0,CHOOSE(Detalhamento.OpçãoServiços,OFFSET(Import.PLQ,$A23-1,AQ$15-1,1,1),IF($E23&lt;&gt;1,IF(ISNUMBER(INDEX(Import.PLE,Detalhamento!$E23,Detalhamento!AQ$15)),IF(INDEX(Import.PLE,Detalhamento!$E23,Detalhamento!AQ$15)&lt;=mediçao,OFFSET(Import.PLQ,$A23-1,AQ$15-1,1,1),0),0),PLE!$AA$28*OFFSET(Import.PLQ,$A23-1,AQ$15-1,1,1)),IF($E23&lt;&gt;1,IF(ISNUMBER(INDEX(Import.PLE,Detalhamento!$E23,Detalhamento!AQ$15)),IF(INDEX(Import.PLE,Detalhamento!$E23,Detalhamento!AQ$15)&lt;=mediçao,0,OFFSET(Import.PLQ,$A23-1,AQ$15-1,1,1)),OFFSET(Import.PLQ,$A23-1,AQ$15-1,1,1)),(1-PLE!$AA$28)*OFFSET(Import.PLQ,$A23-1,AQ$15-1,1,1))))</f>
        <v>0</v>
      </c>
      <c r="AR23" s="146">
        <f ca="1">IF(AR$13="",0,CHOOSE(Detalhamento.OpçãoServiços,OFFSET(Import.PLQ,$A23-1,AR$15-1,1,1),IF($E23&lt;&gt;1,IF(ISNUMBER(INDEX(Import.PLE,Detalhamento!$E23,Detalhamento!AR$15)),IF(INDEX(Import.PLE,Detalhamento!$E23,Detalhamento!AR$15)&lt;=mediçao,OFFSET(Import.PLQ,$A23-1,AR$15-1,1,1),0),0),PLE!$AA$28*OFFSET(Import.PLQ,$A23-1,AR$15-1,1,1)),IF($E23&lt;&gt;1,IF(ISNUMBER(INDEX(Import.PLE,Detalhamento!$E23,Detalhamento!AR$15)),IF(INDEX(Import.PLE,Detalhamento!$E23,Detalhamento!AR$15)&lt;=mediçao,0,OFFSET(Import.PLQ,$A23-1,AR$15-1,1,1)),OFFSET(Import.PLQ,$A23-1,AR$15-1,1,1)),(1-PLE!$AA$28)*OFFSET(Import.PLQ,$A23-1,AR$15-1,1,1))))</f>
        <v>0</v>
      </c>
      <c r="AS23" s="146">
        <f ca="1">IF(AS$13="",0,CHOOSE(Detalhamento.OpçãoServiços,OFFSET(Import.PLQ,$A23-1,AS$15-1,1,1),IF($E23&lt;&gt;1,IF(ISNUMBER(INDEX(Import.PLE,Detalhamento!$E23,Detalhamento!AS$15)),IF(INDEX(Import.PLE,Detalhamento!$E23,Detalhamento!AS$15)&lt;=mediçao,OFFSET(Import.PLQ,$A23-1,AS$15-1,1,1),0),0),PLE!$AA$28*OFFSET(Import.PLQ,$A23-1,AS$15-1,1,1)),IF($E23&lt;&gt;1,IF(ISNUMBER(INDEX(Import.PLE,Detalhamento!$E23,Detalhamento!AS$15)),IF(INDEX(Import.PLE,Detalhamento!$E23,Detalhamento!AS$15)&lt;=mediçao,0,OFFSET(Import.PLQ,$A23-1,AS$15-1,1,1)),OFFSET(Import.PLQ,$A23-1,AS$15-1,1,1)),(1-PLE!$AA$28)*OFFSET(Import.PLQ,$A23-1,AS$15-1,1,1))))</f>
        <v>0</v>
      </c>
      <c r="AT23" s="146">
        <f ca="1">IF(AT$13="",0,CHOOSE(Detalhamento.OpçãoServiços,OFFSET(Import.PLQ,$A23-1,AT$15-1,1,1),IF($E23&lt;&gt;1,IF(ISNUMBER(INDEX(Import.PLE,Detalhamento!$E23,Detalhamento!AT$15)),IF(INDEX(Import.PLE,Detalhamento!$E23,Detalhamento!AT$15)&lt;=mediçao,OFFSET(Import.PLQ,$A23-1,AT$15-1,1,1),0),0),PLE!$AA$28*OFFSET(Import.PLQ,$A23-1,AT$15-1,1,1)),IF($E23&lt;&gt;1,IF(ISNUMBER(INDEX(Import.PLE,Detalhamento!$E23,Detalhamento!AT$15)),IF(INDEX(Import.PLE,Detalhamento!$E23,Detalhamento!AT$15)&lt;=mediçao,0,OFFSET(Import.PLQ,$A23-1,AT$15-1,1,1)),OFFSET(Import.PLQ,$A23-1,AT$15-1,1,1)),(1-PLE!$AA$28)*OFFSET(Import.PLQ,$A23-1,AT$15-1,1,1))))</f>
        <v>0</v>
      </c>
      <c r="AU23" s="146">
        <f ca="1">IF(AU$13="",0,CHOOSE(Detalhamento.OpçãoServiços,OFFSET(Import.PLQ,$A23-1,AU$15-1,1,1),IF($E23&lt;&gt;1,IF(ISNUMBER(INDEX(Import.PLE,Detalhamento!$E23,Detalhamento!AU$15)),IF(INDEX(Import.PLE,Detalhamento!$E23,Detalhamento!AU$15)&lt;=mediçao,OFFSET(Import.PLQ,$A23-1,AU$15-1,1,1),0),0),PLE!$AA$28*OFFSET(Import.PLQ,$A23-1,AU$15-1,1,1)),IF($E23&lt;&gt;1,IF(ISNUMBER(INDEX(Import.PLE,Detalhamento!$E23,Detalhamento!AU$15)),IF(INDEX(Import.PLE,Detalhamento!$E23,Detalhamento!AU$15)&lt;=mediçao,0,OFFSET(Import.PLQ,$A23-1,AU$15-1,1,1)),OFFSET(Import.PLQ,$A23-1,AU$15-1,1,1)),(1-PLE!$AA$28)*OFFSET(Import.PLQ,$A23-1,AU$15-1,1,1))))</f>
        <v>0</v>
      </c>
      <c r="AV23" s="146">
        <f ca="1">IF(AV$13="",0,CHOOSE(Detalhamento.OpçãoServiços,OFFSET(Import.PLQ,$A23-1,AV$15-1,1,1),IF($E23&lt;&gt;1,IF(ISNUMBER(INDEX(Import.PLE,Detalhamento!$E23,Detalhamento!AV$15)),IF(INDEX(Import.PLE,Detalhamento!$E23,Detalhamento!AV$15)&lt;=mediçao,OFFSET(Import.PLQ,$A23-1,AV$15-1,1,1),0),0),PLE!$AA$28*OFFSET(Import.PLQ,$A23-1,AV$15-1,1,1)),IF($E23&lt;&gt;1,IF(ISNUMBER(INDEX(Import.PLE,Detalhamento!$E23,Detalhamento!AV$15)),IF(INDEX(Import.PLE,Detalhamento!$E23,Detalhamento!AV$15)&lt;=mediçao,0,OFFSET(Import.PLQ,$A23-1,AV$15-1,1,1)),OFFSET(Import.PLQ,$A23-1,AV$15-1,1,1)),(1-PLE!$AA$28)*OFFSET(Import.PLQ,$A23-1,AV$15-1,1,1))))</f>
        <v>0</v>
      </c>
      <c r="AW23" s="146">
        <f ca="1">IF(AW$13="",0,CHOOSE(Detalhamento.OpçãoServiços,OFFSET(Import.PLQ,$A23-1,AW$15-1,1,1),IF($E23&lt;&gt;1,IF(ISNUMBER(INDEX(Import.PLE,Detalhamento!$E23,Detalhamento!AW$15)),IF(INDEX(Import.PLE,Detalhamento!$E23,Detalhamento!AW$15)&lt;=mediçao,OFFSET(Import.PLQ,$A23-1,AW$15-1,1,1),0),0),PLE!$AA$28*OFFSET(Import.PLQ,$A23-1,AW$15-1,1,1)),IF($E23&lt;&gt;1,IF(ISNUMBER(INDEX(Import.PLE,Detalhamento!$E23,Detalhamento!AW$15)),IF(INDEX(Import.PLE,Detalhamento!$E23,Detalhamento!AW$15)&lt;=mediçao,0,OFFSET(Import.PLQ,$A23-1,AW$15-1,1,1)),OFFSET(Import.PLQ,$A23-1,AW$15-1,1,1)),(1-PLE!$AA$28)*OFFSET(Import.PLQ,$A23-1,AW$15-1,1,1))))</f>
        <v>0</v>
      </c>
      <c r="AX23" s="146">
        <f ca="1">IF(AX$13="",0,CHOOSE(Detalhamento.OpçãoServiços,OFFSET(Import.PLQ,$A23-1,AX$15-1,1,1),IF($E23&lt;&gt;1,IF(ISNUMBER(INDEX(Import.PLE,Detalhamento!$E23,Detalhamento!AX$15)),IF(INDEX(Import.PLE,Detalhamento!$E23,Detalhamento!AX$15)&lt;=mediçao,OFFSET(Import.PLQ,$A23-1,AX$15-1,1,1),0),0),PLE!$AA$28*OFFSET(Import.PLQ,$A23-1,AX$15-1,1,1)),IF($E23&lt;&gt;1,IF(ISNUMBER(INDEX(Import.PLE,Detalhamento!$E23,Detalhamento!AX$15)),IF(INDEX(Import.PLE,Detalhamento!$E23,Detalhamento!AX$15)&lt;=mediçao,0,OFFSET(Import.PLQ,$A23-1,AX$15-1,1,1)),OFFSET(Import.PLQ,$A23-1,AX$15-1,1,1)),(1-PLE!$AA$28)*OFFSET(Import.PLQ,$A23-1,AX$15-1,1,1))))</f>
        <v>0</v>
      </c>
      <c r="AY23" s="146">
        <f ca="1">IF(AY$13="",0,CHOOSE(Detalhamento.OpçãoServiços,OFFSET(Import.PLQ,$A23-1,AY$15-1,1,1),IF($E23&lt;&gt;1,IF(ISNUMBER(INDEX(Import.PLE,Detalhamento!$E23,Detalhamento!AY$15)),IF(INDEX(Import.PLE,Detalhamento!$E23,Detalhamento!AY$15)&lt;=mediçao,OFFSET(Import.PLQ,$A23-1,AY$15-1,1,1),0),0),PLE!$AA$28*OFFSET(Import.PLQ,$A23-1,AY$15-1,1,1)),IF($E23&lt;&gt;1,IF(ISNUMBER(INDEX(Import.PLE,Detalhamento!$E23,Detalhamento!AY$15)),IF(INDEX(Import.PLE,Detalhamento!$E23,Detalhamento!AY$15)&lt;=mediçao,0,OFFSET(Import.PLQ,$A23-1,AY$15-1,1,1)),OFFSET(Import.PLQ,$A23-1,AY$15-1,1,1)),(1-PLE!$AA$28)*OFFSET(Import.PLQ,$A23-1,AY$15-1,1,1))))</f>
        <v>0</v>
      </c>
      <c r="AZ23" s="146">
        <f ca="1">IF(AZ$13="",0,CHOOSE(Detalhamento.OpçãoServiços,OFFSET(Import.PLQ,$A23-1,AZ$15-1,1,1),IF($E23&lt;&gt;1,IF(ISNUMBER(INDEX(Import.PLE,Detalhamento!$E23,Detalhamento!AZ$15)),IF(INDEX(Import.PLE,Detalhamento!$E23,Detalhamento!AZ$15)&lt;=mediçao,OFFSET(Import.PLQ,$A23-1,AZ$15-1,1,1),0),0),PLE!$AA$28*OFFSET(Import.PLQ,$A23-1,AZ$15-1,1,1)),IF($E23&lt;&gt;1,IF(ISNUMBER(INDEX(Import.PLE,Detalhamento!$E23,Detalhamento!AZ$15)),IF(INDEX(Import.PLE,Detalhamento!$E23,Detalhamento!AZ$15)&lt;=mediçao,0,OFFSET(Import.PLQ,$A23-1,AZ$15-1,1,1)),OFFSET(Import.PLQ,$A23-1,AZ$15-1,1,1)),(1-PLE!$AA$28)*OFFSET(Import.PLQ,$A23-1,AZ$15-1,1,1))))</f>
        <v>0</v>
      </c>
      <c r="BA23" s="146">
        <f ca="1">IF(BA$13="",0,CHOOSE(Detalhamento.OpçãoServiços,OFFSET(Import.PLQ,$A23-1,BA$15-1,1,1),IF($E23&lt;&gt;1,IF(ISNUMBER(INDEX(Import.PLE,Detalhamento!$E23,Detalhamento!BA$15)),IF(INDEX(Import.PLE,Detalhamento!$E23,Detalhamento!BA$15)&lt;=mediçao,OFFSET(Import.PLQ,$A23-1,BA$15-1,1,1),0),0),PLE!$AA$28*OFFSET(Import.PLQ,$A23-1,BA$15-1,1,1)),IF($E23&lt;&gt;1,IF(ISNUMBER(INDEX(Import.PLE,Detalhamento!$E23,Detalhamento!BA$15)),IF(INDEX(Import.PLE,Detalhamento!$E23,Detalhamento!BA$15)&lt;=mediçao,0,OFFSET(Import.PLQ,$A23-1,BA$15-1,1,1)),OFFSET(Import.PLQ,$A23-1,BA$15-1,1,1)),(1-PLE!$AA$28)*OFFSET(Import.PLQ,$A23-1,BA$15-1,1,1))))</f>
        <v>0</v>
      </c>
      <c r="BB23" s="146">
        <f ca="1">IF(BB$13="",0,CHOOSE(Detalhamento.OpçãoServiços,OFFSET(Import.PLQ,$A23-1,BB$15-1,1,1),IF($E23&lt;&gt;1,IF(ISNUMBER(INDEX(Import.PLE,Detalhamento!$E23,Detalhamento!BB$15)),IF(INDEX(Import.PLE,Detalhamento!$E23,Detalhamento!BB$15)&lt;=mediçao,OFFSET(Import.PLQ,$A23-1,BB$15-1,1,1),0),0),PLE!$AA$28*OFFSET(Import.PLQ,$A23-1,BB$15-1,1,1)),IF($E23&lt;&gt;1,IF(ISNUMBER(INDEX(Import.PLE,Detalhamento!$E23,Detalhamento!BB$15)),IF(INDEX(Import.PLE,Detalhamento!$E23,Detalhamento!BB$15)&lt;=mediçao,0,OFFSET(Import.PLQ,$A23-1,BB$15-1,1,1)),OFFSET(Import.PLQ,$A23-1,BB$15-1,1,1)),(1-PLE!$AA$28)*OFFSET(Import.PLQ,$A23-1,BB$15-1,1,1))))</f>
        <v>0</v>
      </c>
      <c r="BC23" s="146">
        <f ca="1">IF(BC$13="",0,CHOOSE(Detalhamento.OpçãoServiços,OFFSET(Import.PLQ,$A23-1,BC$15-1,1,1),IF($E23&lt;&gt;1,IF(ISNUMBER(INDEX(Import.PLE,Detalhamento!$E23,Detalhamento!BC$15)),IF(INDEX(Import.PLE,Detalhamento!$E23,Detalhamento!BC$15)&lt;=mediçao,OFFSET(Import.PLQ,$A23-1,BC$15-1,1,1),0),0),PLE!$AA$28*OFFSET(Import.PLQ,$A23-1,BC$15-1,1,1)),IF($E23&lt;&gt;1,IF(ISNUMBER(INDEX(Import.PLE,Detalhamento!$E23,Detalhamento!BC$15)),IF(INDEX(Import.PLE,Detalhamento!$E23,Detalhamento!BC$15)&lt;=mediçao,0,OFFSET(Import.PLQ,$A23-1,BC$15-1,1,1)),OFFSET(Import.PLQ,$A23-1,BC$15-1,1,1)),(1-PLE!$AA$28)*OFFSET(Import.PLQ,$A23-1,BC$15-1,1,1))))</f>
        <v>0</v>
      </c>
      <c r="BD23" s="146">
        <f ca="1">IF(BD$13="",0,CHOOSE(Detalhamento.OpçãoServiços,OFFSET(Import.PLQ,$A23-1,BD$15-1,1,1),IF($E23&lt;&gt;1,IF(ISNUMBER(INDEX(Import.PLE,Detalhamento!$E23,Detalhamento!BD$15)),IF(INDEX(Import.PLE,Detalhamento!$E23,Detalhamento!BD$15)&lt;=mediçao,OFFSET(Import.PLQ,$A23-1,BD$15-1,1,1),0),0),PLE!$AA$28*OFFSET(Import.PLQ,$A23-1,BD$15-1,1,1)),IF($E23&lt;&gt;1,IF(ISNUMBER(INDEX(Import.PLE,Detalhamento!$E23,Detalhamento!BD$15)),IF(INDEX(Import.PLE,Detalhamento!$E23,Detalhamento!BD$15)&lt;=mediçao,0,OFFSET(Import.PLQ,$A23-1,BD$15-1,1,1)),OFFSET(Import.PLQ,$A23-1,BD$15-1,1,1)),(1-PLE!$AA$28)*OFFSET(Import.PLQ,$A23-1,BD$15-1,1,1))))</f>
        <v>0</v>
      </c>
      <c r="BE23" s="146">
        <f ca="1">IF(BE$13="",0,CHOOSE(Detalhamento.OpçãoServiços,OFFSET(Import.PLQ,$A23-1,BE$15-1,1,1),IF($E23&lt;&gt;1,IF(ISNUMBER(INDEX(Import.PLE,Detalhamento!$E23,Detalhamento!BE$15)),IF(INDEX(Import.PLE,Detalhamento!$E23,Detalhamento!BE$15)&lt;=mediçao,OFFSET(Import.PLQ,$A23-1,BE$15-1,1,1),0),0),PLE!$AA$28*OFFSET(Import.PLQ,$A23-1,BE$15-1,1,1)),IF($E23&lt;&gt;1,IF(ISNUMBER(INDEX(Import.PLE,Detalhamento!$E23,Detalhamento!BE$15)),IF(INDEX(Import.PLE,Detalhamento!$E23,Detalhamento!BE$15)&lt;=mediçao,0,OFFSET(Import.PLQ,$A23-1,BE$15-1,1,1)),OFFSET(Import.PLQ,$A23-1,BE$15-1,1,1)),(1-PLE!$AA$28)*OFFSET(Import.PLQ,$A23-1,BE$15-1,1,1))))</f>
        <v>0</v>
      </c>
      <c r="BF23" s="146">
        <f ca="1">IF(BF$13="",0,CHOOSE(Detalhamento.OpçãoServiços,OFFSET(Import.PLQ,$A23-1,BF$15-1,1,1),IF($E23&lt;&gt;1,IF(ISNUMBER(INDEX(Import.PLE,Detalhamento!$E23,Detalhamento!BF$15)),IF(INDEX(Import.PLE,Detalhamento!$E23,Detalhamento!BF$15)&lt;=mediçao,OFFSET(Import.PLQ,$A23-1,BF$15-1,1,1),0),0),PLE!$AA$28*OFFSET(Import.PLQ,$A23-1,BF$15-1,1,1)),IF($E23&lt;&gt;1,IF(ISNUMBER(INDEX(Import.PLE,Detalhamento!$E23,Detalhamento!BF$15)),IF(INDEX(Import.PLE,Detalhamento!$E23,Detalhamento!BF$15)&lt;=mediçao,0,OFFSET(Import.PLQ,$A23-1,BF$15-1,1,1)),OFFSET(Import.PLQ,$A23-1,BF$15-1,1,1)),(1-PLE!$AA$28)*OFFSET(Import.PLQ,$A23-1,BF$15-1,1,1))))</f>
        <v>0</v>
      </c>
      <c r="BG23" s="146">
        <f ca="1">IF(BG$13="",0,CHOOSE(Detalhamento.OpçãoServiços,OFFSET(Import.PLQ,$A23-1,BG$15-1,1,1),IF($E23&lt;&gt;1,IF(ISNUMBER(INDEX(Import.PLE,Detalhamento!$E23,Detalhamento!BG$15)),IF(INDEX(Import.PLE,Detalhamento!$E23,Detalhamento!BG$15)&lt;=mediçao,OFFSET(Import.PLQ,$A23-1,BG$15-1,1,1),0),0),PLE!$AA$28*OFFSET(Import.PLQ,$A23-1,BG$15-1,1,1)),IF($E23&lt;&gt;1,IF(ISNUMBER(INDEX(Import.PLE,Detalhamento!$E23,Detalhamento!BG$15)),IF(INDEX(Import.PLE,Detalhamento!$E23,Detalhamento!BG$15)&lt;=mediçao,0,OFFSET(Import.PLQ,$A23-1,BG$15-1,1,1)),OFFSET(Import.PLQ,$A23-1,BG$15-1,1,1)),(1-PLE!$AA$28)*OFFSET(Import.PLQ,$A23-1,BG$15-1,1,1))))</f>
        <v>0</v>
      </c>
      <c r="BH23" s="146">
        <f ca="1">IF(BH$13="",0,CHOOSE(Detalhamento.OpçãoServiços,OFFSET(Import.PLQ,$A23-1,BH$15-1,1,1),IF($E23&lt;&gt;1,IF(ISNUMBER(INDEX(Import.PLE,Detalhamento!$E23,Detalhamento!BH$15)),IF(INDEX(Import.PLE,Detalhamento!$E23,Detalhamento!BH$15)&lt;=mediçao,OFFSET(Import.PLQ,$A23-1,BH$15-1,1,1),0),0),PLE!$AA$28*OFFSET(Import.PLQ,$A23-1,BH$15-1,1,1)),IF($E23&lt;&gt;1,IF(ISNUMBER(INDEX(Import.PLE,Detalhamento!$E23,Detalhamento!BH$15)),IF(INDEX(Import.PLE,Detalhamento!$E23,Detalhamento!BH$15)&lt;=mediçao,0,OFFSET(Import.PLQ,$A23-1,BH$15-1,1,1)),OFFSET(Import.PLQ,$A23-1,BH$15-1,1,1)),(1-PLE!$AA$28)*OFFSET(Import.PLQ,$A23-1,BH$15-1,1,1))))</f>
        <v>0</v>
      </c>
      <c r="BI23" s="146">
        <f ca="1">IF(BI$13="",0,CHOOSE(Detalhamento.OpçãoServiços,OFFSET(Import.PLQ,$A23-1,BI$15-1,1,1),IF($E23&lt;&gt;1,IF(ISNUMBER(INDEX(Import.PLE,Detalhamento!$E23,Detalhamento!BI$15)),IF(INDEX(Import.PLE,Detalhamento!$E23,Detalhamento!BI$15)&lt;=mediçao,OFFSET(Import.PLQ,$A23-1,BI$15-1,1,1),0),0),PLE!$AA$28*OFFSET(Import.PLQ,$A23-1,BI$15-1,1,1)),IF($E23&lt;&gt;1,IF(ISNUMBER(INDEX(Import.PLE,Detalhamento!$E23,Detalhamento!BI$15)),IF(INDEX(Import.PLE,Detalhamento!$E23,Detalhamento!BI$15)&lt;=mediçao,0,OFFSET(Import.PLQ,$A23-1,BI$15-1,1,1)),OFFSET(Import.PLQ,$A23-1,BI$15-1,1,1)),(1-PLE!$AA$28)*OFFSET(Import.PLQ,$A23-1,BI$15-1,1,1))))</f>
        <v>0</v>
      </c>
    </row>
    <row r="24" spans="1:61">
      <c r="A24" s="157">
        <v>5</v>
      </c>
      <c r="B24" s="21" t="e">
        <f t="shared" ca="1" si="2"/>
        <v>#REF!</v>
      </c>
      <c r="E24" s="155">
        <f t="shared" ca="1" si="3"/>
        <v>2</v>
      </c>
      <c r="F24" s="156" t="e">
        <f t="shared" ca="1" si="4"/>
        <v>#REF!</v>
      </c>
      <c r="G24" s="156" t="e">
        <f t="shared" ca="1" si="5"/>
        <v>#REF!</v>
      </c>
      <c r="H24" s="181" t="str">
        <f t="shared" ca="1" si="5"/>
        <v/>
      </c>
      <c r="I24" s="37" t="e">
        <f t="shared" ca="1" si="6"/>
        <v>#REF!</v>
      </c>
      <c r="J24" s="146" t="e">
        <f t="shared" ca="1" si="7"/>
        <v>#REF!</v>
      </c>
      <c r="K24" s="67"/>
      <c r="L24" s="146" t="e">
        <f ca="1">IF(L$13="",0,CHOOSE(Detalhamento.OpçãoServiços,OFFSET(Import.PLQ,$A24-1,L$15-1,1,1),IF($E24&lt;&gt;1,IF(ISNUMBER(INDEX(Import.PLE,Detalhamento!$E24,Detalhamento!L$15)),IF(INDEX(Import.PLE,Detalhamento!$E24,Detalhamento!L$15)&lt;=mediçao,OFFSET(Import.PLQ,$A24-1,L$15-1,1,1),0),0),PLE!$AA$28*OFFSET(Import.PLQ,$A24-1,L$15-1,1,1)),IF($E24&lt;&gt;1,IF(ISNUMBER(INDEX(Import.PLE,Detalhamento!$E24,Detalhamento!L$15)),IF(INDEX(Import.PLE,Detalhamento!$E24,Detalhamento!L$15)&lt;=mediçao,0,OFFSET(Import.PLQ,$A24-1,L$15-1,1,1)),OFFSET(Import.PLQ,$A24-1,L$15-1,1,1)),(1-PLE!$AA$28)*OFFSET(Import.PLQ,$A24-1,L$15-1,1,1))))</f>
        <v>#REF!</v>
      </c>
      <c r="M24" s="146" t="e">
        <f ca="1">IF(M$13="",0,CHOOSE(Detalhamento.OpçãoServiços,OFFSET(Import.PLQ,$A24-1,M$15-1,1,1),IF($E24&lt;&gt;1,IF(ISNUMBER(INDEX(Import.PLE,Detalhamento!$E24,Detalhamento!M$15)),IF(INDEX(Import.PLE,Detalhamento!$E24,Detalhamento!M$15)&lt;=mediçao,OFFSET(Import.PLQ,$A24-1,M$15-1,1,1),0),0),PLE!$AA$28*OFFSET(Import.PLQ,$A24-1,M$15-1,1,1)),IF($E24&lt;&gt;1,IF(ISNUMBER(INDEX(Import.PLE,Detalhamento!$E24,Detalhamento!M$15)),IF(INDEX(Import.PLE,Detalhamento!$E24,Detalhamento!M$15)&lt;=mediçao,0,OFFSET(Import.PLQ,$A24-1,M$15-1,1,1)),OFFSET(Import.PLQ,$A24-1,M$15-1,1,1)),(1-PLE!$AA$28)*OFFSET(Import.PLQ,$A24-1,M$15-1,1,1))))</f>
        <v>#REF!</v>
      </c>
      <c r="N24" s="146" t="e">
        <f ca="1">IF(N$13="",0,CHOOSE(Detalhamento.OpçãoServiços,OFFSET(Import.PLQ,$A24-1,N$15-1,1,1),IF($E24&lt;&gt;1,IF(ISNUMBER(INDEX(Import.PLE,Detalhamento!$E24,Detalhamento!N$15)),IF(INDEX(Import.PLE,Detalhamento!$E24,Detalhamento!N$15)&lt;=mediçao,OFFSET(Import.PLQ,$A24-1,N$15-1,1,1),0),0),PLE!$AA$28*OFFSET(Import.PLQ,$A24-1,N$15-1,1,1)),IF($E24&lt;&gt;1,IF(ISNUMBER(INDEX(Import.PLE,Detalhamento!$E24,Detalhamento!N$15)),IF(INDEX(Import.PLE,Detalhamento!$E24,Detalhamento!N$15)&lt;=mediçao,0,OFFSET(Import.PLQ,$A24-1,N$15-1,1,1)),OFFSET(Import.PLQ,$A24-1,N$15-1,1,1)),(1-PLE!$AA$28)*OFFSET(Import.PLQ,$A24-1,N$15-1,1,1))))</f>
        <v>#REF!</v>
      </c>
      <c r="O24" s="146" t="e">
        <f ca="1">IF(O$13="",0,CHOOSE(Detalhamento.OpçãoServiços,OFFSET(Import.PLQ,$A24-1,O$15-1,1,1),IF($E24&lt;&gt;1,IF(ISNUMBER(INDEX(Import.PLE,Detalhamento!$E24,Detalhamento!O$15)),IF(INDEX(Import.PLE,Detalhamento!$E24,Detalhamento!O$15)&lt;=mediçao,OFFSET(Import.PLQ,$A24-1,O$15-1,1,1),0),0),PLE!$AA$28*OFFSET(Import.PLQ,$A24-1,O$15-1,1,1)),IF($E24&lt;&gt;1,IF(ISNUMBER(INDEX(Import.PLE,Detalhamento!$E24,Detalhamento!O$15)),IF(INDEX(Import.PLE,Detalhamento!$E24,Detalhamento!O$15)&lt;=mediçao,0,OFFSET(Import.PLQ,$A24-1,O$15-1,1,1)),OFFSET(Import.PLQ,$A24-1,O$15-1,1,1)),(1-PLE!$AA$28)*OFFSET(Import.PLQ,$A24-1,O$15-1,1,1))))</f>
        <v>#REF!</v>
      </c>
      <c r="P24" s="146">
        <f ca="1">IF(P$13="",0,CHOOSE(Detalhamento.OpçãoServiços,OFFSET(Import.PLQ,$A24-1,P$15-1,1,1),IF($E24&lt;&gt;1,IF(ISNUMBER(INDEX(Import.PLE,Detalhamento!$E24,Detalhamento!P$15)),IF(INDEX(Import.PLE,Detalhamento!$E24,Detalhamento!P$15)&lt;=mediçao,OFFSET(Import.PLQ,$A24-1,P$15-1,1,1),0),0),PLE!$AA$28*OFFSET(Import.PLQ,$A24-1,P$15-1,1,1)),IF($E24&lt;&gt;1,IF(ISNUMBER(INDEX(Import.PLE,Detalhamento!$E24,Detalhamento!P$15)),IF(INDEX(Import.PLE,Detalhamento!$E24,Detalhamento!P$15)&lt;=mediçao,0,OFFSET(Import.PLQ,$A24-1,P$15-1,1,1)),OFFSET(Import.PLQ,$A24-1,P$15-1,1,1)),(1-PLE!$AA$28)*OFFSET(Import.PLQ,$A24-1,P$15-1,1,1))))</f>
        <v>0</v>
      </c>
      <c r="Q24" s="146">
        <f ca="1">IF(Q$13="",0,CHOOSE(Detalhamento.OpçãoServiços,OFFSET(Import.PLQ,$A24-1,Q$15-1,1,1),IF($E24&lt;&gt;1,IF(ISNUMBER(INDEX(Import.PLE,Detalhamento!$E24,Detalhamento!Q$15)),IF(INDEX(Import.PLE,Detalhamento!$E24,Detalhamento!Q$15)&lt;=mediçao,OFFSET(Import.PLQ,$A24-1,Q$15-1,1,1),0),0),PLE!$AA$28*OFFSET(Import.PLQ,$A24-1,Q$15-1,1,1)),IF($E24&lt;&gt;1,IF(ISNUMBER(INDEX(Import.PLE,Detalhamento!$E24,Detalhamento!Q$15)),IF(INDEX(Import.PLE,Detalhamento!$E24,Detalhamento!Q$15)&lt;=mediçao,0,OFFSET(Import.PLQ,$A24-1,Q$15-1,1,1)),OFFSET(Import.PLQ,$A24-1,Q$15-1,1,1)),(1-PLE!$AA$28)*OFFSET(Import.PLQ,$A24-1,Q$15-1,1,1))))</f>
        <v>0</v>
      </c>
      <c r="R24" s="146">
        <f ca="1">IF(R$13="",0,CHOOSE(Detalhamento.OpçãoServiços,OFFSET(Import.PLQ,$A24-1,R$15-1,1,1),IF($E24&lt;&gt;1,IF(ISNUMBER(INDEX(Import.PLE,Detalhamento!$E24,Detalhamento!R$15)),IF(INDEX(Import.PLE,Detalhamento!$E24,Detalhamento!R$15)&lt;=mediçao,OFFSET(Import.PLQ,$A24-1,R$15-1,1,1),0),0),PLE!$AA$28*OFFSET(Import.PLQ,$A24-1,R$15-1,1,1)),IF($E24&lt;&gt;1,IF(ISNUMBER(INDEX(Import.PLE,Detalhamento!$E24,Detalhamento!R$15)),IF(INDEX(Import.PLE,Detalhamento!$E24,Detalhamento!R$15)&lt;=mediçao,0,OFFSET(Import.PLQ,$A24-1,R$15-1,1,1)),OFFSET(Import.PLQ,$A24-1,R$15-1,1,1)),(1-PLE!$AA$28)*OFFSET(Import.PLQ,$A24-1,R$15-1,1,1))))</f>
        <v>0</v>
      </c>
      <c r="S24" s="146">
        <f ca="1">IF(S$13="",0,CHOOSE(Detalhamento.OpçãoServiços,OFFSET(Import.PLQ,$A24-1,S$15-1,1,1),IF($E24&lt;&gt;1,IF(ISNUMBER(INDEX(Import.PLE,Detalhamento!$E24,Detalhamento!S$15)),IF(INDEX(Import.PLE,Detalhamento!$E24,Detalhamento!S$15)&lt;=mediçao,OFFSET(Import.PLQ,$A24-1,S$15-1,1,1),0),0),PLE!$AA$28*OFFSET(Import.PLQ,$A24-1,S$15-1,1,1)),IF($E24&lt;&gt;1,IF(ISNUMBER(INDEX(Import.PLE,Detalhamento!$E24,Detalhamento!S$15)),IF(INDEX(Import.PLE,Detalhamento!$E24,Detalhamento!S$15)&lt;=mediçao,0,OFFSET(Import.PLQ,$A24-1,S$15-1,1,1)),OFFSET(Import.PLQ,$A24-1,S$15-1,1,1)),(1-PLE!$AA$28)*OFFSET(Import.PLQ,$A24-1,S$15-1,1,1))))</f>
        <v>0</v>
      </c>
      <c r="T24" s="146">
        <f ca="1">IF(T$13="",0,CHOOSE(Detalhamento.OpçãoServiços,OFFSET(Import.PLQ,$A24-1,T$15-1,1,1),IF($E24&lt;&gt;1,IF(ISNUMBER(INDEX(Import.PLE,Detalhamento!$E24,Detalhamento!T$15)),IF(INDEX(Import.PLE,Detalhamento!$E24,Detalhamento!T$15)&lt;=mediçao,OFFSET(Import.PLQ,$A24-1,T$15-1,1,1),0),0),PLE!$AA$28*OFFSET(Import.PLQ,$A24-1,T$15-1,1,1)),IF($E24&lt;&gt;1,IF(ISNUMBER(INDEX(Import.PLE,Detalhamento!$E24,Detalhamento!T$15)),IF(INDEX(Import.PLE,Detalhamento!$E24,Detalhamento!T$15)&lt;=mediçao,0,OFFSET(Import.PLQ,$A24-1,T$15-1,1,1)),OFFSET(Import.PLQ,$A24-1,T$15-1,1,1)),(1-PLE!$AA$28)*OFFSET(Import.PLQ,$A24-1,T$15-1,1,1))))</f>
        <v>0</v>
      </c>
      <c r="U24" s="146">
        <f ca="1">IF(U$13="",0,CHOOSE(Detalhamento.OpçãoServiços,OFFSET(Import.PLQ,$A24-1,U$15-1,1,1),IF($E24&lt;&gt;1,IF(ISNUMBER(INDEX(Import.PLE,Detalhamento!$E24,Detalhamento!U$15)),IF(INDEX(Import.PLE,Detalhamento!$E24,Detalhamento!U$15)&lt;=mediçao,OFFSET(Import.PLQ,$A24-1,U$15-1,1,1),0),0),PLE!$AA$28*OFFSET(Import.PLQ,$A24-1,U$15-1,1,1)),IF($E24&lt;&gt;1,IF(ISNUMBER(INDEX(Import.PLE,Detalhamento!$E24,Detalhamento!U$15)),IF(INDEX(Import.PLE,Detalhamento!$E24,Detalhamento!U$15)&lt;=mediçao,0,OFFSET(Import.PLQ,$A24-1,U$15-1,1,1)),OFFSET(Import.PLQ,$A24-1,U$15-1,1,1)),(1-PLE!$AA$28)*OFFSET(Import.PLQ,$A24-1,U$15-1,1,1))))</f>
        <v>0</v>
      </c>
      <c r="V24" s="146">
        <f ca="1">IF(V$13="",0,CHOOSE(Detalhamento.OpçãoServiços,OFFSET(Import.PLQ,$A24-1,V$15-1,1,1),IF($E24&lt;&gt;1,IF(ISNUMBER(INDEX(Import.PLE,Detalhamento!$E24,Detalhamento!V$15)),IF(INDEX(Import.PLE,Detalhamento!$E24,Detalhamento!V$15)&lt;=mediçao,OFFSET(Import.PLQ,$A24-1,V$15-1,1,1),0),0),PLE!$AA$28*OFFSET(Import.PLQ,$A24-1,V$15-1,1,1)),IF($E24&lt;&gt;1,IF(ISNUMBER(INDEX(Import.PLE,Detalhamento!$E24,Detalhamento!V$15)),IF(INDEX(Import.PLE,Detalhamento!$E24,Detalhamento!V$15)&lt;=mediçao,0,OFFSET(Import.PLQ,$A24-1,V$15-1,1,1)),OFFSET(Import.PLQ,$A24-1,V$15-1,1,1)),(1-PLE!$AA$28)*OFFSET(Import.PLQ,$A24-1,V$15-1,1,1))))</f>
        <v>0</v>
      </c>
      <c r="W24" s="146">
        <f ca="1">IF(W$13="",0,CHOOSE(Detalhamento.OpçãoServiços,OFFSET(Import.PLQ,$A24-1,W$15-1,1,1),IF($E24&lt;&gt;1,IF(ISNUMBER(INDEX(Import.PLE,Detalhamento!$E24,Detalhamento!W$15)),IF(INDEX(Import.PLE,Detalhamento!$E24,Detalhamento!W$15)&lt;=mediçao,OFFSET(Import.PLQ,$A24-1,W$15-1,1,1),0),0),PLE!$AA$28*OFFSET(Import.PLQ,$A24-1,W$15-1,1,1)),IF($E24&lt;&gt;1,IF(ISNUMBER(INDEX(Import.PLE,Detalhamento!$E24,Detalhamento!W$15)),IF(INDEX(Import.PLE,Detalhamento!$E24,Detalhamento!W$15)&lt;=mediçao,0,OFFSET(Import.PLQ,$A24-1,W$15-1,1,1)),OFFSET(Import.PLQ,$A24-1,W$15-1,1,1)),(1-PLE!$AA$28)*OFFSET(Import.PLQ,$A24-1,W$15-1,1,1))))</f>
        <v>0</v>
      </c>
      <c r="X24" s="146">
        <f ca="1">IF(X$13="",0,CHOOSE(Detalhamento.OpçãoServiços,OFFSET(Import.PLQ,$A24-1,X$15-1,1,1),IF($E24&lt;&gt;1,IF(ISNUMBER(INDEX(Import.PLE,Detalhamento!$E24,Detalhamento!X$15)),IF(INDEX(Import.PLE,Detalhamento!$E24,Detalhamento!X$15)&lt;=mediçao,OFFSET(Import.PLQ,$A24-1,X$15-1,1,1),0),0),PLE!$AA$28*OFFSET(Import.PLQ,$A24-1,X$15-1,1,1)),IF($E24&lt;&gt;1,IF(ISNUMBER(INDEX(Import.PLE,Detalhamento!$E24,Detalhamento!X$15)),IF(INDEX(Import.PLE,Detalhamento!$E24,Detalhamento!X$15)&lt;=mediçao,0,OFFSET(Import.PLQ,$A24-1,X$15-1,1,1)),OFFSET(Import.PLQ,$A24-1,X$15-1,1,1)),(1-PLE!$AA$28)*OFFSET(Import.PLQ,$A24-1,X$15-1,1,1))))</f>
        <v>0</v>
      </c>
      <c r="Y24" s="146">
        <f ca="1">IF(Y$13="",0,CHOOSE(Detalhamento.OpçãoServiços,OFFSET(Import.PLQ,$A24-1,Y$15-1,1,1),IF($E24&lt;&gt;1,IF(ISNUMBER(INDEX(Import.PLE,Detalhamento!$E24,Detalhamento!Y$15)),IF(INDEX(Import.PLE,Detalhamento!$E24,Detalhamento!Y$15)&lt;=mediçao,OFFSET(Import.PLQ,$A24-1,Y$15-1,1,1),0),0),PLE!$AA$28*OFFSET(Import.PLQ,$A24-1,Y$15-1,1,1)),IF($E24&lt;&gt;1,IF(ISNUMBER(INDEX(Import.PLE,Detalhamento!$E24,Detalhamento!Y$15)),IF(INDEX(Import.PLE,Detalhamento!$E24,Detalhamento!Y$15)&lt;=mediçao,0,OFFSET(Import.PLQ,$A24-1,Y$15-1,1,1)),OFFSET(Import.PLQ,$A24-1,Y$15-1,1,1)),(1-PLE!$AA$28)*OFFSET(Import.PLQ,$A24-1,Y$15-1,1,1))))</f>
        <v>0</v>
      </c>
      <c r="Z24" s="146">
        <f ca="1">IF(Z$13="",0,CHOOSE(Detalhamento.OpçãoServiços,OFFSET(Import.PLQ,$A24-1,Z$15-1,1,1),IF($E24&lt;&gt;1,IF(ISNUMBER(INDEX(Import.PLE,Detalhamento!$E24,Detalhamento!Z$15)),IF(INDEX(Import.PLE,Detalhamento!$E24,Detalhamento!Z$15)&lt;=mediçao,OFFSET(Import.PLQ,$A24-1,Z$15-1,1,1),0),0),PLE!$AA$28*OFFSET(Import.PLQ,$A24-1,Z$15-1,1,1)),IF($E24&lt;&gt;1,IF(ISNUMBER(INDEX(Import.PLE,Detalhamento!$E24,Detalhamento!Z$15)),IF(INDEX(Import.PLE,Detalhamento!$E24,Detalhamento!Z$15)&lt;=mediçao,0,OFFSET(Import.PLQ,$A24-1,Z$15-1,1,1)),OFFSET(Import.PLQ,$A24-1,Z$15-1,1,1)),(1-PLE!$AA$28)*OFFSET(Import.PLQ,$A24-1,Z$15-1,1,1))))</f>
        <v>0</v>
      </c>
      <c r="AA24" s="146">
        <f ca="1">IF(AA$13="",0,CHOOSE(Detalhamento.OpçãoServiços,OFFSET(Import.PLQ,$A24-1,AA$15-1,1,1),IF($E24&lt;&gt;1,IF(ISNUMBER(INDEX(Import.PLE,Detalhamento!$E24,Detalhamento!AA$15)),IF(INDEX(Import.PLE,Detalhamento!$E24,Detalhamento!AA$15)&lt;=mediçao,OFFSET(Import.PLQ,$A24-1,AA$15-1,1,1),0),0),PLE!$AA$28*OFFSET(Import.PLQ,$A24-1,AA$15-1,1,1)),IF($E24&lt;&gt;1,IF(ISNUMBER(INDEX(Import.PLE,Detalhamento!$E24,Detalhamento!AA$15)),IF(INDEX(Import.PLE,Detalhamento!$E24,Detalhamento!AA$15)&lt;=mediçao,0,OFFSET(Import.PLQ,$A24-1,AA$15-1,1,1)),OFFSET(Import.PLQ,$A24-1,AA$15-1,1,1)),(1-PLE!$AA$28)*OFFSET(Import.PLQ,$A24-1,AA$15-1,1,1))))</f>
        <v>0</v>
      </c>
      <c r="AB24" s="146">
        <f ca="1">IF(AB$13="",0,CHOOSE(Detalhamento.OpçãoServiços,OFFSET(Import.PLQ,$A24-1,AB$15-1,1,1),IF($E24&lt;&gt;1,IF(ISNUMBER(INDEX(Import.PLE,Detalhamento!$E24,Detalhamento!AB$15)),IF(INDEX(Import.PLE,Detalhamento!$E24,Detalhamento!AB$15)&lt;=mediçao,OFFSET(Import.PLQ,$A24-1,AB$15-1,1,1),0),0),PLE!$AA$28*OFFSET(Import.PLQ,$A24-1,AB$15-1,1,1)),IF($E24&lt;&gt;1,IF(ISNUMBER(INDEX(Import.PLE,Detalhamento!$E24,Detalhamento!AB$15)),IF(INDEX(Import.PLE,Detalhamento!$E24,Detalhamento!AB$15)&lt;=mediçao,0,OFFSET(Import.PLQ,$A24-1,AB$15-1,1,1)),OFFSET(Import.PLQ,$A24-1,AB$15-1,1,1)),(1-PLE!$AA$28)*OFFSET(Import.PLQ,$A24-1,AB$15-1,1,1))))</f>
        <v>0</v>
      </c>
      <c r="AC24" s="146">
        <f ca="1">IF(AC$13="",0,CHOOSE(Detalhamento.OpçãoServiços,OFFSET(Import.PLQ,$A24-1,AC$15-1,1,1),IF($E24&lt;&gt;1,IF(ISNUMBER(INDEX(Import.PLE,Detalhamento!$E24,Detalhamento!AC$15)),IF(INDEX(Import.PLE,Detalhamento!$E24,Detalhamento!AC$15)&lt;=mediçao,OFFSET(Import.PLQ,$A24-1,AC$15-1,1,1),0),0),PLE!$AA$28*OFFSET(Import.PLQ,$A24-1,AC$15-1,1,1)),IF($E24&lt;&gt;1,IF(ISNUMBER(INDEX(Import.PLE,Detalhamento!$E24,Detalhamento!AC$15)),IF(INDEX(Import.PLE,Detalhamento!$E24,Detalhamento!AC$15)&lt;=mediçao,0,OFFSET(Import.PLQ,$A24-1,AC$15-1,1,1)),OFFSET(Import.PLQ,$A24-1,AC$15-1,1,1)),(1-PLE!$AA$28)*OFFSET(Import.PLQ,$A24-1,AC$15-1,1,1))))</f>
        <v>0</v>
      </c>
      <c r="AD24" s="146">
        <f ca="1">IF(AD$13="",0,CHOOSE(Detalhamento.OpçãoServiços,OFFSET(Import.PLQ,$A24-1,AD$15-1,1,1),IF($E24&lt;&gt;1,IF(ISNUMBER(INDEX(Import.PLE,Detalhamento!$E24,Detalhamento!AD$15)),IF(INDEX(Import.PLE,Detalhamento!$E24,Detalhamento!AD$15)&lt;=mediçao,OFFSET(Import.PLQ,$A24-1,AD$15-1,1,1),0),0),PLE!$AA$28*OFFSET(Import.PLQ,$A24-1,AD$15-1,1,1)),IF($E24&lt;&gt;1,IF(ISNUMBER(INDEX(Import.PLE,Detalhamento!$E24,Detalhamento!AD$15)),IF(INDEX(Import.PLE,Detalhamento!$E24,Detalhamento!AD$15)&lt;=mediçao,0,OFFSET(Import.PLQ,$A24-1,AD$15-1,1,1)),OFFSET(Import.PLQ,$A24-1,AD$15-1,1,1)),(1-PLE!$AA$28)*OFFSET(Import.PLQ,$A24-1,AD$15-1,1,1))))</f>
        <v>0</v>
      </c>
      <c r="AE24" s="146">
        <f ca="1">IF(AE$13="",0,CHOOSE(Detalhamento.OpçãoServiços,OFFSET(Import.PLQ,$A24-1,AE$15-1,1,1),IF($E24&lt;&gt;1,IF(ISNUMBER(INDEX(Import.PLE,Detalhamento!$E24,Detalhamento!AE$15)),IF(INDEX(Import.PLE,Detalhamento!$E24,Detalhamento!AE$15)&lt;=mediçao,OFFSET(Import.PLQ,$A24-1,AE$15-1,1,1),0),0),PLE!$AA$28*OFFSET(Import.PLQ,$A24-1,AE$15-1,1,1)),IF($E24&lt;&gt;1,IF(ISNUMBER(INDEX(Import.PLE,Detalhamento!$E24,Detalhamento!AE$15)),IF(INDEX(Import.PLE,Detalhamento!$E24,Detalhamento!AE$15)&lt;=mediçao,0,OFFSET(Import.PLQ,$A24-1,AE$15-1,1,1)),OFFSET(Import.PLQ,$A24-1,AE$15-1,1,1)),(1-PLE!$AA$28)*OFFSET(Import.PLQ,$A24-1,AE$15-1,1,1))))</f>
        <v>0</v>
      </c>
      <c r="AF24" s="146">
        <f ca="1">IF(AF$13="",0,CHOOSE(Detalhamento.OpçãoServiços,OFFSET(Import.PLQ,$A24-1,AF$15-1,1,1),IF($E24&lt;&gt;1,IF(ISNUMBER(INDEX(Import.PLE,Detalhamento!$E24,Detalhamento!AF$15)),IF(INDEX(Import.PLE,Detalhamento!$E24,Detalhamento!AF$15)&lt;=mediçao,OFFSET(Import.PLQ,$A24-1,AF$15-1,1,1),0),0),PLE!$AA$28*OFFSET(Import.PLQ,$A24-1,AF$15-1,1,1)),IF($E24&lt;&gt;1,IF(ISNUMBER(INDEX(Import.PLE,Detalhamento!$E24,Detalhamento!AF$15)),IF(INDEX(Import.PLE,Detalhamento!$E24,Detalhamento!AF$15)&lt;=mediçao,0,OFFSET(Import.PLQ,$A24-1,AF$15-1,1,1)),OFFSET(Import.PLQ,$A24-1,AF$15-1,1,1)),(1-PLE!$AA$28)*OFFSET(Import.PLQ,$A24-1,AF$15-1,1,1))))</f>
        <v>0</v>
      </c>
      <c r="AG24" s="146">
        <f ca="1">IF(AG$13="",0,CHOOSE(Detalhamento.OpçãoServiços,OFFSET(Import.PLQ,$A24-1,AG$15-1,1,1),IF($E24&lt;&gt;1,IF(ISNUMBER(INDEX(Import.PLE,Detalhamento!$E24,Detalhamento!AG$15)),IF(INDEX(Import.PLE,Detalhamento!$E24,Detalhamento!AG$15)&lt;=mediçao,OFFSET(Import.PLQ,$A24-1,AG$15-1,1,1),0),0),PLE!$AA$28*OFFSET(Import.PLQ,$A24-1,AG$15-1,1,1)),IF($E24&lt;&gt;1,IF(ISNUMBER(INDEX(Import.PLE,Detalhamento!$E24,Detalhamento!AG$15)),IF(INDEX(Import.PLE,Detalhamento!$E24,Detalhamento!AG$15)&lt;=mediçao,0,OFFSET(Import.PLQ,$A24-1,AG$15-1,1,1)),OFFSET(Import.PLQ,$A24-1,AG$15-1,1,1)),(1-PLE!$AA$28)*OFFSET(Import.PLQ,$A24-1,AG$15-1,1,1))))</f>
        <v>0</v>
      </c>
      <c r="AH24" s="146">
        <f ca="1">IF(AH$13="",0,CHOOSE(Detalhamento.OpçãoServiços,OFFSET(Import.PLQ,$A24-1,AH$15-1,1,1),IF($E24&lt;&gt;1,IF(ISNUMBER(INDEX(Import.PLE,Detalhamento!$E24,Detalhamento!AH$15)),IF(INDEX(Import.PLE,Detalhamento!$E24,Detalhamento!AH$15)&lt;=mediçao,OFFSET(Import.PLQ,$A24-1,AH$15-1,1,1),0),0),PLE!$AA$28*OFFSET(Import.PLQ,$A24-1,AH$15-1,1,1)),IF($E24&lt;&gt;1,IF(ISNUMBER(INDEX(Import.PLE,Detalhamento!$E24,Detalhamento!AH$15)),IF(INDEX(Import.PLE,Detalhamento!$E24,Detalhamento!AH$15)&lt;=mediçao,0,OFFSET(Import.PLQ,$A24-1,AH$15-1,1,1)),OFFSET(Import.PLQ,$A24-1,AH$15-1,1,1)),(1-PLE!$AA$28)*OFFSET(Import.PLQ,$A24-1,AH$15-1,1,1))))</f>
        <v>0</v>
      </c>
      <c r="AI24" s="146">
        <f ca="1">IF(AI$13="",0,CHOOSE(Detalhamento.OpçãoServiços,OFFSET(Import.PLQ,$A24-1,AI$15-1,1,1),IF($E24&lt;&gt;1,IF(ISNUMBER(INDEX(Import.PLE,Detalhamento!$E24,Detalhamento!AI$15)),IF(INDEX(Import.PLE,Detalhamento!$E24,Detalhamento!AI$15)&lt;=mediçao,OFFSET(Import.PLQ,$A24-1,AI$15-1,1,1),0),0),PLE!$AA$28*OFFSET(Import.PLQ,$A24-1,AI$15-1,1,1)),IF($E24&lt;&gt;1,IF(ISNUMBER(INDEX(Import.PLE,Detalhamento!$E24,Detalhamento!AI$15)),IF(INDEX(Import.PLE,Detalhamento!$E24,Detalhamento!AI$15)&lt;=mediçao,0,OFFSET(Import.PLQ,$A24-1,AI$15-1,1,1)),OFFSET(Import.PLQ,$A24-1,AI$15-1,1,1)),(1-PLE!$AA$28)*OFFSET(Import.PLQ,$A24-1,AI$15-1,1,1))))</f>
        <v>0</v>
      </c>
      <c r="AJ24" s="146">
        <f ca="1">IF(AJ$13="",0,CHOOSE(Detalhamento.OpçãoServiços,OFFSET(Import.PLQ,$A24-1,AJ$15-1,1,1),IF($E24&lt;&gt;1,IF(ISNUMBER(INDEX(Import.PLE,Detalhamento!$E24,Detalhamento!AJ$15)),IF(INDEX(Import.PLE,Detalhamento!$E24,Detalhamento!AJ$15)&lt;=mediçao,OFFSET(Import.PLQ,$A24-1,AJ$15-1,1,1),0),0),PLE!$AA$28*OFFSET(Import.PLQ,$A24-1,AJ$15-1,1,1)),IF($E24&lt;&gt;1,IF(ISNUMBER(INDEX(Import.PLE,Detalhamento!$E24,Detalhamento!AJ$15)),IF(INDEX(Import.PLE,Detalhamento!$E24,Detalhamento!AJ$15)&lt;=mediçao,0,OFFSET(Import.PLQ,$A24-1,AJ$15-1,1,1)),OFFSET(Import.PLQ,$A24-1,AJ$15-1,1,1)),(1-PLE!$AA$28)*OFFSET(Import.PLQ,$A24-1,AJ$15-1,1,1))))</f>
        <v>0</v>
      </c>
      <c r="AK24" s="146">
        <f ca="1">IF(AK$13="",0,CHOOSE(Detalhamento.OpçãoServiços,OFFSET(Import.PLQ,$A24-1,AK$15-1,1,1),IF($E24&lt;&gt;1,IF(ISNUMBER(INDEX(Import.PLE,Detalhamento!$E24,Detalhamento!AK$15)),IF(INDEX(Import.PLE,Detalhamento!$E24,Detalhamento!AK$15)&lt;=mediçao,OFFSET(Import.PLQ,$A24-1,AK$15-1,1,1),0),0),PLE!$AA$28*OFFSET(Import.PLQ,$A24-1,AK$15-1,1,1)),IF($E24&lt;&gt;1,IF(ISNUMBER(INDEX(Import.PLE,Detalhamento!$E24,Detalhamento!AK$15)),IF(INDEX(Import.PLE,Detalhamento!$E24,Detalhamento!AK$15)&lt;=mediçao,0,OFFSET(Import.PLQ,$A24-1,AK$15-1,1,1)),OFFSET(Import.PLQ,$A24-1,AK$15-1,1,1)),(1-PLE!$AA$28)*OFFSET(Import.PLQ,$A24-1,AK$15-1,1,1))))</f>
        <v>0</v>
      </c>
      <c r="AL24" s="146">
        <f ca="1">IF(AL$13="",0,CHOOSE(Detalhamento.OpçãoServiços,OFFSET(Import.PLQ,$A24-1,AL$15-1,1,1),IF($E24&lt;&gt;1,IF(ISNUMBER(INDEX(Import.PLE,Detalhamento!$E24,Detalhamento!AL$15)),IF(INDEX(Import.PLE,Detalhamento!$E24,Detalhamento!AL$15)&lt;=mediçao,OFFSET(Import.PLQ,$A24-1,AL$15-1,1,1),0),0),PLE!$AA$28*OFFSET(Import.PLQ,$A24-1,AL$15-1,1,1)),IF($E24&lt;&gt;1,IF(ISNUMBER(INDEX(Import.PLE,Detalhamento!$E24,Detalhamento!AL$15)),IF(INDEX(Import.PLE,Detalhamento!$E24,Detalhamento!AL$15)&lt;=mediçao,0,OFFSET(Import.PLQ,$A24-1,AL$15-1,1,1)),OFFSET(Import.PLQ,$A24-1,AL$15-1,1,1)),(1-PLE!$AA$28)*OFFSET(Import.PLQ,$A24-1,AL$15-1,1,1))))</f>
        <v>0</v>
      </c>
      <c r="AM24" s="146">
        <f ca="1">IF(AM$13="",0,CHOOSE(Detalhamento.OpçãoServiços,OFFSET(Import.PLQ,$A24-1,AM$15-1,1,1),IF($E24&lt;&gt;1,IF(ISNUMBER(INDEX(Import.PLE,Detalhamento!$E24,Detalhamento!AM$15)),IF(INDEX(Import.PLE,Detalhamento!$E24,Detalhamento!AM$15)&lt;=mediçao,OFFSET(Import.PLQ,$A24-1,AM$15-1,1,1),0),0),PLE!$AA$28*OFFSET(Import.PLQ,$A24-1,AM$15-1,1,1)),IF($E24&lt;&gt;1,IF(ISNUMBER(INDEX(Import.PLE,Detalhamento!$E24,Detalhamento!AM$15)),IF(INDEX(Import.PLE,Detalhamento!$E24,Detalhamento!AM$15)&lt;=mediçao,0,OFFSET(Import.PLQ,$A24-1,AM$15-1,1,1)),OFFSET(Import.PLQ,$A24-1,AM$15-1,1,1)),(1-PLE!$AA$28)*OFFSET(Import.PLQ,$A24-1,AM$15-1,1,1))))</f>
        <v>0</v>
      </c>
      <c r="AN24" s="146">
        <f ca="1">IF(AN$13="",0,CHOOSE(Detalhamento.OpçãoServiços,OFFSET(Import.PLQ,$A24-1,AN$15-1,1,1),IF($E24&lt;&gt;1,IF(ISNUMBER(INDEX(Import.PLE,Detalhamento!$E24,Detalhamento!AN$15)),IF(INDEX(Import.PLE,Detalhamento!$E24,Detalhamento!AN$15)&lt;=mediçao,OFFSET(Import.PLQ,$A24-1,AN$15-1,1,1),0),0),PLE!$AA$28*OFFSET(Import.PLQ,$A24-1,AN$15-1,1,1)),IF($E24&lt;&gt;1,IF(ISNUMBER(INDEX(Import.PLE,Detalhamento!$E24,Detalhamento!AN$15)),IF(INDEX(Import.PLE,Detalhamento!$E24,Detalhamento!AN$15)&lt;=mediçao,0,OFFSET(Import.PLQ,$A24-1,AN$15-1,1,1)),OFFSET(Import.PLQ,$A24-1,AN$15-1,1,1)),(1-PLE!$AA$28)*OFFSET(Import.PLQ,$A24-1,AN$15-1,1,1))))</f>
        <v>0</v>
      </c>
      <c r="AO24" s="146">
        <f ca="1">IF(AO$13="",0,CHOOSE(Detalhamento.OpçãoServiços,OFFSET(Import.PLQ,$A24-1,AO$15-1,1,1),IF($E24&lt;&gt;1,IF(ISNUMBER(INDEX(Import.PLE,Detalhamento!$E24,Detalhamento!AO$15)),IF(INDEX(Import.PLE,Detalhamento!$E24,Detalhamento!AO$15)&lt;=mediçao,OFFSET(Import.PLQ,$A24-1,AO$15-1,1,1),0),0),PLE!$AA$28*OFFSET(Import.PLQ,$A24-1,AO$15-1,1,1)),IF($E24&lt;&gt;1,IF(ISNUMBER(INDEX(Import.PLE,Detalhamento!$E24,Detalhamento!AO$15)),IF(INDEX(Import.PLE,Detalhamento!$E24,Detalhamento!AO$15)&lt;=mediçao,0,OFFSET(Import.PLQ,$A24-1,AO$15-1,1,1)),OFFSET(Import.PLQ,$A24-1,AO$15-1,1,1)),(1-PLE!$AA$28)*OFFSET(Import.PLQ,$A24-1,AO$15-1,1,1))))</f>
        <v>0</v>
      </c>
      <c r="AP24" s="146">
        <f ca="1">IF(AP$13="",0,CHOOSE(Detalhamento.OpçãoServiços,OFFSET(Import.PLQ,$A24-1,AP$15-1,1,1),IF($E24&lt;&gt;1,IF(ISNUMBER(INDEX(Import.PLE,Detalhamento!$E24,Detalhamento!AP$15)),IF(INDEX(Import.PLE,Detalhamento!$E24,Detalhamento!AP$15)&lt;=mediçao,OFFSET(Import.PLQ,$A24-1,AP$15-1,1,1),0),0),PLE!$AA$28*OFFSET(Import.PLQ,$A24-1,AP$15-1,1,1)),IF($E24&lt;&gt;1,IF(ISNUMBER(INDEX(Import.PLE,Detalhamento!$E24,Detalhamento!AP$15)),IF(INDEX(Import.PLE,Detalhamento!$E24,Detalhamento!AP$15)&lt;=mediçao,0,OFFSET(Import.PLQ,$A24-1,AP$15-1,1,1)),OFFSET(Import.PLQ,$A24-1,AP$15-1,1,1)),(1-PLE!$AA$28)*OFFSET(Import.PLQ,$A24-1,AP$15-1,1,1))))</f>
        <v>0</v>
      </c>
      <c r="AQ24" s="146">
        <f ca="1">IF(AQ$13="",0,CHOOSE(Detalhamento.OpçãoServiços,OFFSET(Import.PLQ,$A24-1,AQ$15-1,1,1),IF($E24&lt;&gt;1,IF(ISNUMBER(INDEX(Import.PLE,Detalhamento!$E24,Detalhamento!AQ$15)),IF(INDEX(Import.PLE,Detalhamento!$E24,Detalhamento!AQ$15)&lt;=mediçao,OFFSET(Import.PLQ,$A24-1,AQ$15-1,1,1),0),0),PLE!$AA$28*OFFSET(Import.PLQ,$A24-1,AQ$15-1,1,1)),IF($E24&lt;&gt;1,IF(ISNUMBER(INDEX(Import.PLE,Detalhamento!$E24,Detalhamento!AQ$15)),IF(INDEX(Import.PLE,Detalhamento!$E24,Detalhamento!AQ$15)&lt;=mediçao,0,OFFSET(Import.PLQ,$A24-1,AQ$15-1,1,1)),OFFSET(Import.PLQ,$A24-1,AQ$15-1,1,1)),(1-PLE!$AA$28)*OFFSET(Import.PLQ,$A24-1,AQ$15-1,1,1))))</f>
        <v>0</v>
      </c>
      <c r="AR24" s="146">
        <f ca="1">IF(AR$13="",0,CHOOSE(Detalhamento.OpçãoServiços,OFFSET(Import.PLQ,$A24-1,AR$15-1,1,1),IF($E24&lt;&gt;1,IF(ISNUMBER(INDEX(Import.PLE,Detalhamento!$E24,Detalhamento!AR$15)),IF(INDEX(Import.PLE,Detalhamento!$E24,Detalhamento!AR$15)&lt;=mediçao,OFFSET(Import.PLQ,$A24-1,AR$15-1,1,1),0),0),PLE!$AA$28*OFFSET(Import.PLQ,$A24-1,AR$15-1,1,1)),IF($E24&lt;&gt;1,IF(ISNUMBER(INDEX(Import.PLE,Detalhamento!$E24,Detalhamento!AR$15)),IF(INDEX(Import.PLE,Detalhamento!$E24,Detalhamento!AR$15)&lt;=mediçao,0,OFFSET(Import.PLQ,$A24-1,AR$15-1,1,1)),OFFSET(Import.PLQ,$A24-1,AR$15-1,1,1)),(1-PLE!$AA$28)*OFFSET(Import.PLQ,$A24-1,AR$15-1,1,1))))</f>
        <v>0</v>
      </c>
      <c r="AS24" s="146">
        <f ca="1">IF(AS$13="",0,CHOOSE(Detalhamento.OpçãoServiços,OFFSET(Import.PLQ,$A24-1,AS$15-1,1,1),IF($E24&lt;&gt;1,IF(ISNUMBER(INDEX(Import.PLE,Detalhamento!$E24,Detalhamento!AS$15)),IF(INDEX(Import.PLE,Detalhamento!$E24,Detalhamento!AS$15)&lt;=mediçao,OFFSET(Import.PLQ,$A24-1,AS$15-1,1,1),0),0),PLE!$AA$28*OFFSET(Import.PLQ,$A24-1,AS$15-1,1,1)),IF($E24&lt;&gt;1,IF(ISNUMBER(INDEX(Import.PLE,Detalhamento!$E24,Detalhamento!AS$15)),IF(INDEX(Import.PLE,Detalhamento!$E24,Detalhamento!AS$15)&lt;=mediçao,0,OFFSET(Import.PLQ,$A24-1,AS$15-1,1,1)),OFFSET(Import.PLQ,$A24-1,AS$15-1,1,1)),(1-PLE!$AA$28)*OFFSET(Import.PLQ,$A24-1,AS$15-1,1,1))))</f>
        <v>0</v>
      </c>
      <c r="AT24" s="146">
        <f ca="1">IF(AT$13="",0,CHOOSE(Detalhamento.OpçãoServiços,OFFSET(Import.PLQ,$A24-1,AT$15-1,1,1),IF($E24&lt;&gt;1,IF(ISNUMBER(INDEX(Import.PLE,Detalhamento!$E24,Detalhamento!AT$15)),IF(INDEX(Import.PLE,Detalhamento!$E24,Detalhamento!AT$15)&lt;=mediçao,OFFSET(Import.PLQ,$A24-1,AT$15-1,1,1),0),0),PLE!$AA$28*OFFSET(Import.PLQ,$A24-1,AT$15-1,1,1)),IF($E24&lt;&gt;1,IF(ISNUMBER(INDEX(Import.PLE,Detalhamento!$E24,Detalhamento!AT$15)),IF(INDEX(Import.PLE,Detalhamento!$E24,Detalhamento!AT$15)&lt;=mediçao,0,OFFSET(Import.PLQ,$A24-1,AT$15-1,1,1)),OFFSET(Import.PLQ,$A24-1,AT$15-1,1,1)),(1-PLE!$AA$28)*OFFSET(Import.PLQ,$A24-1,AT$15-1,1,1))))</f>
        <v>0</v>
      </c>
      <c r="AU24" s="146">
        <f ca="1">IF(AU$13="",0,CHOOSE(Detalhamento.OpçãoServiços,OFFSET(Import.PLQ,$A24-1,AU$15-1,1,1),IF($E24&lt;&gt;1,IF(ISNUMBER(INDEX(Import.PLE,Detalhamento!$E24,Detalhamento!AU$15)),IF(INDEX(Import.PLE,Detalhamento!$E24,Detalhamento!AU$15)&lt;=mediçao,OFFSET(Import.PLQ,$A24-1,AU$15-1,1,1),0),0),PLE!$AA$28*OFFSET(Import.PLQ,$A24-1,AU$15-1,1,1)),IF($E24&lt;&gt;1,IF(ISNUMBER(INDEX(Import.PLE,Detalhamento!$E24,Detalhamento!AU$15)),IF(INDEX(Import.PLE,Detalhamento!$E24,Detalhamento!AU$15)&lt;=mediçao,0,OFFSET(Import.PLQ,$A24-1,AU$15-1,1,1)),OFFSET(Import.PLQ,$A24-1,AU$15-1,1,1)),(1-PLE!$AA$28)*OFFSET(Import.PLQ,$A24-1,AU$15-1,1,1))))</f>
        <v>0</v>
      </c>
      <c r="AV24" s="146">
        <f ca="1">IF(AV$13="",0,CHOOSE(Detalhamento.OpçãoServiços,OFFSET(Import.PLQ,$A24-1,AV$15-1,1,1),IF($E24&lt;&gt;1,IF(ISNUMBER(INDEX(Import.PLE,Detalhamento!$E24,Detalhamento!AV$15)),IF(INDEX(Import.PLE,Detalhamento!$E24,Detalhamento!AV$15)&lt;=mediçao,OFFSET(Import.PLQ,$A24-1,AV$15-1,1,1),0),0),PLE!$AA$28*OFFSET(Import.PLQ,$A24-1,AV$15-1,1,1)),IF($E24&lt;&gt;1,IF(ISNUMBER(INDEX(Import.PLE,Detalhamento!$E24,Detalhamento!AV$15)),IF(INDEX(Import.PLE,Detalhamento!$E24,Detalhamento!AV$15)&lt;=mediçao,0,OFFSET(Import.PLQ,$A24-1,AV$15-1,1,1)),OFFSET(Import.PLQ,$A24-1,AV$15-1,1,1)),(1-PLE!$AA$28)*OFFSET(Import.PLQ,$A24-1,AV$15-1,1,1))))</f>
        <v>0</v>
      </c>
      <c r="AW24" s="146">
        <f ca="1">IF(AW$13="",0,CHOOSE(Detalhamento.OpçãoServiços,OFFSET(Import.PLQ,$A24-1,AW$15-1,1,1),IF($E24&lt;&gt;1,IF(ISNUMBER(INDEX(Import.PLE,Detalhamento!$E24,Detalhamento!AW$15)),IF(INDEX(Import.PLE,Detalhamento!$E24,Detalhamento!AW$15)&lt;=mediçao,OFFSET(Import.PLQ,$A24-1,AW$15-1,1,1),0),0),PLE!$AA$28*OFFSET(Import.PLQ,$A24-1,AW$15-1,1,1)),IF($E24&lt;&gt;1,IF(ISNUMBER(INDEX(Import.PLE,Detalhamento!$E24,Detalhamento!AW$15)),IF(INDEX(Import.PLE,Detalhamento!$E24,Detalhamento!AW$15)&lt;=mediçao,0,OFFSET(Import.PLQ,$A24-1,AW$15-1,1,1)),OFFSET(Import.PLQ,$A24-1,AW$15-1,1,1)),(1-PLE!$AA$28)*OFFSET(Import.PLQ,$A24-1,AW$15-1,1,1))))</f>
        <v>0</v>
      </c>
      <c r="AX24" s="146">
        <f ca="1">IF(AX$13="",0,CHOOSE(Detalhamento.OpçãoServiços,OFFSET(Import.PLQ,$A24-1,AX$15-1,1,1),IF($E24&lt;&gt;1,IF(ISNUMBER(INDEX(Import.PLE,Detalhamento!$E24,Detalhamento!AX$15)),IF(INDEX(Import.PLE,Detalhamento!$E24,Detalhamento!AX$15)&lt;=mediçao,OFFSET(Import.PLQ,$A24-1,AX$15-1,1,1),0),0),PLE!$AA$28*OFFSET(Import.PLQ,$A24-1,AX$15-1,1,1)),IF($E24&lt;&gt;1,IF(ISNUMBER(INDEX(Import.PLE,Detalhamento!$E24,Detalhamento!AX$15)),IF(INDEX(Import.PLE,Detalhamento!$E24,Detalhamento!AX$15)&lt;=mediçao,0,OFFSET(Import.PLQ,$A24-1,AX$15-1,1,1)),OFFSET(Import.PLQ,$A24-1,AX$15-1,1,1)),(1-PLE!$AA$28)*OFFSET(Import.PLQ,$A24-1,AX$15-1,1,1))))</f>
        <v>0</v>
      </c>
      <c r="AY24" s="146">
        <f ca="1">IF(AY$13="",0,CHOOSE(Detalhamento.OpçãoServiços,OFFSET(Import.PLQ,$A24-1,AY$15-1,1,1),IF($E24&lt;&gt;1,IF(ISNUMBER(INDEX(Import.PLE,Detalhamento!$E24,Detalhamento!AY$15)),IF(INDEX(Import.PLE,Detalhamento!$E24,Detalhamento!AY$15)&lt;=mediçao,OFFSET(Import.PLQ,$A24-1,AY$15-1,1,1),0),0),PLE!$AA$28*OFFSET(Import.PLQ,$A24-1,AY$15-1,1,1)),IF($E24&lt;&gt;1,IF(ISNUMBER(INDEX(Import.PLE,Detalhamento!$E24,Detalhamento!AY$15)),IF(INDEX(Import.PLE,Detalhamento!$E24,Detalhamento!AY$15)&lt;=mediçao,0,OFFSET(Import.PLQ,$A24-1,AY$15-1,1,1)),OFFSET(Import.PLQ,$A24-1,AY$15-1,1,1)),(1-PLE!$AA$28)*OFFSET(Import.PLQ,$A24-1,AY$15-1,1,1))))</f>
        <v>0</v>
      </c>
      <c r="AZ24" s="146">
        <f ca="1">IF(AZ$13="",0,CHOOSE(Detalhamento.OpçãoServiços,OFFSET(Import.PLQ,$A24-1,AZ$15-1,1,1),IF($E24&lt;&gt;1,IF(ISNUMBER(INDEX(Import.PLE,Detalhamento!$E24,Detalhamento!AZ$15)),IF(INDEX(Import.PLE,Detalhamento!$E24,Detalhamento!AZ$15)&lt;=mediçao,OFFSET(Import.PLQ,$A24-1,AZ$15-1,1,1),0),0),PLE!$AA$28*OFFSET(Import.PLQ,$A24-1,AZ$15-1,1,1)),IF($E24&lt;&gt;1,IF(ISNUMBER(INDEX(Import.PLE,Detalhamento!$E24,Detalhamento!AZ$15)),IF(INDEX(Import.PLE,Detalhamento!$E24,Detalhamento!AZ$15)&lt;=mediçao,0,OFFSET(Import.PLQ,$A24-1,AZ$15-1,1,1)),OFFSET(Import.PLQ,$A24-1,AZ$15-1,1,1)),(1-PLE!$AA$28)*OFFSET(Import.PLQ,$A24-1,AZ$15-1,1,1))))</f>
        <v>0</v>
      </c>
      <c r="BA24" s="146">
        <f ca="1">IF(BA$13="",0,CHOOSE(Detalhamento.OpçãoServiços,OFFSET(Import.PLQ,$A24-1,BA$15-1,1,1),IF($E24&lt;&gt;1,IF(ISNUMBER(INDEX(Import.PLE,Detalhamento!$E24,Detalhamento!BA$15)),IF(INDEX(Import.PLE,Detalhamento!$E24,Detalhamento!BA$15)&lt;=mediçao,OFFSET(Import.PLQ,$A24-1,BA$15-1,1,1),0),0),PLE!$AA$28*OFFSET(Import.PLQ,$A24-1,BA$15-1,1,1)),IF($E24&lt;&gt;1,IF(ISNUMBER(INDEX(Import.PLE,Detalhamento!$E24,Detalhamento!BA$15)),IF(INDEX(Import.PLE,Detalhamento!$E24,Detalhamento!BA$15)&lt;=mediçao,0,OFFSET(Import.PLQ,$A24-1,BA$15-1,1,1)),OFFSET(Import.PLQ,$A24-1,BA$15-1,1,1)),(1-PLE!$AA$28)*OFFSET(Import.PLQ,$A24-1,BA$15-1,1,1))))</f>
        <v>0</v>
      </c>
      <c r="BB24" s="146">
        <f ca="1">IF(BB$13="",0,CHOOSE(Detalhamento.OpçãoServiços,OFFSET(Import.PLQ,$A24-1,BB$15-1,1,1),IF($E24&lt;&gt;1,IF(ISNUMBER(INDEX(Import.PLE,Detalhamento!$E24,Detalhamento!BB$15)),IF(INDEX(Import.PLE,Detalhamento!$E24,Detalhamento!BB$15)&lt;=mediçao,OFFSET(Import.PLQ,$A24-1,BB$15-1,1,1),0),0),PLE!$AA$28*OFFSET(Import.PLQ,$A24-1,BB$15-1,1,1)),IF($E24&lt;&gt;1,IF(ISNUMBER(INDEX(Import.PLE,Detalhamento!$E24,Detalhamento!BB$15)),IF(INDEX(Import.PLE,Detalhamento!$E24,Detalhamento!BB$15)&lt;=mediçao,0,OFFSET(Import.PLQ,$A24-1,BB$15-1,1,1)),OFFSET(Import.PLQ,$A24-1,BB$15-1,1,1)),(1-PLE!$AA$28)*OFFSET(Import.PLQ,$A24-1,BB$15-1,1,1))))</f>
        <v>0</v>
      </c>
      <c r="BC24" s="146">
        <f ca="1">IF(BC$13="",0,CHOOSE(Detalhamento.OpçãoServiços,OFFSET(Import.PLQ,$A24-1,BC$15-1,1,1),IF($E24&lt;&gt;1,IF(ISNUMBER(INDEX(Import.PLE,Detalhamento!$E24,Detalhamento!BC$15)),IF(INDEX(Import.PLE,Detalhamento!$E24,Detalhamento!BC$15)&lt;=mediçao,OFFSET(Import.PLQ,$A24-1,BC$15-1,1,1),0),0),PLE!$AA$28*OFFSET(Import.PLQ,$A24-1,BC$15-1,1,1)),IF($E24&lt;&gt;1,IF(ISNUMBER(INDEX(Import.PLE,Detalhamento!$E24,Detalhamento!BC$15)),IF(INDEX(Import.PLE,Detalhamento!$E24,Detalhamento!BC$15)&lt;=mediçao,0,OFFSET(Import.PLQ,$A24-1,BC$15-1,1,1)),OFFSET(Import.PLQ,$A24-1,BC$15-1,1,1)),(1-PLE!$AA$28)*OFFSET(Import.PLQ,$A24-1,BC$15-1,1,1))))</f>
        <v>0</v>
      </c>
      <c r="BD24" s="146">
        <f ca="1">IF(BD$13="",0,CHOOSE(Detalhamento.OpçãoServiços,OFFSET(Import.PLQ,$A24-1,BD$15-1,1,1),IF($E24&lt;&gt;1,IF(ISNUMBER(INDEX(Import.PLE,Detalhamento!$E24,Detalhamento!BD$15)),IF(INDEX(Import.PLE,Detalhamento!$E24,Detalhamento!BD$15)&lt;=mediçao,OFFSET(Import.PLQ,$A24-1,BD$15-1,1,1),0),0),PLE!$AA$28*OFFSET(Import.PLQ,$A24-1,BD$15-1,1,1)),IF($E24&lt;&gt;1,IF(ISNUMBER(INDEX(Import.PLE,Detalhamento!$E24,Detalhamento!BD$15)),IF(INDEX(Import.PLE,Detalhamento!$E24,Detalhamento!BD$15)&lt;=mediçao,0,OFFSET(Import.PLQ,$A24-1,BD$15-1,1,1)),OFFSET(Import.PLQ,$A24-1,BD$15-1,1,1)),(1-PLE!$AA$28)*OFFSET(Import.PLQ,$A24-1,BD$15-1,1,1))))</f>
        <v>0</v>
      </c>
      <c r="BE24" s="146">
        <f ca="1">IF(BE$13="",0,CHOOSE(Detalhamento.OpçãoServiços,OFFSET(Import.PLQ,$A24-1,BE$15-1,1,1),IF($E24&lt;&gt;1,IF(ISNUMBER(INDEX(Import.PLE,Detalhamento!$E24,Detalhamento!BE$15)),IF(INDEX(Import.PLE,Detalhamento!$E24,Detalhamento!BE$15)&lt;=mediçao,OFFSET(Import.PLQ,$A24-1,BE$15-1,1,1),0),0),PLE!$AA$28*OFFSET(Import.PLQ,$A24-1,BE$15-1,1,1)),IF($E24&lt;&gt;1,IF(ISNUMBER(INDEX(Import.PLE,Detalhamento!$E24,Detalhamento!BE$15)),IF(INDEX(Import.PLE,Detalhamento!$E24,Detalhamento!BE$15)&lt;=mediçao,0,OFFSET(Import.PLQ,$A24-1,BE$15-1,1,1)),OFFSET(Import.PLQ,$A24-1,BE$15-1,1,1)),(1-PLE!$AA$28)*OFFSET(Import.PLQ,$A24-1,BE$15-1,1,1))))</f>
        <v>0</v>
      </c>
      <c r="BF24" s="146">
        <f ca="1">IF(BF$13="",0,CHOOSE(Detalhamento.OpçãoServiços,OFFSET(Import.PLQ,$A24-1,BF$15-1,1,1),IF($E24&lt;&gt;1,IF(ISNUMBER(INDEX(Import.PLE,Detalhamento!$E24,Detalhamento!BF$15)),IF(INDEX(Import.PLE,Detalhamento!$E24,Detalhamento!BF$15)&lt;=mediçao,OFFSET(Import.PLQ,$A24-1,BF$15-1,1,1),0),0),PLE!$AA$28*OFFSET(Import.PLQ,$A24-1,BF$15-1,1,1)),IF($E24&lt;&gt;1,IF(ISNUMBER(INDEX(Import.PLE,Detalhamento!$E24,Detalhamento!BF$15)),IF(INDEX(Import.PLE,Detalhamento!$E24,Detalhamento!BF$15)&lt;=mediçao,0,OFFSET(Import.PLQ,$A24-1,BF$15-1,1,1)),OFFSET(Import.PLQ,$A24-1,BF$15-1,1,1)),(1-PLE!$AA$28)*OFFSET(Import.PLQ,$A24-1,BF$15-1,1,1))))</f>
        <v>0</v>
      </c>
      <c r="BG24" s="146">
        <f ca="1">IF(BG$13="",0,CHOOSE(Detalhamento.OpçãoServiços,OFFSET(Import.PLQ,$A24-1,BG$15-1,1,1),IF($E24&lt;&gt;1,IF(ISNUMBER(INDEX(Import.PLE,Detalhamento!$E24,Detalhamento!BG$15)),IF(INDEX(Import.PLE,Detalhamento!$E24,Detalhamento!BG$15)&lt;=mediçao,OFFSET(Import.PLQ,$A24-1,BG$15-1,1,1),0),0),PLE!$AA$28*OFFSET(Import.PLQ,$A24-1,BG$15-1,1,1)),IF($E24&lt;&gt;1,IF(ISNUMBER(INDEX(Import.PLE,Detalhamento!$E24,Detalhamento!BG$15)),IF(INDEX(Import.PLE,Detalhamento!$E24,Detalhamento!BG$15)&lt;=mediçao,0,OFFSET(Import.PLQ,$A24-1,BG$15-1,1,1)),OFFSET(Import.PLQ,$A24-1,BG$15-1,1,1)),(1-PLE!$AA$28)*OFFSET(Import.PLQ,$A24-1,BG$15-1,1,1))))</f>
        <v>0</v>
      </c>
      <c r="BH24" s="146">
        <f ca="1">IF(BH$13="",0,CHOOSE(Detalhamento.OpçãoServiços,OFFSET(Import.PLQ,$A24-1,BH$15-1,1,1),IF($E24&lt;&gt;1,IF(ISNUMBER(INDEX(Import.PLE,Detalhamento!$E24,Detalhamento!BH$15)),IF(INDEX(Import.PLE,Detalhamento!$E24,Detalhamento!BH$15)&lt;=mediçao,OFFSET(Import.PLQ,$A24-1,BH$15-1,1,1),0),0),PLE!$AA$28*OFFSET(Import.PLQ,$A24-1,BH$15-1,1,1)),IF($E24&lt;&gt;1,IF(ISNUMBER(INDEX(Import.PLE,Detalhamento!$E24,Detalhamento!BH$15)),IF(INDEX(Import.PLE,Detalhamento!$E24,Detalhamento!BH$15)&lt;=mediçao,0,OFFSET(Import.PLQ,$A24-1,BH$15-1,1,1)),OFFSET(Import.PLQ,$A24-1,BH$15-1,1,1)),(1-PLE!$AA$28)*OFFSET(Import.PLQ,$A24-1,BH$15-1,1,1))))</f>
        <v>0</v>
      </c>
      <c r="BI24" s="146">
        <f ca="1">IF(BI$13="",0,CHOOSE(Detalhamento.OpçãoServiços,OFFSET(Import.PLQ,$A24-1,BI$15-1,1,1),IF($E24&lt;&gt;1,IF(ISNUMBER(INDEX(Import.PLE,Detalhamento!$E24,Detalhamento!BI$15)),IF(INDEX(Import.PLE,Detalhamento!$E24,Detalhamento!BI$15)&lt;=mediçao,OFFSET(Import.PLQ,$A24-1,BI$15-1,1,1),0),0),PLE!$AA$28*OFFSET(Import.PLQ,$A24-1,BI$15-1,1,1)),IF($E24&lt;&gt;1,IF(ISNUMBER(INDEX(Import.PLE,Detalhamento!$E24,Detalhamento!BI$15)),IF(INDEX(Import.PLE,Detalhamento!$E24,Detalhamento!BI$15)&lt;=mediçao,0,OFFSET(Import.PLQ,$A24-1,BI$15-1,1,1)),OFFSET(Import.PLQ,$A24-1,BI$15-1,1,1)),(1-PLE!$AA$28)*OFFSET(Import.PLQ,$A24-1,BI$15-1,1,1))))</f>
        <v>0</v>
      </c>
    </row>
    <row r="25" spans="1:61">
      <c r="A25" s="157">
        <v>7</v>
      </c>
      <c r="B25" s="21" t="e">
        <f t="shared" ca="1" si="2"/>
        <v>#REF!</v>
      </c>
      <c r="E25" s="155">
        <f t="shared" ca="1" si="3"/>
        <v>2</v>
      </c>
      <c r="F25" s="156" t="e">
        <f t="shared" ca="1" si="4"/>
        <v>#REF!</v>
      </c>
      <c r="G25" s="156" t="e">
        <f t="shared" ca="1" si="5"/>
        <v>#REF!</v>
      </c>
      <c r="H25" s="181" t="str">
        <f t="shared" ca="1" si="5"/>
        <v/>
      </c>
      <c r="I25" s="37" t="e">
        <f t="shared" ca="1" si="6"/>
        <v>#REF!</v>
      </c>
      <c r="J25" s="146" t="e">
        <f t="shared" ca="1" si="7"/>
        <v>#REF!</v>
      </c>
      <c r="K25" s="67"/>
      <c r="L25" s="146" t="e">
        <f ca="1">IF(L$13="",0,CHOOSE(Detalhamento.OpçãoServiços,OFFSET(Import.PLQ,$A25-1,L$15-1,1,1),IF($E25&lt;&gt;1,IF(ISNUMBER(INDEX(Import.PLE,Detalhamento!$E25,Detalhamento!L$15)),IF(INDEX(Import.PLE,Detalhamento!$E25,Detalhamento!L$15)&lt;=mediçao,OFFSET(Import.PLQ,$A25-1,L$15-1,1,1),0),0),PLE!$AA$28*OFFSET(Import.PLQ,$A25-1,L$15-1,1,1)),IF($E25&lt;&gt;1,IF(ISNUMBER(INDEX(Import.PLE,Detalhamento!$E25,Detalhamento!L$15)),IF(INDEX(Import.PLE,Detalhamento!$E25,Detalhamento!L$15)&lt;=mediçao,0,OFFSET(Import.PLQ,$A25-1,L$15-1,1,1)),OFFSET(Import.PLQ,$A25-1,L$15-1,1,1)),(1-PLE!$AA$28)*OFFSET(Import.PLQ,$A25-1,L$15-1,1,1))))</f>
        <v>#REF!</v>
      </c>
      <c r="M25" s="146" t="e">
        <f ca="1">IF(M$13="",0,CHOOSE(Detalhamento.OpçãoServiços,OFFSET(Import.PLQ,$A25-1,M$15-1,1,1),IF($E25&lt;&gt;1,IF(ISNUMBER(INDEX(Import.PLE,Detalhamento!$E25,Detalhamento!M$15)),IF(INDEX(Import.PLE,Detalhamento!$E25,Detalhamento!M$15)&lt;=mediçao,OFFSET(Import.PLQ,$A25-1,M$15-1,1,1),0),0),PLE!$AA$28*OFFSET(Import.PLQ,$A25-1,M$15-1,1,1)),IF($E25&lt;&gt;1,IF(ISNUMBER(INDEX(Import.PLE,Detalhamento!$E25,Detalhamento!M$15)),IF(INDEX(Import.PLE,Detalhamento!$E25,Detalhamento!M$15)&lt;=mediçao,0,OFFSET(Import.PLQ,$A25-1,M$15-1,1,1)),OFFSET(Import.PLQ,$A25-1,M$15-1,1,1)),(1-PLE!$AA$28)*OFFSET(Import.PLQ,$A25-1,M$15-1,1,1))))</f>
        <v>#REF!</v>
      </c>
      <c r="N25" s="146" t="e">
        <f ca="1">IF(N$13="",0,CHOOSE(Detalhamento.OpçãoServiços,OFFSET(Import.PLQ,$A25-1,N$15-1,1,1),IF($E25&lt;&gt;1,IF(ISNUMBER(INDEX(Import.PLE,Detalhamento!$E25,Detalhamento!N$15)),IF(INDEX(Import.PLE,Detalhamento!$E25,Detalhamento!N$15)&lt;=mediçao,OFFSET(Import.PLQ,$A25-1,N$15-1,1,1),0),0),PLE!$AA$28*OFFSET(Import.PLQ,$A25-1,N$15-1,1,1)),IF($E25&lt;&gt;1,IF(ISNUMBER(INDEX(Import.PLE,Detalhamento!$E25,Detalhamento!N$15)),IF(INDEX(Import.PLE,Detalhamento!$E25,Detalhamento!N$15)&lt;=mediçao,0,OFFSET(Import.PLQ,$A25-1,N$15-1,1,1)),OFFSET(Import.PLQ,$A25-1,N$15-1,1,1)),(1-PLE!$AA$28)*OFFSET(Import.PLQ,$A25-1,N$15-1,1,1))))</f>
        <v>#REF!</v>
      </c>
      <c r="O25" s="146" t="e">
        <f ca="1">IF(O$13="",0,CHOOSE(Detalhamento.OpçãoServiços,OFFSET(Import.PLQ,$A25-1,O$15-1,1,1),IF($E25&lt;&gt;1,IF(ISNUMBER(INDEX(Import.PLE,Detalhamento!$E25,Detalhamento!O$15)),IF(INDEX(Import.PLE,Detalhamento!$E25,Detalhamento!O$15)&lt;=mediçao,OFFSET(Import.PLQ,$A25-1,O$15-1,1,1),0),0),PLE!$AA$28*OFFSET(Import.PLQ,$A25-1,O$15-1,1,1)),IF($E25&lt;&gt;1,IF(ISNUMBER(INDEX(Import.PLE,Detalhamento!$E25,Detalhamento!O$15)),IF(INDEX(Import.PLE,Detalhamento!$E25,Detalhamento!O$15)&lt;=mediçao,0,OFFSET(Import.PLQ,$A25-1,O$15-1,1,1)),OFFSET(Import.PLQ,$A25-1,O$15-1,1,1)),(1-PLE!$AA$28)*OFFSET(Import.PLQ,$A25-1,O$15-1,1,1))))</f>
        <v>#REF!</v>
      </c>
      <c r="P25" s="146">
        <f ca="1">IF(P$13="",0,CHOOSE(Detalhamento.OpçãoServiços,OFFSET(Import.PLQ,$A25-1,P$15-1,1,1),IF($E25&lt;&gt;1,IF(ISNUMBER(INDEX(Import.PLE,Detalhamento!$E25,Detalhamento!P$15)),IF(INDEX(Import.PLE,Detalhamento!$E25,Detalhamento!P$15)&lt;=mediçao,OFFSET(Import.PLQ,$A25-1,P$15-1,1,1),0),0),PLE!$AA$28*OFFSET(Import.PLQ,$A25-1,P$15-1,1,1)),IF($E25&lt;&gt;1,IF(ISNUMBER(INDEX(Import.PLE,Detalhamento!$E25,Detalhamento!P$15)),IF(INDEX(Import.PLE,Detalhamento!$E25,Detalhamento!P$15)&lt;=mediçao,0,OFFSET(Import.PLQ,$A25-1,P$15-1,1,1)),OFFSET(Import.PLQ,$A25-1,P$15-1,1,1)),(1-PLE!$AA$28)*OFFSET(Import.PLQ,$A25-1,P$15-1,1,1))))</f>
        <v>0</v>
      </c>
      <c r="Q25" s="146">
        <f ca="1">IF(Q$13="",0,CHOOSE(Detalhamento.OpçãoServiços,OFFSET(Import.PLQ,$A25-1,Q$15-1,1,1),IF($E25&lt;&gt;1,IF(ISNUMBER(INDEX(Import.PLE,Detalhamento!$E25,Detalhamento!Q$15)),IF(INDEX(Import.PLE,Detalhamento!$E25,Detalhamento!Q$15)&lt;=mediçao,OFFSET(Import.PLQ,$A25-1,Q$15-1,1,1),0),0),PLE!$AA$28*OFFSET(Import.PLQ,$A25-1,Q$15-1,1,1)),IF($E25&lt;&gt;1,IF(ISNUMBER(INDEX(Import.PLE,Detalhamento!$E25,Detalhamento!Q$15)),IF(INDEX(Import.PLE,Detalhamento!$E25,Detalhamento!Q$15)&lt;=mediçao,0,OFFSET(Import.PLQ,$A25-1,Q$15-1,1,1)),OFFSET(Import.PLQ,$A25-1,Q$15-1,1,1)),(1-PLE!$AA$28)*OFFSET(Import.PLQ,$A25-1,Q$15-1,1,1))))</f>
        <v>0</v>
      </c>
      <c r="R25" s="146">
        <f ca="1">IF(R$13="",0,CHOOSE(Detalhamento.OpçãoServiços,OFFSET(Import.PLQ,$A25-1,R$15-1,1,1),IF($E25&lt;&gt;1,IF(ISNUMBER(INDEX(Import.PLE,Detalhamento!$E25,Detalhamento!R$15)),IF(INDEX(Import.PLE,Detalhamento!$E25,Detalhamento!R$15)&lt;=mediçao,OFFSET(Import.PLQ,$A25-1,R$15-1,1,1),0),0),PLE!$AA$28*OFFSET(Import.PLQ,$A25-1,R$15-1,1,1)),IF($E25&lt;&gt;1,IF(ISNUMBER(INDEX(Import.PLE,Detalhamento!$E25,Detalhamento!R$15)),IF(INDEX(Import.PLE,Detalhamento!$E25,Detalhamento!R$15)&lt;=mediçao,0,OFFSET(Import.PLQ,$A25-1,R$15-1,1,1)),OFFSET(Import.PLQ,$A25-1,R$15-1,1,1)),(1-PLE!$AA$28)*OFFSET(Import.PLQ,$A25-1,R$15-1,1,1))))</f>
        <v>0</v>
      </c>
      <c r="S25" s="146">
        <f ca="1">IF(S$13="",0,CHOOSE(Detalhamento.OpçãoServiços,OFFSET(Import.PLQ,$A25-1,S$15-1,1,1),IF($E25&lt;&gt;1,IF(ISNUMBER(INDEX(Import.PLE,Detalhamento!$E25,Detalhamento!S$15)),IF(INDEX(Import.PLE,Detalhamento!$E25,Detalhamento!S$15)&lt;=mediçao,OFFSET(Import.PLQ,$A25-1,S$15-1,1,1),0),0),PLE!$AA$28*OFFSET(Import.PLQ,$A25-1,S$15-1,1,1)),IF($E25&lt;&gt;1,IF(ISNUMBER(INDEX(Import.PLE,Detalhamento!$E25,Detalhamento!S$15)),IF(INDEX(Import.PLE,Detalhamento!$E25,Detalhamento!S$15)&lt;=mediçao,0,OFFSET(Import.PLQ,$A25-1,S$15-1,1,1)),OFFSET(Import.PLQ,$A25-1,S$15-1,1,1)),(1-PLE!$AA$28)*OFFSET(Import.PLQ,$A25-1,S$15-1,1,1))))</f>
        <v>0</v>
      </c>
      <c r="T25" s="146">
        <f ca="1">IF(T$13="",0,CHOOSE(Detalhamento.OpçãoServiços,OFFSET(Import.PLQ,$A25-1,T$15-1,1,1),IF($E25&lt;&gt;1,IF(ISNUMBER(INDEX(Import.PLE,Detalhamento!$E25,Detalhamento!T$15)),IF(INDEX(Import.PLE,Detalhamento!$E25,Detalhamento!T$15)&lt;=mediçao,OFFSET(Import.PLQ,$A25-1,T$15-1,1,1),0),0),PLE!$AA$28*OFFSET(Import.PLQ,$A25-1,T$15-1,1,1)),IF($E25&lt;&gt;1,IF(ISNUMBER(INDEX(Import.PLE,Detalhamento!$E25,Detalhamento!T$15)),IF(INDEX(Import.PLE,Detalhamento!$E25,Detalhamento!T$15)&lt;=mediçao,0,OFFSET(Import.PLQ,$A25-1,T$15-1,1,1)),OFFSET(Import.PLQ,$A25-1,T$15-1,1,1)),(1-PLE!$AA$28)*OFFSET(Import.PLQ,$A25-1,T$15-1,1,1))))</f>
        <v>0</v>
      </c>
      <c r="U25" s="146">
        <f ca="1">IF(U$13="",0,CHOOSE(Detalhamento.OpçãoServiços,OFFSET(Import.PLQ,$A25-1,U$15-1,1,1),IF($E25&lt;&gt;1,IF(ISNUMBER(INDEX(Import.PLE,Detalhamento!$E25,Detalhamento!U$15)),IF(INDEX(Import.PLE,Detalhamento!$E25,Detalhamento!U$15)&lt;=mediçao,OFFSET(Import.PLQ,$A25-1,U$15-1,1,1),0),0),PLE!$AA$28*OFFSET(Import.PLQ,$A25-1,U$15-1,1,1)),IF($E25&lt;&gt;1,IF(ISNUMBER(INDEX(Import.PLE,Detalhamento!$E25,Detalhamento!U$15)),IF(INDEX(Import.PLE,Detalhamento!$E25,Detalhamento!U$15)&lt;=mediçao,0,OFFSET(Import.PLQ,$A25-1,U$15-1,1,1)),OFFSET(Import.PLQ,$A25-1,U$15-1,1,1)),(1-PLE!$AA$28)*OFFSET(Import.PLQ,$A25-1,U$15-1,1,1))))</f>
        <v>0</v>
      </c>
      <c r="V25" s="146">
        <f ca="1">IF(V$13="",0,CHOOSE(Detalhamento.OpçãoServiços,OFFSET(Import.PLQ,$A25-1,V$15-1,1,1),IF($E25&lt;&gt;1,IF(ISNUMBER(INDEX(Import.PLE,Detalhamento!$E25,Detalhamento!V$15)),IF(INDEX(Import.PLE,Detalhamento!$E25,Detalhamento!V$15)&lt;=mediçao,OFFSET(Import.PLQ,$A25-1,V$15-1,1,1),0),0),PLE!$AA$28*OFFSET(Import.PLQ,$A25-1,V$15-1,1,1)),IF($E25&lt;&gt;1,IF(ISNUMBER(INDEX(Import.PLE,Detalhamento!$E25,Detalhamento!V$15)),IF(INDEX(Import.PLE,Detalhamento!$E25,Detalhamento!V$15)&lt;=mediçao,0,OFFSET(Import.PLQ,$A25-1,V$15-1,1,1)),OFFSET(Import.PLQ,$A25-1,V$15-1,1,1)),(1-PLE!$AA$28)*OFFSET(Import.PLQ,$A25-1,V$15-1,1,1))))</f>
        <v>0</v>
      </c>
      <c r="W25" s="146">
        <f ca="1">IF(W$13="",0,CHOOSE(Detalhamento.OpçãoServiços,OFFSET(Import.PLQ,$A25-1,W$15-1,1,1),IF($E25&lt;&gt;1,IF(ISNUMBER(INDEX(Import.PLE,Detalhamento!$E25,Detalhamento!W$15)),IF(INDEX(Import.PLE,Detalhamento!$E25,Detalhamento!W$15)&lt;=mediçao,OFFSET(Import.PLQ,$A25-1,W$15-1,1,1),0),0),PLE!$AA$28*OFFSET(Import.PLQ,$A25-1,W$15-1,1,1)),IF($E25&lt;&gt;1,IF(ISNUMBER(INDEX(Import.PLE,Detalhamento!$E25,Detalhamento!W$15)),IF(INDEX(Import.PLE,Detalhamento!$E25,Detalhamento!W$15)&lt;=mediçao,0,OFFSET(Import.PLQ,$A25-1,W$15-1,1,1)),OFFSET(Import.PLQ,$A25-1,W$15-1,1,1)),(1-PLE!$AA$28)*OFFSET(Import.PLQ,$A25-1,W$15-1,1,1))))</f>
        <v>0</v>
      </c>
      <c r="X25" s="146">
        <f ca="1">IF(X$13="",0,CHOOSE(Detalhamento.OpçãoServiços,OFFSET(Import.PLQ,$A25-1,X$15-1,1,1),IF($E25&lt;&gt;1,IF(ISNUMBER(INDEX(Import.PLE,Detalhamento!$E25,Detalhamento!X$15)),IF(INDEX(Import.PLE,Detalhamento!$E25,Detalhamento!X$15)&lt;=mediçao,OFFSET(Import.PLQ,$A25-1,X$15-1,1,1),0),0),PLE!$AA$28*OFFSET(Import.PLQ,$A25-1,X$15-1,1,1)),IF($E25&lt;&gt;1,IF(ISNUMBER(INDEX(Import.PLE,Detalhamento!$E25,Detalhamento!X$15)),IF(INDEX(Import.PLE,Detalhamento!$E25,Detalhamento!X$15)&lt;=mediçao,0,OFFSET(Import.PLQ,$A25-1,X$15-1,1,1)),OFFSET(Import.PLQ,$A25-1,X$15-1,1,1)),(1-PLE!$AA$28)*OFFSET(Import.PLQ,$A25-1,X$15-1,1,1))))</f>
        <v>0</v>
      </c>
      <c r="Y25" s="146">
        <f ca="1">IF(Y$13="",0,CHOOSE(Detalhamento.OpçãoServiços,OFFSET(Import.PLQ,$A25-1,Y$15-1,1,1),IF($E25&lt;&gt;1,IF(ISNUMBER(INDEX(Import.PLE,Detalhamento!$E25,Detalhamento!Y$15)),IF(INDEX(Import.PLE,Detalhamento!$E25,Detalhamento!Y$15)&lt;=mediçao,OFFSET(Import.PLQ,$A25-1,Y$15-1,1,1),0),0),PLE!$AA$28*OFFSET(Import.PLQ,$A25-1,Y$15-1,1,1)),IF($E25&lt;&gt;1,IF(ISNUMBER(INDEX(Import.PLE,Detalhamento!$E25,Detalhamento!Y$15)),IF(INDEX(Import.PLE,Detalhamento!$E25,Detalhamento!Y$15)&lt;=mediçao,0,OFFSET(Import.PLQ,$A25-1,Y$15-1,1,1)),OFFSET(Import.PLQ,$A25-1,Y$15-1,1,1)),(1-PLE!$AA$28)*OFFSET(Import.PLQ,$A25-1,Y$15-1,1,1))))</f>
        <v>0</v>
      </c>
      <c r="Z25" s="146">
        <f ca="1">IF(Z$13="",0,CHOOSE(Detalhamento.OpçãoServiços,OFFSET(Import.PLQ,$A25-1,Z$15-1,1,1),IF($E25&lt;&gt;1,IF(ISNUMBER(INDEX(Import.PLE,Detalhamento!$E25,Detalhamento!Z$15)),IF(INDEX(Import.PLE,Detalhamento!$E25,Detalhamento!Z$15)&lt;=mediçao,OFFSET(Import.PLQ,$A25-1,Z$15-1,1,1),0),0),PLE!$AA$28*OFFSET(Import.PLQ,$A25-1,Z$15-1,1,1)),IF($E25&lt;&gt;1,IF(ISNUMBER(INDEX(Import.PLE,Detalhamento!$E25,Detalhamento!Z$15)),IF(INDEX(Import.PLE,Detalhamento!$E25,Detalhamento!Z$15)&lt;=mediçao,0,OFFSET(Import.PLQ,$A25-1,Z$15-1,1,1)),OFFSET(Import.PLQ,$A25-1,Z$15-1,1,1)),(1-PLE!$AA$28)*OFFSET(Import.PLQ,$A25-1,Z$15-1,1,1))))</f>
        <v>0</v>
      </c>
      <c r="AA25" s="146">
        <f ca="1">IF(AA$13="",0,CHOOSE(Detalhamento.OpçãoServiços,OFFSET(Import.PLQ,$A25-1,AA$15-1,1,1),IF($E25&lt;&gt;1,IF(ISNUMBER(INDEX(Import.PLE,Detalhamento!$E25,Detalhamento!AA$15)),IF(INDEX(Import.PLE,Detalhamento!$E25,Detalhamento!AA$15)&lt;=mediçao,OFFSET(Import.PLQ,$A25-1,AA$15-1,1,1),0),0),PLE!$AA$28*OFFSET(Import.PLQ,$A25-1,AA$15-1,1,1)),IF($E25&lt;&gt;1,IF(ISNUMBER(INDEX(Import.PLE,Detalhamento!$E25,Detalhamento!AA$15)),IF(INDEX(Import.PLE,Detalhamento!$E25,Detalhamento!AA$15)&lt;=mediçao,0,OFFSET(Import.PLQ,$A25-1,AA$15-1,1,1)),OFFSET(Import.PLQ,$A25-1,AA$15-1,1,1)),(1-PLE!$AA$28)*OFFSET(Import.PLQ,$A25-1,AA$15-1,1,1))))</f>
        <v>0</v>
      </c>
      <c r="AB25" s="146">
        <f ca="1">IF(AB$13="",0,CHOOSE(Detalhamento.OpçãoServiços,OFFSET(Import.PLQ,$A25-1,AB$15-1,1,1),IF($E25&lt;&gt;1,IF(ISNUMBER(INDEX(Import.PLE,Detalhamento!$E25,Detalhamento!AB$15)),IF(INDEX(Import.PLE,Detalhamento!$E25,Detalhamento!AB$15)&lt;=mediçao,OFFSET(Import.PLQ,$A25-1,AB$15-1,1,1),0),0),PLE!$AA$28*OFFSET(Import.PLQ,$A25-1,AB$15-1,1,1)),IF($E25&lt;&gt;1,IF(ISNUMBER(INDEX(Import.PLE,Detalhamento!$E25,Detalhamento!AB$15)),IF(INDEX(Import.PLE,Detalhamento!$E25,Detalhamento!AB$15)&lt;=mediçao,0,OFFSET(Import.PLQ,$A25-1,AB$15-1,1,1)),OFFSET(Import.PLQ,$A25-1,AB$15-1,1,1)),(1-PLE!$AA$28)*OFFSET(Import.PLQ,$A25-1,AB$15-1,1,1))))</f>
        <v>0</v>
      </c>
      <c r="AC25" s="146">
        <f ca="1">IF(AC$13="",0,CHOOSE(Detalhamento.OpçãoServiços,OFFSET(Import.PLQ,$A25-1,AC$15-1,1,1),IF($E25&lt;&gt;1,IF(ISNUMBER(INDEX(Import.PLE,Detalhamento!$E25,Detalhamento!AC$15)),IF(INDEX(Import.PLE,Detalhamento!$E25,Detalhamento!AC$15)&lt;=mediçao,OFFSET(Import.PLQ,$A25-1,AC$15-1,1,1),0),0),PLE!$AA$28*OFFSET(Import.PLQ,$A25-1,AC$15-1,1,1)),IF($E25&lt;&gt;1,IF(ISNUMBER(INDEX(Import.PLE,Detalhamento!$E25,Detalhamento!AC$15)),IF(INDEX(Import.PLE,Detalhamento!$E25,Detalhamento!AC$15)&lt;=mediçao,0,OFFSET(Import.PLQ,$A25-1,AC$15-1,1,1)),OFFSET(Import.PLQ,$A25-1,AC$15-1,1,1)),(1-PLE!$AA$28)*OFFSET(Import.PLQ,$A25-1,AC$15-1,1,1))))</f>
        <v>0</v>
      </c>
      <c r="AD25" s="146">
        <f ca="1">IF(AD$13="",0,CHOOSE(Detalhamento.OpçãoServiços,OFFSET(Import.PLQ,$A25-1,AD$15-1,1,1),IF($E25&lt;&gt;1,IF(ISNUMBER(INDEX(Import.PLE,Detalhamento!$E25,Detalhamento!AD$15)),IF(INDEX(Import.PLE,Detalhamento!$E25,Detalhamento!AD$15)&lt;=mediçao,OFFSET(Import.PLQ,$A25-1,AD$15-1,1,1),0),0),PLE!$AA$28*OFFSET(Import.PLQ,$A25-1,AD$15-1,1,1)),IF($E25&lt;&gt;1,IF(ISNUMBER(INDEX(Import.PLE,Detalhamento!$E25,Detalhamento!AD$15)),IF(INDEX(Import.PLE,Detalhamento!$E25,Detalhamento!AD$15)&lt;=mediçao,0,OFFSET(Import.PLQ,$A25-1,AD$15-1,1,1)),OFFSET(Import.PLQ,$A25-1,AD$15-1,1,1)),(1-PLE!$AA$28)*OFFSET(Import.PLQ,$A25-1,AD$15-1,1,1))))</f>
        <v>0</v>
      </c>
      <c r="AE25" s="146">
        <f ca="1">IF(AE$13="",0,CHOOSE(Detalhamento.OpçãoServiços,OFFSET(Import.PLQ,$A25-1,AE$15-1,1,1),IF($E25&lt;&gt;1,IF(ISNUMBER(INDEX(Import.PLE,Detalhamento!$E25,Detalhamento!AE$15)),IF(INDEX(Import.PLE,Detalhamento!$E25,Detalhamento!AE$15)&lt;=mediçao,OFFSET(Import.PLQ,$A25-1,AE$15-1,1,1),0),0),PLE!$AA$28*OFFSET(Import.PLQ,$A25-1,AE$15-1,1,1)),IF($E25&lt;&gt;1,IF(ISNUMBER(INDEX(Import.PLE,Detalhamento!$E25,Detalhamento!AE$15)),IF(INDEX(Import.PLE,Detalhamento!$E25,Detalhamento!AE$15)&lt;=mediçao,0,OFFSET(Import.PLQ,$A25-1,AE$15-1,1,1)),OFFSET(Import.PLQ,$A25-1,AE$15-1,1,1)),(1-PLE!$AA$28)*OFFSET(Import.PLQ,$A25-1,AE$15-1,1,1))))</f>
        <v>0</v>
      </c>
      <c r="AF25" s="146">
        <f ca="1">IF(AF$13="",0,CHOOSE(Detalhamento.OpçãoServiços,OFFSET(Import.PLQ,$A25-1,AF$15-1,1,1),IF($E25&lt;&gt;1,IF(ISNUMBER(INDEX(Import.PLE,Detalhamento!$E25,Detalhamento!AF$15)),IF(INDEX(Import.PLE,Detalhamento!$E25,Detalhamento!AF$15)&lt;=mediçao,OFFSET(Import.PLQ,$A25-1,AF$15-1,1,1),0),0),PLE!$AA$28*OFFSET(Import.PLQ,$A25-1,AF$15-1,1,1)),IF($E25&lt;&gt;1,IF(ISNUMBER(INDEX(Import.PLE,Detalhamento!$E25,Detalhamento!AF$15)),IF(INDEX(Import.PLE,Detalhamento!$E25,Detalhamento!AF$15)&lt;=mediçao,0,OFFSET(Import.PLQ,$A25-1,AF$15-1,1,1)),OFFSET(Import.PLQ,$A25-1,AF$15-1,1,1)),(1-PLE!$AA$28)*OFFSET(Import.PLQ,$A25-1,AF$15-1,1,1))))</f>
        <v>0</v>
      </c>
      <c r="AG25" s="146">
        <f ca="1">IF(AG$13="",0,CHOOSE(Detalhamento.OpçãoServiços,OFFSET(Import.PLQ,$A25-1,AG$15-1,1,1),IF($E25&lt;&gt;1,IF(ISNUMBER(INDEX(Import.PLE,Detalhamento!$E25,Detalhamento!AG$15)),IF(INDEX(Import.PLE,Detalhamento!$E25,Detalhamento!AG$15)&lt;=mediçao,OFFSET(Import.PLQ,$A25-1,AG$15-1,1,1),0),0),PLE!$AA$28*OFFSET(Import.PLQ,$A25-1,AG$15-1,1,1)),IF($E25&lt;&gt;1,IF(ISNUMBER(INDEX(Import.PLE,Detalhamento!$E25,Detalhamento!AG$15)),IF(INDEX(Import.PLE,Detalhamento!$E25,Detalhamento!AG$15)&lt;=mediçao,0,OFFSET(Import.PLQ,$A25-1,AG$15-1,1,1)),OFFSET(Import.PLQ,$A25-1,AG$15-1,1,1)),(1-PLE!$AA$28)*OFFSET(Import.PLQ,$A25-1,AG$15-1,1,1))))</f>
        <v>0</v>
      </c>
      <c r="AH25" s="146">
        <f ca="1">IF(AH$13="",0,CHOOSE(Detalhamento.OpçãoServiços,OFFSET(Import.PLQ,$A25-1,AH$15-1,1,1),IF($E25&lt;&gt;1,IF(ISNUMBER(INDEX(Import.PLE,Detalhamento!$E25,Detalhamento!AH$15)),IF(INDEX(Import.PLE,Detalhamento!$E25,Detalhamento!AH$15)&lt;=mediçao,OFFSET(Import.PLQ,$A25-1,AH$15-1,1,1),0),0),PLE!$AA$28*OFFSET(Import.PLQ,$A25-1,AH$15-1,1,1)),IF($E25&lt;&gt;1,IF(ISNUMBER(INDEX(Import.PLE,Detalhamento!$E25,Detalhamento!AH$15)),IF(INDEX(Import.PLE,Detalhamento!$E25,Detalhamento!AH$15)&lt;=mediçao,0,OFFSET(Import.PLQ,$A25-1,AH$15-1,1,1)),OFFSET(Import.PLQ,$A25-1,AH$15-1,1,1)),(1-PLE!$AA$28)*OFFSET(Import.PLQ,$A25-1,AH$15-1,1,1))))</f>
        <v>0</v>
      </c>
      <c r="AI25" s="146">
        <f ca="1">IF(AI$13="",0,CHOOSE(Detalhamento.OpçãoServiços,OFFSET(Import.PLQ,$A25-1,AI$15-1,1,1),IF($E25&lt;&gt;1,IF(ISNUMBER(INDEX(Import.PLE,Detalhamento!$E25,Detalhamento!AI$15)),IF(INDEX(Import.PLE,Detalhamento!$E25,Detalhamento!AI$15)&lt;=mediçao,OFFSET(Import.PLQ,$A25-1,AI$15-1,1,1),0),0),PLE!$AA$28*OFFSET(Import.PLQ,$A25-1,AI$15-1,1,1)),IF($E25&lt;&gt;1,IF(ISNUMBER(INDEX(Import.PLE,Detalhamento!$E25,Detalhamento!AI$15)),IF(INDEX(Import.PLE,Detalhamento!$E25,Detalhamento!AI$15)&lt;=mediçao,0,OFFSET(Import.PLQ,$A25-1,AI$15-1,1,1)),OFFSET(Import.PLQ,$A25-1,AI$15-1,1,1)),(1-PLE!$AA$28)*OFFSET(Import.PLQ,$A25-1,AI$15-1,1,1))))</f>
        <v>0</v>
      </c>
      <c r="AJ25" s="146">
        <f ca="1">IF(AJ$13="",0,CHOOSE(Detalhamento.OpçãoServiços,OFFSET(Import.PLQ,$A25-1,AJ$15-1,1,1),IF($E25&lt;&gt;1,IF(ISNUMBER(INDEX(Import.PLE,Detalhamento!$E25,Detalhamento!AJ$15)),IF(INDEX(Import.PLE,Detalhamento!$E25,Detalhamento!AJ$15)&lt;=mediçao,OFFSET(Import.PLQ,$A25-1,AJ$15-1,1,1),0),0),PLE!$AA$28*OFFSET(Import.PLQ,$A25-1,AJ$15-1,1,1)),IF($E25&lt;&gt;1,IF(ISNUMBER(INDEX(Import.PLE,Detalhamento!$E25,Detalhamento!AJ$15)),IF(INDEX(Import.PLE,Detalhamento!$E25,Detalhamento!AJ$15)&lt;=mediçao,0,OFFSET(Import.PLQ,$A25-1,AJ$15-1,1,1)),OFFSET(Import.PLQ,$A25-1,AJ$15-1,1,1)),(1-PLE!$AA$28)*OFFSET(Import.PLQ,$A25-1,AJ$15-1,1,1))))</f>
        <v>0</v>
      </c>
      <c r="AK25" s="146">
        <f ca="1">IF(AK$13="",0,CHOOSE(Detalhamento.OpçãoServiços,OFFSET(Import.PLQ,$A25-1,AK$15-1,1,1),IF($E25&lt;&gt;1,IF(ISNUMBER(INDEX(Import.PLE,Detalhamento!$E25,Detalhamento!AK$15)),IF(INDEX(Import.PLE,Detalhamento!$E25,Detalhamento!AK$15)&lt;=mediçao,OFFSET(Import.PLQ,$A25-1,AK$15-1,1,1),0),0),PLE!$AA$28*OFFSET(Import.PLQ,$A25-1,AK$15-1,1,1)),IF($E25&lt;&gt;1,IF(ISNUMBER(INDEX(Import.PLE,Detalhamento!$E25,Detalhamento!AK$15)),IF(INDEX(Import.PLE,Detalhamento!$E25,Detalhamento!AK$15)&lt;=mediçao,0,OFFSET(Import.PLQ,$A25-1,AK$15-1,1,1)),OFFSET(Import.PLQ,$A25-1,AK$15-1,1,1)),(1-PLE!$AA$28)*OFFSET(Import.PLQ,$A25-1,AK$15-1,1,1))))</f>
        <v>0</v>
      </c>
      <c r="AL25" s="146">
        <f ca="1">IF(AL$13="",0,CHOOSE(Detalhamento.OpçãoServiços,OFFSET(Import.PLQ,$A25-1,AL$15-1,1,1),IF($E25&lt;&gt;1,IF(ISNUMBER(INDEX(Import.PLE,Detalhamento!$E25,Detalhamento!AL$15)),IF(INDEX(Import.PLE,Detalhamento!$E25,Detalhamento!AL$15)&lt;=mediçao,OFFSET(Import.PLQ,$A25-1,AL$15-1,1,1),0),0),PLE!$AA$28*OFFSET(Import.PLQ,$A25-1,AL$15-1,1,1)),IF($E25&lt;&gt;1,IF(ISNUMBER(INDEX(Import.PLE,Detalhamento!$E25,Detalhamento!AL$15)),IF(INDEX(Import.PLE,Detalhamento!$E25,Detalhamento!AL$15)&lt;=mediçao,0,OFFSET(Import.PLQ,$A25-1,AL$15-1,1,1)),OFFSET(Import.PLQ,$A25-1,AL$15-1,1,1)),(1-PLE!$AA$28)*OFFSET(Import.PLQ,$A25-1,AL$15-1,1,1))))</f>
        <v>0</v>
      </c>
      <c r="AM25" s="146">
        <f ca="1">IF(AM$13="",0,CHOOSE(Detalhamento.OpçãoServiços,OFFSET(Import.PLQ,$A25-1,AM$15-1,1,1),IF($E25&lt;&gt;1,IF(ISNUMBER(INDEX(Import.PLE,Detalhamento!$E25,Detalhamento!AM$15)),IF(INDEX(Import.PLE,Detalhamento!$E25,Detalhamento!AM$15)&lt;=mediçao,OFFSET(Import.PLQ,$A25-1,AM$15-1,1,1),0),0),PLE!$AA$28*OFFSET(Import.PLQ,$A25-1,AM$15-1,1,1)),IF($E25&lt;&gt;1,IF(ISNUMBER(INDEX(Import.PLE,Detalhamento!$E25,Detalhamento!AM$15)),IF(INDEX(Import.PLE,Detalhamento!$E25,Detalhamento!AM$15)&lt;=mediçao,0,OFFSET(Import.PLQ,$A25-1,AM$15-1,1,1)),OFFSET(Import.PLQ,$A25-1,AM$15-1,1,1)),(1-PLE!$AA$28)*OFFSET(Import.PLQ,$A25-1,AM$15-1,1,1))))</f>
        <v>0</v>
      </c>
      <c r="AN25" s="146">
        <f ca="1">IF(AN$13="",0,CHOOSE(Detalhamento.OpçãoServiços,OFFSET(Import.PLQ,$A25-1,AN$15-1,1,1),IF($E25&lt;&gt;1,IF(ISNUMBER(INDEX(Import.PLE,Detalhamento!$E25,Detalhamento!AN$15)),IF(INDEX(Import.PLE,Detalhamento!$E25,Detalhamento!AN$15)&lt;=mediçao,OFFSET(Import.PLQ,$A25-1,AN$15-1,1,1),0),0),PLE!$AA$28*OFFSET(Import.PLQ,$A25-1,AN$15-1,1,1)),IF($E25&lt;&gt;1,IF(ISNUMBER(INDEX(Import.PLE,Detalhamento!$E25,Detalhamento!AN$15)),IF(INDEX(Import.PLE,Detalhamento!$E25,Detalhamento!AN$15)&lt;=mediçao,0,OFFSET(Import.PLQ,$A25-1,AN$15-1,1,1)),OFFSET(Import.PLQ,$A25-1,AN$15-1,1,1)),(1-PLE!$AA$28)*OFFSET(Import.PLQ,$A25-1,AN$15-1,1,1))))</f>
        <v>0</v>
      </c>
      <c r="AO25" s="146">
        <f ca="1">IF(AO$13="",0,CHOOSE(Detalhamento.OpçãoServiços,OFFSET(Import.PLQ,$A25-1,AO$15-1,1,1),IF($E25&lt;&gt;1,IF(ISNUMBER(INDEX(Import.PLE,Detalhamento!$E25,Detalhamento!AO$15)),IF(INDEX(Import.PLE,Detalhamento!$E25,Detalhamento!AO$15)&lt;=mediçao,OFFSET(Import.PLQ,$A25-1,AO$15-1,1,1),0),0),PLE!$AA$28*OFFSET(Import.PLQ,$A25-1,AO$15-1,1,1)),IF($E25&lt;&gt;1,IF(ISNUMBER(INDEX(Import.PLE,Detalhamento!$E25,Detalhamento!AO$15)),IF(INDEX(Import.PLE,Detalhamento!$E25,Detalhamento!AO$15)&lt;=mediçao,0,OFFSET(Import.PLQ,$A25-1,AO$15-1,1,1)),OFFSET(Import.PLQ,$A25-1,AO$15-1,1,1)),(1-PLE!$AA$28)*OFFSET(Import.PLQ,$A25-1,AO$15-1,1,1))))</f>
        <v>0</v>
      </c>
      <c r="AP25" s="146">
        <f ca="1">IF(AP$13="",0,CHOOSE(Detalhamento.OpçãoServiços,OFFSET(Import.PLQ,$A25-1,AP$15-1,1,1),IF($E25&lt;&gt;1,IF(ISNUMBER(INDEX(Import.PLE,Detalhamento!$E25,Detalhamento!AP$15)),IF(INDEX(Import.PLE,Detalhamento!$E25,Detalhamento!AP$15)&lt;=mediçao,OFFSET(Import.PLQ,$A25-1,AP$15-1,1,1),0),0),PLE!$AA$28*OFFSET(Import.PLQ,$A25-1,AP$15-1,1,1)),IF($E25&lt;&gt;1,IF(ISNUMBER(INDEX(Import.PLE,Detalhamento!$E25,Detalhamento!AP$15)),IF(INDEX(Import.PLE,Detalhamento!$E25,Detalhamento!AP$15)&lt;=mediçao,0,OFFSET(Import.PLQ,$A25-1,AP$15-1,1,1)),OFFSET(Import.PLQ,$A25-1,AP$15-1,1,1)),(1-PLE!$AA$28)*OFFSET(Import.PLQ,$A25-1,AP$15-1,1,1))))</f>
        <v>0</v>
      </c>
      <c r="AQ25" s="146">
        <f ca="1">IF(AQ$13="",0,CHOOSE(Detalhamento.OpçãoServiços,OFFSET(Import.PLQ,$A25-1,AQ$15-1,1,1),IF($E25&lt;&gt;1,IF(ISNUMBER(INDEX(Import.PLE,Detalhamento!$E25,Detalhamento!AQ$15)),IF(INDEX(Import.PLE,Detalhamento!$E25,Detalhamento!AQ$15)&lt;=mediçao,OFFSET(Import.PLQ,$A25-1,AQ$15-1,1,1),0),0),PLE!$AA$28*OFFSET(Import.PLQ,$A25-1,AQ$15-1,1,1)),IF($E25&lt;&gt;1,IF(ISNUMBER(INDEX(Import.PLE,Detalhamento!$E25,Detalhamento!AQ$15)),IF(INDEX(Import.PLE,Detalhamento!$E25,Detalhamento!AQ$15)&lt;=mediçao,0,OFFSET(Import.PLQ,$A25-1,AQ$15-1,1,1)),OFFSET(Import.PLQ,$A25-1,AQ$15-1,1,1)),(1-PLE!$AA$28)*OFFSET(Import.PLQ,$A25-1,AQ$15-1,1,1))))</f>
        <v>0</v>
      </c>
      <c r="AR25" s="146">
        <f ca="1">IF(AR$13="",0,CHOOSE(Detalhamento.OpçãoServiços,OFFSET(Import.PLQ,$A25-1,AR$15-1,1,1),IF($E25&lt;&gt;1,IF(ISNUMBER(INDEX(Import.PLE,Detalhamento!$E25,Detalhamento!AR$15)),IF(INDEX(Import.PLE,Detalhamento!$E25,Detalhamento!AR$15)&lt;=mediçao,OFFSET(Import.PLQ,$A25-1,AR$15-1,1,1),0),0),PLE!$AA$28*OFFSET(Import.PLQ,$A25-1,AR$15-1,1,1)),IF($E25&lt;&gt;1,IF(ISNUMBER(INDEX(Import.PLE,Detalhamento!$E25,Detalhamento!AR$15)),IF(INDEX(Import.PLE,Detalhamento!$E25,Detalhamento!AR$15)&lt;=mediçao,0,OFFSET(Import.PLQ,$A25-1,AR$15-1,1,1)),OFFSET(Import.PLQ,$A25-1,AR$15-1,1,1)),(1-PLE!$AA$28)*OFFSET(Import.PLQ,$A25-1,AR$15-1,1,1))))</f>
        <v>0</v>
      </c>
      <c r="AS25" s="146">
        <f ca="1">IF(AS$13="",0,CHOOSE(Detalhamento.OpçãoServiços,OFFSET(Import.PLQ,$A25-1,AS$15-1,1,1),IF($E25&lt;&gt;1,IF(ISNUMBER(INDEX(Import.PLE,Detalhamento!$E25,Detalhamento!AS$15)),IF(INDEX(Import.PLE,Detalhamento!$E25,Detalhamento!AS$15)&lt;=mediçao,OFFSET(Import.PLQ,$A25-1,AS$15-1,1,1),0),0),PLE!$AA$28*OFFSET(Import.PLQ,$A25-1,AS$15-1,1,1)),IF($E25&lt;&gt;1,IF(ISNUMBER(INDEX(Import.PLE,Detalhamento!$E25,Detalhamento!AS$15)),IF(INDEX(Import.PLE,Detalhamento!$E25,Detalhamento!AS$15)&lt;=mediçao,0,OFFSET(Import.PLQ,$A25-1,AS$15-1,1,1)),OFFSET(Import.PLQ,$A25-1,AS$15-1,1,1)),(1-PLE!$AA$28)*OFFSET(Import.PLQ,$A25-1,AS$15-1,1,1))))</f>
        <v>0</v>
      </c>
      <c r="AT25" s="146">
        <f ca="1">IF(AT$13="",0,CHOOSE(Detalhamento.OpçãoServiços,OFFSET(Import.PLQ,$A25-1,AT$15-1,1,1),IF($E25&lt;&gt;1,IF(ISNUMBER(INDEX(Import.PLE,Detalhamento!$E25,Detalhamento!AT$15)),IF(INDEX(Import.PLE,Detalhamento!$E25,Detalhamento!AT$15)&lt;=mediçao,OFFSET(Import.PLQ,$A25-1,AT$15-1,1,1),0),0),PLE!$AA$28*OFFSET(Import.PLQ,$A25-1,AT$15-1,1,1)),IF($E25&lt;&gt;1,IF(ISNUMBER(INDEX(Import.PLE,Detalhamento!$E25,Detalhamento!AT$15)),IF(INDEX(Import.PLE,Detalhamento!$E25,Detalhamento!AT$15)&lt;=mediçao,0,OFFSET(Import.PLQ,$A25-1,AT$15-1,1,1)),OFFSET(Import.PLQ,$A25-1,AT$15-1,1,1)),(1-PLE!$AA$28)*OFFSET(Import.PLQ,$A25-1,AT$15-1,1,1))))</f>
        <v>0</v>
      </c>
      <c r="AU25" s="146">
        <f ca="1">IF(AU$13="",0,CHOOSE(Detalhamento.OpçãoServiços,OFFSET(Import.PLQ,$A25-1,AU$15-1,1,1),IF($E25&lt;&gt;1,IF(ISNUMBER(INDEX(Import.PLE,Detalhamento!$E25,Detalhamento!AU$15)),IF(INDEX(Import.PLE,Detalhamento!$E25,Detalhamento!AU$15)&lt;=mediçao,OFFSET(Import.PLQ,$A25-1,AU$15-1,1,1),0),0),PLE!$AA$28*OFFSET(Import.PLQ,$A25-1,AU$15-1,1,1)),IF($E25&lt;&gt;1,IF(ISNUMBER(INDEX(Import.PLE,Detalhamento!$E25,Detalhamento!AU$15)),IF(INDEX(Import.PLE,Detalhamento!$E25,Detalhamento!AU$15)&lt;=mediçao,0,OFFSET(Import.PLQ,$A25-1,AU$15-1,1,1)),OFFSET(Import.PLQ,$A25-1,AU$15-1,1,1)),(1-PLE!$AA$28)*OFFSET(Import.PLQ,$A25-1,AU$15-1,1,1))))</f>
        <v>0</v>
      </c>
      <c r="AV25" s="146">
        <f ca="1">IF(AV$13="",0,CHOOSE(Detalhamento.OpçãoServiços,OFFSET(Import.PLQ,$A25-1,AV$15-1,1,1),IF($E25&lt;&gt;1,IF(ISNUMBER(INDEX(Import.PLE,Detalhamento!$E25,Detalhamento!AV$15)),IF(INDEX(Import.PLE,Detalhamento!$E25,Detalhamento!AV$15)&lt;=mediçao,OFFSET(Import.PLQ,$A25-1,AV$15-1,1,1),0),0),PLE!$AA$28*OFFSET(Import.PLQ,$A25-1,AV$15-1,1,1)),IF($E25&lt;&gt;1,IF(ISNUMBER(INDEX(Import.PLE,Detalhamento!$E25,Detalhamento!AV$15)),IF(INDEX(Import.PLE,Detalhamento!$E25,Detalhamento!AV$15)&lt;=mediçao,0,OFFSET(Import.PLQ,$A25-1,AV$15-1,1,1)),OFFSET(Import.PLQ,$A25-1,AV$15-1,1,1)),(1-PLE!$AA$28)*OFFSET(Import.PLQ,$A25-1,AV$15-1,1,1))))</f>
        <v>0</v>
      </c>
      <c r="AW25" s="146">
        <f ca="1">IF(AW$13="",0,CHOOSE(Detalhamento.OpçãoServiços,OFFSET(Import.PLQ,$A25-1,AW$15-1,1,1),IF($E25&lt;&gt;1,IF(ISNUMBER(INDEX(Import.PLE,Detalhamento!$E25,Detalhamento!AW$15)),IF(INDEX(Import.PLE,Detalhamento!$E25,Detalhamento!AW$15)&lt;=mediçao,OFFSET(Import.PLQ,$A25-1,AW$15-1,1,1),0),0),PLE!$AA$28*OFFSET(Import.PLQ,$A25-1,AW$15-1,1,1)),IF($E25&lt;&gt;1,IF(ISNUMBER(INDEX(Import.PLE,Detalhamento!$E25,Detalhamento!AW$15)),IF(INDEX(Import.PLE,Detalhamento!$E25,Detalhamento!AW$15)&lt;=mediçao,0,OFFSET(Import.PLQ,$A25-1,AW$15-1,1,1)),OFFSET(Import.PLQ,$A25-1,AW$15-1,1,1)),(1-PLE!$AA$28)*OFFSET(Import.PLQ,$A25-1,AW$15-1,1,1))))</f>
        <v>0</v>
      </c>
      <c r="AX25" s="146">
        <f ca="1">IF(AX$13="",0,CHOOSE(Detalhamento.OpçãoServiços,OFFSET(Import.PLQ,$A25-1,AX$15-1,1,1),IF($E25&lt;&gt;1,IF(ISNUMBER(INDEX(Import.PLE,Detalhamento!$E25,Detalhamento!AX$15)),IF(INDEX(Import.PLE,Detalhamento!$E25,Detalhamento!AX$15)&lt;=mediçao,OFFSET(Import.PLQ,$A25-1,AX$15-1,1,1),0),0),PLE!$AA$28*OFFSET(Import.PLQ,$A25-1,AX$15-1,1,1)),IF($E25&lt;&gt;1,IF(ISNUMBER(INDEX(Import.PLE,Detalhamento!$E25,Detalhamento!AX$15)),IF(INDEX(Import.PLE,Detalhamento!$E25,Detalhamento!AX$15)&lt;=mediçao,0,OFFSET(Import.PLQ,$A25-1,AX$15-1,1,1)),OFFSET(Import.PLQ,$A25-1,AX$15-1,1,1)),(1-PLE!$AA$28)*OFFSET(Import.PLQ,$A25-1,AX$15-1,1,1))))</f>
        <v>0</v>
      </c>
      <c r="AY25" s="146">
        <f ca="1">IF(AY$13="",0,CHOOSE(Detalhamento.OpçãoServiços,OFFSET(Import.PLQ,$A25-1,AY$15-1,1,1),IF($E25&lt;&gt;1,IF(ISNUMBER(INDEX(Import.PLE,Detalhamento!$E25,Detalhamento!AY$15)),IF(INDEX(Import.PLE,Detalhamento!$E25,Detalhamento!AY$15)&lt;=mediçao,OFFSET(Import.PLQ,$A25-1,AY$15-1,1,1),0),0),PLE!$AA$28*OFFSET(Import.PLQ,$A25-1,AY$15-1,1,1)),IF($E25&lt;&gt;1,IF(ISNUMBER(INDEX(Import.PLE,Detalhamento!$E25,Detalhamento!AY$15)),IF(INDEX(Import.PLE,Detalhamento!$E25,Detalhamento!AY$15)&lt;=mediçao,0,OFFSET(Import.PLQ,$A25-1,AY$15-1,1,1)),OFFSET(Import.PLQ,$A25-1,AY$15-1,1,1)),(1-PLE!$AA$28)*OFFSET(Import.PLQ,$A25-1,AY$15-1,1,1))))</f>
        <v>0</v>
      </c>
      <c r="AZ25" s="146">
        <f ca="1">IF(AZ$13="",0,CHOOSE(Detalhamento.OpçãoServiços,OFFSET(Import.PLQ,$A25-1,AZ$15-1,1,1),IF($E25&lt;&gt;1,IF(ISNUMBER(INDEX(Import.PLE,Detalhamento!$E25,Detalhamento!AZ$15)),IF(INDEX(Import.PLE,Detalhamento!$E25,Detalhamento!AZ$15)&lt;=mediçao,OFFSET(Import.PLQ,$A25-1,AZ$15-1,1,1),0),0),PLE!$AA$28*OFFSET(Import.PLQ,$A25-1,AZ$15-1,1,1)),IF($E25&lt;&gt;1,IF(ISNUMBER(INDEX(Import.PLE,Detalhamento!$E25,Detalhamento!AZ$15)),IF(INDEX(Import.PLE,Detalhamento!$E25,Detalhamento!AZ$15)&lt;=mediçao,0,OFFSET(Import.PLQ,$A25-1,AZ$15-1,1,1)),OFFSET(Import.PLQ,$A25-1,AZ$15-1,1,1)),(1-PLE!$AA$28)*OFFSET(Import.PLQ,$A25-1,AZ$15-1,1,1))))</f>
        <v>0</v>
      </c>
      <c r="BA25" s="146">
        <f ca="1">IF(BA$13="",0,CHOOSE(Detalhamento.OpçãoServiços,OFFSET(Import.PLQ,$A25-1,BA$15-1,1,1),IF($E25&lt;&gt;1,IF(ISNUMBER(INDEX(Import.PLE,Detalhamento!$E25,Detalhamento!BA$15)),IF(INDEX(Import.PLE,Detalhamento!$E25,Detalhamento!BA$15)&lt;=mediçao,OFFSET(Import.PLQ,$A25-1,BA$15-1,1,1),0),0),PLE!$AA$28*OFFSET(Import.PLQ,$A25-1,BA$15-1,1,1)),IF($E25&lt;&gt;1,IF(ISNUMBER(INDEX(Import.PLE,Detalhamento!$E25,Detalhamento!BA$15)),IF(INDEX(Import.PLE,Detalhamento!$E25,Detalhamento!BA$15)&lt;=mediçao,0,OFFSET(Import.PLQ,$A25-1,BA$15-1,1,1)),OFFSET(Import.PLQ,$A25-1,BA$15-1,1,1)),(1-PLE!$AA$28)*OFFSET(Import.PLQ,$A25-1,BA$15-1,1,1))))</f>
        <v>0</v>
      </c>
      <c r="BB25" s="146">
        <f ca="1">IF(BB$13="",0,CHOOSE(Detalhamento.OpçãoServiços,OFFSET(Import.PLQ,$A25-1,BB$15-1,1,1),IF($E25&lt;&gt;1,IF(ISNUMBER(INDEX(Import.PLE,Detalhamento!$E25,Detalhamento!BB$15)),IF(INDEX(Import.PLE,Detalhamento!$E25,Detalhamento!BB$15)&lt;=mediçao,OFFSET(Import.PLQ,$A25-1,BB$15-1,1,1),0),0),PLE!$AA$28*OFFSET(Import.PLQ,$A25-1,BB$15-1,1,1)),IF($E25&lt;&gt;1,IF(ISNUMBER(INDEX(Import.PLE,Detalhamento!$E25,Detalhamento!BB$15)),IF(INDEX(Import.PLE,Detalhamento!$E25,Detalhamento!BB$15)&lt;=mediçao,0,OFFSET(Import.PLQ,$A25-1,BB$15-1,1,1)),OFFSET(Import.PLQ,$A25-1,BB$15-1,1,1)),(1-PLE!$AA$28)*OFFSET(Import.PLQ,$A25-1,BB$15-1,1,1))))</f>
        <v>0</v>
      </c>
      <c r="BC25" s="146">
        <f ca="1">IF(BC$13="",0,CHOOSE(Detalhamento.OpçãoServiços,OFFSET(Import.PLQ,$A25-1,BC$15-1,1,1),IF($E25&lt;&gt;1,IF(ISNUMBER(INDEX(Import.PLE,Detalhamento!$E25,Detalhamento!BC$15)),IF(INDEX(Import.PLE,Detalhamento!$E25,Detalhamento!BC$15)&lt;=mediçao,OFFSET(Import.PLQ,$A25-1,BC$15-1,1,1),0),0),PLE!$AA$28*OFFSET(Import.PLQ,$A25-1,BC$15-1,1,1)),IF($E25&lt;&gt;1,IF(ISNUMBER(INDEX(Import.PLE,Detalhamento!$E25,Detalhamento!BC$15)),IF(INDEX(Import.PLE,Detalhamento!$E25,Detalhamento!BC$15)&lt;=mediçao,0,OFFSET(Import.PLQ,$A25-1,BC$15-1,1,1)),OFFSET(Import.PLQ,$A25-1,BC$15-1,1,1)),(1-PLE!$AA$28)*OFFSET(Import.PLQ,$A25-1,BC$15-1,1,1))))</f>
        <v>0</v>
      </c>
      <c r="BD25" s="146">
        <f ca="1">IF(BD$13="",0,CHOOSE(Detalhamento.OpçãoServiços,OFFSET(Import.PLQ,$A25-1,BD$15-1,1,1),IF($E25&lt;&gt;1,IF(ISNUMBER(INDEX(Import.PLE,Detalhamento!$E25,Detalhamento!BD$15)),IF(INDEX(Import.PLE,Detalhamento!$E25,Detalhamento!BD$15)&lt;=mediçao,OFFSET(Import.PLQ,$A25-1,BD$15-1,1,1),0),0),PLE!$AA$28*OFFSET(Import.PLQ,$A25-1,BD$15-1,1,1)),IF($E25&lt;&gt;1,IF(ISNUMBER(INDEX(Import.PLE,Detalhamento!$E25,Detalhamento!BD$15)),IF(INDEX(Import.PLE,Detalhamento!$E25,Detalhamento!BD$15)&lt;=mediçao,0,OFFSET(Import.PLQ,$A25-1,BD$15-1,1,1)),OFFSET(Import.PLQ,$A25-1,BD$15-1,1,1)),(1-PLE!$AA$28)*OFFSET(Import.PLQ,$A25-1,BD$15-1,1,1))))</f>
        <v>0</v>
      </c>
      <c r="BE25" s="146">
        <f ca="1">IF(BE$13="",0,CHOOSE(Detalhamento.OpçãoServiços,OFFSET(Import.PLQ,$A25-1,BE$15-1,1,1),IF($E25&lt;&gt;1,IF(ISNUMBER(INDEX(Import.PLE,Detalhamento!$E25,Detalhamento!BE$15)),IF(INDEX(Import.PLE,Detalhamento!$E25,Detalhamento!BE$15)&lt;=mediçao,OFFSET(Import.PLQ,$A25-1,BE$15-1,1,1),0),0),PLE!$AA$28*OFFSET(Import.PLQ,$A25-1,BE$15-1,1,1)),IF($E25&lt;&gt;1,IF(ISNUMBER(INDEX(Import.PLE,Detalhamento!$E25,Detalhamento!BE$15)),IF(INDEX(Import.PLE,Detalhamento!$E25,Detalhamento!BE$15)&lt;=mediçao,0,OFFSET(Import.PLQ,$A25-1,BE$15-1,1,1)),OFFSET(Import.PLQ,$A25-1,BE$15-1,1,1)),(1-PLE!$AA$28)*OFFSET(Import.PLQ,$A25-1,BE$15-1,1,1))))</f>
        <v>0</v>
      </c>
      <c r="BF25" s="146">
        <f ca="1">IF(BF$13="",0,CHOOSE(Detalhamento.OpçãoServiços,OFFSET(Import.PLQ,$A25-1,BF$15-1,1,1),IF($E25&lt;&gt;1,IF(ISNUMBER(INDEX(Import.PLE,Detalhamento!$E25,Detalhamento!BF$15)),IF(INDEX(Import.PLE,Detalhamento!$E25,Detalhamento!BF$15)&lt;=mediçao,OFFSET(Import.PLQ,$A25-1,BF$15-1,1,1),0),0),PLE!$AA$28*OFFSET(Import.PLQ,$A25-1,BF$15-1,1,1)),IF($E25&lt;&gt;1,IF(ISNUMBER(INDEX(Import.PLE,Detalhamento!$E25,Detalhamento!BF$15)),IF(INDEX(Import.PLE,Detalhamento!$E25,Detalhamento!BF$15)&lt;=mediçao,0,OFFSET(Import.PLQ,$A25-1,BF$15-1,1,1)),OFFSET(Import.PLQ,$A25-1,BF$15-1,1,1)),(1-PLE!$AA$28)*OFFSET(Import.PLQ,$A25-1,BF$15-1,1,1))))</f>
        <v>0</v>
      </c>
      <c r="BG25" s="146">
        <f ca="1">IF(BG$13="",0,CHOOSE(Detalhamento.OpçãoServiços,OFFSET(Import.PLQ,$A25-1,BG$15-1,1,1),IF($E25&lt;&gt;1,IF(ISNUMBER(INDEX(Import.PLE,Detalhamento!$E25,Detalhamento!BG$15)),IF(INDEX(Import.PLE,Detalhamento!$E25,Detalhamento!BG$15)&lt;=mediçao,OFFSET(Import.PLQ,$A25-1,BG$15-1,1,1),0),0),PLE!$AA$28*OFFSET(Import.PLQ,$A25-1,BG$15-1,1,1)),IF($E25&lt;&gt;1,IF(ISNUMBER(INDEX(Import.PLE,Detalhamento!$E25,Detalhamento!BG$15)),IF(INDEX(Import.PLE,Detalhamento!$E25,Detalhamento!BG$15)&lt;=mediçao,0,OFFSET(Import.PLQ,$A25-1,BG$15-1,1,1)),OFFSET(Import.PLQ,$A25-1,BG$15-1,1,1)),(1-PLE!$AA$28)*OFFSET(Import.PLQ,$A25-1,BG$15-1,1,1))))</f>
        <v>0</v>
      </c>
      <c r="BH25" s="146">
        <f ca="1">IF(BH$13="",0,CHOOSE(Detalhamento.OpçãoServiços,OFFSET(Import.PLQ,$A25-1,BH$15-1,1,1),IF($E25&lt;&gt;1,IF(ISNUMBER(INDEX(Import.PLE,Detalhamento!$E25,Detalhamento!BH$15)),IF(INDEX(Import.PLE,Detalhamento!$E25,Detalhamento!BH$15)&lt;=mediçao,OFFSET(Import.PLQ,$A25-1,BH$15-1,1,1),0),0),PLE!$AA$28*OFFSET(Import.PLQ,$A25-1,BH$15-1,1,1)),IF($E25&lt;&gt;1,IF(ISNUMBER(INDEX(Import.PLE,Detalhamento!$E25,Detalhamento!BH$15)),IF(INDEX(Import.PLE,Detalhamento!$E25,Detalhamento!BH$15)&lt;=mediçao,0,OFFSET(Import.PLQ,$A25-1,BH$15-1,1,1)),OFFSET(Import.PLQ,$A25-1,BH$15-1,1,1)),(1-PLE!$AA$28)*OFFSET(Import.PLQ,$A25-1,BH$15-1,1,1))))</f>
        <v>0</v>
      </c>
      <c r="BI25" s="146">
        <f ca="1">IF(BI$13="",0,CHOOSE(Detalhamento.OpçãoServiços,OFFSET(Import.PLQ,$A25-1,BI$15-1,1,1),IF($E25&lt;&gt;1,IF(ISNUMBER(INDEX(Import.PLE,Detalhamento!$E25,Detalhamento!BI$15)),IF(INDEX(Import.PLE,Detalhamento!$E25,Detalhamento!BI$15)&lt;=mediçao,OFFSET(Import.PLQ,$A25-1,BI$15-1,1,1),0),0),PLE!$AA$28*OFFSET(Import.PLQ,$A25-1,BI$15-1,1,1)),IF($E25&lt;&gt;1,IF(ISNUMBER(INDEX(Import.PLE,Detalhamento!$E25,Detalhamento!BI$15)),IF(INDEX(Import.PLE,Detalhamento!$E25,Detalhamento!BI$15)&lt;=mediçao,0,OFFSET(Import.PLQ,$A25-1,BI$15-1,1,1)),OFFSET(Import.PLQ,$A25-1,BI$15-1,1,1)),(1-PLE!$AA$28)*OFFSET(Import.PLQ,$A25-1,BI$15-1,1,1))))</f>
        <v>0</v>
      </c>
    </row>
    <row r="26" spans="1:61">
      <c r="A26" s="157">
        <v>8</v>
      </c>
      <c r="B26" s="21" t="e">
        <f t="shared" ca="1" si="2"/>
        <v>#REF!</v>
      </c>
      <c r="E26" s="155">
        <f t="shared" ca="1" si="3"/>
        <v>2</v>
      </c>
      <c r="F26" s="156" t="e">
        <f t="shared" ca="1" si="4"/>
        <v>#REF!</v>
      </c>
      <c r="G26" s="156" t="e">
        <f t="shared" ca="1" si="5"/>
        <v>#REF!</v>
      </c>
      <c r="H26" s="181" t="str">
        <f t="shared" ca="1" si="5"/>
        <v/>
      </c>
      <c r="I26" s="37" t="e">
        <f t="shared" ca="1" si="6"/>
        <v>#REF!</v>
      </c>
      <c r="J26" s="146" t="e">
        <f t="shared" ca="1" si="7"/>
        <v>#REF!</v>
      </c>
      <c r="K26" s="67"/>
      <c r="L26" s="146" t="e">
        <f ca="1">IF(L$13="",0,CHOOSE(Detalhamento.OpçãoServiços,OFFSET(Import.PLQ,$A26-1,L$15-1,1,1),IF($E26&lt;&gt;1,IF(ISNUMBER(INDEX(Import.PLE,Detalhamento!$E26,Detalhamento!L$15)),IF(INDEX(Import.PLE,Detalhamento!$E26,Detalhamento!L$15)&lt;=mediçao,OFFSET(Import.PLQ,$A26-1,L$15-1,1,1),0),0),PLE!$AA$28*OFFSET(Import.PLQ,$A26-1,L$15-1,1,1)),IF($E26&lt;&gt;1,IF(ISNUMBER(INDEX(Import.PLE,Detalhamento!$E26,Detalhamento!L$15)),IF(INDEX(Import.PLE,Detalhamento!$E26,Detalhamento!L$15)&lt;=mediçao,0,OFFSET(Import.PLQ,$A26-1,L$15-1,1,1)),OFFSET(Import.PLQ,$A26-1,L$15-1,1,1)),(1-PLE!$AA$28)*OFFSET(Import.PLQ,$A26-1,L$15-1,1,1))))</f>
        <v>#REF!</v>
      </c>
      <c r="M26" s="146" t="e">
        <f ca="1">IF(M$13="",0,CHOOSE(Detalhamento.OpçãoServiços,OFFSET(Import.PLQ,$A26-1,M$15-1,1,1),IF($E26&lt;&gt;1,IF(ISNUMBER(INDEX(Import.PLE,Detalhamento!$E26,Detalhamento!M$15)),IF(INDEX(Import.PLE,Detalhamento!$E26,Detalhamento!M$15)&lt;=mediçao,OFFSET(Import.PLQ,$A26-1,M$15-1,1,1),0),0),PLE!$AA$28*OFFSET(Import.PLQ,$A26-1,M$15-1,1,1)),IF($E26&lt;&gt;1,IF(ISNUMBER(INDEX(Import.PLE,Detalhamento!$E26,Detalhamento!M$15)),IF(INDEX(Import.PLE,Detalhamento!$E26,Detalhamento!M$15)&lt;=mediçao,0,OFFSET(Import.PLQ,$A26-1,M$15-1,1,1)),OFFSET(Import.PLQ,$A26-1,M$15-1,1,1)),(1-PLE!$AA$28)*OFFSET(Import.PLQ,$A26-1,M$15-1,1,1))))</f>
        <v>#REF!</v>
      </c>
      <c r="N26" s="146" t="e">
        <f ca="1">IF(N$13="",0,CHOOSE(Detalhamento.OpçãoServiços,OFFSET(Import.PLQ,$A26-1,N$15-1,1,1),IF($E26&lt;&gt;1,IF(ISNUMBER(INDEX(Import.PLE,Detalhamento!$E26,Detalhamento!N$15)),IF(INDEX(Import.PLE,Detalhamento!$E26,Detalhamento!N$15)&lt;=mediçao,OFFSET(Import.PLQ,$A26-1,N$15-1,1,1),0),0),PLE!$AA$28*OFFSET(Import.PLQ,$A26-1,N$15-1,1,1)),IF($E26&lt;&gt;1,IF(ISNUMBER(INDEX(Import.PLE,Detalhamento!$E26,Detalhamento!N$15)),IF(INDEX(Import.PLE,Detalhamento!$E26,Detalhamento!N$15)&lt;=mediçao,0,OFFSET(Import.PLQ,$A26-1,N$15-1,1,1)),OFFSET(Import.PLQ,$A26-1,N$15-1,1,1)),(1-PLE!$AA$28)*OFFSET(Import.PLQ,$A26-1,N$15-1,1,1))))</f>
        <v>#REF!</v>
      </c>
      <c r="O26" s="146" t="e">
        <f ca="1">IF(O$13="",0,CHOOSE(Detalhamento.OpçãoServiços,OFFSET(Import.PLQ,$A26-1,O$15-1,1,1),IF($E26&lt;&gt;1,IF(ISNUMBER(INDEX(Import.PLE,Detalhamento!$E26,Detalhamento!O$15)),IF(INDEX(Import.PLE,Detalhamento!$E26,Detalhamento!O$15)&lt;=mediçao,OFFSET(Import.PLQ,$A26-1,O$15-1,1,1),0),0),PLE!$AA$28*OFFSET(Import.PLQ,$A26-1,O$15-1,1,1)),IF($E26&lt;&gt;1,IF(ISNUMBER(INDEX(Import.PLE,Detalhamento!$E26,Detalhamento!O$15)),IF(INDEX(Import.PLE,Detalhamento!$E26,Detalhamento!O$15)&lt;=mediçao,0,OFFSET(Import.PLQ,$A26-1,O$15-1,1,1)),OFFSET(Import.PLQ,$A26-1,O$15-1,1,1)),(1-PLE!$AA$28)*OFFSET(Import.PLQ,$A26-1,O$15-1,1,1))))</f>
        <v>#REF!</v>
      </c>
      <c r="P26" s="146">
        <f ca="1">IF(P$13="",0,CHOOSE(Detalhamento.OpçãoServiços,OFFSET(Import.PLQ,$A26-1,P$15-1,1,1),IF($E26&lt;&gt;1,IF(ISNUMBER(INDEX(Import.PLE,Detalhamento!$E26,Detalhamento!P$15)),IF(INDEX(Import.PLE,Detalhamento!$E26,Detalhamento!P$15)&lt;=mediçao,OFFSET(Import.PLQ,$A26-1,P$15-1,1,1),0),0),PLE!$AA$28*OFFSET(Import.PLQ,$A26-1,P$15-1,1,1)),IF($E26&lt;&gt;1,IF(ISNUMBER(INDEX(Import.PLE,Detalhamento!$E26,Detalhamento!P$15)),IF(INDEX(Import.PLE,Detalhamento!$E26,Detalhamento!P$15)&lt;=mediçao,0,OFFSET(Import.PLQ,$A26-1,P$15-1,1,1)),OFFSET(Import.PLQ,$A26-1,P$15-1,1,1)),(1-PLE!$AA$28)*OFFSET(Import.PLQ,$A26-1,P$15-1,1,1))))</f>
        <v>0</v>
      </c>
      <c r="Q26" s="146">
        <f ca="1">IF(Q$13="",0,CHOOSE(Detalhamento.OpçãoServiços,OFFSET(Import.PLQ,$A26-1,Q$15-1,1,1),IF($E26&lt;&gt;1,IF(ISNUMBER(INDEX(Import.PLE,Detalhamento!$E26,Detalhamento!Q$15)),IF(INDEX(Import.PLE,Detalhamento!$E26,Detalhamento!Q$15)&lt;=mediçao,OFFSET(Import.PLQ,$A26-1,Q$15-1,1,1),0),0),PLE!$AA$28*OFFSET(Import.PLQ,$A26-1,Q$15-1,1,1)),IF($E26&lt;&gt;1,IF(ISNUMBER(INDEX(Import.PLE,Detalhamento!$E26,Detalhamento!Q$15)),IF(INDEX(Import.PLE,Detalhamento!$E26,Detalhamento!Q$15)&lt;=mediçao,0,OFFSET(Import.PLQ,$A26-1,Q$15-1,1,1)),OFFSET(Import.PLQ,$A26-1,Q$15-1,1,1)),(1-PLE!$AA$28)*OFFSET(Import.PLQ,$A26-1,Q$15-1,1,1))))</f>
        <v>0</v>
      </c>
      <c r="R26" s="146">
        <f ca="1">IF(R$13="",0,CHOOSE(Detalhamento.OpçãoServiços,OFFSET(Import.PLQ,$A26-1,R$15-1,1,1),IF($E26&lt;&gt;1,IF(ISNUMBER(INDEX(Import.PLE,Detalhamento!$E26,Detalhamento!R$15)),IF(INDEX(Import.PLE,Detalhamento!$E26,Detalhamento!R$15)&lt;=mediçao,OFFSET(Import.PLQ,$A26-1,R$15-1,1,1),0),0),PLE!$AA$28*OFFSET(Import.PLQ,$A26-1,R$15-1,1,1)),IF($E26&lt;&gt;1,IF(ISNUMBER(INDEX(Import.PLE,Detalhamento!$E26,Detalhamento!R$15)),IF(INDEX(Import.PLE,Detalhamento!$E26,Detalhamento!R$15)&lt;=mediçao,0,OFFSET(Import.PLQ,$A26-1,R$15-1,1,1)),OFFSET(Import.PLQ,$A26-1,R$15-1,1,1)),(1-PLE!$AA$28)*OFFSET(Import.PLQ,$A26-1,R$15-1,1,1))))</f>
        <v>0</v>
      </c>
      <c r="S26" s="146">
        <f ca="1">IF(S$13="",0,CHOOSE(Detalhamento.OpçãoServiços,OFFSET(Import.PLQ,$A26-1,S$15-1,1,1),IF($E26&lt;&gt;1,IF(ISNUMBER(INDEX(Import.PLE,Detalhamento!$E26,Detalhamento!S$15)),IF(INDEX(Import.PLE,Detalhamento!$E26,Detalhamento!S$15)&lt;=mediçao,OFFSET(Import.PLQ,$A26-1,S$15-1,1,1),0),0),PLE!$AA$28*OFFSET(Import.PLQ,$A26-1,S$15-1,1,1)),IF($E26&lt;&gt;1,IF(ISNUMBER(INDEX(Import.PLE,Detalhamento!$E26,Detalhamento!S$15)),IF(INDEX(Import.PLE,Detalhamento!$E26,Detalhamento!S$15)&lt;=mediçao,0,OFFSET(Import.PLQ,$A26-1,S$15-1,1,1)),OFFSET(Import.PLQ,$A26-1,S$15-1,1,1)),(1-PLE!$AA$28)*OFFSET(Import.PLQ,$A26-1,S$15-1,1,1))))</f>
        <v>0</v>
      </c>
      <c r="T26" s="146">
        <f ca="1">IF(T$13="",0,CHOOSE(Detalhamento.OpçãoServiços,OFFSET(Import.PLQ,$A26-1,T$15-1,1,1),IF($E26&lt;&gt;1,IF(ISNUMBER(INDEX(Import.PLE,Detalhamento!$E26,Detalhamento!T$15)),IF(INDEX(Import.PLE,Detalhamento!$E26,Detalhamento!T$15)&lt;=mediçao,OFFSET(Import.PLQ,$A26-1,T$15-1,1,1),0),0),PLE!$AA$28*OFFSET(Import.PLQ,$A26-1,T$15-1,1,1)),IF($E26&lt;&gt;1,IF(ISNUMBER(INDEX(Import.PLE,Detalhamento!$E26,Detalhamento!T$15)),IF(INDEX(Import.PLE,Detalhamento!$E26,Detalhamento!T$15)&lt;=mediçao,0,OFFSET(Import.PLQ,$A26-1,T$15-1,1,1)),OFFSET(Import.PLQ,$A26-1,T$15-1,1,1)),(1-PLE!$AA$28)*OFFSET(Import.PLQ,$A26-1,T$15-1,1,1))))</f>
        <v>0</v>
      </c>
      <c r="U26" s="146">
        <f ca="1">IF(U$13="",0,CHOOSE(Detalhamento.OpçãoServiços,OFFSET(Import.PLQ,$A26-1,U$15-1,1,1),IF($E26&lt;&gt;1,IF(ISNUMBER(INDEX(Import.PLE,Detalhamento!$E26,Detalhamento!U$15)),IF(INDEX(Import.PLE,Detalhamento!$E26,Detalhamento!U$15)&lt;=mediçao,OFFSET(Import.PLQ,$A26-1,U$15-1,1,1),0),0),PLE!$AA$28*OFFSET(Import.PLQ,$A26-1,U$15-1,1,1)),IF($E26&lt;&gt;1,IF(ISNUMBER(INDEX(Import.PLE,Detalhamento!$E26,Detalhamento!U$15)),IF(INDEX(Import.PLE,Detalhamento!$E26,Detalhamento!U$15)&lt;=mediçao,0,OFFSET(Import.PLQ,$A26-1,U$15-1,1,1)),OFFSET(Import.PLQ,$A26-1,U$15-1,1,1)),(1-PLE!$AA$28)*OFFSET(Import.PLQ,$A26-1,U$15-1,1,1))))</f>
        <v>0</v>
      </c>
      <c r="V26" s="146">
        <f ca="1">IF(V$13="",0,CHOOSE(Detalhamento.OpçãoServiços,OFFSET(Import.PLQ,$A26-1,V$15-1,1,1),IF($E26&lt;&gt;1,IF(ISNUMBER(INDEX(Import.PLE,Detalhamento!$E26,Detalhamento!V$15)),IF(INDEX(Import.PLE,Detalhamento!$E26,Detalhamento!V$15)&lt;=mediçao,OFFSET(Import.PLQ,$A26-1,V$15-1,1,1),0),0),PLE!$AA$28*OFFSET(Import.PLQ,$A26-1,V$15-1,1,1)),IF($E26&lt;&gt;1,IF(ISNUMBER(INDEX(Import.PLE,Detalhamento!$E26,Detalhamento!V$15)),IF(INDEX(Import.PLE,Detalhamento!$E26,Detalhamento!V$15)&lt;=mediçao,0,OFFSET(Import.PLQ,$A26-1,V$15-1,1,1)),OFFSET(Import.PLQ,$A26-1,V$15-1,1,1)),(1-PLE!$AA$28)*OFFSET(Import.PLQ,$A26-1,V$15-1,1,1))))</f>
        <v>0</v>
      </c>
      <c r="W26" s="146">
        <f ca="1">IF(W$13="",0,CHOOSE(Detalhamento.OpçãoServiços,OFFSET(Import.PLQ,$A26-1,W$15-1,1,1),IF($E26&lt;&gt;1,IF(ISNUMBER(INDEX(Import.PLE,Detalhamento!$E26,Detalhamento!W$15)),IF(INDEX(Import.PLE,Detalhamento!$E26,Detalhamento!W$15)&lt;=mediçao,OFFSET(Import.PLQ,$A26-1,W$15-1,1,1),0),0),PLE!$AA$28*OFFSET(Import.PLQ,$A26-1,W$15-1,1,1)),IF($E26&lt;&gt;1,IF(ISNUMBER(INDEX(Import.PLE,Detalhamento!$E26,Detalhamento!W$15)),IF(INDEX(Import.PLE,Detalhamento!$E26,Detalhamento!W$15)&lt;=mediçao,0,OFFSET(Import.PLQ,$A26-1,W$15-1,1,1)),OFFSET(Import.PLQ,$A26-1,W$15-1,1,1)),(1-PLE!$AA$28)*OFFSET(Import.PLQ,$A26-1,W$15-1,1,1))))</f>
        <v>0</v>
      </c>
      <c r="X26" s="146">
        <f ca="1">IF(X$13="",0,CHOOSE(Detalhamento.OpçãoServiços,OFFSET(Import.PLQ,$A26-1,X$15-1,1,1),IF($E26&lt;&gt;1,IF(ISNUMBER(INDEX(Import.PLE,Detalhamento!$E26,Detalhamento!X$15)),IF(INDEX(Import.PLE,Detalhamento!$E26,Detalhamento!X$15)&lt;=mediçao,OFFSET(Import.PLQ,$A26-1,X$15-1,1,1),0),0),PLE!$AA$28*OFFSET(Import.PLQ,$A26-1,X$15-1,1,1)),IF($E26&lt;&gt;1,IF(ISNUMBER(INDEX(Import.PLE,Detalhamento!$E26,Detalhamento!X$15)),IF(INDEX(Import.PLE,Detalhamento!$E26,Detalhamento!X$15)&lt;=mediçao,0,OFFSET(Import.PLQ,$A26-1,X$15-1,1,1)),OFFSET(Import.PLQ,$A26-1,X$15-1,1,1)),(1-PLE!$AA$28)*OFFSET(Import.PLQ,$A26-1,X$15-1,1,1))))</f>
        <v>0</v>
      </c>
      <c r="Y26" s="146">
        <f ca="1">IF(Y$13="",0,CHOOSE(Detalhamento.OpçãoServiços,OFFSET(Import.PLQ,$A26-1,Y$15-1,1,1),IF($E26&lt;&gt;1,IF(ISNUMBER(INDEX(Import.PLE,Detalhamento!$E26,Detalhamento!Y$15)),IF(INDEX(Import.PLE,Detalhamento!$E26,Detalhamento!Y$15)&lt;=mediçao,OFFSET(Import.PLQ,$A26-1,Y$15-1,1,1),0),0),PLE!$AA$28*OFFSET(Import.PLQ,$A26-1,Y$15-1,1,1)),IF($E26&lt;&gt;1,IF(ISNUMBER(INDEX(Import.PLE,Detalhamento!$E26,Detalhamento!Y$15)),IF(INDEX(Import.PLE,Detalhamento!$E26,Detalhamento!Y$15)&lt;=mediçao,0,OFFSET(Import.PLQ,$A26-1,Y$15-1,1,1)),OFFSET(Import.PLQ,$A26-1,Y$15-1,1,1)),(1-PLE!$AA$28)*OFFSET(Import.PLQ,$A26-1,Y$15-1,1,1))))</f>
        <v>0</v>
      </c>
      <c r="Z26" s="146">
        <f ca="1">IF(Z$13="",0,CHOOSE(Detalhamento.OpçãoServiços,OFFSET(Import.PLQ,$A26-1,Z$15-1,1,1),IF($E26&lt;&gt;1,IF(ISNUMBER(INDEX(Import.PLE,Detalhamento!$E26,Detalhamento!Z$15)),IF(INDEX(Import.PLE,Detalhamento!$E26,Detalhamento!Z$15)&lt;=mediçao,OFFSET(Import.PLQ,$A26-1,Z$15-1,1,1),0),0),PLE!$AA$28*OFFSET(Import.PLQ,$A26-1,Z$15-1,1,1)),IF($E26&lt;&gt;1,IF(ISNUMBER(INDEX(Import.PLE,Detalhamento!$E26,Detalhamento!Z$15)),IF(INDEX(Import.PLE,Detalhamento!$E26,Detalhamento!Z$15)&lt;=mediçao,0,OFFSET(Import.PLQ,$A26-1,Z$15-1,1,1)),OFFSET(Import.PLQ,$A26-1,Z$15-1,1,1)),(1-PLE!$AA$28)*OFFSET(Import.PLQ,$A26-1,Z$15-1,1,1))))</f>
        <v>0</v>
      </c>
      <c r="AA26" s="146">
        <f ca="1">IF(AA$13="",0,CHOOSE(Detalhamento.OpçãoServiços,OFFSET(Import.PLQ,$A26-1,AA$15-1,1,1),IF($E26&lt;&gt;1,IF(ISNUMBER(INDEX(Import.PLE,Detalhamento!$E26,Detalhamento!AA$15)),IF(INDEX(Import.PLE,Detalhamento!$E26,Detalhamento!AA$15)&lt;=mediçao,OFFSET(Import.PLQ,$A26-1,AA$15-1,1,1),0),0),PLE!$AA$28*OFFSET(Import.PLQ,$A26-1,AA$15-1,1,1)),IF($E26&lt;&gt;1,IF(ISNUMBER(INDEX(Import.PLE,Detalhamento!$E26,Detalhamento!AA$15)),IF(INDEX(Import.PLE,Detalhamento!$E26,Detalhamento!AA$15)&lt;=mediçao,0,OFFSET(Import.PLQ,$A26-1,AA$15-1,1,1)),OFFSET(Import.PLQ,$A26-1,AA$15-1,1,1)),(1-PLE!$AA$28)*OFFSET(Import.PLQ,$A26-1,AA$15-1,1,1))))</f>
        <v>0</v>
      </c>
      <c r="AB26" s="146">
        <f ca="1">IF(AB$13="",0,CHOOSE(Detalhamento.OpçãoServiços,OFFSET(Import.PLQ,$A26-1,AB$15-1,1,1),IF($E26&lt;&gt;1,IF(ISNUMBER(INDEX(Import.PLE,Detalhamento!$E26,Detalhamento!AB$15)),IF(INDEX(Import.PLE,Detalhamento!$E26,Detalhamento!AB$15)&lt;=mediçao,OFFSET(Import.PLQ,$A26-1,AB$15-1,1,1),0),0),PLE!$AA$28*OFFSET(Import.PLQ,$A26-1,AB$15-1,1,1)),IF($E26&lt;&gt;1,IF(ISNUMBER(INDEX(Import.PLE,Detalhamento!$E26,Detalhamento!AB$15)),IF(INDEX(Import.PLE,Detalhamento!$E26,Detalhamento!AB$15)&lt;=mediçao,0,OFFSET(Import.PLQ,$A26-1,AB$15-1,1,1)),OFFSET(Import.PLQ,$A26-1,AB$15-1,1,1)),(1-PLE!$AA$28)*OFFSET(Import.PLQ,$A26-1,AB$15-1,1,1))))</f>
        <v>0</v>
      </c>
      <c r="AC26" s="146">
        <f ca="1">IF(AC$13="",0,CHOOSE(Detalhamento.OpçãoServiços,OFFSET(Import.PLQ,$A26-1,AC$15-1,1,1),IF($E26&lt;&gt;1,IF(ISNUMBER(INDEX(Import.PLE,Detalhamento!$E26,Detalhamento!AC$15)),IF(INDEX(Import.PLE,Detalhamento!$E26,Detalhamento!AC$15)&lt;=mediçao,OFFSET(Import.PLQ,$A26-1,AC$15-1,1,1),0),0),PLE!$AA$28*OFFSET(Import.PLQ,$A26-1,AC$15-1,1,1)),IF($E26&lt;&gt;1,IF(ISNUMBER(INDEX(Import.PLE,Detalhamento!$E26,Detalhamento!AC$15)),IF(INDEX(Import.PLE,Detalhamento!$E26,Detalhamento!AC$15)&lt;=mediçao,0,OFFSET(Import.PLQ,$A26-1,AC$15-1,1,1)),OFFSET(Import.PLQ,$A26-1,AC$15-1,1,1)),(1-PLE!$AA$28)*OFFSET(Import.PLQ,$A26-1,AC$15-1,1,1))))</f>
        <v>0</v>
      </c>
      <c r="AD26" s="146">
        <f ca="1">IF(AD$13="",0,CHOOSE(Detalhamento.OpçãoServiços,OFFSET(Import.PLQ,$A26-1,AD$15-1,1,1),IF($E26&lt;&gt;1,IF(ISNUMBER(INDEX(Import.PLE,Detalhamento!$E26,Detalhamento!AD$15)),IF(INDEX(Import.PLE,Detalhamento!$E26,Detalhamento!AD$15)&lt;=mediçao,OFFSET(Import.PLQ,$A26-1,AD$15-1,1,1),0),0),PLE!$AA$28*OFFSET(Import.PLQ,$A26-1,AD$15-1,1,1)),IF($E26&lt;&gt;1,IF(ISNUMBER(INDEX(Import.PLE,Detalhamento!$E26,Detalhamento!AD$15)),IF(INDEX(Import.PLE,Detalhamento!$E26,Detalhamento!AD$15)&lt;=mediçao,0,OFFSET(Import.PLQ,$A26-1,AD$15-1,1,1)),OFFSET(Import.PLQ,$A26-1,AD$15-1,1,1)),(1-PLE!$AA$28)*OFFSET(Import.PLQ,$A26-1,AD$15-1,1,1))))</f>
        <v>0</v>
      </c>
      <c r="AE26" s="146">
        <f ca="1">IF(AE$13="",0,CHOOSE(Detalhamento.OpçãoServiços,OFFSET(Import.PLQ,$A26-1,AE$15-1,1,1),IF($E26&lt;&gt;1,IF(ISNUMBER(INDEX(Import.PLE,Detalhamento!$E26,Detalhamento!AE$15)),IF(INDEX(Import.PLE,Detalhamento!$E26,Detalhamento!AE$15)&lt;=mediçao,OFFSET(Import.PLQ,$A26-1,AE$15-1,1,1),0),0),PLE!$AA$28*OFFSET(Import.PLQ,$A26-1,AE$15-1,1,1)),IF($E26&lt;&gt;1,IF(ISNUMBER(INDEX(Import.PLE,Detalhamento!$E26,Detalhamento!AE$15)),IF(INDEX(Import.PLE,Detalhamento!$E26,Detalhamento!AE$15)&lt;=mediçao,0,OFFSET(Import.PLQ,$A26-1,AE$15-1,1,1)),OFFSET(Import.PLQ,$A26-1,AE$15-1,1,1)),(1-PLE!$AA$28)*OFFSET(Import.PLQ,$A26-1,AE$15-1,1,1))))</f>
        <v>0</v>
      </c>
      <c r="AF26" s="146">
        <f ca="1">IF(AF$13="",0,CHOOSE(Detalhamento.OpçãoServiços,OFFSET(Import.PLQ,$A26-1,AF$15-1,1,1),IF($E26&lt;&gt;1,IF(ISNUMBER(INDEX(Import.PLE,Detalhamento!$E26,Detalhamento!AF$15)),IF(INDEX(Import.PLE,Detalhamento!$E26,Detalhamento!AF$15)&lt;=mediçao,OFFSET(Import.PLQ,$A26-1,AF$15-1,1,1),0),0),PLE!$AA$28*OFFSET(Import.PLQ,$A26-1,AF$15-1,1,1)),IF($E26&lt;&gt;1,IF(ISNUMBER(INDEX(Import.PLE,Detalhamento!$E26,Detalhamento!AF$15)),IF(INDEX(Import.PLE,Detalhamento!$E26,Detalhamento!AF$15)&lt;=mediçao,0,OFFSET(Import.PLQ,$A26-1,AF$15-1,1,1)),OFFSET(Import.PLQ,$A26-1,AF$15-1,1,1)),(1-PLE!$AA$28)*OFFSET(Import.PLQ,$A26-1,AF$15-1,1,1))))</f>
        <v>0</v>
      </c>
      <c r="AG26" s="146">
        <f ca="1">IF(AG$13="",0,CHOOSE(Detalhamento.OpçãoServiços,OFFSET(Import.PLQ,$A26-1,AG$15-1,1,1),IF($E26&lt;&gt;1,IF(ISNUMBER(INDEX(Import.PLE,Detalhamento!$E26,Detalhamento!AG$15)),IF(INDEX(Import.PLE,Detalhamento!$E26,Detalhamento!AG$15)&lt;=mediçao,OFFSET(Import.PLQ,$A26-1,AG$15-1,1,1),0),0),PLE!$AA$28*OFFSET(Import.PLQ,$A26-1,AG$15-1,1,1)),IF($E26&lt;&gt;1,IF(ISNUMBER(INDEX(Import.PLE,Detalhamento!$E26,Detalhamento!AG$15)),IF(INDEX(Import.PLE,Detalhamento!$E26,Detalhamento!AG$15)&lt;=mediçao,0,OFFSET(Import.PLQ,$A26-1,AG$15-1,1,1)),OFFSET(Import.PLQ,$A26-1,AG$15-1,1,1)),(1-PLE!$AA$28)*OFFSET(Import.PLQ,$A26-1,AG$15-1,1,1))))</f>
        <v>0</v>
      </c>
      <c r="AH26" s="146">
        <f ca="1">IF(AH$13="",0,CHOOSE(Detalhamento.OpçãoServiços,OFFSET(Import.PLQ,$A26-1,AH$15-1,1,1),IF($E26&lt;&gt;1,IF(ISNUMBER(INDEX(Import.PLE,Detalhamento!$E26,Detalhamento!AH$15)),IF(INDEX(Import.PLE,Detalhamento!$E26,Detalhamento!AH$15)&lt;=mediçao,OFFSET(Import.PLQ,$A26-1,AH$15-1,1,1),0),0),PLE!$AA$28*OFFSET(Import.PLQ,$A26-1,AH$15-1,1,1)),IF($E26&lt;&gt;1,IF(ISNUMBER(INDEX(Import.PLE,Detalhamento!$E26,Detalhamento!AH$15)),IF(INDEX(Import.PLE,Detalhamento!$E26,Detalhamento!AH$15)&lt;=mediçao,0,OFFSET(Import.PLQ,$A26-1,AH$15-1,1,1)),OFFSET(Import.PLQ,$A26-1,AH$15-1,1,1)),(1-PLE!$AA$28)*OFFSET(Import.PLQ,$A26-1,AH$15-1,1,1))))</f>
        <v>0</v>
      </c>
      <c r="AI26" s="146">
        <f ca="1">IF(AI$13="",0,CHOOSE(Detalhamento.OpçãoServiços,OFFSET(Import.PLQ,$A26-1,AI$15-1,1,1),IF($E26&lt;&gt;1,IF(ISNUMBER(INDEX(Import.PLE,Detalhamento!$E26,Detalhamento!AI$15)),IF(INDEX(Import.PLE,Detalhamento!$E26,Detalhamento!AI$15)&lt;=mediçao,OFFSET(Import.PLQ,$A26-1,AI$15-1,1,1),0),0),PLE!$AA$28*OFFSET(Import.PLQ,$A26-1,AI$15-1,1,1)),IF($E26&lt;&gt;1,IF(ISNUMBER(INDEX(Import.PLE,Detalhamento!$E26,Detalhamento!AI$15)),IF(INDEX(Import.PLE,Detalhamento!$E26,Detalhamento!AI$15)&lt;=mediçao,0,OFFSET(Import.PLQ,$A26-1,AI$15-1,1,1)),OFFSET(Import.PLQ,$A26-1,AI$15-1,1,1)),(1-PLE!$AA$28)*OFFSET(Import.PLQ,$A26-1,AI$15-1,1,1))))</f>
        <v>0</v>
      </c>
      <c r="AJ26" s="146">
        <f ca="1">IF(AJ$13="",0,CHOOSE(Detalhamento.OpçãoServiços,OFFSET(Import.PLQ,$A26-1,AJ$15-1,1,1),IF($E26&lt;&gt;1,IF(ISNUMBER(INDEX(Import.PLE,Detalhamento!$E26,Detalhamento!AJ$15)),IF(INDEX(Import.PLE,Detalhamento!$E26,Detalhamento!AJ$15)&lt;=mediçao,OFFSET(Import.PLQ,$A26-1,AJ$15-1,1,1),0),0),PLE!$AA$28*OFFSET(Import.PLQ,$A26-1,AJ$15-1,1,1)),IF($E26&lt;&gt;1,IF(ISNUMBER(INDEX(Import.PLE,Detalhamento!$E26,Detalhamento!AJ$15)),IF(INDEX(Import.PLE,Detalhamento!$E26,Detalhamento!AJ$15)&lt;=mediçao,0,OFFSET(Import.PLQ,$A26-1,AJ$15-1,1,1)),OFFSET(Import.PLQ,$A26-1,AJ$15-1,1,1)),(1-PLE!$AA$28)*OFFSET(Import.PLQ,$A26-1,AJ$15-1,1,1))))</f>
        <v>0</v>
      </c>
      <c r="AK26" s="146">
        <f ca="1">IF(AK$13="",0,CHOOSE(Detalhamento.OpçãoServiços,OFFSET(Import.PLQ,$A26-1,AK$15-1,1,1),IF($E26&lt;&gt;1,IF(ISNUMBER(INDEX(Import.PLE,Detalhamento!$E26,Detalhamento!AK$15)),IF(INDEX(Import.PLE,Detalhamento!$E26,Detalhamento!AK$15)&lt;=mediçao,OFFSET(Import.PLQ,$A26-1,AK$15-1,1,1),0),0),PLE!$AA$28*OFFSET(Import.PLQ,$A26-1,AK$15-1,1,1)),IF($E26&lt;&gt;1,IF(ISNUMBER(INDEX(Import.PLE,Detalhamento!$E26,Detalhamento!AK$15)),IF(INDEX(Import.PLE,Detalhamento!$E26,Detalhamento!AK$15)&lt;=mediçao,0,OFFSET(Import.PLQ,$A26-1,AK$15-1,1,1)),OFFSET(Import.PLQ,$A26-1,AK$15-1,1,1)),(1-PLE!$AA$28)*OFFSET(Import.PLQ,$A26-1,AK$15-1,1,1))))</f>
        <v>0</v>
      </c>
      <c r="AL26" s="146">
        <f ca="1">IF(AL$13="",0,CHOOSE(Detalhamento.OpçãoServiços,OFFSET(Import.PLQ,$A26-1,AL$15-1,1,1),IF($E26&lt;&gt;1,IF(ISNUMBER(INDEX(Import.PLE,Detalhamento!$E26,Detalhamento!AL$15)),IF(INDEX(Import.PLE,Detalhamento!$E26,Detalhamento!AL$15)&lt;=mediçao,OFFSET(Import.PLQ,$A26-1,AL$15-1,1,1),0),0),PLE!$AA$28*OFFSET(Import.PLQ,$A26-1,AL$15-1,1,1)),IF($E26&lt;&gt;1,IF(ISNUMBER(INDEX(Import.PLE,Detalhamento!$E26,Detalhamento!AL$15)),IF(INDEX(Import.PLE,Detalhamento!$E26,Detalhamento!AL$15)&lt;=mediçao,0,OFFSET(Import.PLQ,$A26-1,AL$15-1,1,1)),OFFSET(Import.PLQ,$A26-1,AL$15-1,1,1)),(1-PLE!$AA$28)*OFFSET(Import.PLQ,$A26-1,AL$15-1,1,1))))</f>
        <v>0</v>
      </c>
      <c r="AM26" s="146">
        <f ca="1">IF(AM$13="",0,CHOOSE(Detalhamento.OpçãoServiços,OFFSET(Import.PLQ,$A26-1,AM$15-1,1,1),IF($E26&lt;&gt;1,IF(ISNUMBER(INDEX(Import.PLE,Detalhamento!$E26,Detalhamento!AM$15)),IF(INDEX(Import.PLE,Detalhamento!$E26,Detalhamento!AM$15)&lt;=mediçao,OFFSET(Import.PLQ,$A26-1,AM$15-1,1,1),0),0),PLE!$AA$28*OFFSET(Import.PLQ,$A26-1,AM$15-1,1,1)),IF($E26&lt;&gt;1,IF(ISNUMBER(INDEX(Import.PLE,Detalhamento!$E26,Detalhamento!AM$15)),IF(INDEX(Import.PLE,Detalhamento!$E26,Detalhamento!AM$15)&lt;=mediçao,0,OFFSET(Import.PLQ,$A26-1,AM$15-1,1,1)),OFFSET(Import.PLQ,$A26-1,AM$15-1,1,1)),(1-PLE!$AA$28)*OFFSET(Import.PLQ,$A26-1,AM$15-1,1,1))))</f>
        <v>0</v>
      </c>
      <c r="AN26" s="146">
        <f ca="1">IF(AN$13="",0,CHOOSE(Detalhamento.OpçãoServiços,OFFSET(Import.PLQ,$A26-1,AN$15-1,1,1),IF($E26&lt;&gt;1,IF(ISNUMBER(INDEX(Import.PLE,Detalhamento!$E26,Detalhamento!AN$15)),IF(INDEX(Import.PLE,Detalhamento!$E26,Detalhamento!AN$15)&lt;=mediçao,OFFSET(Import.PLQ,$A26-1,AN$15-1,1,1),0),0),PLE!$AA$28*OFFSET(Import.PLQ,$A26-1,AN$15-1,1,1)),IF($E26&lt;&gt;1,IF(ISNUMBER(INDEX(Import.PLE,Detalhamento!$E26,Detalhamento!AN$15)),IF(INDEX(Import.PLE,Detalhamento!$E26,Detalhamento!AN$15)&lt;=mediçao,0,OFFSET(Import.PLQ,$A26-1,AN$15-1,1,1)),OFFSET(Import.PLQ,$A26-1,AN$15-1,1,1)),(1-PLE!$AA$28)*OFFSET(Import.PLQ,$A26-1,AN$15-1,1,1))))</f>
        <v>0</v>
      </c>
      <c r="AO26" s="146">
        <f ca="1">IF(AO$13="",0,CHOOSE(Detalhamento.OpçãoServiços,OFFSET(Import.PLQ,$A26-1,AO$15-1,1,1),IF($E26&lt;&gt;1,IF(ISNUMBER(INDEX(Import.PLE,Detalhamento!$E26,Detalhamento!AO$15)),IF(INDEX(Import.PLE,Detalhamento!$E26,Detalhamento!AO$15)&lt;=mediçao,OFFSET(Import.PLQ,$A26-1,AO$15-1,1,1),0),0),PLE!$AA$28*OFFSET(Import.PLQ,$A26-1,AO$15-1,1,1)),IF($E26&lt;&gt;1,IF(ISNUMBER(INDEX(Import.PLE,Detalhamento!$E26,Detalhamento!AO$15)),IF(INDEX(Import.PLE,Detalhamento!$E26,Detalhamento!AO$15)&lt;=mediçao,0,OFFSET(Import.PLQ,$A26-1,AO$15-1,1,1)),OFFSET(Import.PLQ,$A26-1,AO$15-1,1,1)),(1-PLE!$AA$28)*OFFSET(Import.PLQ,$A26-1,AO$15-1,1,1))))</f>
        <v>0</v>
      </c>
      <c r="AP26" s="146">
        <f ca="1">IF(AP$13="",0,CHOOSE(Detalhamento.OpçãoServiços,OFFSET(Import.PLQ,$A26-1,AP$15-1,1,1),IF($E26&lt;&gt;1,IF(ISNUMBER(INDEX(Import.PLE,Detalhamento!$E26,Detalhamento!AP$15)),IF(INDEX(Import.PLE,Detalhamento!$E26,Detalhamento!AP$15)&lt;=mediçao,OFFSET(Import.PLQ,$A26-1,AP$15-1,1,1),0),0),PLE!$AA$28*OFFSET(Import.PLQ,$A26-1,AP$15-1,1,1)),IF($E26&lt;&gt;1,IF(ISNUMBER(INDEX(Import.PLE,Detalhamento!$E26,Detalhamento!AP$15)),IF(INDEX(Import.PLE,Detalhamento!$E26,Detalhamento!AP$15)&lt;=mediçao,0,OFFSET(Import.PLQ,$A26-1,AP$15-1,1,1)),OFFSET(Import.PLQ,$A26-1,AP$15-1,1,1)),(1-PLE!$AA$28)*OFFSET(Import.PLQ,$A26-1,AP$15-1,1,1))))</f>
        <v>0</v>
      </c>
      <c r="AQ26" s="146">
        <f ca="1">IF(AQ$13="",0,CHOOSE(Detalhamento.OpçãoServiços,OFFSET(Import.PLQ,$A26-1,AQ$15-1,1,1),IF($E26&lt;&gt;1,IF(ISNUMBER(INDEX(Import.PLE,Detalhamento!$E26,Detalhamento!AQ$15)),IF(INDEX(Import.PLE,Detalhamento!$E26,Detalhamento!AQ$15)&lt;=mediçao,OFFSET(Import.PLQ,$A26-1,AQ$15-1,1,1),0),0),PLE!$AA$28*OFFSET(Import.PLQ,$A26-1,AQ$15-1,1,1)),IF($E26&lt;&gt;1,IF(ISNUMBER(INDEX(Import.PLE,Detalhamento!$E26,Detalhamento!AQ$15)),IF(INDEX(Import.PLE,Detalhamento!$E26,Detalhamento!AQ$15)&lt;=mediçao,0,OFFSET(Import.PLQ,$A26-1,AQ$15-1,1,1)),OFFSET(Import.PLQ,$A26-1,AQ$15-1,1,1)),(1-PLE!$AA$28)*OFFSET(Import.PLQ,$A26-1,AQ$15-1,1,1))))</f>
        <v>0</v>
      </c>
      <c r="AR26" s="146">
        <f ca="1">IF(AR$13="",0,CHOOSE(Detalhamento.OpçãoServiços,OFFSET(Import.PLQ,$A26-1,AR$15-1,1,1),IF($E26&lt;&gt;1,IF(ISNUMBER(INDEX(Import.PLE,Detalhamento!$E26,Detalhamento!AR$15)),IF(INDEX(Import.PLE,Detalhamento!$E26,Detalhamento!AR$15)&lt;=mediçao,OFFSET(Import.PLQ,$A26-1,AR$15-1,1,1),0),0),PLE!$AA$28*OFFSET(Import.PLQ,$A26-1,AR$15-1,1,1)),IF($E26&lt;&gt;1,IF(ISNUMBER(INDEX(Import.PLE,Detalhamento!$E26,Detalhamento!AR$15)),IF(INDEX(Import.PLE,Detalhamento!$E26,Detalhamento!AR$15)&lt;=mediçao,0,OFFSET(Import.PLQ,$A26-1,AR$15-1,1,1)),OFFSET(Import.PLQ,$A26-1,AR$15-1,1,1)),(1-PLE!$AA$28)*OFFSET(Import.PLQ,$A26-1,AR$15-1,1,1))))</f>
        <v>0</v>
      </c>
      <c r="AS26" s="146">
        <f ca="1">IF(AS$13="",0,CHOOSE(Detalhamento.OpçãoServiços,OFFSET(Import.PLQ,$A26-1,AS$15-1,1,1),IF($E26&lt;&gt;1,IF(ISNUMBER(INDEX(Import.PLE,Detalhamento!$E26,Detalhamento!AS$15)),IF(INDEX(Import.PLE,Detalhamento!$E26,Detalhamento!AS$15)&lt;=mediçao,OFFSET(Import.PLQ,$A26-1,AS$15-1,1,1),0),0),PLE!$AA$28*OFFSET(Import.PLQ,$A26-1,AS$15-1,1,1)),IF($E26&lt;&gt;1,IF(ISNUMBER(INDEX(Import.PLE,Detalhamento!$E26,Detalhamento!AS$15)),IF(INDEX(Import.PLE,Detalhamento!$E26,Detalhamento!AS$15)&lt;=mediçao,0,OFFSET(Import.PLQ,$A26-1,AS$15-1,1,1)),OFFSET(Import.PLQ,$A26-1,AS$15-1,1,1)),(1-PLE!$AA$28)*OFFSET(Import.PLQ,$A26-1,AS$15-1,1,1))))</f>
        <v>0</v>
      </c>
      <c r="AT26" s="146">
        <f ca="1">IF(AT$13="",0,CHOOSE(Detalhamento.OpçãoServiços,OFFSET(Import.PLQ,$A26-1,AT$15-1,1,1),IF($E26&lt;&gt;1,IF(ISNUMBER(INDEX(Import.PLE,Detalhamento!$E26,Detalhamento!AT$15)),IF(INDEX(Import.PLE,Detalhamento!$E26,Detalhamento!AT$15)&lt;=mediçao,OFFSET(Import.PLQ,$A26-1,AT$15-1,1,1),0),0),PLE!$AA$28*OFFSET(Import.PLQ,$A26-1,AT$15-1,1,1)),IF($E26&lt;&gt;1,IF(ISNUMBER(INDEX(Import.PLE,Detalhamento!$E26,Detalhamento!AT$15)),IF(INDEX(Import.PLE,Detalhamento!$E26,Detalhamento!AT$15)&lt;=mediçao,0,OFFSET(Import.PLQ,$A26-1,AT$15-1,1,1)),OFFSET(Import.PLQ,$A26-1,AT$15-1,1,1)),(1-PLE!$AA$28)*OFFSET(Import.PLQ,$A26-1,AT$15-1,1,1))))</f>
        <v>0</v>
      </c>
      <c r="AU26" s="146">
        <f ca="1">IF(AU$13="",0,CHOOSE(Detalhamento.OpçãoServiços,OFFSET(Import.PLQ,$A26-1,AU$15-1,1,1),IF($E26&lt;&gt;1,IF(ISNUMBER(INDEX(Import.PLE,Detalhamento!$E26,Detalhamento!AU$15)),IF(INDEX(Import.PLE,Detalhamento!$E26,Detalhamento!AU$15)&lt;=mediçao,OFFSET(Import.PLQ,$A26-1,AU$15-1,1,1),0),0),PLE!$AA$28*OFFSET(Import.PLQ,$A26-1,AU$15-1,1,1)),IF($E26&lt;&gt;1,IF(ISNUMBER(INDEX(Import.PLE,Detalhamento!$E26,Detalhamento!AU$15)),IF(INDEX(Import.PLE,Detalhamento!$E26,Detalhamento!AU$15)&lt;=mediçao,0,OFFSET(Import.PLQ,$A26-1,AU$15-1,1,1)),OFFSET(Import.PLQ,$A26-1,AU$15-1,1,1)),(1-PLE!$AA$28)*OFFSET(Import.PLQ,$A26-1,AU$15-1,1,1))))</f>
        <v>0</v>
      </c>
      <c r="AV26" s="146">
        <f ca="1">IF(AV$13="",0,CHOOSE(Detalhamento.OpçãoServiços,OFFSET(Import.PLQ,$A26-1,AV$15-1,1,1),IF($E26&lt;&gt;1,IF(ISNUMBER(INDEX(Import.PLE,Detalhamento!$E26,Detalhamento!AV$15)),IF(INDEX(Import.PLE,Detalhamento!$E26,Detalhamento!AV$15)&lt;=mediçao,OFFSET(Import.PLQ,$A26-1,AV$15-1,1,1),0),0),PLE!$AA$28*OFFSET(Import.PLQ,$A26-1,AV$15-1,1,1)),IF($E26&lt;&gt;1,IF(ISNUMBER(INDEX(Import.PLE,Detalhamento!$E26,Detalhamento!AV$15)),IF(INDEX(Import.PLE,Detalhamento!$E26,Detalhamento!AV$15)&lt;=mediçao,0,OFFSET(Import.PLQ,$A26-1,AV$15-1,1,1)),OFFSET(Import.PLQ,$A26-1,AV$15-1,1,1)),(1-PLE!$AA$28)*OFFSET(Import.PLQ,$A26-1,AV$15-1,1,1))))</f>
        <v>0</v>
      </c>
      <c r="AW26" s="146">
        <f ca="1">IF(AW$13="",0,CHOOSE(Detalhamento.OpçãoServiços,OFFSET(Import.PLQ,$A26-1,AW$15-1,1,1),IF($E26&lt;&gt;1,IF(ISNUMBER(INDEX(Import.PLE,Detalhamento!$E26,Detalhamento!AW$15)),IF(INDEX(Import.PLE,Detalhamento!$E26,Detalhamento!AW$15)&lt;=mediçao,OFFSET(Import.PLQ,$A26-1,AW$15-1,1,1),0),0),PLE!$AA$28*OFFSET(Import.PLQ,$A26-1,AW$15-1,1,1)),IF($E26&lt;&gt;1,IF(ISNUMBER(INDEX(Import.PLE,Detalhamento!$E26,Detalhamento!AW$15)),IF(INDEX(Import.PLE,Detalhamento!$E26,Detalhamento!AW$15)&lt;=mediçao,0,OFFSET(Import.PLQ,$A26-1,AW$15-1,1,1)),OFFSET(Import.PLQ,$A26-1,AW$15-1,1,1)),(1-PLE!$AA$28)*OFFSET(Import.PLQ,$A26-1,AW$15-1,1,1))))</f>
        <v>0</v>
      </c>
      <c r="AX26" s="146">
        <f ca="1">IF(AX$13="",0,CHOOSE(Detalhamento.OpçãoServiços,OFFSET(Import.PLQ,$A26-1,AX$15-1,1,1),IF($E26&lt;&gt;1,IF(ISNUMBER(INDEX(Import.PLE,Detalhamento!$E26,Detalhamento!AX$15)),IF(INDEX(Import.PLE,Detalhamento!$E26,Detalhamento!AX$15)&lt;=mediçao,OFFSET(Import.PLQ,$A26-1,AX$15-1,1,1),0),0),PLE!$AA$28*OFFSET(Import.PLQ,$A26-1,AX$15-1,1,1)),IF($E26&lt;&gt;1,IF(ISNUMBER(INDEX(Import.PLE,Detalhamento!$E26,Detalhamento!AX$15)),IF(INDEX(Import.PLE,Detalhamento!$E26,Detalhamento!AX$15)&lt;=mediçao,0,OFFSET(Import.PLQ,$A26-1,AX$15-1,1,1)),OFFSET(Import.PLQ,$A26-1,AX$15-1,1,1)),(1-PLE!$AA$28)*OFFSET(Import.PLQ,$A26-1,AX$15-1,1,1))))</f>
        <v>0</v>
      </c>
      <c r="AY26" s="146">
        <f ca="1">IF(AY$13="",0,CHOOSE(Detalhamento.OpçãoServiços,OFFSET(Import.PLQ,$A26-1,AY$15-1,1,1),IF($E26&lt;&gt;1,IF(ISNUMBER(INDEX(Import.PLE,Detalhamento!$E26,Detalhamento!AY$15)),IF(INDEX(Import.PLE,Detalhamento!$E26,Detalhamento!AY$15)&lt;=mediçao,OFFSET(Import.PLQ,$A26-1,AY$15-1,1,1),0),0),PLE!$AA$28*OFFSET(Import.PLQ,$A26-1,AY$15-1,1,1)),IF($E26&lt;&gt;1,IF(ISNUMBER(INDEX(Import.PLE,Detalhamento!$E26,Detalhamento!AY$15)),IF(INDEX(Import.PLE,Detalhamento!$E26,Detalhamento!AY$15)&lt;=mediçao,0,OFFSET(Import.PLQ,$A26-1,AY$15-1,1,1)),OFFSET(Import.PLQ,$A26-1,AY$15-1,1,1)),(1-PLE!$AA$28)*OFFSET(Import.PLQ,$A26-1,AY$15-1,1,1))))</f>
        <v>0</v>
      </c>
      <c r="AZ26" s="146">
        <f ca="1">IF(AZ$13="",0,CHOOSE(Detalhamento.OpçãoServiços,OFFSET(Import.PLQ,$A26-1,AZ$15-1,1,1),IF($E26&lt;&gt;1,IF(ISNUMBER(INDEX(Import.PLE,Detalhamento!$E26,Detalhamento!AZ$15)),IF(INDEX(Import.PLE,Detalhamento!$E26,Detalhamento!AZ$15)&lt;=mediçao,OFFSET(Import.PLQ,$A26-1,AZ$15-1,1,1),0),0),PLE!$AA$28*OFFSET(Import.PLQ,$A26-1,AZ$15-1,1,1)),IF($E26&lt;&gt;1,IF(ISNUMBER(INDEX(Import.PLE,Detalhamento!$E26,Detalhamento!AZ$15)),IF(INDEX(Import.PLE,Detalhamento!$E26,Detalhamento!AZ$15)&lt;=mediçao,0,OFFSET(Import.PLQ,$A26-1,AZ$15-1,1,1)),OFFSET(Import.PLQ,$A26-1,AZ$15-1,1,1)),(1-PLE!$AA$28)*OFFSET(Import.PLQ,$A26-1,AZ$15-1,1,1))))</f>
        <v>0</v>
      </c>
      <c r="BA26" s="146">
        <f ca="1">IF(BA$13="",0,CHOOSE(Detalhamento.OpçãoServiços,OFFSET(Import.PLQ,$A26-1,BA$15-1,1,1),IF($E26&lt;&gt;1,IF(ISNUMBER(INDEX(Import.PLE,Detalhamento!$E26,Detalhamento!BA$15)),IF(INDEX(Import.PLE,Detalhamento!$E26,Detalhamento!BA$15)&lt;=mediçao,OFFSET(Import.PLQ,$A26-1,BA$15-1,1,1),0),0),PLE!$AA$28*OFFSET(Import.PLQ,$A26-1,BA$15-1,1,1)),IF($E26&lt;&gt;1,IF(ISNUMBER(INDEX(Import.PLE,Detalhamento!$E26,Detalhamento!BA$15)),IF(INDEX(Import.PLE,Detalhamento!$E26,Detalhamento!BA$15)&lt;=mediçao,0,OFFSET(Import.PLQ,$A26-1,BA$15-1,1,1)),OFFSET(Import.PLQ,$A26-1,BA$15-1,1,1)),(1-PLE!$AA$28)*OFFSET(Import.PLQ,$A26-1,BA$15-1,1,1))))</f>
        <v>0</v>
      </c>
      <c r="BB26" s="146">
        <f ca="1">IF(BB$13="",0,CHOOSE(Detalhamento.OpçãoServiços,OFFSET(Import.PLQ,$A26-1,BB$15-1,1,1),IF($E26&lt;&gt;1,IF(ISNUMBER(INDEX(Import.PLE,Detalhamento!$E26,Detalhamento!BB$15)),IF(INDEX(Import.PLE,Detalhamento!$E26,Detalhamento!BB$15)&lt;=mediçao,OFFSET(Import.PLQ,$A26-1,BB$15-1,1,1),0),0),PLE!$AA$28*OFFSET(Import.PLQ,$A26-1,BB$15-1,1,1)),IF($E26&lt;&gt;1,IF(ISNUMBER(INDEX(Import.PLE,Detalhamento!$E26,Detalhamento!BB$15)),IF(INDEX(Import.PLE,Detalhamento!$E26,Detalhamento!BB$15)&lt;=mediçao,0,OFFSET(Import.PLQ,$A26-1,BB$15-1,1,1)),OFFSET(Import.PLQ,$A26-1,BB$15-1,1,1)),(1-PLE!$AA$28)*OFFSET(Import.PLQ,$A26-1,BB$15-1,1,1))))</f>
        <v>0</v>
      </c>
      <c r="BC26" s="146">
        <f ca="1">IF(BC$13="",0,CHOOSE(Detalhamento.OpçãoServiços,OFFSET(Import.PLQ,$A26-1,BC$15-1,1,1),IF($E26&lt;&gt;1,IF(ISNUMBER(INDEX(Import.PLE,Detalhamento!$E26,Detalhamento!BC$15)),IF(INDEX(Import.PLE,Detalhamento!$E26,Detalhamento!BC$15)&lt;=mediçao,OFFSET(Import.PLQ,$A26-1,BC$15-1,1,1),0),0),PLE!$AA$28*OFFSET(Import.PLQ,$A26-1,BC$15-1,1,1)),IF($E26&lt;&gt;1,IF(ISNUMBER(INDEX(Import.PLE,Detalhamento!$E26,Detalhamento!BC$15)),IF(INDEX(Import.PLE,Detalhamento!$E26,Detalhamento!BC$15)&lt;=mediçao,0,OFFSET(Import.PLQ,$A26-1,BC$15-1,1,1)),OFFSET(Import.PLQ,$A26-1,BC$15-1,1,1)),(1-PLE!$AA$28)*OFFSET(Import.PLQ,$A26-1,BC$15-1,1,1))))</f>
        <v>0</v>
      </c>
      <c r="BD26" s="146">
        <f ca="1">IF(BD$13="",0,CHOOSE(Detalhamento.OpçãoServiços,OFFSET(Import.PLQ,$A26-1,BD$15-1,1,1),IF($E26&lt;&gt;1,IF(ISNUMBER(INDEX(Import.PLE,Detalhamento!$E26,Detalhamento!BD$15)),IF(INDEX(Import.PLE,Detalhamento!$E26,Detalhamento!BD$15)&lt;=mediçao,OFFSET(Import.PLQ,$A26-1,BD$15-1,1,1),0),0),PLE!$AA$28*OFFSET(Import.PLQ,$A26-1,BD$15-1,1,1)),IF($E26&lt;&gt;1,IF(ISNUMBER(INDEX(Import.PLE,Detalhamento!$E26,Detalhamento!BD$15)),IF(INDEX(Import.PLE,Detalhamento!$E26,Detalhamento!BD$15)&lt;=mediçao,0,OFFSET(Import.PLQ,$A26-1,BD$15-1,1,1)),OFFSET(Import.PLQ,$A26-1,BD$15-1,1,1)),(1-PLE!$AA$28)*OFFSET(Import.PLQ,$A26-1,BD$15-1,1,1))))</f>
        <v>0</v>
      </c>
      <c r="BE26" s="146">
        <f ca="1">IF(BE$13="",0,CHOOSE(Detalhamento.OpçãoServiços,OFFSET(Import.PLQ,$A26-1,BE$15-1,1,1),IF($E26&lt;&gt;1,IF(ISNUMBER(INDEX(Import.PLE,Detalhamento!$E26,Detalhamento!BE$15)),IF(INDEX(Import.PLE,Detalhamento!$E26,Detalhamento!BE$15)&lt;=mediçao,OFFSET(Import.PLQ,$A26-1,BE$15-1,1,1),0),0),PLE!$AA$28*OFFSET(Import.PLQ,$A26-1,BE$15-1,1,1)),IF($E26&lt;&gt;1,IF(ISNUMBER(INDEX(Import.PLE,Detalhamento!$E26,Detalhamento!BE$15)),IF(INDEX(Import.PLE,Detalhamento!$E26,Detalhamento!BE$15)&lt;=mediçao,0,OFFSET(Import.PLQ,$A26-1,BE$15-1,1,1)),OFFSET(Import.PLQ,$A26-1,BE$15-1,1,1)),(1-PLE!$AA$28)*OFFSET(Import.PLQ,$A26-1,BE$15-1,1,1))))</f>
        <v>0</v>
      </c>
      <c r="BF26" s="146">
        <f ca="1">IF(BF$13="",0,CHOOSE(Detalhamento.OpçãoServiços,OFFSET(Import.PLQ,$A26-1,BF$15-1,1,1),IF($E26&lt;&gt;1,IF(ISNUMBER(INDEX(Import.PLE,Detalhamento!$E26,Detalhamento!BF$15)),IF(INDEX(Import.PLE,Detalhamento!$E26,Detalhamento!BF$15)&lt;=mediçao,OFFSET(Import.PLQ,$A26-1,BF$15-1,1,1),0),0),PLE!$AA$28*OFFSET(Import.PLQ,$A26-1,BF$15-1,1,1)),IF($E26&lt;&gt;1,IF(ISNUMBER(INDEX(Import.PLE,Detalhamento!$E26,Detalhamento!BF$15)),IF(INDEX(Import.PLE,Detalhamento!$E26,Detalhamento!BF$15)&lt;=mediçao,0,OFFSET(Import.PLQ,$A26-1,BF$15-1,1,1)),OFFSET(Import.PLQ,$A26-1,BF$15-1,1,1)),(1-PLE!$AA$28)*OFFSET(Import.PLQ,$A26-1,BF$15-1,1,1))))</f>
        <v>0</v>
      </c>
      <c r="BG26" s="146">
        <f ca="1">IF(BG$13="",0,CHOOSE(Detalhamento.OpçãoServiços,OFFSET(Import.PLQ,$A26-1,BG$15-1,1,1),IF($E26&lt;&gt;1,IF(ISNUMBER(INDEX(Import.PLE,Detalhamento!$E26,Detalhamento!BG$15)),IF(INDEX(Import.PLE,Detalhamento!$E26,Detalhamento!BG$15)&lt;=mediçao,OFFSET(Import.PLQ,$A26-1,BG$15-1,1,1),0),0),PLE!$AA$28*OFFSET(Import.PLQ,$A26-1,BG$15-1,1,1)),IF($E26&lt;&gt;1,IF(ISNUMBER(INDEX(Import.PLE,Detalhamento!$E26,Detalhamento!BG$15)),IF(INDEX(Import.PLE,Detalhamento!$E26,Detalhamento!BG$15)&lt;=mediçao,0,OFFSET(Import.PLQ,$A26-1,BG$15-1,1,1)),OFFSET(Import.PLQ,$A26-1,BG$15-1,1,1)),(1-PLE!$AA$28)*OFFSET(Import.PLQ,$A26-1,BG$15-1,1,1))))</f>
        <v>0</v>
      </c>
      <c r="BH26" s="146">
        <f ca="1">IF(BH$13="",0,CHOOSE(Detalhamento.OpçãoServiços,OFFSET(Import.PLQ,$A26-1,BH$15-1,1,1),IF($E26&lt;&gt;1,IF(ISNUMBER(INDEX(Import.PLE,Detalhamento!$E26,Detalhamento!BH$15)),IF(INDEX(Import.PLE,Detalhamento!$E26,Detalhamento!BH$15)&lt;=mediçao,OFFSET(Import.PLQ,$A26-1,BH$15-1,1,1),0),0),PLE!$AA$28*OFFSET(Import.PLQ,$A26-1,BH$15-1,1,1)),IF($E26&lt;&gt;1,IF(ISNUMBER(INDEX(Import.PLE,Detalhamento!$E26,Detalhamento!BH$15)),IF(INDEX(Import.PLE,Detalhamento!$E26,Detalhamento!BH$15)&lt;=mediçao,0,OFFSET(Import.PLQ,$A26-1,BH$15-1,1,1)),OFFSET(Import.PLQ,$A26-1,BH$15-1,1,1)),(1-PLE!$AA$28)*OFFSET(Import.PLQ,$A26-1,BH$15-1,1,1))))</f>
        <v>0</v>
      </c>
      <c r="BI26" s="146">
        <f ca="1">IF(BI$13="",0,CHOOSE(Detalhamento.OpçãoServiços,OFFSET(Import.PLQ,$A26-1,BI$15-1,1,1),IF($E26&lt;&gt;1,IF(ISNUMBER(INDEX(Import.PLE,Detalhamento!$E26,Detalhamento!BI$15)),IF(INDEX(Import.PLE,Detalhamento!$E26,Detalhamento!BI$15)&lt;=mediçao,OFFSET(Import.PLQ,$A26-1,BI$15-1,1,1),0),0),PLE!$AA$28*OFFSET(Import.PLQ,$A26-1,BI$15-1,1,1)),IF($E26&lt;&gt;1,IF(ISNUMBER(INDEX(Import.PLE,Detalhamento!$E26,Detalhamento!BI$15)),IF(INDEX(Import.PLE,Detalhamento!$E26,Detalhamento!BI$15)&lt;=mediçao,0,OFFSET(Import.PLQ,$A26-1,BI$15-1,1,1)),OFFSET(Import.PLQ,$A26-1,BI$15-1,1,1)),(1-PLE!$AA$28)*OFFSET(Import.PLQ,$A26-1,BI$15-1,1,1))))</f>
        <v>0</v>
      </c>
    </row>
    <row r="27" spans="1:61">
      <c r="A27" s="157">
        <v>15</v>
      </c>
      <c r="B27" s="21" t="e">
        <f t="shared" ca="1" si="2"/>
        <v>#REF!</v>
      </c>
      <c r="E27" s="155">
        <f t="shared" ca="1" si="3"/>
        <v>2</v>
      </c>
      <c r="F27" s="156" t="e">
        <f t="shared" ca="1" si="4"/>
        <v>#REF!</v>
      </c>
      <c r="G27" s="156" t="e">
        <f t="shared" ca="1" si="5"/>
        <v>#REF!</v>
      </c>
      <c r="H27" s="181" t="str">
        <f t="shared" ca="1" si="5"/>
        <v/>
      </c>
      <c r="I27" s="37" t="e">
        <f t="shared" ca="1" si="6"/>
        <v>#REF!</v>
      </c>
      <c r="J27" s="146" t="e">
        <f t="shared" ca="1" si="7"/>
        <v>#REF!</v>
      </c>
      <c r="K27" s="67"/>
      <c r="L27" s="146" t="e">
        <f ca="1">IF(L$13="",0,CHOOSE(Detalhamento.OpçãoServiços,OFFSET(Import.PLQ,$A27-1,L$15-1,1,1),IF($E27&lt;&gt;1,IF(ISNUMBER(INDEX(Import.PLE,Detalhamento!$E27,Detalhamento!L$15)),IF(INDEX(Import.PLE,Detalhamento!$E27,Detalhamento!L$15)&lt;=mediçao,OFFSET(Import.PLQ,$A27-1,L$15-1,1,1),0),0),PLE!$AA$28*OFFSET(Import.PLQ,$A27-1,L$15-1,1,1)),IF($E27&lt;&gt;1,IF(ISNUMBER(INDEX(Import.PLE,Detalhamento!$E27,Detalhamento!L$15)),IF(INDEX(Import.PLE,Detalhamento!$E27,Detalhamento!L$15)&lt;=mediçao,0,OFFSET(Import.PLQ,$A27-1,L$15-1,1,1)),OFFSET(Import.PLQ,$A27-1,L$15-1,1,1)),(1-PLE!$AA$28)*OFFSET(Import.PLQ,$A27-1,L$15-1,1,1))))</f>
        <v>#REF!</v>
      </c>
      <c r="M27" s="146" t="e">
        <f ca="1">IF(M$13="",0,CHOOSE(Detalhamento.OpçãoServiços,OFFSET(Import.PLQ,$A27-1,M$15-1,1,1),IF($E27&lt;&gt;1,IF(ISNUMBER(INDEX(Import.PLE,Detalhamento!$E27,Detalhamento!M$15)),IF(INDEX(Import.PLE,Detalhamento!$E27,Detalhamento!M$15)&lt;=mediçao,OFFSET(Import.PLQ,$A27-1,M$15-1,1,1),0),0),PLE!$AA$28*OFFSET(Import.PLQ,$A27-1,M$15-1,1,1)),IF($E27&lt;&gt;1,IF(ISNUMBER(INDEX(Import.PLE,Detalhamento!$E27,Detalhamento!M$15)),IF(INDEX(Import.PLE,Detalhamento!$E27,Detalhamento!M$15)&lt;=mediçao,0,OFFSET(Import.PLQ,$A27-1,M$15-1,1,1)),OFFSET(Import.PLQ,$A27-1,M$15-1,1,1)),(1-PLE!$AA$28)*OFFSET(Import.PLQ,$A27-1,M$15-1,1,1))))</f>
        <v>#REF!</v>
      </c>
      <c r="N27" s="146" t="e">
        <f ca="1">IF(N$13="",0,CHOOSE(Detalhamento.OpçãoServiços,OFFSET(Import.PLQ,$A27-1,N$15-1,1,1),IF($E27&lt;&gt;1,IF(ISNUMBER(INDEX(Import.PLE,Detalhamento!$E27,Detalhamento!N$15)),IF(INDEX(Import.PLE,Detalhamento!$E27,Detalhamento!N$15)&lt;=mediçao,OFFSET(Import.PLQ,$A27-1,N$15-1,1,1),0),0),PLE!$AA$28*OFFSET(Import.PLQ,$A27-1,N$15-1,1,1)),IF($E27&lt;&gt;1,IF(ISNUMBER(INDEX(Import.PLE,Detalhamento!$E27,Detalhamento!N$15)),IF(INDEX(Import.PLE,Detalhamento!$E27,Detalhamento!N$15)&lt;=mediçao,0,OFFSET(Import.PLQ,$A27-1,N$15-1,1,1)),OFFSET(Import.PLQ,$A27-1,N$15-1,1,1)),(1-PLE!$AA$28)*OFFSET(Import.PLQ,$A27-1,N$15-1,1,1))))</f>
        <v>#REF!</v>
      </c>
      <c r="O27" s="146" t="e">
        <f ca="1">IF(O$13="",0,CHOOSE(Detalhamento.OpçãoServiços,OFFSET(Import.PLQ,$A27-1,O$15-1,1,1),IF($E27&lt;&gt;1,IF(ISNUMBER(INDEX(Import.PLE,Detalhamento!$E27,Detalhamento!O$15)),IF(INDEX(Import.PLE,Detalhamento!$E27,Detalhamento!O$15)&lt;=mediçao,OFFSET(Import.PLQ,$A27-1,O$15-1,1,1),0),0),PLE!$AA$28*OFFSET(Import.PLQ,$A27-1,O$15-1,1,1)),IF($E27&lt;&gt;1,IF(ISNUMBER(INDEX(Import.PLE,Detalhamento!$E27,Detalhamento!O$15)),IF(INDEX(Import.PLE,Detalhamento!$E27,Detalhamento!O$15)&lt;=mediçao,0,OFFSET(Import.PLQ,$A27-1,O$15-1,1,1)),OFFSET(Import.PLQ,$A27-1,O$15-1,1,1)),(1-PLE!$AA$28)*OFFSET(Import.PLQ,$A27-1,O$15-1,1,1))))</f>
        <v>#REF!</v>
      </c>
      <c r="P27" s="146">
        <f ca="1">IF(P$13="",0,CHOOSE(Detalhamento.OpçãoServiços,OFFSET(Import.PLQ,$A27-1,P$15-1,1,1),IF($E27&lt;&gt;1,IF(ISNUMBER(INDEX(Import.PLE,Detalhamento!$E27,Detalhamento!P$15)),IF(INDEX(Import.PLE,Detalhamento!$E27,Detalhamento!P$15)&lt;=mediçao,OFFSET(Import.PLQ,$A27-1,P$15-1,1,1),0),0),PLE!$AA$28*OFFSET(Import.PLQ,$A27-1,P$15-1,1,1)),IF($E27&lt;&gt;1,IF(ISNUMBER(INDEX(Import.PLE,Detalhamento!$E27,Detalhamento!P$15)),IF(INDEX(Import.PLE,Detalhamento!$E27,Detalhamento!P$15)&lt;=mediçao,0,OFFSET(Import.PLQ,$A27-1,P$15-1,1,1)),OFFSET(Import.PLQ,$A27-1,P$15-1,1,1)),(1-PLE!$AA$28)*OFFSET(Import.PLQ,$A27-1,P$15-1,1,1))))</f>
        <v>0</v>
      </c>
      <c r="Q27" s="146">
        <f ca="1">IF(Q$13="",0,CHOOSE(Detalhamento.OpçãoServiços,OFFSET(Import.PLQ,$A27-1,Q$15-1,1,1),IF($E27&lt;&gt;1,IF(ISNUMBER(INDEX(Import.PLE,Detalhamento!$E27,Detalhamento!Q$15)),IF(INDEX(Import.PLE,Detalhamento!$E27,Detalhamento!Q$15)&lt;=mediçao,OFFSET(Import.PLQ,$A27-1,Q$15-1,1,1),0),0),PLE!$AA$28*OFFSET(Import.PLQ,$A27-1,Q$15-1,1,1)),IF($E27&lt;&gt;1,IF(ISNUMBER(INDEX(Import.PLE,Detalhamento!$E27,Detalhamento!Q$15)),IF(INDEX(Import.PLE,Detalhamento!$E27,Detalhamento!Q$15)&lt;=mediçao,0,OFFSET(Import.PLQ,$A27-1,Q$15-1,1,1)),OFFSET(Import.PLQ,$A27-1,Q$15-1,1,1)),(1-PLE!$AA$28)*OFFSET(Import.PLQ,$A27-1,Q$15-1,1,1))))</f>
        <v>0</v>
      </c>
      <c r="R27" s="146">
        <f ca="1">IF(R$13="",0,CHOOSE(Detalhamento.OpçãoServiços,OFFSET(Import.PLQ,$A27-1,R$15-1,1,1),IF($E27&lt;&gt;1,IF(ISNUMBER(INDEX(Import.PLE,Detalhamento!$E27,Detalhamento!R$15)),IF(INDEX(Import.PLE,Detalhamento!$E27,Detalhamento!R$15)&lt;=mediçao,OFFSET(Import.PLQ,$A27-1,R$15-1,1,1),0),0),PLE!$AA$28*OFFSET(Import.PLQ,$A27-1,R$15-1,1,1)),IF($E27&lt;&gt;1,IF(ISNUMBER(INDEX(Import.PLE,Detalhamento!$E27,Detalhamento!R$15)),IF(INDEX(Import.PLE,Detalhamento!$E27,Detalhamento!R$15)&lt;=mediçao,0,OFFSET(Import.PLQ,$A27-1,R$15-1,1,1)),OFFSET(Import.PLQ,$A27-1,R$15-1,1,1)),(1-PLE!$AA$28)*OFFSET(Import.PLQ,$A27-1,R$15-1,1,1))))</f>
        <v>0</v>
      </c>
      <c r="S27" s="146">
        <f ca="1">IF(S$13="",0,CHOOSE(Detalhamento.OpçãoServiços,OFFSET(Import.PLQ,$A27-1,S$15-1,1,1),IF($E27&lt;&gt;1,IF(ISNUMBER(INDEX(Import.PLE,Detalhamento!$E27,Detalhamento!S$15)),IF(INDEX(Import.PLE,Detalhamento!$E27,Detalhamento!S$15)&lt;=mediçao,OFFSET(Import.PLQ,$A27-1,S$15-1,1,1),0),0),PLE!$AA$28*OFFSET(Import.PLQ,$A27-1,S$15-1,1,1)),IF($E27&lt;&gt;1,IF(ISNUMBER(INDEX(Import.PLE,Detalhamento!$E27,Detalhamento!S$15)),IF(INDEX(Import.PLE,Detalhamento!$E27,Detalhamento!S$15)&lt;=mediçao,0,OFFSET(Import.PLQ,$A27-1,S$15-1,1,1)),OFFSET(Import.PLQ,$A27-1,S$15-1,1,1)),(1-PLE!$AA$28)*OFFSET(Import.PLQ,$A27-1,S$15-1,1,1))))</f>
        <v>0</v>
      </c>
      <c r="T27" s="146">
        <f ca="1">IF(T$13="",0,CHOOSE(Detalhamento.OpçãoServiços,OFFSET(Import.PLQ,$A27-1,T$15-1,1,1),IF($E27&lt;&gt;1,IF(ISNUMBER(INDEX(Import.PLE,Detalhamento!$E27,Detalhamento!T$15)),IF(INDEX(Import.PLE,Detalhamento!$E27,Detalhamento!T$15)&lt;=mediçao,OFFSET(Import.PLQ,$A27-1,T$15-1,1,1),0),0),PLE!$AA$28*OFFSET(Import.PLQ,$A27-1,T$15-1,1,1)),IF($E27&lt;&gt;1,IF(ISNUMBER(INDEX(Import.PLE,Detalhamento!$E27,Detalhamento!T$15)),IF(INDEX(Import.PLE,Detalhamento!$E27,Detalhamento!T$15)&lt;=mediçao,0,OFFSET(Import.PLQ,$A27-1,T$15-1,1,1)),OFFSET(Import.PLQ,$A27-1,T$15-1,1,1)),(1-PLE!$AA$28)*OFFSET(Import.PLQ,$A27-1,T$15-1,1,1))))</f>
        <v>0</v>
      </c>
      <c r="U27" s="146">
        <f ca="1">IF(U$13="",0,CHOOSE(Detalhamento.OpçãoServiços,OFFSET(Import.PLQ,$A27-1,U$15-1,1,1),IF($E27&lt;&gt;1,IF(ISNUMBER(INDEX(Import.PLE,Detalhamento!$E27,Detalhamento!U$15)),IF(INDEX(Import.PLE,Detalhamento!$E27,Detalhamento!U$15)&lt;=mediçao,OFFSET(Import.PLQ,$A27-1,U$15-1,1,1),0),0),PLE!$AA$28*OFFSET(Import.PLQ,$A27-1,U$15-1,1,1)),IF($E27&lt;&gt;1,IF(ISNUMBER(INDEX(Import.PLE,Detalhamento!$E27,Detalhamento!U$15)),IF(INDEX(Import.PLE,Detalhamento!$E27,Detalhamento!U$15)&lt;=mediçao,0,OFFSET(Import.PLQ,$A27-1,U$15-1,1,1)),OFFSET(Import.PLQ,$A27-1,U$15-1,1,1)),(1-PLE!$AA$28)*OFFSET(Import.PLQ,$A27-1,U$15-1,1,1))))</f>
        <v>0</v>
      </c>
      <c r="V27" s="146">
        <f ca="1">IF(V$13="",0,CHOOSE(Detalhamento.OpçãoServiços,OFFSET(Import.PLQ,$A27-1,V$15-1,1,1),IF($E27&lt;&gt;1,IF(ISNUMBER(INDEX(Import.PLE,Detalhamento!$E27,Detalhamento!V$15)),IF(INDEX(Import.PLE,Detalhamento!$E27,Detalhamento!V$15)&lt;=mediçao,OFFSET(Import.PLQ,$A27-1,V$15-1,1,1),0),0),PLE!$AA$28*OFFSET(Import.PLQ,$A27-1,V$15-1,1,1)),IF($E27&lt;&gt;1,IF(ISNUMBER(INDEX(Import.PLE,Detalhamento!$E27,Detalhamento!V$15)),IF(INDEX(Import.PLE,Detalhamento!$E27,Detalhamento!V$15)&lt;=mediçao,0,OFFSET(Import.PLQ,$A27-1,V$15-1,1,1)),OFFSET(Import.PLQ,$A27-1,V$15-1,1,1)),(1-PLE!$AA$28)*OFFSET(Import.PLQ,$A27-1,V$15-1,1,1))))</f>
        <v>0</v>
      </c>
      <c r="W27" s="146">
        <f ca="1">IF(W$13="",0,CHOOSE(Detalhamento.OpçãoServiços,OFFSET(Import.PLQ,$A27-1,W$15-1,1,1),IF($E27&lt;&gt;1,IF(ISNUMBER(INDEX(Import.PLE,Detalhamento!$E27,Detalhamento!W$15)),IF(INDEX(Import.PLE,Detalhamento!$E27,Detalhamento!W$15)&lt;=mediçao,OFFSET(Import.PLQ,$A27-1,W$15-1,1,1),0),0),PLE!$AA$28*OFFSET(Import.PLQ,$A27-1,W$15-1,1,1)),IF($E27&lt;&gt;1,IF(ISNUMBER(INDEX(Import.PLE,Detalhamento!$E27,Detalhamento!W$15)),IF(INDEX(Import.PLE,Detalhamento!$E27,Detalhamento!W$15)&lt;=mediçao,0,OFFSET(Import.PLQ,$A27-1,W$15-1,1,1)),OFFSET(Import.PLQ,$A27-1,W$15-1,1,1)),(1-PLE!$AA$28)*OFFSET(Import.PLQ,$A27-1,W$15-1,1,1))))</f>
        <v>0</v>
      </c>
      <c r="X27" s="146">
        <f ca="1">IF(X$13="",0,CHOOSE(Detalhamento.OpçãoServiços,OFFSET(Import.PLQ,$A27-1,X$15-1,1,1),IF($E27&lt;&gt;1,IF(ISNUMBER(INDEX(Import.PLE,Detalhamento!$E27,Detalhamento!X$15)),IF(INDEX(Import.PLE,Detalhamento!$E27,Detalhamento!X$15)&lt;=mediçao,OFFSET(Import.PLQ,$A27-1,X$15-1,1,1),0),0),PLE!$AA$28*OFFSET(Import.PLQ,$A27-1,X$15-1,1,1)),IF($E27&lt;&gt;1,IF(ISNUMBER(INDEX(Import.PLE,Detalhamento!$E27,Detalhamento!X$15)),IF(INDEX(Import.PLE,Detalhamento!$E27,Detalhamento!X$15)&lt;=mediçao,0,OFFSET(Import.PLQ,$A27-1,X$15-1,1,1)),OFFSET(Import.PLQ,$A27-1,X$15-1,1,1)),(1-PLE!$AA$28)*OFFSET(Import.PLQ,$A27-1,X$15-1,1,1))))</f>
        <v>0</v>
      </c>
      <c r="Y27" s="146">
        <f ca="1">IF(Y$13="",0,CHOOSE(Detalhamento.OpçãoServiços,OFFSET(Import.PLQ,$A27-1,Y$15-1,1,1),IF($E27&lt;&gt;1,IF(ISNUMBER(INDEX(Import.PLE,Detalhamento!$E27,Detalhamento!Y$15)),IF(INDEX(Import.PLE,Detalhamento!$E27,Detalhamento!Y$15)&lt;=mediçao,OFFSET(Import.PLQ,$A27-1,Y$15-1,1,1),0),0),PLE!$AA$28*OFFSET(Import.PLQ,$A27-1,Y$15-1,1,1)),IF($E27&lt;&gt;1,IF(ISNUMBER(INDEX(Import.PLE,Detalhamento!$E27,Detalhamento!Y$15)),IF(INDEX(Import.PLE,Detalhamento!$E27,Detalhamento!Y$15)&lt;=mediçao,0,OFFSET(Import.PLQ,$A27-1,Y$15-1,1,1)),OFFSET(Import.PLQ,$A27-1,Y$15-1,1,1)),(1-PLE!$AA$28)*OFFSET(Import.PLQ,$A27-1,Y$15-1,1,1))))</f>
        <v>0</v>
      </c>
      <c r="Z27" s="146">
        <f ca="1">IF(Z$13="",0,CHOOSE(Detalhamento.OpçãoServiços,OFFSET(Import.PLQ,$A27-1,Z$15-1,1,1),IF($E27&lt;&gt;1,IF(ISNUMBER(INDEX(Import.PLE,Detalhamento!$E27,Detalhamento!Z$15)),IF(INDEX(Import.PLE,Detalhamento!$E27,Detalhamento!Z$15)&lt;=mediçao,OFFSET(Import.PLQ,$A27-1,Z$15-1,1,1),0),0),PLE!$AA$28*OFFSET(Import.PLQ,$A27-1,Z$15-1,1,1)),IF($E27&lt;&gt;1,IF(ISNUMBER(INDEX(Import.PLE,Detalhamento!$E27,Detalhamento!Z$15)),IF(INDEX(Import.PLE,Detalhamento!$E27,Detalhamento!Z$15)&lt;=mediçao,0,OFFSET(Import.PLQ,$A27-1,Z$15-1,1,1)),OFFSET(Import.PLQ,$A27-1,Z$15-1,1,1)),(1-PLE!$AA$28)*OFFSET(Import.PLQ,$A27-1,Z$15-1,1,1))))</f>
        <v>0</v>
      </c>
      <c r="AA27" s="146">
        <f ca="1">IF(AA$13="",0,CHOOSE(Detalhamento.OpçãoServiços,OFFSET(Import.PLQ,$A27-1,AA$15-1,1,1),IF($E27&lt;&gt;1,IF(ISNUMBER(INDEX(Import.PLE,Detalhamento!$E27,Detalhamento!AA$15)),IF(INDEX(Import.PLE,Detalhamento!$E27,Detalhamento!AA$15)&lt;=mediçao,OFFSET(Import.PLQ,$A27-1,AA$15-1,1,1),0),0),PLE!$AA$28*OFFSET(Import.PLQ,$A27-1,AA$15-1,1,1)),IF($E27&lt;&gt;1,IF(ISNUMBER(INDEX(Import.PLE,Detalhamento!$E27,Detalhamento!AA$15)),IF(INDEX(Import.PLE,Detalhamento!$E27,Detalhamento!AA$15)&lt;=mediçao,0,OFFSET(Import.PLQ,$A27-1,AA$15-1,1,1)),OFFSET(Import.PLQ,$A27-1,AA$15-1,1,1)),(1-PLE!$AA$28)*OFFSET(Import.PLQ,$A27-1,AA$15-1,1,1))))</f>
        <v>0</v>
      </c>
      <c r="AB27" s="146">
        <f ca="1">IF(AB$13="",0,CHOOSE(Detalhamento.OpçãoServiços,OFFSET(Import.PLQ,$A27-1,AB$15-1,1,1),IF($E27&lt;&gt;1,IF(ISNUMBER(INDEX(Import.PLE,Detalhamento!$E27,Detalhamento!AB$15)),IF(INDEX(Import.PLE,Detalhamento!$E27,Detalhamento!AB$15)&lt;=mediçao,OFFSET(Import.PLQ,$A27-1,AB$15-1,1,1),0),0),PLE!$AA$28*OFFSET(Import.PLQ,$A27-1,AB$15-1,1,1)),IF($E27&lt;&gt;1,IF(ISNUMBER(INDEX(Import.PLE,Detalhamento!$E27,Detalhamento!AB$15)),IF(INDEX(Import.PLE,Detalhamento!$E27,Detalhamento!AB$15)&lt;=mediçao,0,OFFSET(Import.PLQ,$A27-1,AB$15-1,1,1)),OFFSET(Import.PLQ,$A27-1,AB$15-1,1,1)),(1-PLE!$AA$28)*OFFSET(Import.PLQ,$A27-1,AB$15-1,1,1))))</f>
        <v>0</v>
      </c>
      <c r="AC27" s="146">
        <f ca="1">IF(AC$13="",0,CHOOSE(Detalhamento.OpçãoServiços,OFFSET(Import.PLQ,$A27-1,AC$15-1,1,1),IF($E27&lt;&gt;1,IF(ISNUMBER(INDEX(Import.PLE,Detalhamento!$E27,Detalhamento!AC$15)),IF(INDEX(Import.PLE,Detalhamento!$E27,Detalhamento!AC$15)&lt;=mediçao,OFFSET(Import.PLQ,$A27-1,AC$15-1,1,1),0),0),PLE!$AA$28*OFFSET(Import.PLQ,$A27-1,AC$15-1,1,1)),IF($E27&lt;&gt;1,IF(ISNUMBER(INDEX(Import.PLE,Detalhamento!$E27,Detalhamento!AC$15)),IF(INDEX(Import.PLE,Detalhamento!$E27,Detalhamento!AC$15)&lt;=mediçao,0,OFFSET(Import.PLQ,$A27-1,AC$15-1,1,1)),OFFSET(Import.PLQ,$A27-1,AC$15-1,1,1)),(1-PLE!$AA$28)*OFFSET(Import.PLQ,$A27-1,AC$15-1,1,1))))</f>
        <v>0</v>
      </c>
      <c r="AD27" s="146">
        <f ca="1">IF(AD$13="",0,CHOOSE(Detalhamento.OpçãoServiços,OFFSET(Import.PLQ,$A27-1,AD$15-1,1,1),IF($E27&lt;&gt;1,IF(ISNUMBER(INDEX(Import.PLE,Detalhamento!$E27,Detalhamento!AD$15)),IF(INDEX(Import.PLE,Detalhamento!$E27,Detalhamento!AD$15)&lt;=mediçao,OFFSET(Import.PLQ,$A27-1,AD$15-1,1,1),0),0),PLE!$AA$28*OFFSET(Import.PLQ,$A27-1,AD$15-1,1,1)),IF($E27&lt;&gt;1,IF(ISNUMBER(INDEX(Import.PLE,Detalhamento!$E27,Detalhamento!AD$15)),IF(INDEX(Import.PLE,Detalhamento!$E27,Detalhamento!AD$15)&lt;=mediçao,0,OFFSET(Import.PLQ,$A27-1,AD$15-1,1,1)),OFFSET(Import.PLQ,$A27-1,AD$15-1,1,1)),(1-PLE!$AA$28)*OFFSET(Import.PLQ,$A27-1,AD$15-1,1,1))))</f>
        <v>0</v>
      </c>
      <c r="AE27" s="146">
        <f ca="1">IF(AE$13="",0,CHOOSE(Detalhamento.OpçãoServiços,OFFSET(Import.PLQ,$A27-1,AE$15-1,1,1),IF($E27&lt;&gt;1,IF(ISNUMBER(INDEX(Import.PLE,Detalhamento!$E27,Detalhamento!AE$15)),IF(INDEX(Import.PLE,Detalhamento!$E27,Detalhamento!AE$15)&lt;=mediçao,OFFSET(Import.PLQ,$A27-1,AE$15-1,1,1),0),0),PLE!$AA$28*OFFSET(Import.PLQ,$A27-1,AE$15-1,1,1)),IF($E27&lt;&gt;1,IF(ISNUMBER(INDEX(Import.PLE,Detalhamento!$E27,Detalhamento!AE$15)),IF(INDEX(Import.PLE,Detalhamento!$E27,Detalhamento!AE$15)&lt;=mediçao,0,OFFSET(Import.PLQ,$A27-1,AE$15-1,1,1)),OFFSET(Import.PLQ,$A27-1,AE$15-1,1,1)),(1-PLE!$AA$28)*OFFSET(Import.PLQ,$A27-1,AE$15-1,1,1))))</f>
        <v>0</v>
      </c>
      <c r="AF27" s="146">
        <f ca="1">IF(AF$13="",0,CHOOSE(Detalhamento.OpçãoServiços,OFFSET(Import.PLQ,$A27-1,AF$15-1,1,1),IF($E27&lt;&gt;1,IF(ISNUMBER(INDEX(Import.PLE,Detalhamento!$E27,Detalhamento!AF$15)),IF(INDEX(Import.PLE,Detalhamento!$E27,Detalhamento!AF$15)&lt;=mediçao,OFFSET(Import.PLQ,$A27-1,AF$15-1,1,1),0),0),PLE!$AA$28*OFFSET(Import.PLQ,$A27-1,AF$15-1,1,1)),IF($E27&lt;&gt;1,IF(ISNUMBER(INDEX(Import.PLE,Detalhamento!$E27,Detalhamento!AF$15)),IF(INDEX(Import.PLE,Detalhamento!$E27,Detalhamento!AF$15)&lt;=mediçao,0,OFFSET(Import.PLQ,$A27-1,AF$15-1,1,1)),OFFSET(Import.PLQ,$A27-1,AF$15-1,1,1)),(1-PLE!$AA$28)*OFFSET(Import.PLQ,$A27-1,AF$15-1,1,1))))</f>
        <v>0</v>
      </c>
      <c r="AG27" s="146">
        <f ca="1">IF(AG$13="",0,CHOOSE(Detalhamento.OpçãoServiços,OFFSET(Import.PLQ,$A27-1,AG$15-1,1,1),IF($E27&lt;&gt;1,IF(ISNUMBER(INDEX(Import.PLE,Detalhamento!$E27,Detalhamento!AG$15)),IF(INDEX(Import.PLE,Detalhamento!$E27,Detalhamento!AG$15)&lt;=mediçao,OFFSET(Import.PLQ,$A27-1,AG$15-1,1,1),0),0),PLE!$AA$28*OFFSET(Import.PLQ,$A27-1,AG$15-1,1,1)),IF($E27&lt;&gt;1,IF(ISNUMBER(INDEX(Import.PLE,Detalhamento!$E27,Detalhamento!AG$15)),IF(INDEX(Import.PLE,Detalhamento!$E27,Detalhamento!AG$15)&lt;=mediçao,0,OFFSET(Import.PLQ,$A27-1,AG$15-1,1,1)),OFFSET(Import.PLQ,$A27-1,AG$15-1,1,1)),(1-PLE!$AA$28)*OFFSET(Import.PLQ,$A27-1,AG$15-1,1,1))))</f>
        <v>0</v>
      </c>
      <c r="AH27" s="146">
        <f ca="1">IF(AH$13="",0,CHOOSE(Detalhamento.OpçãoServiços,OFFSET(Import.PLQ,$A27-1,AH$15-1,1,1),IF($E27&lt;&gt;1,IF(ISNUMBER(INDEX(Import.PLE,Detalhamento!$E27,Detalhamento!AH$15)),IF(INDEX(Import.PLE,Detalhamento!$E27,Detalhamento!AH$15)&lt;=mediçao,OFFSET(Import.PLQ,$A27-1,AH$15-1,1,1),0),0),PLE!$AA$28*OFFSET(Import.PLQ,$A27-1,AH$15-1,1,1)),IF($E27&lt;&gt;1,IF(ISNUMBER(INDEX(Import.PLE,Detalhamento!$E27,Detalhamento!AH$15)),IF(INDEX(Import.PLE,Detalhamento!$E27,Detalhamento!AH$15)&lt;=mediçao,0,OFFSET(Import.PLQ,$A27-1,AH$15-1,1,1)),OFFSET(Import.PLQ,$A27-1,AH$15-1,1,1)),(1-PLE!$AA$28)*OFFSET(Import.PLQ,$A27-1,AH$15-1,1,1))))</f>
        <v>0</v>
      </c>
      <c r="AI27" s="146">
        <f ca="1">IF(AI$13="",0,CHOOSE(Detalhamento.OpçãoServiços,OFFSET(Import.PLQ,$A27-1,AI$15-1,1,1),IF($E27&lt;&gt;1,IF(ISNUMBER(INDEX(Import.PLE,Detalhamento!$E27,Detalhamento!AI$15)),IF(INDEX(Import.PLE,Detalhamento!$E27,Detalhamento!AI$15)&lt;=mediçao,OFFSET(Import.PLQ,$A27-1,AI$15-1,1,1),0),0),PLE!$AA$28*OFFSET(Import.PLQ,$A27-1,AI$15-1,1,1)),IF($E27&lt;&gt;1,IF(ISNUMBER(INDEX(Import.PLE,Detalhamento!$E27,Detalhamento!AI$15)),IF(INDEX(Import.PLE,Detalhamento!$E27,Detalhamento!AI$15)&lt;=mediçao,0,OFFSET(Import.PLQ,$A27-1,AI$15-1,1,1)),OFFSET(Import.PLQ,$A27-1,AI$15-1,1,1)),(1-PLE!$AA$28)*OFFSET(Import.PLQ,$A27-1,AI$15-1,1,1))))</f>
        <v>0</v>
      </c>
      <c r="AJ27" s="146">
        <f ca="1">IF(AJ$13="",0,CHOOSE(Detalhamento.OpçãoServiços,OFFSET(Import.PLQ,$A27-1,AJ$15-1,1,1),IF($E27&lt;&gt;1,IF(ISNUMBER(INDEX(Import.PLE,Detalhamento!$E27,Detalhamento!AJ$15)),IF(INDEX(Import.PLE,Detalhamento!$E27,Detalhamento!AJ$15)&lt;=mediçao,OFFSET(Import.PLQ,$A27-1,AJ$15-1,1,1),0),0),PLE!$AA$28*OFFSET(Import.PLQ,$A27-1,AJ$15-1,1,1)),IF($E27&lt;&gt;1,IF(ISNUMBER(INDEX(Import.PLE,Detalhamento!$E27,Detalhamento!AJ$15)),IF(INDEX(Import.PLE,Detalhamento!$E27,Detalhamento!AJ$15)&lt;=mediçao,0,OFFSET(Import.PLQ,$A27-1,AJ$15-1,1,1)),OFFSET(Import.PLQ,$A27-1,AJ$15-1,1,1)),(1-PLE!$AA$28)*OFFSET(Import.PLQ,$A27-1,AJ$15-1,1,1))))</f>
        <v>0</v>
      </c>
      <c r="AK27" s="146">
        <f ca="1">IF(AK$13="",0,CHOOSE(Detalhamento.OpçãoServiços,OFFSET(Import.PLQ,$A27-1,AK$15-1,1,1),IF($E27&lt;&gt;1,IF(ISNUMBER(INDEX(Import.PLE,Detalhamento!$E27,Detalhamento!AK$15)),IF(INDEX(Import.PLE,Detalhamento!$E27,Detalhamento!AK$15)&lt;=mediçao,OFFSET(Import.PLQ,$A27-1,AK$15-1,1,1),0),0),PLE!$AA$28*OFFSET(Import.PLQ,$A27-1,AK$15-1,1,1)),IF($E27&lt;&gt;1,IF(ISNUMBER(INDEX(Import.PLE,Detalhamento!$E27,Detalhamento!AK$15)),IF(INDEX(Import.PLE,Detalhamento!$E27,Detalhamento!AK$15)&lt;=mediçao,0,OFFSET(Import.PLQ,$A27-1,AK$15-1,1,1)),OFFSET(Import.PLQ,$A27-1,AK$15-1,1,1)),(1-PLE!$AA$28)*OFFSET(Import.PLQ,$A27-1,AK$15-1,1,1))))</f>
        <v>0</v>
      </c>
      <c r="AL27" s="146">
        <f ca="1">IF(AL$13="",0,CHOOSE(Detalhamento.OpçãoServiços,OFFSET(Import.PLQ,$A27-1,AL$15-1,1,1),IF($E27&lt;&gt;1,IF(ISNUMBER(INDEX(Import.PLE,Detalhamento!$E27,Detalhamento!AL$15)),IF(INDEX(Import.PLE,Detalhamento!$E27,Detalhamento!AL$15)&lt;=mediçao,OFFSET(Import.PLQ,$A27-1,AL$15-1,1,1),0),0),PLE!$AA$28*OFFSET(Import.PLQ,$A27-1,AL$15-1,1,1)),IF($E27&lt;&gt;1,IF(ISNUMBER(INDEX(Import.PLE,Detalhamento!$E27,Detalhamento!AL$15)),IF(INDEX(Import.PLE,Detalhamento!$E27,Detalhamento!AL$15)&lt;=mediçao,0,OFFSET(Import.PLQ,$A27-1,AL$15-1,1,1)),OFFSET(Import.PLQ,$A27-1,AL$15-1,1,1)),(1-PLE!$AA$28)*OFFSET(Import.PLQ,$A27-1,AL$15-1,1,1))))</f>
        <v>0</v>
      </c>
      <c r="AM27" s="146">
        <f ca="1">IF(AM$13="",0,CHOOSE(Detalhamento.OpçãoServiços,OFFSET(Import.PLQ,$A27-1,AM$15-1,1,1),IF($E27&lt;&gt;1,IF(ISNUMBER(INDEX(Import.PLE,Detalhamento!$E27,Detalhamento!AM$15)),IF(INDEX(Import.PLE,Detalhamento!$E27,Detalhamento!AM$15)&lt;=mediçao,OFFSET(Import.PLQ,$A27-1,AM$15-1,1,1),0),0),PLE!$AA$28*OFFSET(Import.PLQ,$A27-1,AM$15-1,1,1)),IF($E27&lt;&gt;1,IF(ISNUMBER(INDEX(Import.PLE,Detalhamento!$E27,Detalhamento!AM$15)),IF(INDEX(Import.PLE,Detalhamento!$E27,Detalhamento!AM$15)&lt;=mediçao,0,OFFSET(Import.PLQ,$A27-1,AM$15-1,1,1)),OFFSET(Import.PLQ,$A27-1,AM$15-1,1,1)),(1-PLE!$AA$28)*OFFSET(Import.PLQ,$A27-1,AM$15-1,1,1))))</f>
        <v>0</v>
      </c>
      <c r="AN27" s="146">
        <f ca="1">IF(AN$13="",0,CHOOSE(Detalhamento.OpçãoServiços,OFFSET(Import.PLQ,$A27-1,AN$15-1,1,1),IF($E27&lt;&gt;1,IF(ISNUMBER(INDEX(Import.PLE,Detalhamento!$E27,Detalhamento!AN$15)),IF(INDEX(Import.PLE,Detalhamento!$E27,Detalhamento!AN$15)&lt;=mediçao,OFFSET(Import.PLQ,$A27-1,AN$15-1,1,1),0),0),PLE!$AA$28*OFFSET(Import.PLQ,$A27-1,AN$15-1,1,1)),IF($E27&lt;&gt;1,IF(ISNUMBER(INDEX(Import.PLE,Detalhamento!$E27,Detalhamento!AN$15)),IF(INDEX(Import.PLE,Detalhamento!$E27,Detalhamento!AN$15)&lt;=mediçao,0,OFFSET(Import.PLQ,$A27-1,AN$15-1,1,1)),OFFSET(Import.PLQ,$A27-1,AN$15-1,1,1)),(1-PLE!$AA$28)*OFFSET(Import.PLQ,$A27-1,AN$15-1,1,1))))</f>
        <v>0</v>
      </c>
      <c r="AO27" s="146">
        <f ca="1">IF(AO$13="",0,CHOOSE(Detalhamento.OpçãoServiços,OFFSET(Import.PLQ,$A27-1,AO$15-1,1,1),IF($E27&lt;&gt;1,IF(ISNUMBER(INDEX(Import.PLE,Detalhamento!$E27,Detalhamento!AO$15)),IF(INDEX(Import.PLE,Detalhamento!$E27,Detalhamento!AO$15)&lt;=mediçao,OFFSET(Import.PLQ,$A27-1,AO$15-1,1,1),0),0),PLE!$AA$28*OFFSET(Import.PLQ,$A27-1,AO$15-1,1,1)),IF($E27&lt;&gt;1,IF(ISNUMBER(INDEX(Import.PLE,Detalhamento!$E27,Detalhamento!AO$15)),IF(INDEX(Import.PLE,Detalhamento!$E27,Detalhamento!AO$15)&lt;=mediçao,0,OFFSET(Import.PLQ,$A27-1,AO$15-1,1,1)),OFFSET(Import.PLQ,$A27-1,AO$15-1,1,1)),(1-PLE!$AA$28)*OFFSET(Import.PLQ,$A27-1,AO$15-1,1,1))))</f>
        <v>0</v>
      </c>
      <c r="AP27" s="146">
        <f ca="1">IF(AP$13="",0,CHOOSE(Detalhamento.OpçãoServiços,OFFSET(Import.PLQ,$A27-1,AP$15-1,1,1),IF($E27&lt;&gt;1,IF(ISNUMBER(INDEX(Import.PLE,Detalhamento!$E27,Detalhamento!AP$15)),IF(INDEX(Import.PLE,Detalhamento!$E27,Detalhamento!AP$15)&lt;=mediçao,OFFSET(Import.PLQ,$A27-1,AP$15-1,1,1),0),0),PLE!$AA$28*OFFSET(Import.PLQ,$A27-1,AP$15-1,1,1)),IF($E27&lt;&gt;1,IF(ISNUMBER(INDEX(Import.PLE,Detalhamento!$E27,Detalhamento!AP$15)),IF(INDEX(Import.PLE,Detalhamento!$E27,Detalhamento!AP$15)&lt;=mediçao,0,OFFSET(Import.PLQ,$A27-1,AP$15-1,1,1)),OFFSET(Import.PLQ,$A27-1,AP$15-1,1,1)),(1-PLE!$AA$28)*OFFSET(Import.PLQ,$A27-1,AP$15-1,1,1))))</f>
        <v>0</v>
      </c>
      <c r="AQ27" s="146">
        <f ca="1">IF(AQ$13="",0,CHOOSE(Detalhamento.OpçãoServiços,OFFSET(Import.PLQ,$A27-1,AQ$15-1,1,1),IF($E27&lt;&gt;1,IF(ISNUMBER(INDEX(Import.PLE,Detalhamento!$E27,Detalhamento!AQ$15)),IF(INDEX(Import.PLE,Detalhamento!$E27,Detalhamento!AQ$15)&lt;=mediçao,OFFSET(Import.PLQ,$A27-1,AQ$15-1,1,1),0),0),PLE!$AA$28*OFFSET(Import.PLQ,$A27-1,AQ$15-1,1,1)),IF($E27&lt;&gt;1,IF(ISNUMBER(INDEX(Import.PLE,Detalhamento!$E27,Detalhamento!AQ$15)),IF(INDEX(Import.PLE,Detalhamento!$E27,Detalhamento!AQ$15)&lt;=mediçao,0,OFFSET(Import.PLQ,$A27-1,AQ$15-1,1,1)),OFFSET(Import.PLQ,$A27-1,AQ$15-1,1,1)),(1-PLE!$AA$28)*OFFSET(Import.PLQ,$A27-1,AQ$15-1,1,1))))</f>
        <v>0</v>
      </c>
      <c r="AR27" s="146">
        <f ca="1">IF(AR$13="",0,CHOOSE(Detalhamento.OpçãoServiços,OFFSET(Import.PLQ,$A27-1,AR$15-1,1,1),IF($E27&lt;&gt;1,IF(ISNUMBER(INDEX(Import.PLE,Detalhamento!$E27,Detalhamento!AR$15)),IF(INDEX(Import.PLE,Detalhamento!$E27,Detalhamento!AR$15)&lt;=mediçao,OFFSET(Import.PLQ,$A27-1,AR$15-1,1,1),0),0),PLE!$AA$28*OFFSET(Import.PLQ,$A27-1,AR$15-1,1,1)),IF($E27&lt;&gt;1,IF(ISNUMBER(INDEX(Import.PLE,Detalhamento!$E27,Detalhamento!AR$15)),IF(INDEX(Import.PLE,Detalhamento!$E27,Detalhamento!AR$15)&lt;=mediçao,0,OFFSET(Import.PLQ,$A27-1,AR$15-1,1,1)),OFFSET(Import.PLQ,$A27-1,AR$15-1,1,1)),(1-PLE!$AA$28)*OFFSET(Import.PLQ,$A27-1,AR$15-1,1,1))))</f>
        <v>0</v>
      </c>
      <c r="AS27" s="146">
        <f ca="1">IF(AS$13="",0,CHOOSE(Detalhamento.OpçãoServiços,OFFSET(Import.PLQ,$A27-1,AS$15-1,1,1),IF($E27&lt;&gt;1,IF(ISNUMBER(INDEX(Import.PLE,Detalhamento!$E27,Detalhamento!AS$15)),IF(INDEX(Import.PLE,Detalhamento!$E27,Detalhamento!AS$15)&lt;=mediçao,OFFSET(Import.PLQ,$A27-1,AS$15-1,1,1),0),0),PLE!$AA$28*OFFSET(Import.PLQ,$A27-1,AS$15-1,1,1)),IF($E27&lt;&gt;1,IF(ISNUMBER(INDEX(Import.PLE,Detalhamento!$E27,Detalhamento!AS$15)),IF(INDEX(Import.PLE,Detalhamento!$E27,Detalhamento!AS$15)&lt;=mediçao,0,OFFSET(Import.PLQ,$A27-1,AS$15-1,1,1)),OFFSET(Import.PLQ,$A27-1,AS$15-1,1,1)),(1-PLE!$AA$28)*OFFSET(Import.PLQ,$A27-1,AS$15-1,1,1))))</f>
        <v>0</v>
      </c>
      <c r="AT27" s="146">
        <f ca="1">IF(AT$13="",0,CHOOSE(Detalhamento.OpçãoServiços,OFFSET(Import.PLQ,$A27-1,AT$15-1,1,1),IF($E27&lt;&gt;1,IF(ISNUMBER(INDEX(Import.PLE,Detalhamento!$E27,Detalhamento!AT$15)),IF(INDEX(Import.PLE,Detalhamento!$E27,Detalhamento!AT$15)&lt;=mediçao,OFFSET(Import.PLQ,$A27-1,AT$15-1,1,1),0),0),PLE!$AA$28*OFFSET(Import.PLQ,$A27-1,AT$15-1,1,1)),IF($E27&lt;&gt;1,IF(ISNUMBER(INDEX(Import.PLE,Detalhamento!$E27,Detalhamento!AT$15)),IF(INDEX(Import.PLE,Detalhamento!$E27,Detalhamento!AT$15)&lt;=mediçao,0,OFFSET(Import.PLQ,$A27-1,AT$15-1,1,1)),OFFSET(Import.PLQ,$A27-1,AT$15-1,1,1)),(1-PLE!$AA$28)*OFFSET(Import.PLQ,$A27-1,AT$15-1,1,1))))</f>
        <v>0</v>
      </c>
      <c r="AU27" s="146">
        <f ca="1">IF(AU$13="",0,CHOOSE(Detalhamento.OpçãoServiços,OFFSET(Import.PLQ,$A27-1,AU$15-1,1,1),IF($E27&lt;&gt;1,IF(ISNUMBER(INDEX(Import.PLE,Detalhamento!$E27,Detalhamento!AU$15)),IF(INDEX(Import.PLE,Detalhamento!$E27,Detalhamento!AU$15)&lt;=mediçao,OFFSET(Import.PLQ,$A27-1,AU$15-1,1,1),0),0),PLE!$AA$28*OFFSET(Import.PLQ,$A27-1,AU$15-1,1,1)),IF($E27&lt;&gt;1,IF(ISNUMBER(INDEX(Import.PLE,Detalhamento!$E27,Detalhamento!AU$15)),IF(INDEX(Import.PLE,Detalhamento!$E27,Detalhamento!AU$15)&lt;=mediçao,0,OFFSET(Import.PLQ,$A27-1,AU$15-1,1,1)),OFFSET(Import.PLQ,$A27-1,AU$15-1,1,1)),(1-PLE!$AA$28)*OFFSET(Import.PLQ,$A27-1,AU$15-1,1,1))))</f>
        <v>0</v>
      </c>
      <c r="AV27" s="146">
        <f ca="1">IF(AV$13="",0,CHOOSE(Detalhamento.OpçãoServiços,OFFSET(Import.PLQ,$A27-1,AV$15-1,1,1),IF($E27&lt;&gt;1,IF(ISNUMBER(INDEX(Import.PLE,Detalhamento!$E27,Detalhamento!AV$15)),IF(INDEX(Import.PLE,Detalhamento!$E27,Detalhamento!AV$15)&lt;=mediçao,OFFSET(Import.PLQ,$A27-1,AV$15-1,1,1),0),0),PLE!$AA$28*OFFSET(Import.PLQ,$A27-1,AV$15-1,1,1)),IF($E27&lt;&gt;1,IF(ISNUMBER(INDEX(Import.PLE,Detalhamento!$E27,Detalhamento!AV$15)),IF(INDEX(Import.PLE,Detalhamento!$E27,Detalhamento!AV$15)&lt;=mediçao,0,OFFSET(Import.PLQ,$A27-1,AV$15-1,1,1)),OFFSET(Import.PLQ,$A27-1,AV$15-1,1,1)),(1-PLE!$AA$28)*OFFSET(Import.PLQ,$A27-1,AV$15-1,1,1))))</f>
        <v>0</v>
      </c>
      <c r="AW27" s="146">
        <f ca="1">IF(AW$13="",0,CHOOSE(Detalhamento.OpçãoServiços,OFFSET(Import.PLQ,$A27-1,AW$15-1,1,1),IF($E27&lt;&gt;1,IF(ISNUMBER(INDEX(Import.PLE,Detalhamento!$E27,Detalhamento!AW$15)),IF(INDEX(Import.PLE,Detalhamento!$E27,Detalhamento!AW$15)&lt;=mediçao,OFFSET(Import.PLQ,$A27-1,AW$15-1,1,1),0),0),PLE!$AA$28*OFFSET(Import.PLQ,$A27-1,AW$15-1,1,1)),IF($E27&lt;&gt;1,IF(ISNUMBER(INDEX(Import.PLE,Detalhamento!$E27,Detalhamento!AW$15)),IF(INDEX(Import.PLE,Detalhamento!$E27,Detalhamento!AW$15)&lt;=mediçao,0,OFFSET(Import.PLQ,$A27-1,AW$15-1,1,1)),OFFSET(Import.PLQ,$A27-1,AW$15-1,1,1)),(1-PLE!$AA$28)*OFFSET(Import.PLQ,$A27-1,AW$15-1,1,1))))</f>
        <v>0</v>
      </c>
      <c r="AX27" s="146">
        <f ca="1">IF(AX$13="",0,CHOOSE(Detalhamento.OpçãoServiços,OFFSET(Import.PLQ,$A27-1,AX$15-1,1,1),IF($E27&lt;&gt;1,IF(ISNUMBER(INDEX(Import.PLE,Detalhamento!$E27,Detalhamento!AX$15)),IF(INDEX(Import.PLE,Detalhamento!$E27,Detalhamento!AX$15)&lt;=mediçao,OFFSET(Import.PLQ,$A27-1,AX$15-1,1,1),0),0),PLE!$AA$28*OFFSET(Import.PLQ,$A27-1,AX$15-1,1,1)),IF($E27&lt;&gt;1,IF(ISNUMBER(INDEX(Import.PLE,Detalhamento!$E27,Detalhamento!AX$15)),IF(INDEX(Import.PLE,Detalhamento!$E27,Detalhamento!AX$15)&lt;=mediçao,0,OFFSET(Import.PLQ,$A27-1,AX$15-1,1,1)),OFFSET(Import.PLQ,$A27-1,AX$15-1,1,1)),(1-PLE!$AA$28)*OFFSET(Import.PLQ,$A27-1,AX$15-1,1,1))))</f>
        <v>0</v>
      </c>
      <c r="AY27" s="146">
        <f ca="1">IF(AY$13="",0,CHOOSE(Detalhamento.OpçãoServiços,OFFSET(Import.PLQ,$A27-1,AY$15-1,1,1),IF($E27&lt;&gt;1,IF(ISNUMBER(INDEX(Import.PLE,Detalhamento!$E27,Detalhamento!AY$15)),IF(INDEX(Import.PLE,Detalhamento!$E27,Detalhamento!AY$15)&lt;=mediçao,OFFSET(Import.PLQ,$A27-1,AY$15-1,1,1),0),0),PLE!$AA$28*OFFSET(Import.PLQ,$A27-1,AY$15-1,1,1)),IF($E27&lt;&gt;1,IF(ISNUMBER(INDEX(Import.PLE,Detalhamento!$E27,Detalhamento!AY$15)),IF(INDEX(Import.PLE,Detalhamento!$E27,Detalhamento!AY$15)&lt;=mediçao,0,OFFSET(Import.PLQ,$A27-1,AY$15-1,1,1)),OFFSET(Import.PLQ,$A27-1,AY$15-1,1,1)),(1-PLE!$AA$28)*OFFSET(Import.PLQ,$A27-1,AY$15-1,1,1))))</f>
        <v>0</v>
      </c>
      <c r="AZ27" s="146">
        <f ca="1">IF(AZ$13="",0,CHOOSE(Detalhamento.OpçãoServiços,OFFSET(Import.PLQ,$A27-1,AZ$15-1,1,1),IF($E27&lt;&gt;1,IF(ISNUMBER(INDEX(Import.PLE,Detalhamento!$E27,Detalhamento!AZ$15)),IF(INDEX(Import.PLE,Detalhamento!$E27,Detalhamento!AZ$15)&lt;=mediçao,OFFSET(Import.PLQ,$A27-1,AZ$15-1,1,1),0),0),PLE!$AA$28*OFFSET(Import.PLQ,$A27-1,AZ$15-1,1,1)),IF($E27&lt;&gt;1,IF(ISNUMBER(INDEX(Import.PLE,Detalhamento!$E27,Detalhamento!AZ$15)),IF(INDEX(Import.PLE,Detalhamento!$E27,Detalhamento!AZ$15)&lt;=mediçao,0,OFFSET(Import.PLQ,$A27-1,AZ$15-1,1,1)),OFFSET(Import.PLQ,$A27-1,AZ$15-1,1,1)),(1-PLE!$AA$28)*OFFSET(Import.PLQ,$A27-1,AZ$15-1,1,1))))</f>
        <v>0</v>
      </c>
      <c r="BA27" s="146">
        <f ca="1">IF(BA$13="",0,CHOOSE(Detalhamento.OpçãoServiços,OFFSET(Import.PLQ,$A27-1,BA$15-1,1,1),IF($E27&lt;&gt;1,IF(ISNUMBER(INDEX(Import.PLE,Detalhamento!$E27,Detalhamento!BA$15)),IF(INDEX(Import.PLE,Detalhamento!$E27,Detalhamento!BA$15)&lt;=mediçao,OFFSET(Import.PLQ,$A27-1,BA$15-1,1,1),0),0),PLE!$AA$28*OFFSET(Import.PLQ,$A27-1,BA$15-1,1,1)),IF($E27&lt;&gt;1,IF(ISNUMBER(INDEX(Import.PLE,Detalhamento!$E27,Detalhamento!BA$15)),IF(INDEX(Import.PLE,Detalhamento!$E27,Detalhamento!BA$15)&lt;=mediçao,0,OFFSET(Import.PLQ,$A27-1,BA$15-1,1,1)),OFFSET(Import.PLQ,$A27-1,BA$15-1,1,1)),(1-PLE!$AA$28)*OFFSET(Import.PLQ,$A27-1,BA$15-1,1,1))))</f>
        <v>0</v>
      </c>
      <c r="BB27" s="146">
        <f ca="1">IF(BB$13="",0,CHOOSE(Detalhamento.OpçãoServiços,OFFSET(Import.PLQ,$A27-1,BB$15-1,1,1),IF($E27&lt;&gt;1,IF(ISNUMBER(INDEX(Import.PLE,Detalhamento!$E27,Detalhamento!BB$15)),IF(INDEX(Import.PLE,Detalhamento!$E27,Detalhamento!BB$15)&lt;=mediçao,OFFSET(Import.PLQ,$A27-1,BB$15-1,1,1),0),0),PLE!$AA$28*OFFSET(Import.PLQ,$A27-1,BB$15-1,1,1)),IF($E27&lt;&gt;1,IF(ISNUMBER(INDEX(Import.PLE,Detalhamento!$E27,Detalhamento!BB$15)),IF(INDEX(Import.PLE,Detalhamento!$E27,Detalhamento!BB$15)&lt;=mediçao,0,OFFSET(Import.PLQ,$A27-1,BB$15-1,1,1)),OFFSET(Import.PLQ,$A27-1,BB$15-1,1,1)),(1-PLE!$AA$28)*OFFSET(Import.PLQ,$A27-1,BB$15-1,1,1))))</f>
        <v>0</v>
      </c>
      <c r="BC27" s="146">
        <f ca="1">IF(BC$13="",0,CHOOSE(Detalhamento.OpçãoServiços,OFFSET(Import.PLQ,$A27-1,BC$15-1,1,1),IF($E27&lt;&gt;1,IF(ISNUMBER(INDEX(Import.PLE,Detalhamento!$E27,Detalhamento!BC$15)),IF(INDEX(Import.PLE,Detalhamento!$E27,Detalhamento!BC$15)&lt;=mediçao,OFFSET(Import.PLQ,$A27-1,BC$15-1,1,1),0),0),PLE!$AA$28*OFFSET(Import.PLQ,$A27-1,BC$15-1,1,1)),IF($E27&lt;&gt;1,IF(ISNUMBER(INDEX(Import.PLE,Detalhamento!$E27,Detalhamento!BC$15)),IF(INDEX(Import.PLE,Detalhamento!$E27,Detalhamento!BC$15)&lt;=mediçao,0,OFFSET(Import.PLQ,$A27-1,BC$15-1,1,1)),OFFSET(Import.PLQ,$A27-1,BC$15-1,1,1)),(1-PLE!$AA$28)*OFFSET(Import.PLQ,$A27-1,BC$15-1,1,1))))</f>
        <v>0</v>
      </c>
      <c r="BD27" s="146">
        <f ca="1">IF(BD$13="",0,CHOOSE(Detalhamento.OpçãoServiços,OFFSET(Import.PLQ,$A27-1,BD$15-1,1,1),IF($E27&lt;&gt;1,IF(ISNUMBER(INDEX(Import.PLE,Detalhamento!$E27,Detalhamento!BD$15)),IF(INDEX(Import.PLE,Detalhamento!$E27,Detalhamento!BD$15)&lt;=mediçao,OFFSET(Import.PLQ,$A27-1,BD$15-1,1,1),0),0),PLE!$AA$28*OFFSET(Import.PLQ,$A27-1,BD$15-1,1,1)),IF($E27&lt;&gt;1,IF(ISNUMBER(INDEX(Import.PLE,Detalhamento!$E27,Detalhamento!BD$15)),IF(INDEX(Import.PLE,Detalhamento!$E27,Detalhamento!BD$15)&lt;=mediçao,0,OFFSET(Import.PLQ,$A27-1,BD$15-1,1,1)),OFFSET(Import.PLQ,$A27-1,BD$15-1,1,1)),(1-PLE!$AA$28)*OFFSET(Import.PLQ,$A27-1,BD$15-1,1,1))))</f>
        <v>0</v>
      </c>
      <c r="BE27" s="146">
        <f ca="1">IF(BE$13="",0,CHOOSE(Detalhamento.OpçãoServiços,OFFSET(Import.PLQ,$A27-1,BE$15-1,1,1),IF($E27&lt;&gt;1,IF(ISNUMBER(INDEX(Import.PLE,Detalhamento!$E27,Detalhamento!BE$15)),IF(INDEX(Import.PLE,Detalhamento!$E27,Detalhamento!BE$15)&lt;=mediçao,OFFSET(Import.PLQ,$A27-1,BE$15-1,1,1),0),0),PLE!$AA$28*OFFSET(Import.PLQ,$A27-1,BE$15-1,1,1)),IF($E27&lt;&gt;1,IF(ISNUMBER(INDEX(Import.PLE,Detalhamento!$E27,Detalhamento!BE$15)),IF(INDEX(Import.PLE,Detalhamento!$E27,Detalhamento!BE$15)&lt;=mediçao,0,OFFSET(Import.PLQ,$A27-1,BE$15-1,1,1)),OFFSET(Import.PLQ,$A27-1,BE$15-1,1,1)),(1-PLE!$AA$28)*OFFSET(Import.PLQ,$A27-1,BE$15-1,1,1))))</f>
        <v>0</v>
      </c>
      <c r="BF27" s="146">
        <f ca="1">IF(BF$13="",0,CHOOSE(Detalhamento.OpçãoServiços,OFFSET(Import.PLQ,$A27-1,BF$15-1,1,1),IF($E27&lt;&gt;1,IF(ISNUMBER(INDEX(Import.PLE,Detalhamento!$E27,Detalhamento!BF$15)),IF(INDEX(Import.PLE,Detalhamento!$E27,Detalhamento!BF$15)&lt;=mediçao,OFFSET(Import.PLQ,$A27-1,BF$15-1,1,1),0),0),PLE!$AA$28*OFFSET(Import.PLQ,$A27-1,BF$15-1,1,1)),IF($E27&lt;&gt;1,IF(ISNUMBER(INDEX(Import.PLE,Detalhamento!$E27,Detalhamento!BF$15)),IF(INDEX(Import.PLE,Detalhamento!$E27,Detalhamento!BF$15)&lt;=mediçao,0,OFFSET(Import.PLQ,$A27-1,BF$15-1,1,1)),OFFSET(Import.PLQ,$A27-1,BF$15-1,1,1)),(1-PLE!$AA$28)*OFFSET(Import.PLQ,$A27-1,BF$15-1,1,1))))</f>
        <v>0</v>
      </c>
      <c r="BG27" s="146">
        <f ca="1">IF(BG$13="",0,CHOOSE(Detalhamento.OpçãoServiços,OFFSET(Import.PLQ,$A27-1,BG$15-1,1,1),IF($E27&lt;&gt;1,IF(ISNUMBER(INDEX(Import.PLE,Detalhamento!$E27,Detalhamento!BG$15)),IF(INDEX(Import.PLE,Detalhamento!$E27,Detalhamento!BG$15)&lt;=mediçao,OFFSET(Import.PLQ,$A27-1,BG$15-1,1,1),0),0),PLE!$AA$28*OFFSET(Import.PLQ,$A27-1,BG$15-1,1,1)),IF($E27&lt;&gt;1,IF(ISNUMBER(INDEX(Import.PLE,Detalhamento!$E27,Detalhamento!BG$15)),IF(INDEX(Import.PLE,Detalhamento!$E27,Detalhamento!BG$15)&lt;=mediçao,0,OFFSET(Import.PLQ,$A27-1,BG$15-1,1,1)),OFFSET(Import.PLQ,$A27-1,BG$15-1,1,1)),(1-PLE!$AA$28)*OFFSET(Import.PLQ,$A27-1,BG$15-1,1,1))))</f>
        <v>0</v>
      </c>
      <c r="BH27" s="146">
        <f ca="1">IF(BH$13="",0,CHOOSE(Detalhamento.OpçãoServiços,OFFSET(Import.PLQ,$A27-1,BH$15-1,1,1),IF($E27&lt;&gt;1,IF(ISNUMBER(INDEX(Import.PLE,Detalhamento!$E27,Detalhamento!BH$15)),IF(INDEX(Import.PLE,Detalhamento!$E27,Detalhamento!BH$15)&lt;=mediçao,OFFSET(Import.PLQ,$A27-1,BH$15-1,1,1),0),0),PLE!$AA$28*OFFSET(Import.PLQ,$A27-1,BH$15-1,1,1)),IF($E27&lt;&gt;1,IF(ISNUMBER(INDEX(Import.PLE,Detalhamento!$E27,Detalhamento!BH$15)),IF(INDEX(Import.PLE,Detalhamento!$E27,Detalhamento!BH$15)&lt;=mediçao,0,OFFSET(Import.PLQ,$A27-1,BH$15-1,1,1)),OFFSET(Import.PLQ,$A27-1,BH$15-1,1,1)),(1-PLE!$AA$28)*OFFSET(Import.PLQ,$A27-1,BH$15-1,1,1))))</f>
        <v>0</v>
      </c>
      <c r="BI27" s="146">
        <f ca="1">IF(BI$13="",0,CHOOSE(Detalhamento.OpçãoServiços,OFFSET(Import.PLQ,$A27-1,BI$15-1,1,1),IF($E27&lt;&gt;1,IF(ISNUMBER(INDEX(Import.PLE,Detalhamento!$E27,Detalhamento!BI$15)),IF(INDEX(Import.PLE,Detalhamento!$E27,Detalhamento!BI$15)&lt;=mediçao,OFFSET(Import.PLQ,$A27-1,BI$15-1,1,1),0),0),PLE!$AA$28*OFFSET(Import.PLQ,$A27-1,BI$15-1,1,1)),IF($E27&lt;&gt;1,IF(ISNUMBER(INDEX(Import.PLE,Detalhamento!$E27,Detalhamento!BI$15)),IF(INDEX(Import.PLE,Detalhamento!$E27,Detalhamento!BI$15)&lt;=mediçao,0,OFFSET(Import.PLQ,$A27-1,BI$15-1,1,1)),OFFSET(Import.PLQ,$A27-1,BI$15-1,1,1)),(1-PLE!$AA$28)*OFFSET(Import.PLQ,$A27-1,BI$15-1,1,1))))</f>
        <v>0</v>
      </c>
    </row>
    <row r="28" spans="1:61">
      <c r="A28" s="157">
        <v>20</v>
      </c>
      <c r="B28" s="21" t="str">
        <f t="shared" ca="1" si="2"/>
        <v>Evento</v>
      </c>
      <c r="E28" s="155">
        <f t="shared" ca="1" si="3"/>
        <v>3</v>
      </c>
      <c r="F28" s="156">
        <f t="shared" ca="1" si="4"/>
        <v>30000</v>
      </c>
      <c r="G28" s="156" t="e">
        <f t="shared" ca="1" si="5"/>
        <v>#REF!</v>
      </c>
      <c r="H28" s="181" t="str">
        <f t="shared" ca="1" si="5"/>
        <v/>
      </c>
      <c r="I28" s="37" t="e">
        <f t="shared" ca="1" si="6"/>
        <v>#REF!</v>
      </c>
      <c r="J28" s="146" t="e">
        <f t="shared" ca="1" si="7"/>
        <v>#REF!</v>
      </c>
      <c r="K28" s="67"/>
      <c r="L28" s="146" t="e">
        <f ca="1">IF(L$13="",0,CHOOSE(Detalhamento.OpçãoServiços,OFFSET(Import.PLQ,$A28-1,L$15-1,1,1),IF($E28&lt;&gt;1,IF(ISNUMBER(INDEX(Import.PLE,Detalhamento!$E28,Detalhamento!L$15)),IF(INDEX(Import.PLE,Detalhamento!$E28,Detalhamento!L$15)&lt;=mediçao,OFFSET(Import.PLQ,$A28-1,L$15-1,1,1),0),0),PLE!$AA$28*OFFSET(Import.PLQ,$A28-1,L$15-1,1,1)),IF($E28&lt;&gt;1,IF(ISNUMBER(INDEX(Import.PLE,Detalhamento!$E28,Detalhamento!L$15)),IF(INDEX(Import.PLE,Detalhamento!$E28,Detalhamento!L$15)&lt;=mediçao,0,OFFSET(Import.PLQ,$A28-1,L$15-1,1,1)),OFFSET(Import.PLQ,$A28-1,L$15-1,1,1)),(1-PLE!$AA$28)*OFFSET(Import.PLQ,$A28-1,L$15-1,1,1))))</f>
        <v>#REF!</v>
      </c>
      <c r="M28" s="146" t="e">
        <f ca="1">IF(M$13="",0,CHOOSE(Detalhamento.OpçãoServiços,OFFSET(Import.PLQ,$A28-1,M$15-1,1,1),IF($E28&lt;&gt;1,IF(ISNUMBER(INDEX(Import.PLE,Detalhamento!$E28,Detalhamento!M$15)),IF(INDEX(Import.PLE,Detalhamento!$E28,Detalhamento!M$15)&lt;=mediçao,OFFSET(Import.PLQ,$A28-1,M$15-1,1,1),0),0),PLE!$AA$28*OFFSET(Import.PLQ,$A28-1,M$15-1,1,1)),IF($E28&lt;&gt;1,IF(ISNUMBER(INDEX(Import.PLE,Detalhamento!$E28,Detalhamento!M$15)),IF(INDEX(Import.PLE,Detalhamento!$E28,Detalhamento!M$15)&lt;=mediçao,0,OFFSET(Import.PLQ,$A28-1,M$15-1,1,1)),OFFSET(Import.PLQ,$A28-1,M$15-1,1,1)),(1-PLE!$AA$28)*OFFSET(Import.PLQ,$A28-1,M$15-1,1,1))))</f>
        <v>#REF!</v>
      </c>
      <c r="N28" s="146" t="e">
        <f ca="1">IF(N$13="",0,CHOOSE(Detalhamento.OpçãoServiços,OFFSET(Import.PLQ,$A28-1,N$15-1,1,1),IF($E28&lt;&gt;1,IF(ISNUMBER(INDEX(Import.PLE,Detalhamento!$E28,Detalhamento!N$15)),IF(INDEX(Import.PLE,Detalhamento!$E28,Detalhamento!N$15)&lt;=mediçao,OFFSET(Import.PLQ,$A28-1,N$15-1,1,1),0),0),PLE!$AA$28*OFFSET(Import.PLQ,$A28-1,N$15-1,1,1)),IF($E28&lt;&gt;1,IF(ISNUMBER(INDEX(Import.PLE,Detalhamento!$E28,Detalhamento!N$15)),IF(INDEX(Import.PLE,Detalhamento!$E28,Detalhamento!N$15)&lt;=mediçao,0,OFFSET(Import.PLQ,$A28-1,N$15-1,1,1)),OFFSET(Import.PLQ,$A28-1,N$15-1,1,1)),(1-PLE!$AA$28)*OFFSET(Import.PLQ,$A28-1,N$15-1,1,1))))</f>
        <v>#REF!</v>
      </c>
      <c r="O28" s="146" t="e">
        <f ca="1">IF(O$13="",0,CHOOSE(Detalhamento.OpçãoServiços,OFFSET(Import.PLQ,$A28-1,O$15-1,1,1),IF($E28&lt;&gt;1,IF(ISNUMBER(INDEX(Import.PLE,Detalhamento!$E28,Detalhamento!O$15)),IF(INDEX(Import.PLE,Detalhamento!$E28,Detalhamento!O$15)&lt;=mediçao,OFFSET(Import.PLQ,$A28-1,O$15-1,1,1),0),0),PLE!$AA$28*OFFSET(Import.PLQ,$A28-1,O$15-1,1,1)),IF($E28&lt;&gt;1,IF(ISNUMBER(INDEX(Import.PLE,Detalhamento!$E28,Detalhamento!O$15)),IF(INDEX(Import.PLE,Detalhamento!$E28,Detalhamento!O$15)&lt;=mediçao,0,OFFSET(Import.PLQ,$A28-1,O$15-1,1,1)),OFFSET(Import.PLQ,$A28-1,O$15-1,1,1)),(1-PLE!$AA$28)*OFFSET(Import.PLQ,$A28-1,O$15-1,1,1))))</f>
        <v>#REF!</v>
      </c>
      <c r="P28" s="146">
        <f ca="1">IF(P$13="",0,CHOOSE(Detalhamento.OpçãoServiços,OFFSET(Import.PLQ,$A28-1,P$15-1,1,1),IF($E28&lt;&gt;1,IF(ISNUMBER(INDEX(Import.PLE,Detalhamento!$E28,Detalhamento!P$15)),IF(INDEX(Import.PLE,Detalhamento!$E28,Detalhamento!P$15)&lt;=mediçao,OFFSET(Import.PLQ,$A28-1,P$15-1,1,1),0),0),PLE!$AA$28*OFFSET(Import.PLQ,$A28-1,P$15-1,1,1)),IF($E28&lt;&gt;1,IF(ISNUMBER(INDEX(Import.PLE,Detalhamento!$E28,Detalhamento!P$15)),IF(INDEX(Import.PLE,Detalhamento!$E28,Detalhamento!P$15)&lt;=mediçao,0,OFFSET(Import.PLQ,$A28-1,P$15-1,1,1)),OFFSET(Import.PLQ,$A28-1,P$15-1,1,1)),(1-PLE!$AA$28)*OFFSET(Import.PLQ,$A28-1,P$15-1,1,1))))</f>
        <v>0</v>
      </c>
      <c r="Q28" s="146">
        <f ca="1">IF(Q$13="",0,CHOOSE(Detalhamento.OpçãoServiços,OFFSET(Import.PLQ,$A28-1,Q$15-1,1,1),IF($E28&lt;&gt;1,IF(ISNUMBER(INDEX(Import.PLE,Detalhamento!$E28,Detalhamento!Q$15)),IF(INDEX(Import.PLE,Detalhamento!$E28,Detalhamento!Q$15)&lt;=mediçao,OFFSET(Import.PLQ,$A28-1,Q$15-1,1,1),0),0),PLE!$AA$28*OFFSET(Import.PLQ,$A28-1,Q$15-1,1,1)),IF($E28&lt;&gt;1,IF(ISNUMBER(INDEX(Import.PLE,Detalhamento!$E28,Detalhamento!Q$15)),IF(INDEX(Import.PLE,Detalhamento!$E28,Detalhamento!Q$15)&lt;=mediçao,0,OFFSET(Import.PLQ,$A28-1,Q$15-1,1,1)),OFFSET(Import.PLQ,$A28-1,Q$15-1,1,1)),(1-PLE!$AA$28)*OFFSET(Import.PLQ,$A28-1,Q$15-1,1,1))))</f>
        <v>0</v>
      </c>
      <c r="R28" s="146">
        <f ca="1">IF(R$13="",0,CHOOSE(Detalhamento.OpçãoServiços,OFFSET(Import.PLQ,$A28-1,R$15-1,1,1),IF($E28&lt;&gt;1,IF(ISNUMBER(INDEX(Import.PLE,Detalhamento!$E28,Detalhamento!R$15)),IF(INDEX(Import.PLE,Detalhamento!$E28,Detalhamento!R$15)&lt;=mediçao,OFFSET(Import.PLQ,$A28-1,R$15-1,1,1),0),0),PLE!$AA$28*OFFSET(Import.PLQ,$A28-1,R$15-1,1,1)),IF($E28&lt;&gt;1,IF(ISNUMBER(INDEX(Import.PLE,Detalhamento!$E28,Detalhamento!R$15)),IF(INDEX(Import.PLE,Detalhamento!$E28,Detalhamento!R$15)&lt;=mediçao,0,OFFSET(Import.PLQ,$A28-1,R$15-1,1,1)),OFFSET(Import.PLQ,$A28-1,R$15-1,1,1)),(1-PLE!$AA$28)*OFFSET(Import.PLQ,$A28-1,R$15-1,1,1))))</f>
        <v>0</v>
      </c>
      <c r="S28" s="146">
        <f ca="1">IF(S$13="",0,CHOOSE(Detalhamento.OpçãoServiços,OFFSET(Import.PLQ,$A28-1,S$15-1,1,1),IF($E28&lt;&gt;1,IF(ISNUMBER(INDEX(Import.PLE,Detalhamento!$E28,Detalhamento!S$15)),IF(INDEX(Import.PLE,Detalhamento!$E28,Detalhamento!S$15)&lt;=mediçao,OFFSET(Import.PLQ,$A28-1,S$15-1,1,1),0),0),PLE!$AA$28*OFFSET(Import.PLQ,$A28-1,S$15-1,1,1)),IF($E28&lt;&gt;1,IF(ISNUMBER(INDEX(Import.PLE,Detalhamento!$E28,Detalhamento!S$15)),IF(INDEX(Import.PLE,Detalhamento!$E28,Detalhamento!S$15)&lt;=mediçao,0,OFFSET(Import.PLQ,$A28-1,S$15-1,1,1)),OFFSET(Import.PLQ,$A28-1,S$15-1,1,1)),(1-PLE!$AA$28)*OFFSET(Import.PLQ,$A28-1,S$15-1,1,1))))</f>
        <v>0</v>
      </c>
      <c r="T28" s="146">
        <f ca="1">IF(T$13="",0,CHOOSE(Detalhamento.OpçãoServiços,OFFSET(Import.PLQ,$A28-1,T$15-1,1,1),IF($E28&lt;&gt;1,IF(ISNUMBER(INDEX(Import.PLE,Detalhamento!$E28,Detalhamento!T$15)),IF(INDEX(Import.PLE,Detalhamento!$E28,Detalhamento!T$15)&lt;=mediçao,OFFSET(Import.PLQ,$A28-1,T$15-1,1,1),0),0),PLE!$AA$28*OFFSET(Import.PLQ,$A28-1,T$15-1,1,1)),IF($E28&lt;&gt;1,IF(ISNUMBER(INDEX(Import.PLE,Detalhamento!$E28,Detalhamento!T$15)),IF(INDEX(Import.PLE,Detalhamento!$E28,Detalhamento!T$15)&lt;=mediçao,0,OFFSET(Import.PLQ,$A28-1,T$15-1,1,1)),OFFSET(Import.PLQ,$A28-1,T$15-1,1,1)),(1-PLE!$AA$28)*OFFSET(Import.PLQ,$A28-1,T$15-1,1,1))))</f>
        <v>0</v>
      </c>
      <c r="U28" s="146">
        <f ca="1">IF(U$13="",0,CHOOSE(Detalhamento.OpçãoServiços,OFFSET(Import.PLQ,$A28-1,U$15-1,1,1),IF($E28&lt;&gt;1,IF(ISNUMBER(INDEX(Import.PLE,Detalhamento!$E28,Detalhamento!U$15)),IF(INDEX(Import.PLE,Detalhamento!$E28,Detalhamento!U$15)&lt;=mediçao,OFFSET(Import.PLQ,$A28-1,U$15-1,1,1),0),0),PLE!$AA$28*OFFSET(Import.PLQ,$A28-1,U$15-1,1,1)),IF($E28&lt;&gt;1,IF(ISNUMBER(INDEX(Import.PLE,Detalhamento!$E28,Detalhamento!U$15)),IF(INDEX(Import.PLE,Detalhamento!$E28,Detalhamento!U$15)&lt;=mediçao,0,OFFSET(Import.PLQ,$A28-1,U$15-1,1,1)),OFFSET(Import.PLQ,$A28-1,U$15-1,1,1)),(1-PLE!$AA$28)*OFFSET(Import.PLQ,$A28-1,U$15-1,1,1))))</f>
        <v>0</v>
      </c>
      <c r="V28" s="146">
        <f ca="1">IF(V$13="",0,CHOOSE(Detalhamento.OpçãoServiços,OFFSET(Import.PLQ,$A28-1,V$15-1,1,1),IF($E28&lt;&gt;1,IF(ISNUMBER(INDEX(Import.PLE,Detalhamento!$E28,Detalhamento!V$15)),IF(INDEX(Import.PLE,Detalhamento!$E28,Detalhamento!V$15)&lt;=mediçao,OFFSET(Import.PLQ,$A28-1,V$15-1,1,1),0),0),PLE!$AA$28*OFFSET(Import.PLQ,$A28-1,V$15-1,1,1)),IF($E28&lt;&gt;1,IF(ISNUMBER(INDEX(Import.PLE,Detalhamento!$E28,Detalhamento!V$15)),IF(INDEX(Import.PLE,Detalhamento!$E28,Detalhamento!V$15)&lt;=mediçao,0,OFFSET(Import.PLQ,$A28-1,V$15-1,1,1)),OFFSET(Import.PLQ,$A28-1,V$15-1,1,1)),(1-PLE!$AA$28)*OFFSET(Import.PLQ,$A28-1,V$15-1,1,1))))</f>
        <v>0</v>
      </c>
      <c r="W28" s="146">
        <f ca="1">IF(W$13="",0,CHOOSE(Detalhamento.OpçãoServiços,OFFSET(Import.PLQ,$A28-1,W$15-1,1,1),IF($E28&lt;&gt;1,IF(ISNUMBER(INDEX(Import.PLE,Detalhamento!$E28,Detalhamento!W$15)),IF(INDEX(Import.PLE,Detalhamento!$E28,Detalhamento!W$15)&lt;=mediçao,OFFSET(Import.PLQ,$A28-1,W$15-1,1,1),0),0),PLE!$AA$28*OFFSET(Import.PLQ,$A28-1,W$15-1,1,1)),IF($E28&lt;&gt;1,IF(ISNUMBER(INDEX(Import.PLE,Detalhamento!$E28,Detalhamento!W$15)),IF(INDEX(Import.PLE,Detalhamento!$E28,Detalhamento!W$15)&lt;=mediçao,0,OFFSET(Import.PLQ,$A28-1,W$15-1,1,1)),OFFSET(Import.PLQ,$A28-1,W$15-1,1,1)),(1-PLE!$AA$28)*OFFSET(Import.PLQ,$A28-1,W$15-1,1,1))))</f>
        <v>0</v>
      </c>
      <c r="X28" s="146">
        <f ca="1">IF(X$13="",0,CHOOSE(Detalhamento.OpçãoServiços,OFFSET(Import.PLQ,$A28-1,X$15-1,1,1),IF($E28&lt;&gt;1,IF(ISNUMBER(INDEX(Import.PLE,Detalhamento!$E28,Detalhamento!X$15)),IF(INDEX(Import.PLE,Detalhamento!$E28,Detalhamento!X$15)&lt;=mediçao,OFFSET(Import.PLQ,$A28-1,X$15-1,1,1),0),0),PLE!$AA$28*OFFSET(Import.PLQ,$A28-1,X$15-1,1,1)),IF($E28&lt;&gt;1,IF(ISNUMBER(INDEX(Import.PLE,Detalhamento!$E28,Detalhamento!X$15)),IF(INDEX(Import.PLE,Detalhamento!$E28,Detalhamento!X$15)&lt;=mediçao,0,OFFSET(Import.PLQ,$A28-1,X$15-1,1,1)),OFFSET(Import.PLQ,$A28-1,X$15-1,1,1)),(1-PLE!$AA$28)*OFFSET(Import.PLQ,$A28-1,X$15-1,1,1))))</f>
        <v>0</v>
      </c>
      <c r="Y28" s="146">
        <f ca="1">IF(Y$13="",0,CHOOSE(Detalhamento.OpçãoServiços,OFFSET(Import.PLQ,$A28-1,Y$15-1,1,1),IF($E28&lt;&gt;1,IF(ISNUMBER(INDEX(Import.PLE,Detalhamento!$E28,Detalhamento!Y$15)),IF(INDEX(Import.PLE,Detalhamento!$E28,Detalhamento!Y$15)&lt;=mediçao,OFFSET(Import.PLQ,$A28-1,Y$15-1,1,1),0),0),PLE!$AA$28*OFFSET(Import.PLQ,$A28-1,Y$15-1,1,1)),IF($E28&lt;&gt;1,IF(ISNUMBER(INDEX(Import.PLE,Detalhamento!$E28,Detalhamento!Y$15)),IF(INDEX(Import.PLE,Detalhamento!$E28,Detalhamento!Y$15)&lt;=mediçao,0,OFFSET(Import.PLQ,$A28-1,Y$15-1,1,1)),OFFSET(Import.PLQ,$A28-1,Y$15-1,1,1)),(1-PLE!$AA$28)*OFFSET(Import.PLQ,$A28-1,Y$15-1,1,1))))</f>
        <v>0</v>
      </c>
      <c r="Z28" s="146">
        <f ca="1">IF(Z$13="",0,CHOOSE(Detalhamento.OpçãoServiços,OFFSET(Import.PLQ,$A28-1,Z$15-1,1,1),IF($E28&lt;&gt;1,IF(ISNUMBER(INDEX(Import.PLE,Detalhamento!$E28,Detalhamento!Z$15)),IF(INDEX(Import.PLE,Detalhamento!$E28,Detalhamento!Z$15)&lt;=mediçao,OFFSET(Import.PLQ,$A28-1,Z$15-1,1,1),0),0),PLE!$AA$28*OFFSET(Import.PLQ,$A28-1,Z$15-1,1,1)),IF($E28&lt;&gt;1,IF(ISNUMBER(INDEX(Import.PLE,Detalhamento!$E28,Detalhamento!Z$15)),IF(INDEX(Import.PLE,Detalhamento!$E28,Detalhamento!Z$15)&lt;=mediçao,0,OFFSET(Import.PLQ,$A28-1,Z$15-1,1,1)),OFFSET(Import.PLQ,$A28-1,Z$15-1,1,1)),(1-PLE!$AA$28)*OFFSET(Import.PLQ,$A28-1,Z$15-1,1,1))))</f>
        <v>0</v>
      </c>
      <c r="AA28" s="146">
        <f ca="1">IF(AA$13="",0,CHOOSE(Detalhamento.OpçãoServiços,OFFSET(Import.PLQ,$A28-1,AA$15-1,1,1),IF($E28&lt;&gt;1,IF(ISNUMBER(INDEX(Import.PLE,Detalhamento!$E28,Detalhamento!AA$15)),IF(INDEX(Import.PLE,Detalhamento!$E28,Detalhamento!AA$15)&lt;=mediçao,OFFSET(Import.PLQ,$A28-1,AA$15-1,1,1),0),0),PLE!$AA$28*OFFSET(Import.PLQ,$A28-1,AA$15-1,1,1)),IF($E28&lt;&gt;1,IF(ISNUMBER(INDEX(Import.PLE,Detalhamento!$E28,Detalhamento!AA$15)),IF(INDEX(Import.PLE,Detalhamento!$E28,Detalhamento!AA$15)&lt;=mediçao,0,OFFSET(Import.PLQ,$A28-1,AA$15-1,1,1)),OFFSET(Import.PLQ,$A28-1,AA$15-1,1,1)),(1-PLE!$AA$28)*OFFSET(Import.PLQ,$A28-1,AA$15-1,1,1))))</f>
        <v>0</v>
      </c>
      <c r="AB28" s="146">
        <f ca="1">IF(AB$13="",0,CHOOSE(Detalhamento.OpçãoServiços,OFFSET(Import.PLQ,$A28-1,AB$15-1,1,1),IF($E28&lt;&gt;1,IF(ISNUMBER(INDEX(Import.PLE,Detalhamento!$E28,Detalhamento!AB$15)),IF(INDEX(Import.PLE,Detalhamento!$E28,Detalhamento!AB$15)&lt;=mediçao,OFFSET(Import.PLQ,$A28-1,AB$15-1,1,1),0),0),PLE!$AA$28*OFFSET(Import.PLQ,$A28-1,AB$15-1,1,1)),IF($E28&lt;&gt;1,IF(ISNUMBER(INDEX(Import.PLE,Detalhamento!$E28,Detalhamento!AB$15)),IF(INDEX(Import.PLE,Detalhamento!$E28,Detalhamento!AB$15)&lt;=mediçao,0,OFFSET(Import.PLQ,$A28-1,AB$15-1,1,1)),OFFSET(Import.PLQ,$A28-1,AB$15-1,1,1)),(1-PLE!$AA$28)*OFFSET(Import.PLQ,$A28-1,AB$15-1,1,1))))</f>
        <v>0</v>
      </c>
      <c r="AC28" s="146">
        <f ca="1">IF(AC$13="",0,CHOOSE(Detalhamento.OpçãoServiços,OFFSET(Import.PLQ,$A28-1,AC$15-1,1,1),IF($E28&lt;&gt;1,IF(ISNUMBER(INDEX(Import.PLE,Detalhamento!$E28,Detalhamento!AC$15)),IF(INDEX(Import.PLE,Detalhamento!$E28,Detalhamento!AC$15)&lt;=mediçao,OFFSET(Import.PLQ,$A28-1,AC$15-1,1,1),0),0),PLE!$AA$28*OFFSET(Import.PLQ,$A28-1,AC$15-1,1,1)),IF($E28&lt;&gt;1,IF(ISNUMBER(INDEX(Import.PLE,Detalhamento!$E28,Detalhamento!AC$15)),IF(INDEX(Import.PLE,Detalhamento!$E28,Detalhamento!AC$15)&lt;=mediçao,0,OFFSET(Import.PLQ,$A28-1,AC$15-1,1,1)),OFFSET(Import.PLQ,$A28-1,AC$15-1,1,1)),(1-PLE!$AA$28)*OFFSET(Import.PLQ,$A28-1,AC$15-1,1,1))))</f>
        <v>0</v>
      </c>
      <c r="AD28" s="146">
        <f ca="1">IF(AD$13="",0,CHOOSE(Detalhamento.OpçãoServiços,OFFSET(Import.PLQ,$A28-1,AD$15-1,1,1),IF($E28&lt;&gt;1,IF(ISNUMBER(INDEX(Import.PLE,Detalhamento!$E28,Detalhamento!AD$15)),IF(INDEX(Import.PLE,Detalhamento!$E28,Detalhamento!AD$15)&lt;=mediçao,OFFSET(Import.PLQ,$A28-1,AD$15-1,1,1),0),0),PLE!$AA$28*OFFSET(Import.PLQ,$A28-1,AD$15-1,1,1)),IF($E28&lt;&gt;1,IF(ISNUMBER(INDEX(Import.PLE,Detalhamento!$E28,Detalhamento!AD$15)),IF(INDEX(Import.PLE,Detalhamento!$E28,Detalhamento!AD$15)&lt;=mediçao,0,OFFSET(Import.PLQ,$A28-1,AD$15-1,1,1)),OFFSET(Import.PLQ,$A28-1,AD$15-1,1,1)),(1-PLE!$AA$28)*OFFSET(Import.PLQ,$A28-1,AD$15-1,1,1))))</f>
        <v>0</v>
      </c>
      <c r="AE28" s="146">
        <f ca="1">IF(AE$13="",0,CHOOSE(Detalhamento.OpçãoServiços,OFFSET(Import.PLQ,$A28-1,AE$15-1,1,1),IF($E28&lt;&gt;1,IF(ISNUMBER(INDEX(Import.PLE,Detalhamento!$E28,Detalhamento!AE$15)),IF(INDEX(Import.PLE,Detalhamento!$E28,Detalhamento!AE$15)&lt;=mediçao,OFFSET(Import.PLQ,$A28-1,AE$15-1,1,1),0),0),PLE!$AA$28*OFFSET(Import.PLQ,$A28-1,AE$15-1,1,1)),IF($E28&lt;&gt;1,IF(ISNUMBER(INDEX(Import.PLE,Detalhamento!$E28,Detalhamento!AE$15)),IF(INDEX(Import.PLE,Detalhamento!$E28,Detalhamento!AE$15)&lt;=mediçao,0,OFFSET(Import.PLQ,$A28-1,AE$15-1,1,1)),OFFSET(Import.PLQ,$A28-1,AE$15-1,1,1)),(1-PLE!$AA$28)*OFFSET(Import.PLQ,$A28-1,AE$15-1,1,1))))</f>
        <v>0</v>
      </c>
      <c r="AF28" s="146">
        <f ca="1">IF(AF$13="",0,CHOOSE(Detalhamento.OpçãoServiços,OFFSET(Import.PLQ,$A28-1,AF$15-1,1,1),IF($E28&lt;&gt;1,IF(ISNUMBER(INDEX(Import.PLE,Detalhamento!$E28,Detalhamento!AF$15)),IF(INDEX(Import.PLE,Detalhamento!$E28,Detalhamento!AF$15)&lt;=mediçao,OFFSET(Import.PLQ,$A28-1,AF$15-1,1,1),0),0),PLE!$AA$28*OFFSET(Import.PLQ,$A28-1,AF$15-1,1,1)),IF($E28&lt;&gt;1,IF(ISNUMBER(INDEX(Import.PLE,Detalhamento!$E28,Detalhamento!AF$15)),IF(INDEX(Import.PLE,Detalhamento!$E28,Detalhamento!AF$15)&lt;=mediçao,0,OFFSET(Import.PLQ,$A28-1,AF$15-1,1,1)),OFFSET(Import.PLQ,$A28-1,AF$15-1,1,1)),(1-PLE!$AA$28)*OFFSET(Import.PLQ,$A28-1,AF$15-1,1,1))))</f>
        <v>0</v>
      </c>
      <c r="AG28" s="146">
        <f ca="1">IF(AG$13="",0,CHOOSE(Detalhamento.OpçãoServiços,OFFSET(Import.PLQ,$A28-1,AG$15-1,1,1),IF($E28&lt;&gt;1,IF(ISNUMBER(INDEX(Import.PLE,Detalhamento!$E28,Detalhamento!AG$15)),IF(INDEX(Import.PLE,Detalhamento!$E28,Detalhamento!AG$15)&lt;=mediçao,OFFSET(Import.PLQ,$A28-1,AG$15-1,1,1),0),0),PLE!$AA$28*OFFSET(Import.PLQ,$A28-1,AG$15-1,1,1)),IF($E28&lt;&gt;1,IF(ISNUMBER(INDEX(Import.PLE,Detalhamento!$E28,Detalhamento!AG$15)),IF(INDEX(Import.PLE,Detalhamento!$E28,Detalhamento!AG$15)&lt;=mediçao,0,OFFSET(Import.PLQ,$A28-1,AG$15-1,1,1)),OFFSET(Import.PLQ,$A28-1,AG$15-1,1,1)),(1-PLE!$AA$28)*OFFSET(Import.PLQ,$A28-1,AG$15-1,1,1))))</f>
        <v>0</v>
      </c>
      <c r="AH28" s="146">
        <f ca="1">IF(AH$13="",0,CHOOSE(Detalhamento.OpçãoServiços,OFFSET(Import.PLQ,$A28-1,AH$15-1,1,1),IF($E28&lt;&gt;1,IF(ISNUMBER(INDEX(Import.PLE,Detalhamento!$E28,Detalhamento!AH$15)),IF(INDEX(Import.PLE,Detalhamento!$E28,Detalhamento!AH$15)&lt;=mediçao,OFFSET(Import.PLQ,$A28-1,AH$15-1,1,1),0),0),PLE!$AA$28*OFFSET(Import.PLQ,$A28-1,AH$15-1,1,1)),IF($E28&lt;&gt;1,IF(ISNUMBER(INDEX(Import.PLE,Detalhamento!$E28,Detalhamento!AH$15)),IF(INDEX(Import.PLE,Detalhamento!$E28,Detalhamento!AH$15)&lt;=mediçao,0,OFFSET(Import.PLQ,$A28-1,AH$15-1,1,1)),OFFSET(Import.PLQ,$A28-1,AH$15-1,1,1)),(1-PLE!$AA$28)*OFFSET(Import.PLQ,$A28-1,AH$15-1,1,1))))</f>
        <v>0</v>
      </c>
      <c r="AI28" s="146">
        <f ca="1">IF(AI$13="",0,CHOOSE(Detalhamento.OpçãoServiços,OFFSET(Import.PLQ,$A28-1,AI$15-1,1,1),IF($E28&lt;&gt;1,IF(ISNUMBER(INDEX(Import.PLE,Detalhamento!$E28,Detalhamento!AI$15)),IF(INDEX(Import.PLE,Detalhamento!$E28,Detalhamento!AI$15)&lt;=mediçao,OFFSET(Import.PLQ,$A28-1,AI$15-1,1,1),0),0),PLE!$AA$28*OFFSET(Import.PLQ,$A28-1,AI$15-1,1,1)),IF($E28&lt;&gt;1,IF(ISNUMBER(INDEX(Import.PLE,Detalhamento!$E28,Detalhamento!AI$15)),IF(INDEX(Import.PLE,Detalhamento!$E28,Detalhamento!AI$15)&lt;=mediçao,0,OFFSET(Import.PLQ,$A28-1,AI$15-1,1,1)),OFFSET(Import.PLQ,$A28-1,AI$15-1,1,1)),(1-PLE!$AA$28)*OFFSET(Import.PLQ,$A28-1,AI$15-1,1,1))))</f>
        <v>0</v>
      </c>
      <c r="AJ28" s="146">
        <f ca="1">IF(AJ$13="",0,CHOOSE(Detalhamento.OpçãoServiços,OFFSET(Import.PLQ,$A28-1,AJ$15-1,1,1),IF($E28&lt;&gt;1,IF(ISNUMBER(INDEX(Import.PLE,Detalhamento!$E28,Detalhamento!AJ$15)),IF(INDEX(Import.PLE,Detalhamento!$E28,Detalhamento!AJ$15)&lt;=mediçao,OFFSET(Import.PLQ,$A28-1,AJ$15-1,1,1),0),0),PLE!$AA$28*OFFSET(Import.PLQ,$A28-1,AJ$15-1,1,1)),IF($E28&lt;&gt;1,IF(ISNUMBER(INDEX(Import.PLE,Detalhamento!$E28,Detalhamento!AJ$15)),IF(INDEX(Import.PLE,Detalhamento!$E28,Detalhamento!AJ$15)&lt;=mediçao,0,OFFSET(Import.PLQ,$A28-1,AJ$15-1,1,1)),OFFSET(Import.PLQ,$A28-1,AJ$15-1,1,1)),(1-PLE!$AA$28)*OFFSET(Import.PLQ,$A28-1,AJ$15-1,1,1))))</f>
        <v>0</v>
      </c>
      <c r="AK28" s="146">
        <f ca="1">IF(AK$13="",0,CHOOSE(Detalhamento.OpçãoServiços,OFFSET(Import.PLQ,$A28-1,AK$15-1,1,1),IF($E28&lt;&gt;1,IF(ISNUMBER(INDEX(Import.PLE,Detalhamento!$E28,Detalhamento!AK$15)),IF(INDEX(Import.PLE,Detalhamento!$E28,Detalhamento!AK$15)&lt;=mediçao,OFFSET(Import.PLQ,$A28-1,AK$15-1,1,1),0),0),PLE!$AA$28*OFFSET(Import.PLQ,$A28-1,AK$15-1,1,1)),IF($E28&lt;&gt;1,IF(ISNUMBER(INDEX(Import.PLE,Detalhamento!$E28,Detalhamento!AK$15)),IF(INDEX(Import.PLE,Detalhamento!$E28,Detalhamento!AK$15)&lt;=mediçao,0,OFFSET(Import.PLQ,$A28-1,AK$15-1,1,1)),OFFSET(Import.PLQ,$A28-1,AK$15-1,1,1)),(1-PLE!$AA$28)*OFFSET(Import.PLQ,$A28-1,AK$15-1,1,1))))</f>
        <v>0</v>
      </c>
      <c r="AL28" s="146">
        <f ca="1">IF(AL$13="",0,CHOOSE(Detalhamento.OpçãoServiços,OFFSET(Import.PLQ,$A28-1,AL$15-1,1,1),IF($E28&lt;&gt;1,IF(ISNUMBER(INDEX(Import.PLE,Detalhamento!$E28,Detalhamento!AL$15)),IF(INDEX(Import.PLE,Detalhamento!$E28,Detalhamento!AL$15)&lt;=mediçao,OFFSET(Import.PLQ,$A28-1,AL$15-1,1,1),0),0),PLE!$AA$28*OFFSET(Import.PLQ,$A28-1,AL$15-1,1,1)),IF($E28&lt;&gt;1,IF(ISNUMBER(INDEX(Import.PLE,Detalhamento!$E28,Detalhamento!AL$15)),IF(INDEX(Import.PLE,Detalhamento!$E28,Detalhamento!AL$15)&lt;=mediçao,0,OFFSET(Import.PLQ,$A28-1,AL$15-1,1,1)),OFFSET(Import.PLQ,$A28-1,AL$15-1,1,1)),(1-PLE!$AA$28)*OFFSET(Import.PLQ,$A28-1,AL$15-1,1,1))))</f>
        <v>0</v>
      </c>
      <c r="AM28" s="146">
        <f ca="1">IF(AM$13="",0,CHOOSE(Detalhamento.OpçãoServiços,OFFSET(Import.PLQ,$A28-1,AM$15-1,1,1),IF($E28&lt;&gt;1,IF(ISNUMBER(INDEX(Import.PLE,Detalhamento!$E28,Detalhamento!AM$15)),IF(INDEX(Import.PLE,Detalhamento!$E28,Detalhamento!AM$15)&lt;=mediçao,OFFSET(Import.PLQ,$A28-1,AM$15-1,1,1),0),0),PLE!$AA$28*OFFSET(Import.PLQ,$A28-1,AM$15-1,1,1)),IF($E28&lt;&gt;1,IF(ISNUMBER(INDEX(Import.PLE,Detalhamento!$E28,Detalhamento!AM$15)),IF(INDEX(Import.PLE,Detalhamento!$E28,Detalhamento!AM$15)&lt;=mediçao,0,OFFSET(Import.PLQ,$A28-1,AM$15-1,1,1)),OFFSET(Import.PLQ,$A28-1,AM$15-1,1,1)),(1-PLE!$AA$28)*OFFSET(Import.PLQ,$A28-1,AM$15-1,1,1))))</f>
        <v>0</v>
      </c>
      <c r="AN28" s="146">
        <f ca="1">IF(AN$13="",0,CHOOSE(Detalhamento.OpçãoServiços,OFFSET(Import.PLQ,$A28-1,AN$15-1,1,1),IF($E28&lt;&gt;1,IF(ISNUMBER(INDEX(Import.PLE,Detalhamento!$E28,Detalhamento!AN$15)),IF(INDEX(Import.PLE,Detalhamento!$E28,Detalhamento!AN$15)&lt;=mediçao,OFFSET(Import.PLQ,$A28-1,AN$15-1,1,1),0),0),PLE!$AA$28*OFFSET(Import.PLQ,$A28-1,AN$15-1,1,1)),IF($E28&lt;&gt;1,IF(ISNUMBER(INDEX(Import.PLE,Detalhamento!$E28,Detalhamento!AN$15)),IF(INDEX(Import.PLE,Detalhamento!$E28,Detalhamento!AN$15)&lt;=mediçao,0,OFFSET(Import.PLQ,$A28-1,AN$15-1,1,1)),OFFSET(Import.PLQ,$A28-1,AN$15-1,1,1)),(1-PLE!$AA$28)*OFFSET(Import.PLQ,$A28-1,AN$15-1,1,1))))</f>
        <v>0</v>
      </c>
      <c r="AO28" s="146">
        <f ca="1">IF(AO$13="",0,CHOOSE(Detalhamento.OpçãoServiços,OFFSET(Import.PLQ,$A28-1,AO$15-1,1,1),IF($E28&lt;&gt;1,IF(ISNUMBER(INDEX(Import.PLE,Detalhamento!$E28,Detalhamento!AO$15)),IF(INDEX(Import.PLE,Detalhamento!$E28,Detalhamento!AO$15)&lt;=mediçao,OFFSET(Import.PLQ,$A28-1,AO$15-1,1,1),0),0),PLE!$AA$28*OFFSET(Import.PLQ,$A28-1,AO$15-1,1,1)),IF($E28&lt;&gt;1,IF(ISNUMBER(INDEX(Import.PLE,Detalhamento!$E28,Detalhamento!AO$15)),IF(INDEX(Import.PLE,Detalhamento!$E28,Detalhamento!AO$15)&lt;=mediçao,0,OFFSET(Import.PLQ,$A28-1,AO$15-1,1,1)),OFFSET(Import.PLQ,$A28-1,AO$15-1,1,1)),(1-PLE!$AA$28)*OFFSET(Import.PLQ,$A28-1,AO$15-1,1,1))))</f>
        <v>0</v>
      </c>
      <c r="AP28" s="146">
        <f ca="1">IF(AP$13="",0,CHOOSE(Detalhamento.OpçãoServiços,OFFSET(Import.PLQ,$A28-1,AP$15-1,1,1),IF($E28&lt;&gt;1,IF(ISNUMBER(INDEX(Import.PLE,Detalhamento!$E28,Detalhamento!AP$15)),IF(INDEX(Import.PLE,Detalhamento!$E28,Detalhamento!AP$15)&lt;=mediçao,OFFSET(Import.PLQ,$A28-1,AP$15-1,1,1),0),0),PLE!$AA$28*OFFSET(Import.PLQ,$A28-1,AP$15-1,1,1)),IF($E28&lt;&gt;1,IF(ISNUMBER(INDEX(Import.PLE,Detalhamento!$E28,Detalhamento!AP$15)),IF(INDEX(Import.PLE,Detalhamento!$E28,Detalhamento!AP$15)&lt;=mediçao,0,OFFSET(Import.PLQ,$A28-1,AP$15-1,1,1)),OFFSET(Import.PLQ,$A28-1,AP$15-1,1,1)),(1-PLE!$AA$28)*OFFSET(Import.PLQ,$A28-1,AP$15-1,1,1))))</f>
        <v>0</v>
      </c>
      <c r="AQ28" s="146">
        <f ca="1">IF(AQ$13="",0,CHOOSE(Detalhamento.OpçãoServiços,OFFSET(Import.PLQ,$A28-1,AQ$15-1,1,1),IF($E28&lt;&gt;1,IF(ISNUMBER(INDEX(Import.PLE,Detalhamento!$E28,Detalhamento!AQ$15)),IF(INDEX(Import.PLE,Detalhamento!$E28,Detalhamento!AQ$15)&lt;=mediçao,OFFSET(Import.PLQ,$A28-1,AQ$15-1,1,1),0),0),PLE!$AA$28*OFFSET(Import.PLQ,$A28-1,AQ$15-1,1,1)),IF($E28&lt;&gt;1,IF(ISNUMBER(INDEX(Import.PLE,Detalhamento!$E28,Detalhamento!AQ$15)),IF(INDEX(Import.PLE,Detalhamento!$E28,Detalhamento!AQ$15)&lt;=mediçao,0,OFFSET(Import.PLQ,$A28-1,AQ$15-1,1,1)),OFFSET(Import.PLQ,$A28-1,AQ$15-1,1,1)),(1-PLE!$AA$28)*OFFSET(Import.PLQ,$A28-1,AQ$15-1,1,1))))</f>
        <v>0</v>
      </c>
      <c r="AR28" s="146">
        <f ca="1">IF(AR$13="",0,CHOOSE(Detalhamento.OpçãoServiços,OFFSET(Import.PLQ,$A28-1,AR$15-1,1,1),IF($E28&lt;&gt;1,IF(ISNUMBER(INDEX(Import.PLE,Detalhamento!$E28,Detalhamento!AR$15)),IF(INDEX(Import.PLE,Detalhamento!$E28,Detalhamento!AR$15)&lt;=mediçao,OFFSET(Import.PLQ,$A28-1,AR$15-1,1,1),0),0),PLE!$AA$28*OFFSET(Import.PLQ,$A28-1,AR$15-1,1,1)),IF($E28&lt;&gt;1,IF(ISNUMBER(INDEX(Import.PLE,Detalhamento!$E28,Detalhamento!AR$15)),IF(INDEX(Import.PLE,Detalhamento!$E28,Detalhamento!AR$15)&lt;=mediçao,0,OFFSET(Import.PLQ,$A28-1,AR$15-1,1,1)),OFFSET(Import.PLQ,$A28-1,AR$15-1,1,1)),(1-PLE!$AA$28)*OFFSET(Import.PLQ,$A28-1,AR$15-1,1,1))))</f>
        <v>0</v>
      </c>
      <c r="AS28" s="146">
        <f ca="1">IF(AS$13="",0,CHOOSE(Detalhamento.OpçãoServiços,OFFSET(Import.PLQ,$A28-1,AS$15-1,1,1),IF($E28&lt;&gt;1,IF(ISNUMBER(INDEX(Import.PLE,Detalhamento!$E28,Detalhamento!AS$15)),IF(INDEX(Import.PLE,Detalhamento!$E28,Detalhamento!AS$15)&lt;=mediçao,OFFSET(Import.PLQ,$A28-1,AS$15-1,1,1),0),0),PLE!$AA$28*OFFSET(Import.PLQ,$A28-1,AS$15-1,1,1)),IF($E28&lt;&gt;1,IF(ISNUMBER(INDEX(Import.PLE,Detalhamento!$E28,Detalhamento!AS$15)),IF(INDEX(Import.PLE,Detalhamento!$E28,Detalhamento!AS$15)&lt;=mediçao,0,OFFSET(Import.PLQ,$A28-1,AS$15-1,1,1)),OFFSET(Import.PLQ,$A28-1,AS$15-1,1,1)),(1-PLE!$AA$28)*OFFSET(Import.PLQ,$A28-1,AS$15-1,1,1))))</f>
        <v>0</v>
      </c>
      <c r="AT28" s="146">
        <f ca="1">IF(AT$13="",0,CHOOSE(Detalhamento.OpçãoServiços,OFFSET(Import.PLQ,$A28-1,AT$15-1,1,1),IF($E28&lt;&gt;1,IF(ISNUMBER(INDEX(Import.PLE,Detalhamento!$E28,Detalhamento!AT$15)),IF(INDEX(Import.PLE,Detalhamento!$E28,Detalhamento!AT$15)&lt;=mediçao,OFFSET(Import.PLQ,$A28-1,AT$15-1,1,1),0),0),PLE!$AA$28*OFFSET(Import.PLQ,$A28-1,AT$15-1,1,1)),IF($E28&lt;&gt;1,IF(ISNUMBER(INDEX(Import.PLE,Detalhamento!$E28,Detalhamento!AT$15)),IF(INDEX(Import.PLE,Detalhamento!$E28,Detalhamento!AT$15)&lt;=mediçao,0,OFFSET(Import.PLQ,$A28-1,AT$15-1,1,1)),OFFSET(Import.PLQ,$A28-1,AT$15-1,1,1)),(1-PLE!$AA$28)*OFFSET(Import.PLQ,$A28-1,AT$15-1,1,1))))</f>
        <v>0</v>
      </c>
      <c r="AU28" s="146">
        <f ca="1">IF(AU$13="",0,CHOOSE(Detalhamento.OpçãoServiços,OFFSET(Import.PLQ,$A28-1,AU$15-1,1,1),IF($E28&lt;&gt;1,IF(ISNUMBER(INDEX(Import.PLE,Detalhamento!$E28,Detalhamento!AU$15)),IF(INDEX(Import.PLE,Detalhamento!$E28,Detalhamento!AU$15)&lt;=mediçao,OFFSET(Import.PLQ,$A28-1,AU$15-1,1,1),0),0),PLE!$AA$28*OFFSET(Import.PLQ,$A28-1,AU$15-1,1,1)),IF($E28&lt;&gt;1,IF(ISNUMBER(INDEX(Import.PLE,Detalhamento!$E28,Detalhamento!AU$15)),IF(INDEX(Import.PLE,Detalhamento!$E28,Detalhamento!AU$15)&lt;=mediçao,0,OFFSET(Import.PLQ,$A28-1,AU$15-1,1,1)),OFFSET(Import.PLQ,$A28-1,AU$15-1,1,1)),(1-PLE!$AA$28)*OFFSET(Import.PLQ,$A28-1,AU$15-1,1,1))))</f>
        <v>0</v>
      </c>
      <c r="AV28" s="146">
        <f ca="1">IF(AV$13="",0,CHOOSE(Detalhamento.OpçãoServiços,OFFSET(Import.PLQ,$A28-1,AV$15-1,1,1),IF($E28&lt;&gt;1,IF(ISNUMBER(INDEX(Import.PLE,Detalhamento!$E28,Detalhamento!AV$15)),IF(INDEX(Import.PLE,Detalhamento!$E28,Detalhamento!AV$15)&lt;=mediçao,OFFSET(Import.PLQ,$A28-1,AV$15-1,1,1),0),0),PLE!$AA$28*OFFSET(Import.PLQ,$A28-1,AV$15-1,1,1)),IF($E28&lt;&gt;1,IF(ISNUMBER(INDEX(Import.PLE,Detalhamento!$E28,Detalhamento!AV$15)),IF(INDEX(Import.PLE,Detalhamento!$E28,Detalhamento!AV$15)&lt;=mediçao,0,OFFSET(Import.PLQ,$A28-1,AV$15-1,1,1)),OFFSET(Import.PLQ,$A28-1,AV$15-1,1,1)),(1-PLE!$AA$28)*OFFSET(Import.PLQ,$A28-1,AV$15-1,1,1))))</f>
        <v>0</v>
      </c>
      <c r="AW28" s="146">
        <f ca="1">IF(AW$13="",0,CHOOSE(Detalhamento.OpçãoServiços,OFFSET(Import.PLQ,$A28-1,AW$15-1,1,1),IF($E28&lt;&gt;1,IF(ISNUMBER(INDEX(Import.PLE,Detalhamento!$E28,Detalhamento!AW$15)),IF(INDEX(Import.PLE,Detalhamento!$E28,Detalhamento!AW$15)&lt;=mediçao,OFFSET(Import.PLQ,$A28-1,AW$15-1,1,1),0),0),PLE!$AA$28*OFFSET(Import.PLQ,$A28-1,AW$15-1,1,1)),IF($E28&lt;&gt;1,IF(ISNUMBER(INDEX(Import.PLE,Detalhamento!$E28,Detalhamento!AW$15)),IF(INDEX(Import.PLE,Detalhamento!$E28,Detalhamento!AW$15)&lt;=mediçao,0,OFFSET(Import.PLQ,$A28-1,AW$15-1,1,1)),OFFSET(Import.PLQ,$A28-1,AW$15-1,1,1)),(1-PLE!$AA$28)*OFFSET(Import.PLQ,$A28-1,AW$15-1,1,1))))</f>
        <v>0</v>
      </c>
      <c r="AX28" s="146">
        <f ca="1">IF(AX$13="",0,CHOOSE(Detalhamento.OpçãoServiços,OFFSET(Import.PLQ,$A28-1,AX$15-1,1,1),IF($E28&lt;&gt;1,IF(ISNUMBER(INDEX(Import.PLE,Detalhamento!$E28,Detalhamento!AX$15)),IF(INDEX(Import.PLE,Detalhamento!$E28,Detalhamento!AX$15)&lt;=mediçao,OFFSET(Import.PLQ,$A28-1,AX$15-1,1,1),0),0),PLE!$AA$28*OFFSET(Import.PLQ,$A28-1,AX$15-1,1,1)),IF($E28&lt;&gt;1,IF(ISNUMBER(INDEX(Import.PLE,Detalhamento!$E28,Detalhamento!AX$15)),IF(INDEX(Import.PLE,Detalhamento!$E28,Detalhamento!AX$15)&lt;=mediçao,0,OFFSET(Import.PLQ,$A28-1,AX$15-1,1,1)),OFFSET(Import.PLQ,$A28-1,AX$15-1,1,1)),(1-PLE!$AA$28)*OFFSET(Import.PLQ,$A28-1,AX$15-1,1,1))))</f>
        <v>0</v>
      </c>
      <c r="AY28" s="146">
        <f ca="1">IF(AY$13="",0,CHOOSE(Detalhamento.OpçãoServiços,OFFSET(Import.PLQ,$A28-1,AY$15-1,1,1),IF($E28&lt;&gt;1,IF(ISNUMBER(INDEX(Import.PLE,Detalhamento!$E28,Detalhamento!AY$15)),IF(INDEX(Import.PLE,Detalhamento!$E28,Detalhamento!AY$15)&lt;=mediçao,OFFSET(Import.PLQ,$A28-1,AY$15-1,1,1),0),0),PLE!$AA$28*OFFSET(Import.PLQ,$A28-1,AY$15-1,1,1)),IF($E28&lt;&gt;1,IF(ISNUMBER(INDEX(Import.PLE,Detalhamento!$E28,Detalhamento!AY$15)),IF(INDEX(Import.PLE,Detalhamento!$E28,Detalhamento!AY$15)&lt;=mediçao,0,OFFSET(Import.PLQ,$A28-1,AY$15-1,1,1)),OFFSET(Import.PLQ,$A28-1,AY$15-1,1,1)),(1-PLE!$AA$28)*OFFSET(Import.PLQ,$A28-1,AY$15-1,1,1))))</f>
        <v>0</v>
      </c>
      <c r="AZ28" s="146">
        <f ca="1">IF(AZ$13="",0,CHOOSE(Detalhamento.OpçãoServiços,OFFSET(Import.PLQ,$A28-1,AZ$15-1,1,1),IF($E28&lt;&gt;1,IF(ISNUMBER(INDEX(Import.PLE,Detalhamento!$E28,Detalhamento!AZ$15)),IF(INDEX(Import.PLE,Detalhamento!$E28,Detalhamento!AZ$15)&lt;=mediçao,OFFSET(Import.PLQ,$A28-1,AZ$15-1,1,1),0),0),PLE!$AA$28*OFFSET(Import.PLQ,$A28-1,AZ$15-1,1,1)),IF($E28&lt;&gt;1,IF(ISNUMBER(INDEX(Import.PLE,Detalhamento!$E28,Detalhamento!AZ$15)),IF(INDEX(Import.PLE,Detalhamento!$E28,Detalhamento!AZ$15)&lt;=mediçao,0,OFFSET(Import.PLQ,$A28-1,AZ$15-1,1,1)),OFFSET(Import.PLQ,$A28-1,AZ$15-1,1,1)),(1-PLE!$AA$28)*OFFSET(Import.PLQ,$A28-1,AZ$15-1,1,1))))</f>
        <v>0</v>
      </c>
      <c r="BA28" s="146">
        <f ca="1">IF(BA$13="",0,CHOOSE(Detalhamento.OpçãoServiços,OFFSET(Import.PLQ,$A28-1,BA$15-1,1,1),IF($E28&lt;&gt;1,IF(ISNUMBER(INDEX(Import.PLE,Detalhamento!$E28,Detalhamento!BA$15)),IF(INDEX(Import.PLE,Detalhamento!$E28,Detalhamento!BA$15)&lt;=mediçao,OFFSET(Import.PLQ,$A28-1,BA$15-1,1,1),0),0),PLE!$AA$28*OFFSET(Import.PLQ,$A28-1,BA$15-1,1,1)),IF($E28&lt;&gt;1,IF(ISNUMBER(INDEX(Import.PLE,Detalhamento!$E28,Detalhamento!BA$15)),IF(INDEX(Import.PLE,Detalhamento!$E28,Detalhamento!BA$15)&lt;=mediçao,0,OFFSET(Import.PLQ,$A28-1,BA$15-1,1,1)),OFFSET(Import.PLQ,$A28-1,BA$15-1,1,1)),(1-PLE!$AA$28)*OFFSET(Import.PLQ,$A28-1,BA$15-1,1,1))))</f>
        <v>0</v>
      </c>
      <c r="BB28" s="146">
        <f ca="1">IF(BB$13="",0,CHOOSE(Detalhamento.OpçãoServiços,OFFSET(Import.PLQ,$A28-1,BB$15-1,1,1),IF($E28&lt;&gt;1,IF(ISNUMBER(INDEX(Import.PLE,Detalhamento!$E28,Detalhamento!BB$15)),IF(INDEX(Import.PLE,Detalhamento!$E28,Detalhamento!BB$15)&lt;=mediçao,OFFSET(Import.PLQ,$A28-1,BB$15-1,1,1),0),0),PLE!$AA$28*OFFSET(Import.PLQ,$A28-1,BB$15-1,1,1)),IF($E28&lt;&gt;1,IF(ISNUMBER(INDEX(Import.PLE,Detalhamento!$E28,Detalhamento!BB$15)),IF(INDEX(Import.PLE,Detalhamento!$E28,Detalhamento!BB$15)&lt;=mediçao,0,OFFSET(Import.PLQ,$A28-1,BB$15-1,1,1)),OFFSET(Import.PLQ,$A28-1,BB$15-1,1,1)),(1-PLE!$AA$28)*OFFSET(Import.PLQ,$A28-1,BB$15-1,1,1))))</f>
        <v>0</v>
      </c>
      <c r="BC28" s="146">
        <f ca="1">IF(BC$13="",0,CHOOSE(Detalhamento.OpçãoServiços,OFFSET(Import.PLQ,$A28-1,BC$15-1,1,1),IF($E28&lt;&gt;1,IF(ISNUMBER(INDEX(Import.PLE,Detalhamento!$E28,Detalhamento!BC$15)),IF(INDEX(Import.PLE,Detalhamento!$E28,Detalhamento!BC$15)&lt;=mediçao,OFFSET(Import.PLQ,$A28-1,BC$15-1,1,1),0),0),PLE!$AA$28*OFFSET(Import.PLQ,$A28-1,BC$15-1,1,1)),IF($E28&lt;&gt;1,IF(ISNUMBER(INDEX(Import.PLE,Detalhamento!$E28,Detalhamento!BC$15)),IF(INDEX(Import.PLE,Detalhamento!$E28,Detalhamento!BC$15)&lt;=mediçao,0,OFFSET(Import.PLQ,$A28-1,BC$15-1,1,1)),OFFSET(Import.PLQ,$A28-1,BC$15-1,1,1)),(1-PLE!$AA$28)*OFFSET(Import.PLQ,$A28-1,BC$15-1,1,1))))</f>
        <v>0</v>
      </c>
      <c r="BD28" s="146">
        <f ca="1">IF(BD$13="",0,CHOOSE(Detalhamento.OpçãoServiços,OFFSET(Import.PLQ,$A28-1,BD$15-1,1,1),IF($E28&lt;&gt;1,IF(ISNUMBER(INDEX(Import.PLE,Detalhamento!$E28,Detalhamento!BD$15)),IF(INDEX(Import.PLE,Detalhamento!$E28,Detalhamento!BD$15)&lt;=mediçao,OFFSET(Import.PLQ,$A28-1,BD$15-1,1,1),0),0),PLE!$AA$28*OFFSET(Import.PLQ,$A28-1,BD$15-1,1,1)),IF($E28&lt;&gt;1,IF(ISNUMBER(INDEX(Import.PLE,Detalhamento!$E28,Detalhamento!BD$15)),IF(INDEX(Import.PLE,Detalhamento!$E28,Detalhamento!BD$15)&lt;=mediçao,0,OFFSET(Import.PLQ,$A28-1,BD$15-1,1,1)),OFFSET(Import.PLQ,$A28-1,BD$15-1,1,1)),(1-PLE!$AA$28)*OFFSET(Import.PLQ,$A28-1,BD$15-1,1,1))))</f>
        <v>0</v>
      </c>
      <c r="BE28" s="146">
        <f ca="1">IF(BE$13="",0,CHOOSE(Detalhamento.OpçãoServiços,OFFSET(Import.PLQ,$A28-1,BE$15-1,1,1),IF($E28&lt;&gt;1,IF(ISNUMBER(INDEX(Import.PLE,Detalhamento!$E28,Detalhamento!BE$15)),IF(INDEX(Import.PLE,Detalhamento!$E28,Detalhamento!BE$15)&lt;=mediçao,OFFSET(Import.PLQ,$A28-1,BE$15-1,1,1),0),0),PLE!$AA$28*OFFSET(Import.PLQ,$A28-1,BE$15-1,1,1)),IF($E28&lt;&gt;1,IF(ISNUMBER(INDEX(Import.PLE,Detalhamento!$E28,Detalhamento!BE$15)),IF(INDEX(Import.PLE,Detalhamento!$E28,Detalhamento!BE$15)&lt;=mediçao,0,OFFSET(Import.PLQ,$A28-1,BE$15-1,1,1)),OFFSET(Import.PLQ,$A28-1,BE$15-1,1,1)),(1-PLE!$AA$28)*OFFSET(Import.PLQ,$A28-1,BE$15-1,1,1))))</f>
        <v>0</v>
      </c>
      <c r="BF28" s="146">
        <f ca="1">IF(BF$13="",0,CHOOSE(Detalhamento.OpçãoServiços,OFFSET(Import.PLQ,$A28-1,BF$15-1,1,1),IF($E28&lt;&gt;1,IF(ISNUMBER(INDEX(Import.PLE,Detalhamento!$E28,Detalhamento!BF$15)),IF(INDEX(Import.PLE,Detalhamento!$E28,Detalhamento!BF$15)&lt;=mediçao,OFFSET(Import.PLQ,$A28-1,BF$15-1,1,1),0),0),PLE!$AA$28*OFFSET(Import.PLQ,$A28-1,BF$15-1,1,1)),IF($E28&lt;&gt;1,IF(ISNUMBER(INDEX(Import.PLE,Detalhamento!$E28,Detalhamento!BF$15)),IF(INDEX(Import.PLE,Detalhamento!$E28,Detalhamento!BF$15)&lt;=mediçao,0,OFFSET(Import.PLQ,$A28-1,BF$15-1,1,1)),OFFSET(Import.PLQ,$A28-1,BF$15-1,1,1)),(1-PLE!$AA$28)*OFFSET(Import.PLQ,$A28-1,BF$15-1,1,1))))</f>
        <v>0</v>
      </c>
      <c r="BG28" s="146">
        <f ca="1">IF(BG$13="",0,CHOOSE(Detalhamento.OpçãoServiços,OFFSET(Import.PLQ,$A28-1,BG$15-1,1,1),IF($E28&lt;&gt;1,IF(ISNUMBER(INDEX(Import.PLE,Detalhamento!$E28,Detalhamento!BG$15)),IF(INDEX(Import.PLE,Detalhamento!$E28,Detalhamento!BG$15)&lt;=mediçao,OFFSET(Import.PLQ,$A28-1,BG$15-1,1,1),0),0),PLE!$AA$28*OFFSET(Import.PLQ,$A28-1,BG$15-1,1,1)),IF($E28&lt;&gt;1,IF(ISNUMBER(INDEX(Import.PLE,Detalhamento!$E28,Detalhamento!BG$15)),IF(INDEX(Import.PLE,Detalhamento!$E28,Detalhamento!BG$15)&lt;=mediçao,0,OFFSET(Import.PLQ,$A28-1,BG$15-1,1,1)),OFFSET(Import.PLQ,$A28-1,BG$15-1,1,1)),(1-PLE!$AA$28)*OFFSET(Import.PLQ,$A28-1,BG$15-1,1,1))))</f>
        <v>0</v>
      </c>
      <c r="BH28" s="146">
        <f ca="1">IF(BH$13="",0,CHOOSE(Detalhamento.OpçãoServiços,OFFSET(Import.PLQ,$A28-1,BH$15-1,1,1),IF($E28&lt;&gt;1,IF(ISNUMBER(INDEX(Import.PLE,Detalhamento!$E28,Detalhamento!BH$15)),IF(INDEX(Import.PLE,Detalhamento!$E28,Detalhamento!BH$15)&lt;=mediçao,OFFSET(Import.PLQ,$A28-1,BH$15-1,1,1),0),0),PLE!$AA$28*OFFSET(Import.PLQ,$A28-1,BH$15-1,1,1)),IF($E28&lt;&gt;1,IF(ISNUMBER(INDEX(Import.PLE,Detalhamento!$E28,Detalhamento!BH$15)),IF(INDEX(Import.PLE,Detalhamento!$E28,Detalhamento!BH$15)&lt;=mediçao,0,OFFSET(Import.PLQ,$A28-1,BH$15-1,1,1)),OFFSET(Import.PLQ,$A28-1,BH$15-1,1,1)),(1-PLE!$AA$28)*OFFSET(Import.PLQ,$A28-1,BH$15-1,1,1))))</f>
        <v>0</v>
      </c>
      <c r="BI28" s="146">
        <f ca="1">IF(BI$13="",0,CHOOSE(Detalhamento.OpçãoServiços,OFFSET(Import.PLQ,$A28-1,BI$15-1,1,1),IF($E28&lt;&gt;1,IF(ISNUMBER(INDEX(Import.PLE,Detalhamento!$E28,Detalhamento!BI$15)),IF(INDEX(Import.PLE,Detalhamento!$E28,Detalhamento!BI$15)&lt;=mediçao,OFFSET(Import.PLQ,$A28-1,BI$15-1,1,1),0),0),PLE!$AA$28*OFFSET(Import.PLQ,$A28-1,BI$15-1,1,1)),IF($E28&lt;&gt;1,IF(ISNUMBER(INDEX(Import.PLE,Detalhamento!$E28,Detalhamento!BI$15)),IF(INDEX(Import.PLE,Detalhamento!$E28,Detalhamento!BI$15)&lt;=mediçao,0,OFFSET(Import.PLQ,$A28-1,BI$15-1,1,1)),OFFSET(Import.PLQ,$A28-1,BI$15-1,1,1)),(1-PLE!$AA$28)*OFFSET(Import.PLQ,$A28-1,BI$15-1,1,1))))</f>
        <v>0</v>
      </c>
    </row>
    <row r="29" spans="1:61">
      <c r="A29" s="157">
        <v>9</v>
      </c>
      <c r="B29" s="21" t="e">
        <f t="shared" ca="1" si="2"/>
        <v>#REF!</v>
      </c>
      <c r="E29" s="155">
        <f t="shared" ca="1" si="3"/>
        <v>3</v>
      </c>
      <c r="F29" s="156" t="e">
        <f t="shared" ca="1" si="4"/>
        <v>#REF!</v>
      </c>
      <c r="G29" s="156" t="e">
        <f t="shared" ca="1" si="5"/>
        <v>#REF!</v>
      </c>
      <c r="H29" s="181" t="str">
        <f t="shared" ca="1" si="5"/>
        <v/>
      </c>
      <c r="I29" s="37" t="e">
        <f t="shared" ca="1" si="6"/>
        <v>#REF!</v>
      </c>
      <c r="J29" s="146" t="e">
        <f t="shared" ca="1" si="7"/>
        <v>#REF!</v>
      </c>
      <c r="K29" s="67"/>
      <c r="L29" s="146" t="e">
        <f ca="1">IF(L$13="",0,CHOOSE(Detalhamento.OpçãoServiços,OFFSET(Import.PLQ,$A29-1,L$15-1,1,1),IF($E29&lt;&gt;1,IF(ISNUMBER(INDEX(Import.PLE,Detalhamento!$E29,Detalhamento!L$15)),IF(INDEX(Import.PLE,Detalhamento!$E29,Detalhamento!L$15)&lt;=mediçao,OFFSET(Import.PLQ,$A29-1,L$15-1,1,1),0),0),PLE!$AA$28*OFFSET(Import.PLQ,$A29-1,L$15-1,1,1)),IF($E29&lt;&gt;1,IF(ISNUMBER(INDEX(Import.PLE,Detalhamento!$E29,Detalhamento!L$15)),IF(INDEX(Import.PLE,Detalhamento!$E29,Detalhamento!L$15)&lt;=mediçao,0,OFFSET(Import.PLQ,$A29-1,L$15-1,1,1)),OFFSET(Import.PLQ,$A29-1,L$15-1,1,1)),(1-PLE!$AA$28)*OFFSET(Import.PLQ,$A29-1,L$15-1,1,1))))</f>
        <v>#REF!</v>
      </c>
      <c r="M29" s="146" t="e">
        <f ca="1">IF(M$13="",0,CHOOSE(Detalhamento.OpçãoServiços,OFFSET(Import.PLQ,$A29-1,M$15-1,1,1),IF($E29&lt;&gt;1,IF(ISNUMBER(INDEX(Import.PLE,Detalhamento!$E29,Detalhamento!M$15)),IF(INDEX(Import.PLE,Detalhamento!$E29,Detalhamento!M$15)&lt;=mediçao,OFFSET(Import.PLQ,$A29-1,M$15-1,1,1),0),0),PLE!$AA$28*OFFSET(Import.PLQ,$A29-1,M$15-1,1,1)),IF($E29&lt;&gt;1,IF(ISNUMBER(INDEX(Import.PLE,Detalhamento!$E29,Detalhamento!M$15)),IF(INDEX(Import.PLE,Detalhamento!$E29,Detalhamento!M$15)&lt;=mediçao,0,OFFSET(Import.PLQ,$A29-1,M$15-1,1,1)),OFFSET(Import.PLQ,$A29-1,M$15-1,1,1)),(1-PLE!$AA$28)*OFFSET(Import.PLQ,$A29-1,M$15-1,1,1))))</f>
        <v>#REF!</v>
      </c>
      <c r="N29" s="146" t="e">
        <f ca="1">IF(N$13="",0,CHOOSE(Detalhamento.OpçãoServiços,OFFSET(Import.PLQ,$A29-1,N$15-1,1,1),IF($E29&lt;&gt;1,IF(ISNUMBER(INDEX(Import.PLE,Detalhamento!$E29,Detalhamento!N$15)),IF(INDEX(Import.PLE,Detalhamento!$E29,Detalhamento!N$15)&lt;=mediçao,OFFSET(Import.PLQ,$A29-1,N$15-1,1,1),0),0),PLE!$AA$28*OFFSET(Import.PLQ,$A29-1,N$15-1,1,1)),IF($E29&lt;&gt;1,IF(ISNUMBER(INDEX(Import.PLE,Detalhamento!$E29,Detalhamento!N$15)),IF(INDEX(Import.PLE,Detalhamento!$E29,Detalhamento!N$15)&lt;=mediçao,0,OFFSET(Import.PLQ,$A29-1,N$15-1,1,1)),OFFSET(Import.PLQ,$A29-1,N$15-1,1,1)),(1-PLE!$AA$28)*OFFSET(Import.PLQ,$A29-1,N$15-1,1,1))))</f>
        <v>#REF!</v>
      </c>
      <c r="O29" s="146" t="e">
        <f ca="1">IF(O$13="",0,CHOOSE(Detalhamento.OpçãoServiços,OFFSET(Import.PLQ,$A29-1,O$15-1,1,1),IF($E29&lt;&gt;1,IF(ISNUMBER(INDEX(Import.PLE,Detalhamento!$E29,Detalhamento!O$15)),IF(INDEX(Import.PLE,Detalhamento!$E29,Detalhamento!O$15)&lt;=mediçao,OFFSET(Import.PLQ,$A29-1,O$15-1,1,1),0),0),PLE!$AA$28*OFFSET(Import.PLQ,$A29-1,O$15-1,1,1)),IF($E29&lt;&gt;1,IF(ISNUMBER(INDEX(Import.PLE,Detalhamento!$E29,Detalhamento!O$15)),IF(INDEX(Import.PLE,Detalhamento!$E29,Detalhamento!O$15)&lt;=mediçao,0,OFFSET(Import.PLQ,$A29-1,O$15-1,1,1)),OFFSET(Import.PLQ,$A29-1,O$15-1,1,1)),(1-PLE!$AA$28)*OFFSET(Import.PLQ,$A29-1,O$15-1,1,1))))</f>
        <v>#REF!</v>
      </c>
      <c r="P29" s="146">
        <f ca="1">IF(P$13="",0,CHOOSE(Detalhamento.OpçãoServiços,OFFSET(Import.PLQ,$A29-1,P$15-1,1,1),IF($E29&lt;&gt;1,IF(ISNUMBER(INDEX(Import.PLE,Detalhamento!$E29,Detalhamento!P$15)),IF(INDEX(Import.PLE,Detalhamento!$E29,Detalhamento!P$15)&lt;=mediçao,OFFSET(Import.PLQ,$A29-1,P$15-1,1,1),0),0),PLE!$AA$28*OFFSET(Import.PLQ,$A29-1,P$15-1,1,1)),IF($E29&lt;&gt;1,IF(ISNUMBER(INDEX(Import.PLE,Detalhamento!$E29,Detalhamento!P$15)),IF(INDEX(Import.PLE,Detalhamento!$E29,Detalhamento!P$15)&lt;=mediçao,0,OFFSET(Import.PLQ,$A29-1,P$15-1,1,1)),OFFSET(Import.PLQ,$A29-1,P$15-1,1,1)),(1-PLE!$AA$28)*OFFSET(Import.PLQ,$A29-1,P$15-1,1,1))))</f>
        <v>0</v>
      </c>
      <c r="Q29" s="146">
        <f ca="1">IF(Q$13="",0,CHOOSE(Detalhamento.OpçãoServiços,OFFSET(Import.PLQ,$A29-1,Q$15-1,1,1),IF($E29&lt;&gt;1,IF(ISNUMBER(INDEX(Import.PLE,Detalhamento!$E29,Detalhamento!Q$15)),IF(INDEX(Import.PLE,Detalhamento!$E29,Detalhamento!Q$15)&lt;=mediçao,OFFSET(Import.PLQ,$A29-1,Q$15-1,1,1),0),0),PLE!$AA$28*OFFSET(Import.PLQ,$A29-1,Q$15-1,1,1)),IF($E29&lt;&gt;1,IF(ISNUMBER(INDEX(Import.PLE,Detalhamento!$E29,Detalhamento!Q$15)),IF(INDEX(Import.PLE,Detalhamento!$E29,Detalhamento!Q$15)&lt;=mediçao,0,OFFSET(Import.PLQ,$A29-1,Q$15-1,1,1)),OFFSET(Import.PLQ,$A29-1,Q$15-1,1,1)),(1-PLE!$AA$28)*OFFSET(Import.PLQ,$A29-1,Q$15-1,1,1))))</f>
        <v>0</v>
      </c>
      <c r="R29" s="146">
        <f ca="1">IF(R$13="",0,CHOOSE(Detalhamento.OpçãoServiços,OFFSET(Import.PLQ,$A29-1,R$15-1,1,1),IF($E29&lt;&gt;1,IF(ISNUMBER(INDEX(Import.PLE,Detalhamento!$E29,Detalhamento!R$15)),IF(INDEX(Import.PLE,Detalhamento!$E29,Detalhamento!R$15)&lt;=mediçao,OFFSET(Import.PLQ,$A29-1,R$15-1,1,1),0),0),PLE!$AA$28*OFFSET(Import.PLQ,$A29-1,R$15-1,1,1)),IF($E29&lt;&gt;1,IF(ISNUMBER(INDEX(Import.PLE,Detalhamento!$E29,Detalhamento!R$15)),IF(INDEX(Import.PLE,Detalhamento!$E29,Detalhamento!R$15)&lt;=mediçao,0,OFFSET(Import.PLQ,$A29-1,R$15-1,1,1)),OFFSET(Import.PLQ,$A29-1,R$15-1,1,1)),(1-PLE!$AA$28)*OFFSET(Import.PLQ,$A29-1,R$15-1,1,1))))</f>
        <v>0</v>
      </c>
      <c r="S29" s="146">
        <f ca="1">IF(S$13="",0,CHOOSE(Detalhamento.OpçãoServiços,OFFSET(Import.PLQ,$A29-1,S$15-1,1,1),IF($E29&lt;&gt;1,IF(ISNUMBER(INDEX(Import.PLE,Detalhamento!$E29,Detalhamento!S$15)),IF(INDEX(Import.PLE,Detalhamento!$E29,Detalhamento!S$15)&lt;=mediçao,OFFSET(Import.PLQ,$A29-1,S$15-1,1,1),0),0),PLE!$AA$28*OFFSET(Import.PLQ,$A29-1,S$15-1,1,1)),IF($E29&lt;&gt;1,IF(ISNUMBER(INDEX(Import.PLE,Detalhamento!$E29,Detalhamento!S$15)),IF(INDEX(Import.PLE,Detalhamento!$E29,Detalhamento!S$15)&lt;=mediçao,0,OFFSET(Import.PLQ,$A29-1,S$15-1,1,1)),OFFSET(Import.PLQ,$A29-1,S$15-1,1,1)),(1-PLE!$AA$28)*OFFSET(Import.PLQ,$A29-1,S$15-1,1,1))))</f>
        <v>0</v>
      </c>
      <c r="T29" s="146">
        <f ca="1">IF(T$13="",0,CHOOSE(Detalhamento.OpçãoServiços,OFFSET(Import.PLQ,$A29-1,T$15-1,1,1),IF($E29&lt;&gt;1,IF(ISNUMBER(INDEX(Import.PLE,Detalhamento!$E29,Detalhamento!T$15)),IF(INDEX(Import.PLE,Detalhamento!$E29,Detalhamento!T$15)&lt;=mediçao,OFFSET(Import.PLQ,$A29-1,T$15-1,1,1),0),0),PLE!$AA$28*OFFSET(Import.PLQ,$A29-1,T$15-1,1,1)),IF($E29&lt;&gt;1,IF(ISNUMBER(INDEX(Import.PLE,Detalhamento!$E29,Detalhamento!T$15)),IF(INDEX(Import.PLE,Detalhamento!$E29,Detalhamento!T$15)&lt;=mediçao,0,OFFSET(Import.PLQ,$A29-1,T$15-1,1,1)),OFFSET(Import.PLQ,$A29-1,T$15-1,1,1)),(1-PLE!$AA$28)*OFFSET(Import.PLQ,$A29-1,T$15-1,1,1))))</f>
        <v>0</v>
      </c>
      <c r="U29" s="146">
        <f ca="1">IF(U$13="",0,CHOOSE(Detalhamento.OpçãoServiços,OFFSET(Import.PLQ,$A29-1,U$15-1,1,1),IF($E29&lt;&gt;1,IF(ISNUMBER(INDEX(Import.PLE,Detalhamento!$E29,Detalhamento!U$15)),IF(INDEX(Import.PLE,Detalhamento!$E29,Detalhamento!U$15)&lt;=mediçao,OFFSET(Import.PLQ,$A29-1,U$15-1,1,1),0),0),PLE!$AA$28*OFFSET(Import.PLQ,$A29-1,U$15-1,1,1)),IF($E29&lt;&gt;1,IF(ISNUMBER(INDEX(Import.PLE,Detalhamento!$E29,Detalhamento!U$15)),IF(INDEX(Import.PLE,Detalhamento!$E29,Detalhamento!U$15)&lt;=mediçao,0,OFFSET(Import.PLQ,$A29-1,U$15-1,1,1)),OFFSET(Import.PLQ,$A29-1,U$15-1,1,1)),(1-PLE!$AA$28)*OFFSET(Import.PLQ,$A29-1,U$15-1,1,1))))</f>
        <v>0</v>
      </c>
      <c r="V29" s="146">
        <f ca="1">IF(V$13="",0,CHOOSE(Detalhamento.OpçãoServiços,OFFSET(Import.PLQ,$A29-1,V$15-1,1,1),IF($E29&lt;&gt;1,IF(ISNUMBER(INDEX(Import.PLE,Detalhamento!$E29,Detalhamento!V$15)),IF(INDEX(Import.PLE,Detalhamento!$E29,Detalhamento!V$15)&lt;=mediçao,OFFSET(Import.PLQ,$A29-1,V$15-1,1,1),0),0),PLE!$AA$28*OFFSET(Import.PLQ,$A29-1,V$15-1,1,1)),IF($E29&lt;&gt;1,IF(ISNUMBER(INDEX(Import.PLE,Detalhamento!$E29,Detalhamento!V$15)),IF(INDEX(Import.PLE,Detalhamento!$E29,Detalhamento!V$15)&lt;=mediçao,0,OFFSET(Import.PLQ,$A29-1,V$15-1,1,1)),OFFSET(Import.PLQ,$A29-1,V$15-1,1,1)),(1-PLE!$AA$28)*OFFSET(Import.PLQ,$A29-1,V$15-1,1,1))))</f>
        <v>0</v>
      </c>
      <c r="W29" s="146">
        <f ca="1">IF(W$13="",0,CHOOSE(Detalhamento.OpçãoServiços,OFFSET(Import.PLQ,$A29-1,W$15-1,1,1),IF($E29&lt;&gt;1,IF(ISNUMBER(INDEX(Import.PLE,Detalhamento!$E29,Detalhamento!W$15)),IF(INDEX(Import.PLE,Detalhamento!$E29,Detalhamento!W$15)&lt;=mediçao,OFFSET(Import.PLQ,$A29-1,W$15-1,1,1),0),0),PLE!$AA$28*OFFSET(Import.PLQ,$A29-1,W$15-1,1,1)),IF($E29&lt;&gt;1,IF(ISNUMBER(INDEX(Import.PLE,Detalhamento!$E29,Detalhamento!W$15)),IF(INDEX(Import.PLE,Detalhamento!$E29,Detalhamento!W$15)&lt;=mediçao,0,OFFSET(Import.PLQ,$A29-1,W$15-1,1,1)),OFFSET(Import.PLQ,$A29-1,W$15-1,1,1)),(1-PLE!$AA$28)*OFFSET(Import.PLQ,$A29-1,W$15-1,1,1))))</f>
        <v>0</v>
      </c>
      <c r="X29" s="146">
        <f ca="1">IF(X$13="",0,CHOOSE(Detalhamento.OpçãoServiços,OFFSET(Import.PLQ,$A29-1,X$15-1,1,1),IF($E29&lt;&gt;1,IF(ISNUMBER(INDEX(Import.PLE,Detalhamento!$E29,Detalhamento!X$15)),IF(INDEX(Import.PLE,Detalhamento!$E29,Detalhamento!X$15)&lt;=mediçao,OFFSET(Import.PLQ,$A29-1,X$15-1,1,1),0),0),PLE!$AA$28*OFFSET(Import.PLQ,$A29-1,X$15-1,1,1)),IF($E29&lt;&gt;1,IF(ISNUMBER(INDEX(Import.PLE,Detalhamento!$E29,Detalhamento!X$15)),IF(INDEX(Import.PLE,Detalhamento!$E29,Detalhamento!X$15)&lt;=mediçao,0,OFFSET(Import.PLQ,$A29-1,X$15-1,1,1)),OFFSET(Import.PLQ,$A29-1,X$15-1,1,1)),(1-PLE!$AA$28)*OFFSET(Import.PLQ,$A29-1,X$15-1,1,1))))</f>
        <v>0</v>
      </c>
      <c r="Y29" s="146">
        <f ca="1">IF(Y$13="",0,CHOOSE(Detalhamento.OpçãoServiços,OFFSET(Import.PLQ,$A29-1,Y$15-1,1,1),IF($E29&lt;&gt;1,IF(ISNUMBER(INDEX(Import.PLE,Detalhamento!$E29,Detalhamento!Y$15)),IF(INDEX(Import.PLE,Detalhamento!$E29,Detalhamento!Y$15)&lt;=mediçao,OFFSET(Import.PLQ,$A29-1,Y$15-1,1,1),0),0),PLE!$AA$28*OFFSET(Import.PLQ,$A29-1,Y$15-1,1,1)),IF($E29&lt;&gt;1,IF(ISNUMBER(INDEX(Import.PLE,Detalhamento!$E29,Detalhamento!Y$15)),IF(INDEX(Import.PLE,Detalhamento!$E29,Detalhamento!Y$15)&lt;=mediçao,0,OFFSET(Import.PLQ,$A29-1,Y$15-1,1,1)),OFFSET(Import.PLQ,$A29-1,Y$15-1,1,1)),(1-PLE!$AA$28)*OFFSET(Import.PLQ,$A29-1,Y$15-1,1,1))))</f>
        <v>0</v>
      </c>
      <c r="Z29" s="146">
        <f ca="1">IF(Z$13="",0,CHOOSE(Detalhamento.OpçãoServiços,OFFSET(Import.PLQ,$A29-1,Z$15-1,1,1),IF($E29&lt;&gt;1,IF(ISNUMBER(INDEX(Import.PLE,Detalhamento!$E29,Detalhamento!Z$15)),IF(INDEX(Import.PLE,Detalhamento!$E29,Detalhamento!Z$15)&lt;=mediçao,OFFSET(Import.PLQ,$A29-1,Z$15-1,1,1),0),0),PLE!$AA$28*OFFSET(Import.PLQ,$A29-1,Z$15-1,1,1)),IF($E29&lt;&gt;1,IF(ISNUMBER(INDEX(Import.PLE,Detalhamento!$E29,Detalhamento!Z$15)),IF(INDEX(Import.PLE,Detalhamento!$E29,Detalhamento!Z$15)&lt;=mediçao,0,OFFSET(Import.PLQ,$A29-1,Z$15-1,1,1)),OFFSET(Import.PLQ,$A29-1,Z$15-1,1,1)),(1-PLE!$AA$28)*OFFSET(Import.PLQ,$A29-1,Z$15-1,1,1))))</f>
        <v>0</v>
      </c>
      <c r="AA29" s="146">
        <f ca="1">IF(AA$13="",0,CHOOSE(Detalhamento.OpçãoServiços,OFFSET(Import.PLQ,$A29-1,AA$15-1,1,1),IF($E29&lt;&gt;1,IF(ISNUMBER(INDEX(Import.PLE,Detalhamento!$E29,Detalhamento!AA$15)),IF(INDEX(Import.PLE,Detalhamento!$E29,Detalhamento!AA$15)&lt;=mediçao,OFFSET(Import.PLQ,$A29-1,AA$15-1,1,1),0),0),PLE!$AA$28*OFFSET(Import.PLQ,$A29-1,AA$15-1,1,1)),IF($E29&lt;&gt;1,IF(ISNUMBER(INDEX(Import.PLE,Detalhamento!$E29,Detalhamento!AA$15)),IF(INDEX(Import.PLE,Detalhamento!$E29,Detalhamento!AA$15)&lt;=mediçao,0,OFFSET(Import.PLQ,$A29-1,AA$15-1,1,1)),OFFSET(Import.PLQ,$A29-1,AA$15-1,1,1)),(1-PLE!$AA$28)*OFFSET(Import.PLQ,$A29-1,AA$15-1,1,1))))</f>
        <v>0</v>
      </c>
      <c r="AB29" s="146">
        <f ca="1">IF(AB$13="",0,CHOOSE(Detalhamento.OpçãoServiços,OFFSET(Import.PLQ,$A29-1,AB$15-1,1,1),IF($E29&lt;&gt;1,IF(ISNUMBER(INDEX(Import.PLE,Detalhamento!$E29,Detalhamento!AB$15)),IF(INDEX(Import.PLE,Detalhamento!$E29,Detalhamento!AB$15)&lt;=mediçao,OFFSET(Import.PLQ,$A29-1,AB$15-1,1,1),0),0),PLE!$AA$28*OFFSET(Import.PLQ,$A29-1,AB$15-1,1,1)),IF($E29&lt;&gt;1,IF(ISNUMBER(INDEX(Import.PLE,Detalhamento!$E29,Detalhamento!AB$15)),IF(INDEX(Import.PLE,Detalhamento!$E29,Detalhamento!AB$15)&lt;=mediçao,0,OFFSET(Import.PLQ,$A29-1,AB$15-1,1,1)),OFFSET(Import.PLQ,$A29-1,AB$15-1,1,1)),(1-PLE!$AA$28)*OFFSET(Import.PLQ,$A29-1,AB$15-1,1,1))))</f>
        <v>0</v>
      </c>
      <c r="AC29" s="146">
        <f ca="1">IF(AC$13="",0,CHOOSE(Detalhamento.OpçãoServiços,OFFSET(Import.PLQ,$A29-1,AC$15-1,1,1),IF($E29&lt;&gt;1,IF(ISNUMBER(INDEX(Import.PLE,Detalhamento!$E29,Detalhamento!AC$15)),IF(INDEX(Import.PLE,Detalhamento!$E29,Detalhamento!AC$15)&lt;=mediçao,OFFSET(Import.PLQ,$A29-1,AC$15-1,1,1),0),0),PLE!$AA$28*OFFSET(Import.PLQ,$A29-1,AC$15-1,1,1)),IF($E29&lt;&gt;1,IF(ISNUMBER(INDEX(Import.PLE,Detalhamento!$E29,Detalhamento!AC$15)),IF(INDEX(Import.PLE,Detalhamento!$E29,Detalhamento!AC$15)&lt;=mediçao,0,OFFSET(Import.PLQ,$A29-1,AC$15-1,1,1)),OFFSET(Import.PLQ,$A29-1,AC$15-1,1,1)),(1-PLE!$AA$28)*OFFSET(Import.PLQ,$A29-1,AC$15-1,1,1))))</f>
        <v>0</v>
      </c>
      <c r="AD29" s="146">
        <f ca="1">IF(AD$13="",0,CHOOSE(Detalhamento.OpçãoServiços,OFFSET(Import.PLQ,$A29-1,AD$15-1,1,1),IF($E29&lt;&gt;1,IF(ISNUMBER(INDEX(Import.PLE,Detalhamento!$E29,Detalhamento!AD$15)),IF(INDEX(Import.PLE,Detalhamento!$E29,Detalhamento!AD$15)&lt;=mediçao,OFFSET(Import.PLQ,$A29-1,AD$15-1,1,1),0),0),PLE!$AA$28*OFFSET(Import.PLQ,$A29-1,AD$15-1,1,1)),IF($E29&lt;&gt;1,IF(ISNUMBER(INDEX(Import.PLE,Detalhamento!$E29,Detalhamento!AD$15)),IF(INDEX(Import.PLE,Detalhamento!$E29,Detalhamento!AD$15)&lt;=mediçao,0,OFFSET(Import.PLQ,$A29-1,AD$15-1,1,1)),OFFSET(Import.PLQ,$A29-1,AD$15-1,1,1)),(1-PLE!$AA$28)*OFFSET(Import.PLQ,$A29-1,AD$15-1,1,1))))</f>
        <v>0</v>
      </c>
      <c r="AE29" s="146">
        <f ca="1">IF(AE$13="",0,CHOOSE(Detalhamento.OpçãoServiços,OFFSET(Import.PLQ,$A29-1,AE$15-1,1,1),IF($E29&lt;&gt;1,IF(ISNUMBER(INDEX(Import.PLE,Detalhamento!$E29,Detalhamento!AE$15)),IF(INDEX(Import.PLE,Detalhamento!$E29,Detalhamento!AE$15)&lt;=mediçao,OFFSET(Import.PLQ,$A29-1,AE$15-1,1,1),0),0),PLE!$AA$28*OFFSET(Import.PLQ,$A29-1,AE$15-1,1,1)),IF($E29&lt;&gt;1,IF(ISNUMBER(INDEX(Import.PLE,Detalhamento!$E29,Detalhamento!AE$15)),IF(INDEX(Import.PLE,Detalhamento!$E29,Detalhamento!AE$15)&lt;=mediçao,0,OFFSET(Import.PLQ,$A29-1,AE$15-1,1,1)),OFFSET(Import.PLQ,$A29-1,AE$15-1,1,1)),(1-PLE!$AA$28)*OFFSET(Import.PLQ,$A29-1,AE$15-1,1,1))))</f>
        <v>0</v>
      </c>
      <c r="AF29" s="146">
        <f ca="1">IF(AF$13="",0,CHOOSE(Detalhamento.OpçãoServiços,OFFSET(Import.PLQ,$A29-1,AF$15-1,1,1),IF($E29&lt;&gt;1,IF(ISNUMBER(INDEX(Import.PLE,Detalhamento!$E29,Detalhamento!AF$15)),IF(INDEX(Import.PLE,Detalhamento!$E29,Detalhamento!AF$15)&lt;=mediçao,OFFSET(Import.PLQ,$A29-1,AF$15-1,1,1),0),0),PLE!$AA$28*OFFSET(Import.PLQ,$A29-1,AF$15-1,1,1)),IF($E29&lt;&gt;1,IF(ISNUMBER(INDEX(Import.PLE,Detalhamento!$E29,Detalhamento!AF$15)),IF(INDEX(Import.PLE,Detalhamento!$E29,Detalhamento!AF$15)&lt;=mediçao,0,OFFSET(Import.PLQ,$A29-1,AF$15-1,1,1)),OFFSET(Import.PLQ,$A29-1,AF$15-1,1,1)),(1-PLE!$AA$28)*OFFSET(Import.PLQ,$A29-1,AF$15-1,1,1))))</f>
        <v>0</v>
      </c>
      <c r="AG29" s="146">
        <f ca="1">IF(AG$13="",0,CHOOSE(Detalhamento.OpçãoServiços,OFFSET(Import.PLQ,$A29-1,AG$15-1,1,1),IF($E29&lt;&gt;1,IF(ISNUMBER(INDEX(Import.PLE,Detalhamento!$E29,Detalhamento!AG$15)),IF(INDEX(Import.PLE,Detalhamento!$E29,Detalhamento!AG$15)&lt;=mediçao,OFFSET(Import.PLQ,$A29-1,AG$15-1,1,1),0),0),PLE!$AA$28*OFFSET(Import.PLQ,$A29-1,AG$15-1,1,1)),IF($E29&lt;&gt;1,IF(ISNUMBER(INDEX(Import.PLE,Detalhamento!$E29,Detalhamento!AG$15)),IF(INDEX(Import.PLE,Detalhamento!$E29,Detalhamento!AG$15)&lt;=mediçao,0,OFFSET(Import.PLQ,$A29-1,AG$15-1,1,1)),OFFSET(Import.PLQ,$A29-1,AG$15-1,1,1)),(1-PLE!$AA$28)*OFFSET(Import.PLQ,$A29-1,AG$15-1,1,1))))</f>
        <v>0</v>
      </c>
      <c r="AH29" s="146">
        <f ca="1">IF(AH$13="",0,CHOOSE(Detalhamento.OpçãoServiços,OFFSET(Import.PLQ,$A29-1,AH$15-1,1,1),IF($E29&lt;&gt;1,IF(ISNUMBER(INDEX(Import.PLE,Detalhamento!$E29,Detalhamento!AH$15)),IF(INDEX(Import.PLE,Detalhamento!$E29,Detalhamento!AH$15)&lt;=mediçao,OFFSET(Import.PLQ,$A29-1,AH$15-1,1,1),0),0),PLE!$AA$28*OFFSET(Import.PLQ,$A29-1,AH$15-1,1,1)),IF($E29&lt;&gt;1,IF(ISNUMBER(INDEX(Import.PLE,Detalhamento!$E29,Detalhamento!AH$15)),IF(INDEX(Import.PLE,Detalhamento!$E29,Detalhamento!AH$15)&lt;=mediçao,0,OFFSET(Import.PLQ,$A29-1,AH$15-1,1,1)),OFFSET(Import.PLQ,$A29-1,AH$15-1,1,1)),(1-PLE!$AA$28)*OFFSET(Import.PLQ,$A29-1,AH$15-1,1,1))))</f>
        <v>0</v>
      </c>
      <c r="AI29" s="146">
        <f ca="1">IF(AI$13="",0,CHOOSE(Detalhamento.OpçãoServiços,OFFSET(Import.PLQ,$A29-1,AI$15-1,1,1),IF($E29&lt;&gt;1,IF(ISNUMBER(INDEX(Import.PLE,Detalhamento!$E29,Detalhamento!AI$15)),IF(INDEX(Import.PLE,Detalhamento!$E29,Detalhamento!AI$15)&lt;=mediçao,OFFSET(Import.PLQ,$A29-1,AI$15-1,1,1),0),0),PLE!$AA$28*OFFSET(Import.PLQ,$A29-1,AI$15-1,1,1)),IF($E29&lt;&gt;1,IF(ISNUMBER(INDEX(Import.PLE,Detalhamento!$E29,Detalhamento!AI$15)),IF(INDEX(Import.PLE,Detalhamento!$E29,Detalhamento!AI$15)&lt;=mediçao,0,OFFSET(Import.PLQ,$A29-1,AI$15-1,1,1)),OFFSET(Import.PLQ,$A29-1,AI$15-1,1,1)),(1-PLE!$AA$28)*OFFSET(Import.PLQ,$A29-1,AI$15-1,1,1))))</f>
        <v>0</v>
      </c>
      <c r="AJ29" s="146">
        <f ca="1">IF(AJ$13="",0,CHOOSE(Detalhamento.OpçãoServiços,OFFSET(Import.PLQ,$A29-1,AJ$15-1,1,1),IF($E29&lt;&gt;1,IF(ISNUMBER(INDEX(Import.PLE,Detalhamento!$E29,Detalhamento!AJ$15)),IF(INDEX(Import.PLE,Detalhamento!$E29,Detalhamento!AJ$15)&lt;=mediçao,OFFSET(Import.PLQ,$A29-1,AJ$15-1,1,1),0),0),PLE!$AA$28*OFFSET(Import.PLQ,$A29-1,AJ$15-1,1,1)),IF($E29&lt;&gt;1,IF(ISNUMBER(INDEX(Import.PLE,Detalhamento!$E29,Detalhamento!AJ$15)),IF(INDEX(Import.PLE,Detalhamento!$E29,Detalhamento!AJ$15)&lt;=mediçao,0,OFFSET(Import.PLQ,$A29-1,AJ$15-1,1,1)),OFFSET(Import.PLQ,$A29-1,AJ$15-1,1,1)),(1-PLE!$AA$28)*OFFSET(Import.PLQ,$A29-1,AJ$15-1,1,1))))</f>
        <v>0</v>
      </c>
      <c r="AK29" s="146">
        <f ca="1">IF(AK$13="",0,CHOOSE(Detalhamento.OpçãoServiços,OFFSET(Import.PLQ,$A29-1,AK$15-1,1,1),IF($E29&lt;&gt;1,IF(ISNUMBER(INDEX(Import.PLE,Detalhamento!$E29,Detalhamento!AK$15)),IF(INDEX(Import.PLE,Detalhamento!$E29,Detalhamento!AK$15)&lt;=mediçao,OFFSET(Import.PLQ,$A29-1,AK$15-1,1,1),0),0),PLE!$AA$28*OFFSET(Import.PLQ,$A29-1,AK$15-1,1,1)),IF($E29&lt;&gt;1,IF(ISNUMBER(INDEX(Import.PLE,Detalhamento!$E29,Detalhamento!AK$15)),IF(INDEX(Import.PLE,Detalhamento!$E29,Detalhamento!AK$15)&lt;=mediçao,0,OFFSET(Import.PLQ,$A29-1,AK$15-1,1,1)),OFFSET(Import.PLQ,$A29-1,AK$15-1,1,1)),(1-PLE!$AA$28)*OFFSET(Import.PLQ,$A29-1,AK$15-1,1,1))))</f>
        <v>0</v>
      </c>
      <c r="AL29" s="146">
        <f ca="1">IF(AL$13="",0,CHOOSE(Detalhamento.OpçãoServiços,OFFSET(Import.PLQ,$A29-1,AL$15-1,1,1),IF($E29&lt;&gt;1,IF(ISNUMBER(INDEX(Import.PLE,Detalhamento!$E29,Detalhamento!AL$15)),IF(INDEX(Import.PLE,Detalhamento!$E29,Detalhamento!AL$15)&lt;=mediçao,OFFSET(Import.PLQ,$A29-1,AL$15-1,1,1),0),0),PLE!$AA$28*OFFSET(Import.PLQ,$A29-1,AL$15-1,1,1)),IF($E29&lt;&gt;1,IF(ISNUMBER(INDEX(Import.PLE,Detalhamento!$E29,Detalhamento!AL$15)),IF(INDEX(Import.PLE,Detalhamento!$E29,Detalhamento!AL$15)&lt;=mediçao,0,OFFSET(Import.PLQ,$A29-1,AL$15-1,1,1)),OFFSET(Import.PLQ,$A29-1,AL$15-1,1,1)),(1-PLE!$AA$28)*OFFSET(Import.PLQ,$A29-1,AL$15-1,1,1))))</f>
        <v>0</v>
      </c>
      <c r="AM29" s="146">
        <f ca="1">IF(AM$13="",0,CHOOSE(Detalhamento.OpçãoServiços,OFFSET(Import.PLQ,$A29-1,AM$15-1,1,1),IF($E29&lt;&gt;1,IF(ISNUMBER(INDEX(Import.PLE,Detalhamento!$E29,Detalhamento!AM$15)),IF(INDEX(Import.PLE,Detalhamento!$E29,Detalhamento!AM$15)&lt;=mediçao,OFFSET(Import.PLQ,$A29-1,AM$15-1,1,1),0),0),PLE!$AA$28*OFFSET(Import.PLQ,$A29-1,AM$15-1,1,1)),IF($E29&lt;&gt;1,IF(ISNUMBER(INDEX(Import.PLE,Detalhamento!$E29,Detalhamento!AM$15)),IF(INDEX(Import.PLE,Detalhamento!$E29,Detalhamento!AM$15)&lt;=mediçao,0,OFFSET(Import.PLQ,$A29-1,AM$15-1,1,1)),OFFSET(Import.PLQ,$A29-1,AM$15-1,1,1)),(1-PLE!$AA$28)*OFFSET(Import.PLQ,$A29-1,AM$15-1,1,1))))</f>
        <v>0</v>
      </c>
      <c r="AN29" s="146">
        <f ca="1">IF(AN$13="",0,CHOOSE(Detalhamento.OpçãoServiços,OFFSET(Import.PLQ,$A29-1,AN$15-1,1,1),IF($E29&lt;&gt;1,IF(ISNUMBER(INDEX(Import.PLE,Detalhamento!$E29,Detalhamento!AN$15)),IF(INDEX(Import.PLE,Detalhamento!$E29,Detalhamento!AN$15)&lt;=mediçao,OFFSET(Import.PLQ,$A29-1,AN$15-1,1,1),0),0),PLE!$AA$28*OFFSET(Import.PLQ,$A29-1,AN$15-1,1,1)),IF($E29&lt;&gt;1,IF(ISNUMBER(INDEX(Import.PLE,Detalhamento!$E29,Detalhamento!AN$15)),IF(INDEX(Import.PLE,Detalhamento!$E29,Detalhamento!AN$15)&lt;=mediçao,0,OFFSET(Import.PLQ,$A29-1,AN$15-1,1,1)),OFFSET(Import.PLQ,$A29-1,AN$15-1,1,1)),(1-PLE!$AA$28)*OFFSET(Import.PLQ,$A29-1,AN$15-1,1,1))))</f>
        <v>0</v>
      </c>
      <c r="AO29" s="146">
        <f ca="1">IF(AO$13="",0,CHOOSE(Detalhamento.OpçãoServiços,OFFSET(Import.PLQ,$A29-1,AO$15-1,1,1),IF($E29&lt;&gt;1,IF(ISNUMBER(INDEX(Import.PLE,Detalhamento!$E29,Detalhamento!AO$15)),IF(INDEX(Import.PLE,Detalhamento!$E29,Detalhamento!AO$15)&lt;=mediçao,OFFSET(Import.PLQ,$A29-1,AO$15-1,1,1),0),0),PLE!$AA$28*OFFSET(Import.PLQ,$A29-1,AO$15-1,1,1)),IF($E29&lt;&gt;1,IF(ISNUMBER(INDEX(Import.PLE,Detalhamento!$E29,Detalhamento!AO$15)),IF(INDEX(Import.PLE,Detalhamento!$E29,Detalhamento!AO$15)&lt;=mediçao,0,OFFSET(Import.PLQ,$A29-1,AO$15-1,1,1)),OFFSET(Import.PLQ,$A29-1,AO$15-1,1,1)),(1-PLE!$AA$28)*OFFSET(Import.PLQ,$A29-1,AO$15-1,1,1))))</f>
        <v>0</v>
      </c>
      <c r="AP29" s="146">
        <f ca="1">IF(AP$13="",0,CHOOSE(Detalhamento.OpçãoServiços,OFFSET(Import.PLQ,$A29-1,AP$15-1,1,1),IF($E29&lt;&gt;1,IF(ISNUMBER(INDEX(Import.PLE,Detalhamento!$E29,Detalhamento!AP$15)),IF(INDEX(Import.PLE,Detalhamento!$E29,Detalhamento!AP$15)&lt;=mediçao,OFFSET(Import.PLQ,$A29-1,AP$15-1,1,1),0),0),PLE!$AA$28*OFFSET(Import.PLQ,$A29-1,AP$15-1,1,1)),IF($E29&lt;&gt;1,IF(ISNUMBER(INDEX(Import.PLE,Detalhamento!$E29,Detalhamento!AP$15)),IF(INDEX(Import.PLE,Detalhamento!$E29,Detalhamento!AP$15)&lt;=mediçao,0,OFFSET(Import.PLQ,$A29-1,AP$15-1,1,1)),OFFSET(Import.PLQ,$A29-1,AP$15-1,1,1)),(1-PLE!$AA$28)*OFFSET(Import.PLQ,$A29-1,AP$15-1,1,1))))</f>
        <v>0</v>
      </c>
      <c r="AQ29" s="146">
        <f ca="1">IF(AQ$13="",0,CHOOSE(Detalhamento.OpçãoServiços,OFFSET(Import.PLQ,$A29-1,AQ$15-1,1,1),IF($E29&lt;&gt;1,IF(ISNUMBER(INDEX(Import.PLE,Detalhamento!$E29,Detalhamento!AQ$15)),IF(INDEX(Import.PLE,Detalhamento!$E29,Detalhamento!AQ$15)&lt;=mediçao,OFFSET(Import.PLQ,$A29-1,AQ$15-1,1,1),0),0),PLE!$AA$28*OFFSET(Import.PLQ,$A29-1,AQ$15-1,1,1)),IF($E29&lt;&gt;1,IF(ISNUMBER(INDEX(Import.PLE,Detalhamento!$E29,Detalhamento!AQ$15)),IF(INDEX(Import.PLE,Detalhamento!$E29,Detalhamento!AQ$15)&lt;=mediçao,0,OFFSET(Import.PLQ,$A29-1,AQ$15-1,1,1)),OFFSET(Import.PLQ,$A29-1,AQ$15-1,1,1)),(1-PLE!$AA$28)*OFFSET(Import.PLQ,$A29-1,AQ$15-1,1,1))))</f>
        <v>0</v>
      </c>
      <c r="AR29" s="146">
        <f ca="1">IF(AR$13="",0,CHOOSE(Detalhamento.OpçãoServiços,OFFSET(Import.PLQ,$A29-1,AR$15-1,1,1),IF($E29&lt;&gt;1,IF(ISNUMBER(INDEX(Import.PLE,Detalhamento!$E29,Detalhamento!AR$15)),IF(INDEX(Import.PLE,Detalhamento!$E29,Detalhamento!AR$15)&lt;=mediçao,OFFSET(Import.PLQ,$A29-1,AR$15-1,1,1),0),0),PLE!$AA$28*OFFSET(Import.PLQ,$A29-1,AR$15-1,1,1)),IF($E29&lt;&gt;1,IF(ISNUMBER(INDEX(Import.PLE,Detalhamento!$E29,Detalhamento!AR$15)),IF(INDEX(Import.PLE,Detalhamento!$E29,Detalhamento!AR$15)&lt;=mediçao,0,OFFSET(Import.PLQ,$A29-1,AR$15-1,1,1)),OFFSET(Import.PLQ,$A29-1,AR$15-1,1,1)),(1-PLE!$AA$28)*OFFSET(Import.PLQ,$A29-1,AR$15-1,1,1))))</f>
        <v>0</v>
      </c>
      <c r="AS29" s="146">
        <f ca="1">IF(AS$13="",0,CHOOSE(Detalhamento.OpçãoServiços,OFFSET(Import.PLQ,$A29-1,AS$15-1,1,1),IF($E29&lt;&gt;1,IF(ISNUMBER(INDEX(Import.PLE,Detalhamento!$E29,Detalhamento!AS$15)),IF(INDEX(Import.PLE,Detalhamento!$E29,Detalhamento!AS$15)&lt;=mediçao,OFFSET(Import.PLQ,$A29-1,AS$15-1,1,1),0),0),PLE!$AA$28*OFFSET(Import.PLQ,$A29-1,AS$15-1,1,1)),IF($E29&lt;&gt;1,IF(ISNUMBER(INDEX(Import.PLE,Detalhamento!$E29,Detalhamento!AS$15)),IF(INDEX(Import.PLE,Detalhamento!$E29,Detalhamento!AS$15)&lt;=mediçao,0,OFFSET(Import.PLQ,$A29-1,AS$15-1,1,1)),OFFSET(Import.PLQ,$A29-1,AS$15-1,1,1)),(1-PLE!$AA$28)*OFFSET(Import.PLQ,$A29-1,AS$15-1,1,1))))</f>
        <v>0</v>
      </c>
      <c r="AT29" s="146">
        <f ca="1">IF(AT$13="",0,CHOOSE(Detalhamento.OpçãoServiços,OFFSET(Import.PLQ,$A29-1,AT$15-1,1,1),IF($E29&lt;&gt;1,IF(ISNUMBER(INDEX(Import.PLE,Detalhamento!$E29,Detalhamento!AT$15)),IF(INDEX(Import.PLE,Detalhamento!$E29,Detalhamento!AT$15)&lt;=mediçao,OFFSET(Import.PLQ,$A29-1,AT$15-1,1,1),0),0),PLE!$AA$28*OFFSET(Import.PLQ,$A29-1,AT$15-1,1,1)),IF($E29&lt;&gt;1,IF(ISNUMBER(INDEX(Import.PLE,Detalhamento!$E29,Detalhamento!AT$15)),IF(INDEX(Import.PLE,Detalhamento!$E29,Detalhamento!AT$15)&lt;=mediçao,0,OFFSET(Import.PLQ,$A29-1,AT$15-1,1,1)),OFFSET(Import.PLQ,$A29-1,AT$15-1,1,1)),(1-PLE!$AA$28)*OFFSET(Import.PLQ,$A29-1,AT$15-1,1,1))))</f>
        <v>0</v>
      </c>
      <c r="AU29" s="146">
        <f ca="1">IF(AU$13="",0,CHOOSE(Detalhamento.OpçãoServiços,OFFSET(Import.PLQ,$A29-1,AU$15-1,1,1),IF($E29&lt;&gt;1,IF(ISNUMBER(INDEX(Import.PLE,Detalhamento!$E29,Detalhamento!AU$15)),IF(INDEX(Import.PLE,Detalhamento!$E29,Detalhamento!AU$15)&lt;=mediçao,OFFSET(Import.PLQ,$A29-1,AU$15-1,1,1),0),0),PLE!$AA$28*OFFSET(Import.PLQ,$A29-1,AU$15-1,1,1)),IF($E29&lt;&gt;1,IF(ISNUMBER(INDEX(Import.PLE,Detalhamento!$E29,Detalhamento!AU$15)),IF(INDEX(Import.PLE,Detalhamento!$E29,Detalhamento!AU$15)&lt;=mediçao,0,OFFSET(Import.PLQ,$A29-1,AU$15-1,1,1)),OFFSET(Import.PLQ,$A29-1,AU$15-1,1,1)),(1-PLE!$AA$28)*OFFSET(Import.PLQ,$A29-1,AU$15-1,1,1))))</f>
        <v>0</v>
      </c>
      <c r="AV29" s="146">
        <f ca="1">IF(AV$13="",0,CHOOSE(Detalhamento.OpçãoServiços,OFFSET(Import.PLQ,$A29-1,AV$15-1,1,1),IF($E29&lt;&gt;1,IF(ISNUMBER(INDEX(Import.PLE,Detalhamento!$E29,Detalhamento!AV$15)),IF(INDEX(Import.PLE,Detalhamento!$E29,Detalhamento!AV$15)&lt;=mediçao,OFFSET(Import.PLQ,$A29-1,AV$15-1,1,1),0),0),PLE!$AA$28*OFFSET(Import.PLQ,$A29-1,AV$15-1,1,1)),IF($E29&lt;&gt;1,IF(ISNUMBER(INDEX(Import.PLE,Detalhamento!$E29,Detalhamento!AV$15)),IF(INDEX(Import.PLE,Detalhamento!$E29,Detalhamento!AV$15)&lt;=mediçao,0,OFFSET(Import.PLQ,$A29-1,AV$15-1,1,1)),OFFSET(Import.PLQ,$A29-1,AV$15-1,1,1)),(1-PLE!$AA$28)*OFFSET(Import.PLQ,$A29-1,AV$15-1,1,1))))</f>
        <v>0</v>
      </c>
      <c r="AW29" s="146">
        <f ca="1">IF(AW$13="",0,CHOOSE(Detalhamento.OpçãoServiços,OFFSET(Import.PLQ,$A29-1,AW$15-1,1,1),IF($E29&lt;&gt;1,IF(ISNUMBER(INDEX(Import.PLE,Detalhamento!$E29,Detalhamento!AW$15)),IF(INDEX(Import.PLE,Detalhamento!$E29,Detalhamento!AW$15)&lt;=mediçao,OFFSET(Import.PLQ,$A29-1,AW$15-1,1,1),0),0),PLE!$AA$28*OFFSET(Import.PLQ,$A29-1,AW$15-1,1,1)),IF($E29&lt;&gt;1,IF(ISNUMBER(INDEX(Import.PLE,Detalhamento!$E29,Detalhamento!AW$15)),IF(INDEX(Import.PLE,Detalhamento!$E29,Detalhamento!AW$15)&lt;=mediçao,0,OFFSET(Import.PLQ,$A29-1,AW$15-1,1,1)),OFFSET(Import.PLQ,$A29-1,AW$15-1,1,1)),(1-PLE!$AA$28)*OFFSET(Import.PLQ,$A29-1,AW$15-1,1,1))))</f>
        <v>0</v>
      </c>
      <c r="AX29" s="146">
        <f ca="1">IF(AX$13="",0,CHOOSE(Detalhamento.OpçãoServiços,OFFSET(Import.PLQ,$A29-1,AX$15-1,1,1),IF($E29&lt;&gt;1,IF(ISNUMBER(INDEX(Import.PLE,Detalhamento!$E29,Detalhamento!AX$15)),IF(INDEX(Import.PLE,Detalhamento!$E29,Detalhamento!AX$15)&lt;=mediçao,OFFSET(Import.PLQ,$A29-1,AX$15-1,1,1),0),0),PLE!$AA$28*OFFSET(Import.PLQ,$A29-1,AX$15-1,1,1)),IF($E29&lt;&gt;1,IF(ISNUMBER(INDEX(Import.PLE,Detalhamento!$E29,Detalhamento!AX$15)),IF(INDEX(Import.PLE,Detalhamento!$E29,Detalhamento!AX$15)&lt;=mediçao,0,OFFSET(Import.PLQ,$A29-1,AX$15-1,1,1)),OFFSET(Import.PLQ,$A29-1,AX$15-1,1,1)),(1-PLE!$AA$28)*OFFSET(Import.PLQ,$A29-1,AX$15-1,1,1))))</f>
        <v>0</v>
      </c>
      <c r="AY29" s="146">
        <f ca="1">IF(AY$13="",0,CHOOSE(Detalhamento.OpçãoServiços,OFFSET(Import.PLQ,$A29-1,AY$15-1,1,1),IF($E29&lt;&gt;1,IF(ISNUMBER(INDEX(Import.PLE,Detalhamento!$E29,Detalhamento!AY$15)),IF(INDEX(Import.PLE,Detalhamento!$E29,Detalhamento!AY$15)&lt;=mediçao,OFFSET(Import.PLQ,$A29-1,AY$15-1,1,1),0),0),PLE!$AA$28*OFFSET(Import.PLQ,$A29-1,AY$15-1,1,1)),IF($E29&lt;&gt;1,IF(ISNUMBER(INDEX(Import.PLE,Detalhamento!$E29,Detalhamento!AY$15)),IF(INDEX(Import.PLE,Detalhamento!$E29,Detalhamento!AY$15)&lt;=mediçao,0,OFFSET(Import.PLQ,$A29-1,AY$15-1,1,1)),OFFSET(Import.PLQ,$A29-1,AY$15-1,1,1)),(1-PLE!$AA$28)*OFFSET(Import.PLQ,$A29-1,AY$15-1,1,1))))</f>
        <v>0</v>
      </c>
      <c r="AZ29" s="146">
        <f ca="1">IF(AZ$13="",0,CHOOSE(Detalhamento.OpçãoServiços,OFFSET(Import.PLQ,$A29-1,AZ$15-1,1,1),IF($E29&lt;&gt;1,IF(ISNUMBER(INDEX(Import.PLE,Detalhamento!$E29,Detalhamento!AZ$15)),IF(INDEX(Import.PLE,Detalhamento!$E29,Detalhamento!AZ$15)&lt;=mediçao,OFFSET(Import.PLQ,$A29-1,AZ$15-1,1,1),0),0),PLE!$AA$28*OFFSET(Import.PLQ,$A29-1,AZ$15-1,1,1)),IF($E29&lt;&gt;1,IF(ISNUMBER(INDEX(Import.PLE,Detalhamento!$E29,Detalhamento!AZ$15)),IF(INDEX(Import.PLE,Detalhamento!$E29,Detalhamento!AZ$15)&lt;=mediçao,0,OFFSET(Import.PLQ,$A29-1,AZ$15-1,1,1)),OFFSET(Import.PLQ,$A29-1,AZ$15-1,1,1)),(1-PLE!$AA$28)*OFFSET(Import.PLQ,$A29-1,AZ$15-1,1,1))))</f>
        <v>0</v>
      </c>
      <c r="BA29" s="146">
        <f ca="1">IF(BA$13="",0,CHOOSE(Detalhamento.OpçãoServiços,OFFSET(Import.PLQ,$A29-1,BA$15-1,1,1),IF($E29&lt;&gt;1,IF(ISNUMBER(INDEX(Import.PLE,Detalhamento!$E29,Detalhamento!BA$15)),IF(INDEX(Import.PLE,Detalhamento!$E29,Detalhamento!BA$15)&lt;=mediçao,OFFSET(Import.PLQ,$A29-1,BA$15-1,1,1),0),0),PLE!$AA$28*OFFSET(Import.PLQ,$A29-1,BA$15-1,1,1)),IF($E29&lt;&gt;1,IF(ISNUMBER(INDEX(Import.PLE,Detalhamento!$E29,Detalhamento!BA$15)),IF(INDEX(Import.PLE,Detalhamento!$E29,Detalhamento!BA$15)&lt;=mediçao,0,OFFSET(Import.PLQ,$A29-1,BA$15-1,1,1)),OFFSET(Import.PLQ,$A29-1,BA$15-1,1,1)),(1-PLE!$AA$28)*OFFSET(Import.PLQ,$A29-1,BA$15-1,1,1))))</f>
        <v>0</v>
      </c>
      <c r="BB29" s="146">
        <f ca="1">IF(BB$13="",0,CHOOSE(Detalhamento.OpçãoServiços,OFFSET(Import.PLQ,$A29-1,BB$15-1,1,1),IF($E29&lt;&gt;1,IF(ISNUMBER(INDEX(Import.PLE,Detalhamento!$E29,Detalhamento!BB$15)),IF(INDEX(Import.PLE,Detalhamento!$E29,Detalhamento!BB$15)&lt;=mediçao,OFFSET(Import.PLQ,$A29-1,BB$15-1,1,1),0),0),PLE!$AA$28*OFFSET(Import.PLQ,$A29-1,BB$15-1,1,1)),IF($E29&lt;&gt;1,IF(ISNUMBER(INDEX(Import.PLE,Detalhamento!$E29,Detalhamento!BB$15)),IF(INDEX(Import.PLE,Detalhamento!$E29,Detalhamento!BB$15)&lt;=mediçao,0,OFFSET(Import.PLQ,$A29-1,BB$15-1,1,1)),OFFSET(Import.PLQ,$A29-1,BB$15-1,1,1)),(1-PLE!$AA$28)*OFFSET(Import.PLQ,$A29-1,BB$15-1,1,1))))</f>
        <v>0</v>
      </c>
      <c r="BC29" s="146">
        <f ca="1">IF(BC$13="",0,CHOOSE(Detalhamento.OpçãoServiços,OFFSET(Import.PLQ,$A29-1,BC$15-1,1,1),IF($E29&lt;&gt;1,IF(ISNUMBER(INDEX(Import.PLE,Detalhamento!$E29,Detalhamento!BC$15)),IF(INDEX(Import.PLE,Detalhamento!$E29,Detalhamento!BC$15)&lt;=mediçao,OFFSET(Import.PLQ,$A29-1,BC$15-1,1,1),0),0),PLE!$AA$28*OFFSET(Import.PLQ,$A29-1,BC$15-1,1,1)),IF($E29&lt;&gt;1,IF(ISNUMBER(INDEX(Import.PLE,Detalhamento!$E29,Detalhamento!BC$15)),IF(INDEX(Import.PLE,Detalhamento!$E29,Detalhamento!BC$15)&lt;=mediçao,0,OFFSET(Import.PLQ,$A29-1,BC$15-1,1,1)),OFFSET(Import.PLQ,$A29-1,BC$15-1,1,1)),(1-PLE!$AA$28)*OFFSET(Import.PLQ,$A29-1,BC$15-1,1,1))))</f>
        <v>0</v>
      </c>
      <c r="BD29" s="146">
        <f ca="1">IF(BD$13="",0,CHOOSE(Detalhamento.OpçãoServiços,OFFSET(Import.PLQ,$A29-1,BD$15-1,1,1),IF($E29&lt;&gt;1,IF(ISNUMBER(INDEX(Import.PLE,Detalhamento!$E29,Detalhamento!BD$15)),IF(INDEX(Import.PLE,Detalhamento!$E29,Detalhamento!BD$15)&lt;=mediçao,OFFSET(Import.PLQ,$A29-1,BD$15-1,1,1),0),0),PLE!$AA$28*OFFSET(Import.PLQ,$A29-1,BD$15-1,1,1)),IF($E29&lt;&gt;1,IF(ISNUMBER(INDEX(Import.PLE,Detalhamento!$E29,Detalhamento!BD$15)),IF(INDEX(Import.PLE,Detalhamento!$E29,Detalhamento!BD$15)&lt;=mediçao,0,OFFSET(Import.PLQ,$A29-1,BD$15-1,1,1)),OFFSET(Import.PLQ,$A29-1,BD$15-1,1,1)),(1-PLE!$AA$28)*OFFSET(Import.PLQ,$A29-1,BD$15-1,1,1))))</f>
        <v>0</v>
      </c>
      <c r="BE29" s="146">
        <f ca="1">IF(BE$13="",0,CHOOSE(Detalhamento.OpçãoServiços,OFFSET(Import.PLQ,$A29-1,BE$15-1,1,1),IF($E29&lt;&gt;1,IF(ISNUMBER(INDEX(Import.PLE,Detalhamento!$E29,Detalhamento!BE$15)),IF(INDEX(Import.PLE,Detalhamento!$E29,Detalhamento!BE$15)&lt;=mediçao,OFFSET(Import.PLQ,$A29-1,BE$15-1,1,1),0),0),PLE!$AA$28*OFFSET(Import.PLQ,$A29-1,BE$15-1,1,1)),IF($E29&lt;&gt;1,IF(ISNUMBER(INDEX(Import.PLE,Detalhamento!$E29,Detalhamento!BE$15)),IF(INDEX(Import.PLE,Detalhamento!$E29,Detalhamento!BE$15)&lt;=mediçao,0,OFFSET(Import.PLQ,$A29-1,BE$15-1,1,1)),OFFSET(Import.PLQ,$A29-1,BE$15-1,1,1)),(1-PLE!$AA$28)*OFFSET(Import.PLQ,$A29-1,BE$15-1,1,1))))</f>
        <v>0</v>
      </c>
      <c r="BF29" s="146">
        <f ca="1">IF(BF$13="",0,CHOOSE(Detalhamento.OpçãoServiços,OFFSET(Import.PLQ,$A29-1,BF$15-1,1,1),IF($E29&lt;&gt;1,IF(ISNUMBER(INDEX(Import.PLE,Detalhamento!$E29,Detalhamento!BF$15)),IF(INDEX(Import.PLE,Detalhamento!$E29,Detalhamento!BF$15)&lt;=mediçao,OFFSET(Import.PLQ,$A29-1,BF$15-1,1,1),0),0),PLE!$AA$28*OFFSET(Import.PLQ,$A29-1,BF$15-1,1,1)),IF($E29&lt;&gt;1,IF(ISNUMBER(INDEX(Import.PLE,Detalhamento!$E29,Detalhamento!BF$15)),IF(INDEX(Import.PLE,Detalhamento!$E29,Detalhamento!BF$15)&lt;=mediçao,0,OFFSET(Import.PLQ,$A29-1,BF$15-1,1,1)),OFFSET(Import.PLQ,$A29-1,BF$15-1,1,1)),(1-PLE!$AA$28)*OFFSET(Import.PLQ,$A29-1,BF$15-1,1,1))))</f>
        <v>0</v>
      </c>
      <c r="BG29" s="146">
        <f ca="1">IF(BG$13="",0,CHOOSE(Detalhamento.OpçãoServiços,OFFSET(Import.PLQ,$A29-1,BG$15-1,1,1),IF($E29&lt;&gt;1,IF(ISNUMBER(INDEX(Import.PLE,Detalhamento!$E29,Detalhamento!BG$15)),IF(INDEX(Import.PLE,Detalhamento!$E29,Detalhamento!BG$15)&lt;=mediçao,OFFSET(Import.PLQ,$A29-1,BG$15-1,1,1),0),0),PLE!$AA$28*OFFSET(Import.PLQ,$A29-1,BG$15-1,1,1)),IF($E29&lt;&gt;1,IF(ISNUMBER(INDEX(Import.PLE,Detalhamento!$E29,Detalhamento!BG$15)),IF(INDEX(Import.PLE,Detalhamento!$E29,Detalhamento!BG$15)&lt;=mediçao,0,OFFSET(Import.PLQ,$A29-1,BG$15-1,1,1)),OFFSET(Import.PLQ,$A29-1,BG$15-1,1,1)),(1-PLE!$AA$28)*OFFSET(Import.PLQ,$A29-1,BG$15-1,1,1))))</f>
        <v>0</v>
      </c>
      <c r="BH29" s="146">
        <f ca="1">IF(BH$13="",0,CHOOSE(Detalhamento.OpçãoServiços,OFFSET(Import.PLQ,$A29-1,BH$15-1,1,1),IF($E29&lt;&gt;1,IF(ISNUMBER(INDEX(Import.PLE,Detalhamento!$E29,Detalhamento!BH$15)),IF(INDEX(Import.PLE,Detalhamento!$E29,Detalhamento!BH$15)&lt;=mediçao,OFFSET(Import.PLQ,$A29-1,BH$15-1,1,1),0),0),PLE!$AA$28*OFFSET(Import.PLQ,$A29-1,BH$15-1,1,1)),IF($E29&lt;&gt;1,IF(ISNUMBER(INDEX(Import.PLE,Detalhamento!$E29,Detalhamento!BH$15)),IF(INDEX(Import.PLE,Detalhamento!$E29,Detalhamento!BH$15)&lt;=mediçao,0,OFFSET(Import.PLQ,$A29-1,BH$15-1,1,1)),OFFSET(Import.PLQ,$A29-1,BH$15-1,1,1)),(1-PLE!$AA$28)*OFFSET(Import.PLQ,$A29-1,BH$15-1,1,1))))</f>
        <v>0</v>
      </c>
      <c r="BI29" s="146">
        <f ca="1">IF(BI$13="",0,CHOOSE(Detalhamento.OpçãoServiços,OFFSET(Import.PLQ,$A29-1,BI$15-1,1,1),IF($E29&lt;&gt;1,IF(ISNUMBER(INDEX(Import.PLE,Detalhamento!$E29,Detalhamento!BI$15)),IF(INDEX(Import.PLE,Detalhamento!$E29,Detalhamento!BI$15)&lt;=mediçao,OFFSET(Import.PLQ,$A29-1,BI$15-1,1,1),0),0),PLE!$AA$28*OFFSET(Import.PLQ,$A29-1,BI$15-1,1,1)),IF($E29&lt;&gt;1,IF(ISNUMBER(INDEX(Import.PLE,Detalhamento!$E29,Detalhamento!BI$15)),IF(INDEX(Import.PLE,Detalhamento!$E29,Detalhamento!BI$15)&lt;=mediçao,0,OFFSET(Import.PLQ,$A29-1,BI$15-1,1,1)),OFFSET(Import.PLQ,$A29-1,BI$15-1,1,1)),(1-PLE!$AA$28)*OFFSET(Import.PLQ,$A29-1,BI$15-1,1,1))))</f>
        <v>0</v>
      </c>
    </row>
    <row r="30" spans="1:61" hidden="1">
      <c r="A30" s="157">
        <v>14</v>
      </c>
      <c r="B30" s="21" t="e">
        <f t="shared" ca="1" si="2"/>
        <v>#REF!</v>
      </c>
      <c r="E30" s="155" t="str">
        <f t="shared" ca="1" si="3"/>
        <v/>
      </c>
      <c r="F30" s="156" t="e">
        <f t="shared" ca="1" si="4"/>
        <v>#REF!</v>
      </c>
      <c r="G30" s="156" t="e">
        <f t="shared" ca="1" si="5"/>
        <v>#REF!</v>
      </c>
      <c r="H30" s="181" t="str">
        <f t="shared" ca="1" si="5"/>
        <v/>
      </c>
      <c r="I30" s="37" t="e">
        <f t="shared" ca="1" si="6"/>
        <v>#REF!</v>
      </c>
      <c r="J30" s="146" t="e">
        <f t="shared" ca="1" si="7"/>
        <v>#REF!</v>
      </c>
      <c r="K30" s="67"/>
      <c r="L30" s="146" t="e">
        <f ca="1">IF(L$13="",0,CHOOSE(Detalhamento.OpçãoServiços,OFFSET(Import.PLQ,$A30-1,L$15-1,1,1),IF($E30&lt;&gt;1,IF(ISNUMBER(INDEX(Import.PLE,Detalhamento!$E30,Detalhamento!L$15)),IF(INDEX(Import.PLE,Detalhamento!$E30,Detalhamento!L$15)&lt;=mediçao,OFFSET(Import.PLQ,$A30-1,L$15-1,1,1),0),0),PLE!$AA$28*OFFSET(Import.PLQ,$A30-1,L$15-1,1,1)),IF($E30&lt;&gt;1,IF(ISNUMBER(INDEX(Import.PLE,Detalhamento!$E30,Detalhamento!L$15)),IF(INDEX(Import.PLE,Detalhamento!$E30,Detalhamento!L$15)&lt;=mediçao,0,OFFSET(Import.PLQ,$A30-1,L$15-1,1,1)),OFFSET(Import.PLQ,$A30-1,L$15-1,1,1)),(1-PLE!$AA$28)*OFFSET(Import.PLQ,$A30-1,L$15-1,1,1))))</f>
        <v>#REF!</v>
      </c>
      <c r="M30" s="146" t="e">
        <f ca="1">IF(M$13="",0,CHOOSE(Detalhamento.OpçãoServiços,OFFSET(Import.PLQ,$A30-1,M$15-1,1,1),IF($E30&lt;&gt;1,IF(ISNUMBER(INDEX(Import.PLE,Detalhamento!$E30,Detalhamento!M$15)),IF(INDEX(Import.PLE,Detalhamento!$E30,Detalhamento!M$15)&lt;=mediçao,OFFSET(Import.PLQ,$A30-1,M$15-1,1,1),0),0),PLE!$AA$28*OFFSET(Import.PLQ,$A30-1,M$15-1,1,1)),IF($E30&lt;&gt;1,IF(ISNUMBER(INDEX(Import.PLE,Detalhamento!$E30,Detalhamento!M$15)),IF(INDEX(Import.PLE,Detalhamento!$E30,Detalhamento!M$15)&lt;=mediçao,0,OFFSET(Import.PLQ,$A30-1,M$15-1,1,1)),OFFSET(Import.PLQ,$A30-1,M$15-1,1,1)),(1-PLE!$AA$28)*OFFSET(Import.PLQ,$A30-1,M$15-1,1,1))))</f>
        <v>#REF!</v>
      </c>
      <c r="N30" s="146" t="e">
        <f ca="1">IF(N$13="",0,CHOOSE(Detalhamento.OpçãoServiços,OFFSET(Import.PLQ,$A30-1,N$15-1,1,1),IF($E30&lt;&gt;1,IF(ISNUMBER(INDEX(Import.PLE,Detalhamento!$E30,Detalhamento!N$15)),IF(INDEX(Import.PLE,Detalhamento!$E30,Detalhamento!N$15)&lt;=mediçao,OFFSET(Import.PLQ,$A30-1,N$15-1,1,1),0),0),PLE!$AA$28*OFFSET(Import.PLQ,$A30-1,N$15-1,1,1)),IF($E30&lt;&gt;1,IF(ISNUMBER(INDEX(Import.PLE,Detalhamento!$E30,Detalhamento!N$15)),IF(INDEX(Import.PLE,Detalhamento!$E30,Detalhamento!N$15)&lt;=mediçao,0,OFFSET(Import.PLQ,$A30-1,N$15-1,1,1)),OFFSET(Import.PLQ,$A30-1,N$15-1,1,1)),(1-PLE!$AA$28)*OFFSET(Import.PLQ,$A30-1,N$15-1,1,1))))</f>
        <v>#REF!</v>
      </c>
      <c r="O30" s="146" t="e">
        <f ca="1">IF(O$13="",0,CHOOSE(Detalhamento.OpçãoServiços,OFFSET(Import.PLQ,$A30-1,O$15-1,1,1),IF($E30&lt;&gt;1,IF(ISNUMBER(INDEX(Import.PLE,Detalhamento!$E30,Detalhamento!O$15)),IF(INDEX(Import.PLE,Detalhamento!$E30,Detalhamento!O$15)&lt;=mediçao,OFFSET(Import.PLQ,$A30-1,O$15-1,1,1),0),0),PLE!$AA$28*OFFSET(Import.PLQ,$A30-1,O$15-1,1,1)),IF($E30&lt;&gt;1,IF(ISNUMBER(INDEX(Import.PLE,Detalhamento!$E30,Detalhamento!O$15)),IF(INDEX(Import.PLE,Detalhamento!$E30,Detalhamento!O$15)&lt;=mediçao,0,OFFSET(Import.PLQ,$A30-1,O$15-1,1,1)),OFFSET(Import.PLQ,$A30-1,O$15-1,1,1)),(1-PLE!$AA$28)*OFFSET(Import.PLQ,$A30-1,O$15-1,1,1))))</f>
        <v>#REF!</v>
      </c>
      <c r="P30" s="146">
        <f ca="1">IF(P$13="",0,CHOOSE(Detalhamento.OpçãoServiços,OFFSET(Import.PLQ,$A30-1,P$15-1,1,1),IF($E30&lt;&gt;1,IF(ISNUMBER(INDEX(Import.PLE,Detalhamento!$E30,Detalhamento!P$15)),IF(INDEX(Import.PLE,Detalhamento!$E30,Detalhamento!P$15)&lt;=mediçao,OFFSET(Import.PLQ,$A30-1,P$15-1,1,1),0),0),PLE!$AA$28*OFFSET(Import.PLQ,$A30-1,P$15-1,1,1)),IF($E30&lt;&gt;1,IF(ISNUMBER(INDEX(Import.PLE,Detalhamento!$E30,Detalhamento!P$15)),IF(INDEX(Import.PLE,Detalhamento!$E30,Detalhamento!P$15)&lt;=mediçao,0,OFFSET(Import.PLQ,$A30-1,P$15-1,1,1)),OFFSET(Import.PLQ,$A30-1,P$15-1,1,1)),(1-PLE!$AA$28)*OFFSET(Import.PLQ,$A30-1,P$15-1,1,1))))</f>
        <v>0</v>
      </c>
      <c r="Q30" s="146">
        <f ca="1">IF(Q$13="",0,CHOOSE(Detalhamento.OpçãoServiços,OFFSET(Import.PLQ,$A30-1,Q$15-1,1,1),IF($E30&lt;&gt;1,IF(ISNUMBER(INDEX(Import.PLE,Detalhamento!$E30,Detalhamento!Q$15)),IF(INDEX(Import.PLE,Detalhamento!$E30,Detalhamento!Q$15)&lt;=mediçao,OFFSET(Import.PLQ,$A30-1,Q$15-1,1,1),0),0),PLE!$AA$28*OFFSET(Import.PLQ,$A30-1,Q$15-1,1,1)),IF($E30&lt;&gt;1,IF(ISNUMBER(INDEX(Import.PLE,Detalhamento!$E30,Detalhamento!Q$15)),IF(INDEX(Import.PLE,Detalhamento!$E30,Detalhamento!Q$15)&lt;=mediçao,0,OFFSET(Import.PLQ,$A30-1,Q$15-1,1,1)),OFFSET(Import.PLQ,$A30-1,Q$15-1,1,1)),(1-PLE!$AA$28)*OFFSET(Import.PLQ,$A30-1,Q$15-1,1,1))))</f>
        <v>0</v>
      </c>
      <c r="R30" s="146">
        <f ca="1">IF(R$13="",0,CHOOSE(Detalhamento.OpçãoServiços,OFFSET(Import.PLQ,$A30-1,R$15-1,1,1),IF($E30&lt;&gt;1,IF(ISNUMBER(INDEX(Import.PLE,Detalhamento!$E30,Detalhamento!R$15)),IF(INDEX(Import.PLE,Detalhamento!$E30,Detalhamento!R$15)&lt;=mediçao,OFFSET(Import.PLQ,$A30-1,R$15-1,1,1),0),0),PLE!$AA$28*OFFSET(Import.PLQ,$A30-1,R$15-1,1,1)),IF($E30&lt;&gt;1,IF(ISNUMBER(INDEX(Import.PLE,Detalhamento!$E30,Detalhamento!R$15)),IF(INDEX(Import.PLE,Detalhamento!$E30,Detalhamento!R$15)&lt;=mediçao,0,OFFSET(Import.PLQ,$A30-1,R$15-1,1,1)),OFFSET(Import.PLQ,$A30-1,R$15-1,1,1)),(1-PLE!$AA$28)*OFFSET(Import.PLQ,$A30-1,R$15-1,1,1))))</f>
        <v>0</v>
      </c>
      <c r="S30" s="146">
        <f ca="1">IF(S$13="",0,CHOOSE(Detalhamento.OpçãoServiços,OFFSET(Import.PLQ,$A30-1,S$15-1,1,1),IF($E30&lt;&gt;1,IF(ISNUMBER(INDEX(Import.PLE,Detalhamento!$E30,Detalhamento!S$15)),IF(INDEX(Import.PLE,Detalhamento!$E30,Detalhamento!S$15)&lt;=mediçao,OFFSET(Import.PLQ,$A30-1,S$15-1,1,1),0),0),PLE!$AA$28*OFFSET(Import.PLQ,$A30-1,S$15-1,1,1)),IF($E30&lt;&gt;1,IF(ISNUMBER(INDEX(Import.PLE,Detalhamento!$E30,Detalhamento!S$15)),IF(INDEX(Import.PLE,Detalhamento!$E30,Detalhamento!S$15)&lt;=mediçao,0,OFFSET(Import.PLQ,$A30-1,S$15-1,1,1)),OFFSET(Import.PLQ,$A30-1,S$15-1,1,1)),(1-PLE!$AA$28)*OFFSET(Import.PLQ,$A30-1,S$15-1,1,1))))</f>
        <v>0</v>
      </c>
      <c r="T30" s="146">
        <f ca="1">IF(T$13="",0,CHOOSE(Detalhamento.OpçãoServiços,OFFSET(Import.PLQ,$A30-1,T$15-1,1,1),IF($E30&lt;&gt;1,IF(ISNUMBER(INDEX(Import.PLE,Detalhamento!$E30,Detalhamento!T$15)),IF(INDEX(Import.PLE,Detalhamento!$E30,Detalhamento!T$15)&lt;=mediçao,OFFSET(Import.PLQ,$A30-1,T$15-1,1,1),0),0),PLE!$AA$28*OFFSET(Import.PLQ,$A30-1,T$15-1,1,1)),IF($E30&lt;&gt;1,IF(ISNUMBER(INDEX(Import.PLE,Detalhamento!$E30,Detalhamento!T$15)),IF(INDEX(Import.PLE,Detalhamento!$E30,Detalhamento!T$15)&lt;=mediçao,0,OFFSET(Import.PLQ,$A30-1,T$15-1,1,1)),OFFSET(Import.PLQ,$A30-1,T$15-1,1,1)),(1-PLE!$AA$28)*OFFSET(Import.PLQ,$A30-1,T$15-1,1,1))))</f>
        <v>0</v>
      </c>
      <c r="U30" s="146">
        <f ca="1">IF(U$13="",0,CHOOSE(Detalhamento.OpçãoServiços,OFFSET(Import.PLQ,$A30-1,U$15-1,1,1),IF($E30&lt;&gt;1,IF(ISNUMBER(INDEX(Import.PLE,Detalhamento!$E30,Detalhamento!U$15)),IF(INDEX(Import.PLE,Detalhamento!$E30,Detalhamento!U$15)&lt;=mediçao,OFFSET(Import.PLQ,$A30-1,U$15-1,1,1),0),0),PLE!$AA$28*OFFSET(Import.PLQ,$A30-1,U$15-1,1,1)),IF($E30&lt;&gt;1,IF(ISNUMBER(INDEX(Import.PLE,Detalhamento!$E30,Detalhamento!U$15)),IF(INDEX(Import.PLE,Detalhamento!$E30,Detalhamento!U$15)&lt;=mediçao,0,OFFSET(Import.PLQ,$A30-1,U$15-1,1,1)),OFFSET(Import.PLQ,$A30-1,U$15-1,1,1)),(1-PLE!$AA$28)*OFFSET(Import.PLQ,$A30-1,U$15-1,1,1))))</f>
        <v>0</v>
      </c>
      <c r="V30" s="146">
        <f ca="1">IF(V$13="",0,CHOOSE(Detalhamento.OpçãoServiços,OFFSET(Import.PLQ,$A30-1,V$15-1,1,1),IF($E30&lt;&gt;1,IF(ISNUMBER(INDEX(Import.PLE,Detalhamento!$E30,Detalhamento!V$15)),IF(INDEX(Import.PLE,Detalhamento!$E30,Detalhamento!V$15)&lt;=mediçao,OFFSET(Import.PLQ,$A30-1,V$15-1,1,1),0),0),PLE!$AA$28*OFFSET(Import.PLQ,$A30-1,V$15-1,1,1)),IF($E30&lt;&gt;1,IF(ISNUMBER(INDEX(Import.PLE,Detalhamento!$E30,Detalhamento!V$15)),IF(INDEX(Import.PLE,Detalhamento!$E30,Detalhamento!V$15)&lt;=mediçao,0,OFFSET(Import.PLQ,$A30-1,V$15-1,1,1)),OFFSET(Import.PLQ,$A30-1,V$15-1,1,1)),(1-PLE!$AA$28)*OFFSET(Import.PLQ,$A30-1,V$15-1,1,1))))</f>
        <v>0</v>
      </c>
      <c r="W30" s="146">
        <f ca="1">IF(W$13="",0,CHOOSE(Detalhamento.OpçãoServiços,OFFSET(Import.PLQ,$A30-1,W$15-1,1,1),IF($E30&lt;&gt;1,IF(ISNUMBER(INDEX(Import.PLE,Detalhamento!$E30,Detalhamento!W$15)),IF(INDEX(Import.PLE,Detalhamento!$E30,Detalhamento!W$15)&lt;=mediçao,OFFSET(Import.PLQ,$A30-1,W$15-1,1,1),0),0),PLE!$AA$28*OFFSET(Import.PLQ,$A30-1,W$15-1,1,1)),IF($E30&lt;&gt;1,IF(ISNUMBER(INDEX(Import.PLE,Detalhamento!$E30,Detalhamento!W$15)),IF(INDEX(Import.PLE,Detalhamento!$E30,Detalhamento!W$15)&lt;=mediçao,0,OFFSET(Import.PLQ,$A30-1,W$15-1,1,1)),OFFSET(Import.PLQ,$A30-1,W$15-1,1,1)),(1-PLE!$AA$28)*OFFSET(Import.PLQ,$A30-1,W$15-1,1,1))))</f>
        <v>0</v>
      </c>
      <c r="X30" s="146">
        <f ca="1">IF(X$13="",0,CHOOSE(Detalhamento.OpçãoServiços,OFFSET(Import.PLQ,$A30-1,X$15-1,1,1),IF($E30&lt;&gt;1,IF(ISNUMBER(INDEX(Import.PLE,Detalhamento!$E30,Detalhamento!X$15)),IF(INDEX(Import.PLE,Detalhamento!$E30,Detalhamento!X$15)&lt;=mediçao,OFFSET(Import.PLQ,$A30-1,X$15-1,1,1),0),0),PLE!$AA$28*OFFSET(Import.PLQ,$A30-1,X$15-1,1,1)),IF($E30&lt;&gt;1,IF(ISNUMBER(INDEX(Import.PLE,Detalhamento!$E30,Detalhamento!X$15)),IF(INDEX(Import.PLE,Detalhamento!$E30,Detalhamento!X$15)&lt;=mediçao,0,OFFSET(Import.PLQ,$A30-1,X$15-1,1,1)),OFFSET(Import.PLQ,$A30-1,X$15-1,1,1)),(1-PLE!$AA$28)*OFFSET(Import.PLQ,$A30-1,X$15-1,1,1))))</f>
        <v>0</v>
      </c>
      <c r="Y30" s="146">
        <f ca="1">IF(Y$13="",0,CHOOSE(Detalhamento.OpçãoServiços,OFFSET(Import.PLQ,$A30-1,Y$15-1,1,1),IF($E30&lt;&gt;1,IF(ISNUMBER(INDEX(Import.PLE,Detalhamento!$E30,Detalhamento!Y$15)),IF(INDEX(Import.PLE,Detalhamento!$E30,Detalhamento!Y$15)&lt;=mediçao,OFFSET(Import.PLQ,$A30-1,Y$15-1,1,1),0),0),PLE!$AA$28*OFFSET(Import.PLQ,$A30-1,Y$15-1,1,1)),IF($E30&lt;&gt;1,IF(ISNUMBER(INDEX(Import.PLE,Detalhamento!$E30,Detalhamento!Y$15)),IF(INDEX(Import.PLE,Detalhamento!$E30,Detalhamento!Y$15)&lt;=mediçao,0,OFFSET(Import.PLQ,$A30-1,Y$15-1,1,1)),OFFSET(Import.PLQ,$A30-1,Y$15-1,1,1)),(1-PLE!$AA$28)*OFFSET(Import.PLQ,$A30-1,Y$15-1,1,1))))</f>
        <v>0</v>
      </c>
      <c r="Z30" s="146">
        <f ca="1">IF(Z$13="",0,CHOOSE(Detalhamento.OpçãoServiços,OFFSET(Import.PLQ,$A30-1,Z$15-1,1,1),IF($E30&lt;&gt;1,IF(ISNUMBER(INDEX(Import.PLE,Detalhamento!$E30,Detalhamento!Z$15)),IF(INDEX(Import.PLE,Detalhamento!$E30,Detalhamento!Z$15)&lt;=mediçao,OFFSET(Import.PLQ,$A30-1,Z$15-1,1,1),0),0),PLE!$AA$28*OFFSET(Import.PLQ,$A30-1,Z$15-1,1,1)),IF($E30&lt;&gt;1,IF(ISNUMBER(INDEX(Import.PLE,Detalhamento!$E30,Detalhamento!Z$15)),IF(INDEX(Import.PLE,Detalhamento!$E30,Detalhamento!Z$15)&lt;=mediçao,0,OFFSET(Import.PLQ,$A30-1,Z$15-1,1,1)),OFFSET(Import.PLQ,$A30-1,Z$15-1,1,1)),(1-PLE!$AA$28)*OFFSET(Import.PLQ,$A30-1,Z$15-1,1,1))))</f>
        <v>0</v>
      </c>
      <c r="AA30" s="146">
        <f ca="1">IF(AA$13="",0,CHOOSE(Detalhamento.OpçãoServiços,OFFSET(Import.PLQ,$A30-1,AA$15-1,1,1),IF($E30&lt;&gt;1,IF(ISNUMBER(INDEX(Import.PLE,Detalhamento!$E30,Detalhamento!AA$15)),IF(INDEX(Import.PLE,Detalhamento!$E30,Detalhamento!AA$15)&lt;=mediçao,OFFSET(Import.PLQ,$A30-1,AA$15-1,1,1),0),0),PLE!$AA$28*OFFSET(Import.PLQ,$A30-1,AA$15-1,1,1)),IF($E30&lt;&gt;1,IF(ISNUMBER(INDEX(Import.PLE,Detalhamento!$E30,Detalhamento!AA$15)),IF(INDEX(Import.PLE,Detalhamento!$E30,Detalhamento!AA$15)&lt;=mediçao,0,OFFSET(Import.PLQ,$A30-1,AA$15-1,1,1)),OFFSET(Import.PLQ,$A30-1,AA$15-1,1,1)),(1-PLE!$AA$28)*OFFSET(Import.PLQ,$A30-1,AA$15-1,1,1))))</f>
        <v>0</v>
      </c>
      <c r="AB30" s="146">
        <f ca="1">IF(AB$13="",0,CHOOSE(Detalhamento.OpçãoServiços,OFFSET(Import.PLQ,$A30-1,AB$15-1,1,1),IF($E30&lt;&gt;1,IF(ISNUMBER(INDEX(Import.PLE,Detalhamento!$E30,Detalhamento!AB$15)),IF(INDEX(Import.PLE,Detalhamento!$E30,Detalhamento!AB$15)&lt;=mediçao,OFFSET(Import.PLQ,$A30-1,AB$15-1,1,1),0),0),PLE!$AA$28*OFFSET(Import.PLQ,$A30-1,AB$15-1,1,1)),IF($E30&lt;&gt;1,IF(ISNUMBER(INDEX(Import.PLE,Detalhamento!$E30,Detalhamento!AB$15)),IF(INDEX(Import.PLE,Detalhamento!$E30,Detalhamento!AB$15)&lt;=mediçao,0,OFFSET(Import.PLQ,$A30-1,AB$15-1,1,1)),OFFSET(Import.PLQ,$A30-1,AB$15-1,1,1)),(1-PLE!$AA$28)*OFFSET(Import.PLQ,$A30-1,AB$15-1,1,1))))</f>
        <v>0</v>
      </c>
      <c r="AC30" s="146">
        <f ca="1">IF(AC$13="",0,CHOOSE(Detalhamento.OpçãoServiços,OFFSET(Import.PLQ,$A30-1,AC$15-1,1,1),IF($E30&lt;&gt;1,IF(ISNUMBER(INDEX(Import.PLE,Detalhamento!$E30,Detalhamento!AC$15)),IF(INDEX(Import.PLE,Detalhamento!$E30,Detalhamento!AC$15)&lt;=mediçao,OFFSET(Import.PLQ,$A30-1,AC$15-1,1,1),0),0),PLE!$AA$28*OFFSET(Import.PLQ,$A30-1,AC$15-1,1,1)),IF($E30&lt;&gt;1,IF(ISNUMBER(INDEX(Import.PLE,Detalhamento!$E30,Detalhamento!AC$15)),IF(INDEX(Import.PLE,Detalhamento!$E30,Detalhamento!AC$15)&lt;=mediçao,0,OFFSET(Import.PLQ,$A30-1,AC$15-1,1,1)),OFFSET(Import.PLQ,$A30-1,AC$15-1,1,1)),(1-PLE!$AA$28)*OFFSET(Import.PLQ,$A30-1,AC$15-1,1,1))))</f>
        <v>0</v>
      </c>
      <c r="AD30" s="146">
        <f ca="1">IF(AD$13="",0,CHOOSE(Detalhamento.OpçãoServiços,OFFSET(Import.PLQ,$A30-1,AD$15-1,1,1),IF($E30&lt;&gt;1,IF(ISNUMBER(INDEX(Import.PLE,Detalhamento!$E30,Detalhamento!AD$15)),IF(INDEX(Import.PLE,Detalhamento!$E30,Detalhamento!AD$15)&lt;=mediçao,OFFSET(Import.PLQ,$A30-1,AD$15-1,1,1),0),0),PLE!$AA$28*OFFSET(Import.PLQ,$A30-1,AD$15-1,1,1)),IF($E30&lt;&gt;1,IF(ISNUMBER(INDEX(Import.PLE,Detalhamento!$E30,Detalhamento!AD$15)),IF(INDEX(Import.PLE,Detalhamento!$E30,Detalhamento!AD$15)&lt;=mediçao,0,OFFSET(Import.PLQ,$A30-1,AD$15-1,1,1)),OFFSET(Import.PLQ,$A30-1,AD$15-1,1,1)),(1-PLE!$AA$28)*OFFSET(Import.PLQ,$A30-1,AD$15-1,1,1))))</f>
        <v>0</v>
      </c>
      <c r="AE30" s="146">
        <f ca="1">IF(AE$13="",0,CHOOSE(Detalhamento.OpçãoServiços,OFFSET(Import.PLQ,$A30-1,AE$15-1,1,1),IF($E30&lt;&gt;1,IF(ISNUMBER(INDEX(Import.PLE,Detalhamento!$E30,Detalhamento!AE$15)),IF(INDEX(Import.PLE,Detalhamento!$E30,Detalhamento!AE$15)&lt;=mediçao,OFFSET(Import.PLQ,$A30-1,AE$15-1,1,1),0),0),PLE!$AA$28*OFFSET(Import.PLQ,$A30-1,AE$15-1,1,1)),IF($E30&lt;&gt;1,IF(ISNUMBER(INDEX(Import.PLE,Detalhamento!$E30,Detalhamento!AE$15)),IF(INDEX(Import.PLE,Detalhamento!$E30,Detalhamento!AE$15)&lt;=mediçao,0,OFFSET(Import.PLQ,$A30-1,AE$15-1,1,1)),OFFSET(Import.PLQ,$A30-1,AE$15-1,1,1)),(1-PLE!$AA$28)*OFFSET(Import.PLQ,$A30-1,AE$15-1,1,1))))</f>
        <v>0</v>
      </c>
      <c r="AF30" s="146">
        <f ca="1">IF(AF$13="",0,CHOOSE(Detalhamento.OpçãoServiços,OFFSET(Import.PLQ,$A30-1,AF$15-1,1,1),IF($E30&lt;&gt;1,IF(ISNUMBER(INDEX(Import.PLE,Detalhamento!$E30,Detalhamento!AF$15)),IF(INDEX(Import.PLE,Detalhamento!$E30,Detalhamento!AF$15)&lt;=mediçao,OFFSET(Import.PLQ,$A30-1,AF$15-1,1,1),0),0),PLE!$AA$28*OFFSET(Import.PLQ,$A30-1,AF$15-1,1,1)),IF($E30&lt;&gt;1,IF(ISNUMBER(INDEX(Import.PLE,Detalhamento!$E30,Detalhamento!AF$15)),IF(INDEX(Import.PLE,Detalhamento!$E30,Detalhamento!AF$15)&lt;=mediçao,0,OFFSET(Import.PLQ,$A30-1,AF$15-1,1,1)),OFFSET(Import.PLQ,$A30-1,AF$15-1,1,1)),(1-PLE!$AA$28)*OFFSET(Import.PLQ,$A30-1,AF$15-1,1,1))))</f>
        <v>0</v>
      </c>
      <c r="AG30" s="146">
        <f ca="1">IF(AG$13="",0,CHOOSE(Detalhamento.OpçãoServiços,OFFSET(Import.PLQ,$A30-1,AG$15-1,1,1),IF($E30&lt;&gt;1,IF(ISNUMBER(INDEX(Import.PLE,Detalhamento!$E30,Detalhamento!AG$15)),IF(INDEX(Import.PLE,Detalhamento!$E30,Detalhamento!AG$15)&lt;=mediçao,OFFSET(Import.PLQ,$A30-1,AG$15-1,1,1),0),0),PLE!$AA$28*OFFSET(Import.PLQ,$A30-1,AG$15-1,1,1)),IF($E30&lt;&gt;1,IF(ISNUMBER(INDEX(Import.PLE,Detalhamento!$E30,Detalhamento!AG$15)),IF(INDEX(Import.PLE,Detalhamento!$E30,Detalhamento!AG$15)&lt;=mediçao,0,OFFSET(Import.PLQ,$A30-1,AG$15-1,1,1)),OFFSET(Import.PLQ,$A30-1,AG$15-1,1,1)),(1-PLE!$AA$28)*OFFSET(Import.PLQ,$A30-1,AG$15-1,1,1))))</f>
        <v>0</v>
      </c>
      <c r="AH30" s="146">
        <f ca="1">IF(AH$13="",0,CHOOSE(Detalhamento.OpçãoServiços,OFFSET(Import.PLQ,$A30-1,AH$15-1,1,1),IF($E30&lt;&gt;1,IF(ISNUMBER(INDEX(Import.PLE,Detalhamento!$E30,Detalhamento!AH$15)),IF(INDEX(Import.PLE,Detalhamento!$E30,Detalhamento!AH$15)&lt;=mediçao,OFFSET(Import.PLQ,$A30-1,AH$15-1,1,1),0),0),PLE!$AA$28*OFFSET(Import.PLQ,$A30-1,AH$15-1,1,1)),IF($E30&lt;&gt;1,IF(ISNUMBER(INDEX(Import.PLE,Detalhamento!$E30,Detalhamento!AH$15)),IF(INDEX(Import.PLE,Detalhamento!$E30,Detalhamento!AH$15)&lt;=mediçao,0,OFFSET(Import.PLQ,$A30-1,AH$15-1,1,1)),OFFSET(Import.PLQ,$A30-1,AH$15-1,1,1)),(1-PLE!$AA$28)*OFFSET(Import.PLQ,$A30-1,AH$15-1,1,1))))</f>
        <v>0</v>
      </c>
      <c r="AI30" s="146">
        <f ca="1">IF(AI$13="",0,CHOOSE(Detalhamento.OpçãoServiços,OFFSET(Import.PLQ,$A30-1,AI$15-1,1,1),IF($E30&lt;&gt;1,IF(ISNUMBER(INDEX(Import.PLE,Detalhamento!$E30,Detalhamento!AI$15)),IF(INDEX(Import.PLE,Detalhamento!$E30,Detalhamento!AI$15)&lt;=mediçao,OFFSET(Import.PLQ,$A30-1,AI$15-1,1,1),0),0),PLE!$AA$28*OFFSET(Import.PLQ,$A30-1,AI$15-1,1,1)),IF($E30&lt;&gt;1,IF(ISNUMBER(INDEX(Import.PLE,Detalhamento!$E30,Detalhamento!AI$15)),IF(INDEX(Import.PLE,Detalhamento!$E30,Detalhamento!AI$15)&lt;=mediçao,0,OFFSET(Import.PLQ,$A30-1,AI$15-1,1,1)),OFFSET(Import.PLQ,$A30-1,AI$15-1,1,1)),(1-PLE!$AA$28)*OFFSET(Import.PLQ,$A30-1,AI$15-1,1,1))))</f>
        <v>0</v>
      </c>
      <c r="AJ30" s="146">
        <f ca="1">IF(AJ$13="",0,CHOOSE(Detalhamento.OpçãoServiços,OFFSET(Import.PLQ,$A30-1,AJ$15-1,1,1),IF($E30&lt;&gt;1,IF(ISNUMBER(INDEX(Import.PLE,Detalhamento!$E30,Detalhamento!AJ$15)),IF(INDEX(Import.PLE,Detalhamento!$E30,Detalhamento!AJ$15)&lt;=mediçao,OFFSET(Import.PLQ,$A30-1,AJ$15-1,1,1),0),0),PLE!$AA$28*OFFSET(Import.PLQ,$A30-1,AJ$15-1,1,1)),IF($E30&lt;&gt;1,IF(ISNUMBER(INDEX(Import.PLE,Detalhamento!$E30,Detalhamento!AJ$15)),IF(INDEX(Import.PLE,Detalhamento!$E30,Detalhamento!AJ$15)&lt;=mediçao,0,OFFSET(Import.PLQ,$A30-1,AJ$15-1,1,1)),OFFSET(Import.PLQ,$A30-1,AJ$15-1,1,1)),(1-PLE!$AA$28)*OFFSET(Import.PLQ,$A30-1,AJ$15-1,1,1))))</f>
        <v>0</v>
      </c>
      <c r="AK30" s="146">
        <f ca="1">IF(AK$13="",0,CHOOSE(Detalhamento.OpçãoServiços,OFFSET(Import.PLQ,$A30-1,AK$15-1,1,1),IF($E30&lt;&gt;1,IF(ISNUMBER(INDEX(Import.PLE,Detalhamento!$E30,Detalhamento!AK$15)),IF(INDEX(Import.PLE,Detalhamento!$E30,Detalhamento!AK$15)&lt;=mediçao,OFFSET(Import.PLQ,$A30-1,AK$15-1,1,1),0),0),PLE!$AA$28*OFFSET(Import.PLQ,$A30-1,AK$15-1,1,1)),IF($E30&lt;&gt;1,IF(ISNUMBER(INDEX(Import.PLE,Detalhamento!$E30,Detalhamento!AK$15)),IF(INDEX(Import.PLE,Detalhamento!$E30,Detalhamento!AK$15)&lt;=mediçao,0,OFFSET(Import.PLQ,$A30-1,AK$15-1,1,1)),OFFSET(Import.PLQ,$A30-1,AK$15-1,1,1)),(1-PLE!$AA$28)*OFFSET(Import.PLQ,$A30-1,AK$15-1,1,1))))</f>
        <v>0</v>
      </c>
      <c r="AL30" s="146">
        <f ca="1">IF(AL$13="",0,CHOOSE(Detalhamento.OpçãoServiços,OFFSET(Import.PLQ,$A30-1,AL$15-1,1,1),IF($E30&lt;&gt;1,IF(ISNUMBER(INDEX(Import.PLE,Detalhamento!$E30,Detalhamento!AL$15)),IF(INDEX(Import.PLE,Detalhamento!$E30,Detalhamento!AL$15)&lt;=mediçao,OFFSET(Import.PLQ,$A30-1,AL$15-1,1,1),0),0),PLE!$AA$28*OFFSET(Import.PLQ,$A30-1,AL$15-1,1,1)),IF($E30&lt;&gt;1,IF(ISNUMBER(INDEX(Import.PLE,Detalhamento!$E30,Detalhamento!AL$15)),IF(INDEX(Import.PLE,Detalhamento!$E30,Detalhamento!AL$15)&lt;=mediçao,0,OFFSET(Import.PLQ,$A30-1,AL$15-1,1,1)),OFFSET(Import.PLQ,$A30-1,AL$15-1,1,1)),(1-PLE!$AA$28)*OFFSET(Import.PLQ,$A30-1,AL$15-1,1,1))))</f>
        <v>0</v>
      </c>
      <c r="AM30" s="146">
        <f ca="1">IF(AM$13="",0,CHOOSE(Detalhamento.OpçãoServiços,OFFSET(Import.PLQ,$A30-1,AM$15-1,1,1),IF($E30&lt;&gt;1,IF(ISNUMBER(INDEX(Import.PLE,Detalhamento!$E30,Detalhamento!AM$15)),IF(INDEX(Import.PLE,Detalhamento!$E30,Detalhamento!AM$15)&lt;=mediçao,OFFSET(Import.PLQ,$A30-1,AM$15-1,1,1),0),0),PLE!$AA$28*OFFSET(Import.PLQ,$A30-1,AM$15-1,1,1)),IF($E30&lt;&gt;1,IF(ISNUMBER(INDEX(Import.PLE,Detalhamento!$E30,Detalhamento!AM$15)),IF(INDEX(Import.PLE,Detalhamento!$E30,Detalhamento!AM$15)&lt;=mediçao,0,OFFSET(Import.PLQ,$A30-1,AM$15-1,1,1)),OFFSET(Import.PLQ,$A30-1,AM$15-1,1,1)),(1-PLE!$AA$28)*OFFSET(Import.PLQ,$A30-1,AM$15-1,1,1))))</f>
        <v>0</v>
      </c>
      <c r="AN30" s="146">
        <f ca="1">IF(AN$13="",0,CHOOSE(Detalhamento.OpçãoServiços,OFFSET(Import.PLQ,$A30-1,AN$15-1,1,1),IF($E30&lt;&gt;1,IF(ISNUMBER(INDEX(Import.PLE,Detalhamento!$E30,Detalhamento!AN$15)),IF(INDEX(Import.PLE,Detalhamento!$E30,Detalhamento!AN$15)&lt;=mediçao,OFFSET(Import.PLQ,$A30-1,AN$15-1,1,1),0),0),PLE!$AA$28*OFFSET(Import.PLQ,$A30-1,AN$15-1,1,1)),IF($E30&lt;&gt;1,IF(ISNUMBER(INDEX(Import.PLE,Detalhamento!$E30,Detalhamento!AN$15)),IF(INDEX(Import.PLE,Detalhamento!$E30,Detalhamento!AN$15)&lt;=mediçao,0,OFFSET(Import.PLQ,$A30-1,AN$15-1,1,1)),OFFSET(Import.PLQ,$A30-1,AN$15-1,1,1)),(1-PLE!$AA$28)*OFFSET(Import.PLQ,$A30-1,AN$15-1,1,1))))</f>
        <v>0</v>
      </c>
      <c r="AO30" s="146">
        <f ca="1">IF(AO$13="",0,CHOOSE(Detalhamento.OpçãoServiços,OFFSET(Import.PLQ,$A30-1,AO$15-1,1,1),IF($E30&lt;&gt;1,IF(ISNUMBER(INDEX(Import.PLE,Detalhamento!$E30,Detalhamento!AO$15)),IF(INDEX(Import.PLE,Detalhamento!$E30,Detalhamento!AO$15)&lt;=mediçao,OFFSET(Import.PLQ,$A30-1,AO$15-1,1,1),0),0),PLE!$AA$28*OFFSET(Import.PLQ,$A30-1,AO$15-1,1,1)),IF($E30&lt;&gt;1,IF(ISNUMBER(INDEX(Import.PLE,Detalhamento!$E30,Detalhamento!AO$15)),IF(INDEX(Import.PLE,Detalhamento!$E30,Detalhamento!AO$15)&lt;=mediçao,0,OFFSET(Import.PLQ,$A30-1,AO$15-1,1,1)),OFFSET(Import.PLQ,$A30-1,AO$15-1,1,1)),(1-PLE!$AA$28)*OFFSET(Import.PLQ,$A30-1,AO$15-1,1,1))))</f>
        <v>0</v>
      </c>
      <c r="AP30" s="146">
        <f ca="1">IF(AP$13="",0,CHOOSE(Detalhamento.OpçãoServiços,OFFSET(Import.PLQ,$A30-1,AP$15-1,1,1),IF($E30&lt;&gt;1,IF(ISNUMBER(INDEX(Import.PLE,Detalhamento!$E30,Detalhamento!AP$15)),IF(INDEX(Import.PLE,Detalhamento!$E30,Detalhamento!AP$15)&lt;=mediçao,OFFSET(Import.PLQ,$A30-1,AP$15-1,1,1),0),0),PLE!$AA$28*OFFSET(Import.PLQ,$A30-1,AP$15-1,1,1)),IF($E30&lt;&gt;1,IF(ISNUMBER(INDEX(Import.PLE,Detalhamento!$E30,Detalhamento!AP$15)),IF(INDEX(Import.PLE,Detalhamento!$E30,Detalhamento!AP$15)&lt;=mediçao,0,OFFSET(Import.PLQ,$A30-1,AP$15-1,1,1)),OFFSET(Import.PLQ,$A30-1,AP$15-1,1,1)),(1-PLE!$AA$28)*OFFSET(Import.PLQ,$A30-1,AP$15-1,1,1))))</f>
        <v>0</v>
      </c>
      <c r="AQ30" s="146">
        <f ca="1">IF(AQ$13="",0,CHOOSE(Detalhamento.OpçãoServiços,OFFSET(Import.PLQ,$A30-1,AQ$15-1,1,1),IF($E30&lt;&gt;1,IF(ISNUMBER(INDEX(Import.PLE,Detalhamento!$E30,Detalhamento!AQ$15)),IF(INDEX(Import.PLE,Detalhamento!$E30,Detalhamento!AQ$15)&lt;=mediçao,OFFSET(Import.PLQ,$A30-1,AQ$15-1,1,1),0),0),PLE!$AA$28*OFFSET(Import.PLQ,$A30-1,AQ$15-1,1,1)),IF($E30&lt;&gt;1,IF(ISNUMBER(INDEX(Import.PLE,Detalhamento!$E30,Detalhamento!AQ$15)),IF(INDEX(Import.PLE,Detalhamento!$E30,Detalhamento!AQ$15)&lt;=mediçao,0,OFFSET(Import.PLQ,$A30-1,AQ$15-1,1,1)),OFFSET(Import.PLQ,$A30-1,AQ$15-1,1,1)),(1-PLE!$AA$28)*OFFSET(Import.PLQ,$A30-1,AQ$15-1,1,1))))</f>
        <v>0</v>
      </c>
      <c r="AR30" s="146">
        <f ca="1">IF(AR$13="",0,CHOOSE(Detalhamento.OpçãoServiços,OFFSET(Import.PLQ,$A30-1,AR$15-1,1,1),IF($E30&lt;&gt;1,IF(ISNUMBER(INDEX(Import.PLE,Detalhamento!$E30,Detalhamento!AR$15)),IF(INDEX(Import.PLE,Detalhamento!$E30,Detalhamento!AR$15)&lt;=mediçao,OFFSET(Import.PLQ,$A30-1,AR$15-1,1,1),0),0),PLE!$AA$28*OFFSET(Import.PLQ,$A30-1,AR$15-1,1,1)),IF($E30&lt;&gt;1,IF(ISNUMBER(INDEX(Import.PLE,Detalhamento!$E30,Detalhamento!AR$15)),IF(INDEX(Import.PLE,Detalhamento!$E30,Detalhamento!AR$15)&lt;=mediçao,0,OFFSET(Import.PLQ,$A30-1,AR$15-1,1,1)),OFFSET(Import.PLQ,$A30-1,AR$15-1,1,1)),(1-PLE!$AA$28)*OFFSET(Import.PLQ,$A30-1,AR$15-1,1,1))))</f>
        <v>0</v>
      </c>
      <c r="AS30" s="146">
        <f ca="1">IF(AS$13="",0,CHOOSE(Detalhamento.OpçãoServiços,OFFSET(Import.PLQ,$A30-1,AS$15-1,1,1),IF($E30&lt;&gt;1,IF(ISNUMBER(INDEX(Import.PLE,Detalhamento!$E30,Detalhamento!AS$15)),IF(INDEX(Import.PLE,Detalhamento!$E30,Detalhamento!AS$15)&lt;=mediçao,OFFSET(Import.PLQ,$A30-1,AS$15-1,1,1),0),0),PLE!$AA$28*OFFSET(Import.PLQ,$A30-1,AS$15-1,1,1)),IF($E30&lt;&gt;1,IF(ISNUMBER(INDEX(Import.PLE,Detalhamento!$E30,Detalhamento!AS$15)),IF(INDEX(Import.PLE,Detalhamento!$E30,Detalhamento!AS$15)&lt;=mediçao,0,OFFSET(Import.PLQ,$A30-1,AS$15-1,1,1)),OFFSET(Import.PLQ,$A30-1,AS$15-1,1,1)),(1-PLE!$AA$28)*OFFSET(Import.PLQ,$A30-1,AS$15-1,1,1))))</f>
        <v>0</v>
      </c>
      <c r="AT30" s="146">
        <f ca="1">IF(AT$13="",0,CHOOSE(Detalhamento.OpçãoServiços,OFFSET(Import.PLQ,$A30-1,AT$15-1,1,1),IF($E30&lt;&gt;1,IF(ISNUMBER(INDEX(Import.PLE,Detalhamento!$E30,Detalhamento!AT$15)),IF(INDEX(Import.PLE,Detalhamento!$E30,Detalhamento!AT$15)&lt;=mediçao,OFFSET(Import.PLQ,$A30-1,AT$15-1,1,1),0),0),PLE!$AA$28*OFFSET(Import.PLQ,$A30-1,AT$15-1,1,1)),IF($E30&lt;&gt;1,IF(ISNUMBER(INDEX(Import.PLE,Detalhamento!$E30,Detalhamento!AT$15)),IF(INDEX(Import.PLE,Detalhamento!$E30,Detalhamento!AT$15)&lt;=mediçao,0,OFFSET(Import.PLQ,$A30-1,AT$15-1,1,1)),OFFSET(Import.PLQ,$A30-1,AT$15-1,1,1)),(1-PLE!$AA$28)*OFFSET(Import.PLQ,$A30-1,AT$15-1,1,1))))</f>
        <v>0</v>
      </c>
      <c r="AU30" s="146">
        <f ca="1">IF(AU$13="",0,CHOOSE(Detalhamento.OpçãoServiços,OFFSET(Import.PLQ,$A30-1,AU$15-1,1,1),IF($E30&lt;&gt;1,IF(ISNUMBER(INDEX(Import.PLE,Detalhamento!$E30,Detalhamento!AU$15)),IF(INDEX(Import.PLE,Detalhamento!$E30,Detalhamento!AU$15)&lt;=mediçao,OFFSET(Import.PLQ,$A30-1,AU$15-1,1,1),0),0),PLE!$AA$28*OFFSET(Import.PLQ,$A30-1,AU$15-1,1,1)),IF($E30&lt;&gt;1,IF(ISNUMBER(INDEX(Import.PLE,Detalhamento!$E30,Detalhamento!AU$15)),IF(INDEX(Import.PLE,Detalhamento!$E30,Detalhamento!AU$15)&lt;=mediçao,0,OFFSET(Import.PLQ,$A30-1,AU$15-1,1,1)),OFFSET(Import.PLQ,$A30-1,AU$15-1,1,1)),(1-PLE!$AA$28)*OFFSET(Import.PLQ,$A30-1,AU$15-1,1,1))))</f>
        <v>0</v>
      </c>
      <c r="AV30" s="146">
        <f ca="1">IF(AV$13="",0,CHOOSE(Detalhamento.OpçãoServiços,OFFSET(Import.PLQ,$A30-1,AV$15-1,1,1),IF($E30&lt;&gt;1,IF(ISNUMBER(INDEX(Import.PLE,Detalhamento!$E30,Detalhamento!AV$15)),IF(INDEX(Import.PLE,Detalhamento!$E30,Detalhamento!AV$15)&lt;=mediçao,OFFSET(Import.PLQ,$A30-1,AV$15-1,1,1),0),0),PLE!$AA$28*OFFSET(Import.PLQ,$A30-1,AV$15-1,1,1)),IF($E30&lt;&gt;1,IF(ISNUMBER(INDEX(Import.PLE,Detalhamento!$E30,Detalhamento!AV$15)),IF(INDEX(Import.PLE,Detalhamento!$E30,Detalhamento!AV$15)&lt;=mediçao,0,OFFSET(Import.PLQ,$A30-1,AV$15-1,1,1)),OFFSET(Import.PLQ,$A30-1,AV$15-1,1,1)),(1-PLE!$AA$28)*OFFSET(Import.PLQ,$A30-1,AV$15-1,1,1))))</f>
        <v>0</v>
      </c>
      <c r="AW30" s="146">
        <f ca="1">IF(AW$13="",0,CHOOSE(Detalhamento.OpçãoServiços,OFFSET(Import.PLQ,$A30-1,AW$15-1,1,1),IF($E30&lt;&gt;1,IF(ISNUMBER(INDEX(Import.PLE,Detalhamento!$E30,Detalhamento!AW$15)),IF(INDEX(Import.PLE,Detalhamento!$E30,Detalhamento!AW$15)&lt;=mediçao,OFFSET(Import.PLQ,$A30-1,AW$15-1,1,1),0),0),PLE!$AA$28*OFFSET(Import.PLQ,$A30-1,AW$15-1,1,1)),IF($E30&lt;&gt;1,IF(ISNUMBER(INDEX(Import.PLE,Detalhamento!$E30,Detalhamento!AW$15)),IF(INDEX(Import.PLE,Detalhamento!$E30,Detalhamento!AW$15)&lt;=mediçao,0,OFFSET(Import.PLQ,$A30-1,AW$15-1,1,1)),OFFSET(Import.PLQ,$A30-1,AW$15-1,1,1)),(1-PLE!$AA$28)*OFFSET(Import.PLQ,$A30-1,AW$15-1,1,1))))</f>
        <v>0</v>
      </c>
      <c r="AX30" s="146">
        <f ca="1">IF(AX$13="",0,CHOOSE(Detalhamento.OpçãoServiços,OFFSET(Import.PLQ,$A30-1,AX$15-1,1,1),IF($E30&lt;&gt;1,IF(ISNUMBER(INDEX(Import.PLE,Detalhamento!$E30,Detalhamento!AX$15)),IF(INDEX(Import.PLE,Detalhamento!$E30,Detalhamento!AX$15)&lt;=mediçao,OFFSET(Import.PLQ,$A30-1,AX$15-1,1,1),0),0),PLE!$AA$28*OFFSET(Import.PLQ,$A30-1,AX$15-1,1,1)),IF($E30&lt;&gt;1,IF(ISNUMBER(INDEX(Import.PLE,Detalhamento!$E30,Detalhamento!AX$15)),IF(INDEX(Import.PLE,Detalhamento!$E30,Detalhamento!AX$15)&lt;=mediçao,0,OFFSET(Import.PLQ,$A30-1,AX$15-1,1,1)),OFFSET(Import.PLQ,$A30-1,AX$15-1,1,1)),(1-PLE!$AA$28)*OFFSET(Import.PLQ,$A30-1,AX$15-1,1,1))))</f>
        <v>0</v>
      </c>
      <c r="AY30" s="146">
        <f ca="1">IF(AY$13="",0,CHOOSE(Detalhamento.OpçãoServiços,OFFSET(Import.PLQ,$A30-1,AY$15-1,1,1),IF($E30&lt;&gt;1,IF(ISNUMBER(INDEX(Import.PLE,Detalhamento!$E30,Detalhamento!AY$15)),IF(INDEX(Import.PLE,Detalhamento!$E30,Detalhamento!AY$15)&lt;=mediçao,OFFSET(Import.PLQ,$A30-1,AY$15-1,1,1),0),0),PLE!$AA$28*OFFSET(Import.PLQ,$A30-1,AY$15-1,1,1)),IF($E30&lt;&gt;1,IF(ISNUMBER(INDEX(Import.PLE,Detalhamento!$E30,Detalhamento!AY$15)),IF(INDEX(Import.PLE,Detalhamento!$E30,Detalhamento!AY$15)&lt;=mediçao,0,OFFSET(Import.PLQ,$A30-1,AY$15-1,1,1)),OFFSET(Import.PLQ,$A30-1,AY$15-1,1,1)),(1-PLE!$AA$28)*OFFSET(Import.PLQ,$A30-1,AY$15-1,1,1))))</f>
        <v>0</v>
      </c>
      <c r="AZ30" s="146">
        <f ca="1">IF(AZ$13="",0,CHOOSE(Detalhamento.OpçãoServiços,OFFSET(Import.PLQ,$A30-1,AZ$15-1,1,1),IF($E30&lt;&gt;1,IF(ISNUMBER(INDEX(Import.PLE,Detalhamento!$E30,Detalhamento!AZ$15)),IF(INDEX(Import.PLE,Detalhamento!$E30,Detalhamento!AZ$15)&lt;=mediçao,OFFSET(Import.PLQ,$A30-1,AZ$15-1,1,1),0),0),PLE!$AA$28*OFFSET(Import.PLQ,$A30-1,AZ$15-1,1,1)),IF($E30&lt;&gt;1,IF(ISNUMBER(INDEX(Import.PLE,Detalhamento!$E30,Detalhamento!AZ$15)),IF(INDEX(Import.PLE,Detalhamento!$E30,Detalhamento!AZ$15)&lt;=mediçao,0,OFFSET(Import.PLQ,$A30-1,AZ$15-1,1,1)),OFFSET(Import.PLQ,$A30-1,AZ$15-1,1,1)),(1-PLE!$AA$28)*OFFSET(Import.PLQ,$A30-1,AZ$15-1,1,1))))</f>
        <v>0</v>
      </c>
      <c r="BA30" s="146">
        <f ca="1">IF(BA$13="",0,CHOOSE(Detalhamento.OpçãoServiços,OFFSET(Import.PLQ,$A30-1,BA$15-1,1,1),IF($E30&lt;&gt;1,IF(ISNUMBER(INDEX(Import.PLE,Detalhamento!$E30,Detalhamento!BA$15)),IF(INDEX(Import.PLE,Detalhamento!$E30,Detalhamento!BA$15)&lt;=mediçao,OFFSET(Import.PLQ,$A30-1,BA$15-1,1,1),0),0),PLE!$AA$28*OFFSET(Import.PLQ,$A30-1,BA$15-1,1,1)),IF($E30&lt;&gt;1,IF(ISNUMBER(INDEX(Import.PLE,Detalhamento!$E30,Detalhamento!BA$15)),IF(INDEX(Import.PLE,Detalhamento!$E30,Detalhamento!BA$15)&lt;=mediçao,0,OFFSET(Import.PLQ,$A30-1,BA$15-1,1,1)),OFFSET(Import.PLQ,$A30-1,BA$15-1,1,1)),(1-PLE!$AA$28)*OFFSET(Import.PLQ,$A30-1,BA$15-1,1,1))))</f>
        <v>0</v>
      </c>
      <c r="BB30" s="146">
        <f ca="1">IF(BB$13="",0,CHOOSE(Detalhamento.OpçãoServiços,OFFSET(Import.PLQ,$A30-1,BB$15-1,1,1),IF($E30&lt;&gt;1,IF(ISNUMBER(INDEX(Import.PLE,Detalhamento!$E30,Detalhamento!BB$15)),IF(INDEX(Import.PLE,Detalhamento!$E30,Detalhamento!BB$15)&lt;=mediçao,OFFSET(Import.PLQ,$A30-1,BB$15-1,1,1),0),0),PLE!$AA$28*OFFSET(Import.PLQ,$A30-1,BB$15-1,1,1)),IF($E30&lt;&gt;1,IF(ISNUMBER(INDEX(Import.PLE,Detalhamento!$E30,Detalhamento!BB$15)),IF(INDEX(Import.PLE,Detalhamento!$E30,Detalhamento!BB$15)&lt;=mediçao,0,OFFSET(Import.PLQ,$A30-1,BB$15-1,1,1)),OFFSET(Import.PLQ,$A30-1,BB$15-1,1,1)),(1-PLE!$AA$28)*OFFSET(Import.PLQ,$A30-1,BB$15-1,1,1))))</f>
        <v>0</v>
      </c>
      <c r="BC30" s="146">
        <f ca="1">IF(BC$13="",0,CHOOSE(Detalhamento.OpçãoServiços,OFFSET(Import.PLQ,$A30-1,BC$15-1,1,1),IF($E30&lt;&gt;1,IF(ISNUMBER(INDEX(Import.PLE,Detalhamento!$E30,Detalhamento!BC$15)),IF(INDEX(Import.PLE,Detalhamento!$E30,Detalhamento!BC$15)&lt;=mediçao,OFFSET(Import.PLQ,$A30-1,BC$15-1,1,1),0),0),PLE!$AA$28*OFFSET(Import.PLQ,$A30-1,BC$15-1,1,1)),IF($E30&lt;&gt;1,IF(ISNUMBER(INDEX(Import.PLE,Detalhamento!$E30,Detalhamento!BC$15)),IF(INDEX(Import.PLE,Detalhamento!$E30,Detalhamento!BC$15)&lt;=mediçao,0,OFFSET(Import.PLQ,$A30-1,BC$15-1,1,1)),OFFSET(Import.PLQ,$A30-1,BC$15-1,1,1)),(1-PLE!$AA$28)*OFFSET(Import.PLQ,$A30-1,BC$15-1,1,1))))</f>
        <v>0</v>
      </c>
      <c r="BD30" s="146">
        <f ca="1">IF(BD$13="",0,CHOOSE(Detalhamento.OpçãoServiços,OFFSET(Import.PLQ,$A30-1,BD$15-1,1,1),IF($E30&lt;&gt;1,IF(ISNUMBER(INDEX(Import.PLE,Detalhamento!$E30,Detalhamento!BD$15)),IF(INDEX(Import.PLE,Detalhamento!$E30,Detalhamento!BD$15)&lt;=mediçao,OFFSET(Import.PLQ,$A30-1,BD$15-1,1,1),0),0),PLE!$AA$28*OFFSET(Import.PLQ,$A30-1,BD$15-1,1,1)),IF($E30&lt;&gt;1,IF(ISNUMBER(INDEX(Import.PLE,Detalhamento!$E30,Detalhamento!BD$15)),IF(INDEX(Import.PLE,Detalhamento!$E30,Detalhamento!BD$15)&lt;=mediçao,0,OFFSET(Import.PLQ,$A30-1,BD$15-1,1,1)),OFFSET(Import.PLQ,$A30-1,BD$15-1,1,1)),(1-PLE!$AA$28)*OFFSET(Import.PLQ,$A30-1,BD$15-1,1,1))))</f>
        <v>0</v>
      </c>
      <c r="BE30" s="146">
        <f ca="1">IF(BE$13="",0,CHOOSE(Detalhamento.OpçãoServiços,OFFSET(Import.PLQ,$A30-1,BE$15-1,1,1),IF($E30&lt;&gt;1,IF(ISNUMBER(INDEX(Import.PLE,Detalhamento!$E30,Detalhamento!BE$15)),IF(INDEX(Import.PLE,Detalhamento!$E30,Detalhamento!BE$15)&lt;=mediçao,OFFSET(Import.PLQ,$A30-1,BE$15-1,1,1),0),0),PLE!$AA$28*OFFSET(Import.PLQ,$A30-1,BE$15-1,1,1)),IF($E30&lt;&gt;1,IF(ISNUMBER(INDEX(Import.PLE,Detalhamento!$E30,Detalhamento!BE$15)),IF(INDEX(Import.PLE,Detalhamento!$E30,Detalhamento!BE$15)&lt;=mediçao,0,OFFSET(Import.PLQ,$A30-1,BE$15-1,1,1)),OFFSET(Import.PLQ,$A30-1,BE$15-1,1,1)),(1-PLE!$AA$28)*OFFSET(Import.PLQ,$A30-1,BE$15-1,1,1))))</f>
        <v>0</v>
      </c>
      <c r="BF30" s="146">
        <f ca="1">IF(BF$13="",0,CHOOSE(Detalhamento.OpçãoServiços,OFFSET(Import.PLQ,$A30-1,BF$15-1,1,1),IF($E30&lt;&gt;1,IF(ISNUMBER(INDEX(Import.PLE,Detalhamento!$E30,Detalhamento!BF$15)),IF(INDEX(Import.PLE,Detalhamento!$E30,Detalhamento!BF$15)&lt;=mediçao,OFFSET(Import.PLQ,$A30-1,BF$15-1,1,1),0),0),PLE!$AA$28*OFFSET(Import.PLQ,$A30-1,BF$15-1,1,1)),IF($E30&lt;&gt;1,IF(ISNUMBER(INDEX(Import.PLE,Detalhamento!$E30,Detalhamento!BF$15)),IF(INDEX(Import.PLE,Detalhamento!$E30,Detalhamento!BF$15)&lt;=mediçao,0,OFFSET(Import.PLQ,$A30-1,BF$15-1,1,1)),OFFSET(Import.PLQ,$A30-1,BF$15-1,1,1)),(1-PLE!$AA$28)*OFFSET(Import.PLQ,$A30-1,BF$15-1,1,1))))</f>
        <v>0</v>
      </c>
      <c r="BG30" s="146">
        <f ca="1">IF(BG$13="",0,CHOOSE(Detalhamento.OpçãoServiços,OFFSET(Import.PLQ,$A30-1,BG$15-1,1,1),IF($E30&lt;&gt;1,IF(ISNUMBER(INDEX(Import.PLE,Detalhamento!$E30,Detalhamento!BG$15)),IF(INDEX(Import.PLE,Detalhamento!$E30,Detalhamento!BG$15)&lt;=mediçao,OFFSET(Import.PLQ,$A30-1,BG$15-1,1,1),0),0),PLE!$AA$28*OFFSET(Import.PLQ,$A30-1,BG$15-1,1,1)),IF($E30&lt;&gt;1,IF(ISNUMBER(INDEX(Import.PLE,Detalhamento!$E30,Detalhamento!BG$15)),IF(INDEX(Import.PLE,Detalhamento!$E30,Detalhamento!BG$15)&lt;=mediçao,0,OFFSET(Import.PLQ,$A30-1,BG$15-1,1,1)),OFFSET(Import.PLQ,$A30-1,BG$15-1,1,1)),(1-PLE!$AA$28)*OFFSET(Import.PLQ,$A30-1,BG$15-1,1,1))))</f>
        <v>0</v>
      </c>
      <c r="BH30" s="146">
        <f ca="1">IF(BH$13="",0,CHOOSE(Detalhamento.OpçãoServiços,OFFSET(Import.PLQ,$A30-1,BH$15-1,1,1),IF($E30&lt;&gt;1,IF(ISNUMBER(INDEX(Import.PLE,Detalhamento!$E30,Detalhamento!BH$15)),IF(INDEX(Import.PLE,Detalhamento!$E30,Detalhamento!BH$15)&lt;=mediçao,OFFSET(Import.PLQ,$A30-1,BH$15-1,1,1),0),0),PLE!$AA$28*OFFSET(Import.PLQ,$A30-1,BH$15-1,1,1)),IF($E30&lt;&gt;1,IF(ISNUMBER(INDEX(Import.PLE,Detalhamento!$E30,Detalhamento!BH$15)),IF(INDEX(Import.PLE,Detalhamento!$E30,Detalhamento!BH$15)&lt;=mediçao,0,OFFSET(Import.PLQ,$A30-1,BH$15-1,1,1)),OFFSET(Import.PLQ,$A30-1,BH$15-1,1,1)),(1-PLE!$AA$28)*OFFSET(Import.PLQ,$A30-1,BH$15-1,1,1))))</f>
        <v>0</v>
      </c>
      <c r="BI30" s="146">
        <f ca="1">IF(BI$13="",0,CHOOSE(Detalhamento.OpçãoServiços,OFFSET(Import.PLQ,$A30-1,BI$15-1,1,1),IF($E30&lt;&gt;1,IF(ISNUMBER(INDEX(Import.PLE,Detalhamento!$E30,Detalhamento!BI$15)),IF(INDEX(Import.PLE,Detalhamento!$E30,Detalhamento!BI$15)&lt;=mediçao,OFFSET(Import.PLQ,$A30-1,BI$15-1,1,1),0),0),PLE!$AA$28*OFFSET(Import.PLQ,$A30-1,BI$15-1,1,1)),IF($E30&lt;&gt;1,IF(ISNUMBER(INDEX(Import.PLE,Detalhamento!$E30,Detalhamento!BI$15)),IF(INDEX(Import.PLE,Detalhamento!$E30,Detalhamento!BI$15)&lt;=mediçao,0,OFFSET(Import.PLQ,$A30-1,BI$15-1,1,1)),OFFSET(Import.PLQ,$A30-1,BI$15-1,1,1)),(1-PLE!$AA$28)*OFFSET(Import.PLQ,$A30-1,BI$15-1,1,1))))</f>
        <v>0</v>
      </c>
    </row>
    <row r="31" spans="1:61">
      <c r="A31" s="157">
        <v>10</v>
      </c>
      <c r="B31" s="21" t="e">
        <f t="shared" ca="1" si="2"/>
        <v>#REF!</v>
      </c>
      <c r="E31" s="155">
        <f t="shared" ca="1" si="3"/>
        <v>3</v>
      </c>
      <c r="F31" s="156" t="e">
        <f t="shared" ca="1" si="4"/>
        <v>#REF!</v>
      </c>
      <c r="G31" s="156" t="e">
        <f t="shared" ca="1" si="5"/>
        <v>#REF!</v>
      </c>
      <c r="H31" s="181" t="str">
        <f t="shared" ca="1" si="5"/>
        <v/>
      </c>
      <c r="I31" s="37" t="e">
        <f t="shared" ca="1" si="6"/>
        <v>#REF!</v>
      </c>
      <c r="J31" s="146" t="e">
        <f t="shared" ca="1" si="7"/>
        <v>#REF!</v>
      </c>
      <c r="K31" s="67"/>
      <c r="L31" s="146" t="e">
        <f ca="1">IF(L$13="",0,CHOOSE(Detalhamento.OpçãoServiços,OFFSET(Import.PLQ,$A31-1,L$15-1,1,1),IF($E31&lt;&gt;1,IF(ISNUMBER(INDEX(Import.PLE,Detalhamento!$E31,Detalhamento!L$15)),IF(INDEX(Import.PLE,Detalhamento!$E31,Detalhamento!L$15)&lt;=mediçao,OFFSET(Import.PLQ,$A31-1,L$15-1,1,1),0),0),PLE!$AA$28*OFFSET(Import.PLQ,$A31-1,L$15-1,1,1)),IF($E31&lt;&gt;1,IF(ISNUMBER(INDEX(Import.PLE,Detalhamento!$E31,Detalhamento!L$15)),IF(INDEX(Import.PLE,Detalhamento!$E31,Detalhamento!L$15)&lt;=mediçao,0,OFFSET(Import.PLQ,$A31-1,L$15-1,1,1)),OFFSET(Import.PLQ,$A31-1,L$15-1,1,1)),(1-PLE!$AA$28)*OFFSET(Import.PLQ,$A31-1,L$15-1,1,1))))</f>
        <v>#REF!</v>
      </c>
      <c r="M31" s="146" t="e">
        <f ca="1">IF(M$13="",0,CHOOSE(Detalhamento.OpçãoServiços,OFFSET(Import.PLQ,$A31-1,M$15-1,1,1),IF($E31&lt;&gt;1,IF(ISNUMBER(INDEX(Import.PLE,Detalhamento!$E31,Detalhamento!M$15)),IF(INDEX(Import.PLE,Detalhamento!$E31,Detalhamento!M$15)&lt;=mediçao,OFFSET(Import.PLQ,$A31-1,M$15-1,1,1),0),0),PLE!$AA$28*OFFSET(Import.PLQ,$A31-1,M$15-1,1,1)),IF($E31&lt;&gt;1,IF(ISNUMBER(INDEX(Import.PLE,Detalhamento!$E31,Detalhamento!M$15)),IF(INDEX(Import.PLE,Detalhamento!$E31,Detalhamento!M$15)&lt;=mediçao,0,OFFSET(Import.PLQ,$A31-1,M$15-1,1,1)),OFFSET(Import.PLQ,$A31-1,M$15-1,1,1)),(1-PLE!$AA$28)*OFFSET(Import.PLQ,$A31-1,M$15-1,1,1))))</f>
        <v>#REF!</v>
      </c>
      <c r="N31" s="146" t="e">
        <f ca="1">IF(N$13="",0,CHOOSE(Detalhamento.OpçãoServiços,OFFSET(Import.PLQ,$A31-1,N$15-1,1,1),IF($E31&lt;&gt;1,IF(ISNUMBER(INDEX(Import.PLE,Detalhamento!$E31,Detalhamento!N$15)),IF(INDEX(Import.PLE,Detalhamento!$E31,Detalhamento!N$15)&lt;=mediçao,OFFSET(Import.PLQ,$A31-1,N$15-1,1,1),0),0),PLE!$AA$28*OFFSET(Import.PLQ,$A31-1,N$15-1,1,1)),IF($E31&lt;&gt;1,IF(ISNUMBER(INDEX(Import.PLE,Detalhamento!$E31,Detalhamento!N$15)),IF(INDEX(Import.PLE,Detalhamento!$E31,Detalhamento!N$15)&lt;=mediçao,0,OFFSET(Import.PLQ,$A31-1,N$15-1,1,1)),OFFSET(Import.PLQ,$A31-1,N$15-1,1,1)),(1-PLE!$AA$28)*OFFSET(Import.PLQ,$A31-1,N$15-1,1,1))))</f>
        <v>#REF!</v>
      </c>
      <c r="O31" s="146" t="e">
        <f ca="1">IF(O$13="",0,CHOOSE(Detalhamento.OpçãoServiços,OFFSET(Import.PLQ,$A31-1,O$15-1,1,1),IF($E31&lt;&gt;1,IF(ISNUMBER(INDEX(Import.PLE,Detalhamento!$E31,Detalhamento!O$15)),IF(INDEX(Import.PLE,Detalhamento!$E31,Detalhamento!O$15)&lt;=mediçao,OFFSET(Import.PLQ,$A31-1,O$15-1,1,1),0),0),PLE!$AA$28*OFFSET(Import.PLQ,$A31-1,O$15-1,1,1)),IF($E31&lt;&gt;1,IF(ISNUMBER(INDEX(Import.PLE,Detalhamento!$E31,Detalhamento!O$15)),IF(INDEX(Import.PLE,Detalhamento!$E31,Detalhamento!O$15)&lt;=mediçao,0,OFFSET(Import.PLQ,$A31-1,O$15-1,1,1)),OFFSET(Import.PLQ,$A31-1,O$15-1,1,1)),(1-PLE!$AA$28)*OFFSET(Import.PLQ,$A31-1,O$15-1,1,1))))</f>
        <v>#REF!</v>
      </c>
      <c r="P31" s="146">
        <f ca="1">IF(P$13="",0,CHOOSE(Detalhamento.OpçãoServiços,OFFSET(Import.PLQ,$A31-1,P$15-1,1,1),IF($E31&lt;&gt;1,IF(ISNUMBER(INDEX(Import.PLE,Detalhamento!$E31,Detalhamento!P$15)),IF(INDEX(Import.PLE,Detalhamento!$E31,Detalhamento!P$15)&lt;=mediçao,OFFSET(Import.PLQ,$A31-1,P$15-1,1,1),0),0),PLE!$AA$28*OFFSET(Import.PLQ,$A31-1,P$15-1,1,1)),IF($E31&lt;&gt;1,IF(ISNUMBER(INDEX(Import.PLE,Detalhamento!$E31,Detalhamento!P$15)),IF(INDEX(Import.PLE,Detalhamento!$E31,Detalhamento!P$15)&lt;=mediçao,0,OFFSET(Import.PLQ,$A31-1,P$15-1,1,1)),OFFSET(Import.PLQ,$A31-1,P$15-1,1,1)),(1-PLE!$AA$28)*OFFSET(Import.PLQ,$A31-1,P$15-1,1,1))))</f>
        <v>0</v>
      </c>
      <c r="Q31" s="146">
        <f ca="1">IF(Q$13="",0,CHOOSE(Detalhamento.OpçãoServiços,OFFSET(Import.PLQ,$A31-1,Q$15-1,1,1),IF($E31&lt;&gt;1,IF(ISNUMBER(INDEX(Import.PLE,Detalhamento!$E31,Detalhamento!Q$15)),IF(INDEX(Import.PLE,Detalhamento!$E31,Detalhamento!Q$15)&lt;=mediçao,OFFSET(Import.PLQ,$A31-1,Q$15-1,1,1),0),0),PLE!$AA$28*OFFSET(Import.PLQ,$A31-1,Q$15-1,1,1)),IF($E31&lt;&gt;1,IF(ISNUMBER(INDEX(Import.PLE,Detalhamento!$E31,Detalhamento!Q$15)),IF(INDEX(Import.PLE,Detalhamento!$E31,Detalhamento!Q$15)&lt;=mediçao,0,OFFSET(Import.PLQ,$A31-1,Q$15-1,1,1)),OFFSET(Import.PLQ,$A31-1,Q$15-1,1,1)),(1-PLE!$AA$28)*OFFSET(Import.PLQ,$A31-1,Q$15-1,1,1))))</f>
        <v>0</v>
      </c>
      <c r="R31" s="146">
        <f ca="1">IF(R$13="",0,CHOOSE(Detalhamento.OpçãoServiços,OFFSET(Import.PLQ,$A31-1,R$15-1,1,1),IF($E31&lt;&gt;1,IF(ISNUMBER(INDEX(Import.PLE,Detalhamento!$E31,Detalhamento!R$15)),IF(INDEX(Import.PLE,Detalhamento!$E31,Detalhamento!R$15)&lt;=mediçao,OFFSET(Import.PLQ,$A31-1,R$15-1,1,1),0),0),PLE!$AA$28*OFFSET(Import.PLQ,$A31-1,R$15-1,1,1)),IF($E31&lt;&gt;1,IF(ISNUMBER(INDEX(Import.PLE,Detalhamento!$E31,Detalhamento!R$15)),IF(INDEX(Import.PLE,Detalhamento!$E31,Detalhamento!R$15)&lt;=mediçao,0,OFFSET(Import.PLQ,$A31-1,R$15-1,1,1)),OFFSET(Import.PLQ,$A31-1,R$15-1,1,1)),(1-PLE!$AA$28)*OFFSET(Import.PLQ,$A31-1,R$15-1,1,1))))</f>
        <v>0</v>
      </c>
      <c r="S31" s="146">
        <f ca="1">IF(S$13="",0,CHOOSE(Detalhamento.OpçãoServiços,OFFSET(Import.PLQ,$A31-1,S$15-1,1,1),IF($E31&lt;&gt;1,IF(ISNUMBER(INDEX(Import.PLE,Detalhamento!$E31,Detalhamento!S$15)),IF(INDEX(Import.PLE,Detalhamento!$E31,Detalhamento!S$15)&lt;=mediçao,OFFSET(Import.PLQ,$A31-1,S$15-1,1,1),0),0),PLE!$AA$28*OFFSET(Import.PLQ,$A31-1,S$15-1,1,1)),IF($E31&lt;&gt;1,IF(ISNUMBER(INDEX(Import.PLE,Detalhamento!$E31,Detalhamento!S$15)),IF(INDEX(Import.PLE,Detalhamento!$E31,Detalhamento!S$15)&lt;=mediçao,0,OFFSET(Import.PLQ,$A31-1,S$15-1,1,1)),OFFSET(Import.PLQ,$A31-1,S$15-1,1,1)),(1-PLE!$AA$28)*OFFSET(Import.PLQ,$A31-1,S$15-1,1,1))))</f>
        <v>0</v>
      </c>
      <c r="T31" s="146">
        <f ca="1">IF(T$13="",0,CHOOSE(Detalhamento.OpçãoServiços,OFFSET(Import.PLQ,$A31-1,T$15-1,1,1),IF($E31&lt;&gt;1,IF(ISNUMBER(INDEX(Import.PLE,Detalhamento!$E31,Detalhamento!T$15)),IF(INDEX(Import.PLE,Detalhamento!$E31,Detalhamento!T$15)&lt;=mediçao,OFFSET(Import.PLQ,$A31-1,T$15-1,1,1),0),0),PLE!$AA$28*OFFSET(Import.PLQ,$A31-1,T$15-1,1,1)),IF($E31&lt;&gt;1,IF(ISNUMBER(INDEX(Import.PLE,Detalhamento!$E31,Detalhamento!T$15)),IF(INDEX(Import.PLE,Detalhamento!$E31,Detalhamento!T$15)&lt;=mediçao,0,OFFSET(Import.PLQ,$A31-1,T$15-1,1,1)),OFFSET(Import.PLQ,$A31-1,T$15-1,1,1)),(1-PLE!$AA$28)*OFFSET(Import.PLQ,$A31-1,T$15-1,1,1))))</f>
        <v>0</v>
      </c>
      <c r="U31" s="146">
        <f ca="1">IF(U$13="",0,CHOOSE(Detalhamento.OpçãoServiços,OFFSET(Import.PLQ,$A31-1,U$15-1,1,1),IF($E31&lt;&gt;1,IF(ISNUMBER(INDEX(Import.PLE,Detalhamento!$E31,Detalhamento!U$15)),IF(INDEX(Import.PLE,Detalhamento!$E31,Detalhamento!U$15)&lt;=mediçao,OFFSET(Import.PLQ,$A31-1,U$15-1,1,1),0),0),PLE!$AA$28*OFFSET(Import.PLQ,$A31-1,U$15-1,1,1)),IF($E31&lt;&gt;1,IF(ISNUMBER(INDEX(Import.PLE,Detalhamento!$E31,Detalhamento!U$15)),IF(INDEX(Import.PLE,Detalhamento!$E31,Detalhamento!U$15)&lt;=mediçao,0,OFFSET(Import.PLQ,$A31-1,U$15-1,1,1)),OFFSET(Import.PLQ,$A31-1,U$15-1,1,1)),(1-PLE!$AA$28)*OFFSET(Import.PLQ,$A31-1,U$15-1,1,1))))</f>
        <v>0</v>
      </c>
      <c r="V31" s="146">
        <f ca="1">IF(V$13="",0,CHOOSE(Detalhamento.OpçãoServiços,OFFSET(Import.PLQ,$A31-1,V$15-1,1,1),IF($E31&lt;&gt;1,IF(ISNUMBER(INDEX(Import.PLE,Detalhamento!$E31,Detalhamento!V$15)),IF(INDEX(Import.PLE,Detalhamento!$E31,Detalhamento!V$15)&lt;=mediçao,OFFSET(Import.PLQ,$A31-1,V$15-1,1,1),0),0),PLE!$AA$28*OFFSET(Import.PLQ,$A31-1,V$15-1,1,1)),IF($E31&lt;&gt;1,IF(ISNUMBER(INDEX(Import.PLE,Detalhamento!$E31,Detalhamento!V$15)),IF(INDEX(Import.PLE,Detalhamento!$E31,Detalhamento!V$15)&lt;=mediçao,0,OFFSET(Import.PLQ,$A31-1,V$15-1,1,1)),OFFSET(Import.PLQ,$A31-1,V$15-1,1,1)),(1-PLE!$AA$28)*OFFSET(Import.PLQ,$A31-1,V$15-1,1,1))))</f>
        <v>0</v>
      </c>
      <c r="W31" s="146">
        <f ca="1">IF(W$13="",0,CHOOSE(Detalhamento.OpçãoServiços,OFFSET(Import.PLQ,$A31-1,W$15-1,1,1),IF($E31&lt;&gt;1,IF(ISNUMBER(INDEX(Import.PLE,Detalhamento!$E31,Detalhamento!W$15)),IF(INDEX(Import.PLE,Detalhamento!$E31,Detalhamento!W$15)&lt;=mediçao,OFFSET(Import.PLQ,$A31-1,W$15-1,1,1),0),0),PLE!$AA$28*OFFSET(Import.PLQ,$A31-1,W$15-1,1,1)),IF($E31&lt;&gt;1,IF(ISNUMBER(INDEX(Import.PLE,Detalhamento!$E31,Detalhamento!W$15)),IF(INDEX(Import.PLE,Detalhamento!$E31,Detalhamento!W$15)&lt;=mediçao,0,OFFSET(Import.PLQ,$A31-1,W$15-1,1,1)),OFFSET(Import.PLQ,$A31-1,W$15-1,1,1)),(1-PLE!$AA$28)*OFFSET(Import.PLQ,$A31-1,W$15-1,1,1))))</f>
        <v>0</v>
      </c>
      <c r="X31" s="146">
        <f ca="1">IF(X$13="",0,CHOOSE(Detalhamento.OpçãoServiços,OFFSET(Import.PLQ,$A31-1,X$15-1,1,1),IF($E31&lt;&gt;1,IF(ISNUMBER(INDEX(Import.PLE,Detalhamento!$E31,Detalhamento!X$15)),IF(INDEX(Import.PLE,Detalhamento!$E31,Detalhamento!X$15)&lt;=mediçao,OFFSET(Import.PLQ,$A31-1,X$15-1,1,1),0),0),PLE!$AA$28*OFFSET(Import.PLQ,$A31-1,X$15-1,1,1)),IF($E31&lt;&gt;1,IF(ISNUMBER(INDEX(Import.PLE,Detalhamento!$E31,Detalhamento!X$15)),IF(INDEX(Import.PLE,Detalhamento!$E31,Detalhamento!X$15)&lt;=mediçao,0,OFFSET(Import.PLQ,$A31-1,X$15-1,1,1)),OFFSET(Import.PLQ,$A31-1,X$15-1,1,1)),(1-PLE!$AA$28)*OFFSET(Import.PLQ,$A31-1,X$15-1,1,1))))</f>
        <v>0</v>
      </c>
      <c r="Y31" s="146">
        <f ca="1">IF(Y$13="",0,CHOOSE(Detalhamento.OpçãoServiços,OFFSET(Import.PLQ,$A31-1,Y$15-1,1,1),IF($E31&lt;&gt;1,IF(ISNUMBER(INDEX(Import.PLE,Detalhamento!$E31,Detalhamento!Y$15)),IF(INDEX(Import.PLE,Detalhamento!$E31,Detalhamento!Y$15)&lt;=mediçao,OFFSET(Import.PLQ,$A31-1,Y$15-1,1,1),0),0),PLE!$AA$28*OFFSET(Import.PLQ,$A31-1,Y$15-1,1,1)),IF($E31&lt;&gt;1,IF(ISNUMBER(INDEX(Import.PLE,Detalhamento!$E31,Detalhamento!Y$15)),IF(INDEX(Import.PLE,Detalhamento!$E31,Detalhamento!Y$15)&lt;=mediçao,0,OFFSET(Import.PLQ,$A31-1,Y$15-1,1,1)),OFFSET(Import.PLQ,$A31-1,Y$15-1,1,1)),(1-PLE!$AA$28)*OFFSET(Import.PLQ,$A31-1,Y$15-1,1,1))))</f>
        <v>0</v>
      </c>
      <c r="Z31" s="146">
        <f ca="1">IF(Z$13="",0,CHOOSE(Detalhamento.OpçãoServiços,OFFSET(Import.PLQ,$A31-1,Z$15-1,1,1),IF($E31&lt;&gt;1,IF(ISNUMBER(INDEX(Import.PLE,Detalhamento!$E31,Detalhamento!Z$15)),IF(INDEX(Import.PLE,Detalhamento!$E31,Detalhamento!Z$15)&lt;=mediçao,OFFSET(Import.PLQ,$A31-1,Z$15-1,1,1),0),0),PLE!$AA$28*OFFSET(Import.PLQ,$A31-1,Z$15-1,1,1)),IF($E31&lt;&gt;1,IF(ISNUMBER(INDEX(Import.PLE,Detalhamento!$E31,Detalhamento!Z$15)),IF(INDEX(Import.PLE,Detalhamento!$E31,Detalhamento!Z$15)&lt;=mediçao,0,OFFSET(Import.PLQ,$A31-1,Z$15-1,1,1)),OFFSET(Import.PLQ,$A31-1,Z$15-1,1,1)),(1-PLE!$AA$28)*OFFSET(Import.PLQ,$A31-1,Z$15-1,1,1))))</f>
        <v>0</v>
      </c>
      <c r="AA31" s="146">
        <f ca="1">IF(AA$13="",0,CHOOSE(Detalhamento.OpçãoServiços,OFFSET(Import.PLQ,$A31-1,AA$15-1,1,1),IF($E31&lt;&gt;1,IF(ISNUMBER(INDEX(Import.PLE,Detalhamento!$E31,Detalhamento!AA$15)),IF(INDEX(Import.PLE,Detalhamento!$E31,Detalhamento!AA$15)&lt;=mediçao,OFFSET(Import.PLQ,$A31-1,AA$15-1,1,1),0),0),PLE!$AA$28*OFFSET(Import.PLQ,$A31-1,AA$15-1,1,1)),IF($E31&lt;&gt;1,IF(ISNUMBER(INDEX(Import.PLE,Detalhamento!$E31,Detalhamento!AA$15)),IF(INDEX(Import.PLE,Detalhamento!$E31,Detalhamento!AA$15)&lt;=mediçao,0,OFFSET(Import.PLQ,$A31-1,AA$15-1,1,1)),OFFSET(Import.PLQ,$A31-1,AA$15-1,1,1)),(1-PLE!$AA$28)*OFFSET(Import.PLQ,$A31-1,AA$15-1,1,1))))</f>
        <v>0</v>
      </c>
      <c r="AB31" s="146">
        <f ca="1">IF(AB$13="",0,CHOOSE(Detalhamento.OpçãoServiços,OFFSET(Import.PLQ,$A31-1,AB$15-1,1,1),IF($E31&lt;&gt;1,IF(ISNUMBER(INDEX(Import.PLE,Detalhamento!$E31,Detalhamento!AB$15)),IF(INDEX(Import.PLE,Detalhamento!$E31,Detalhamento!AB$15)&lt;=mediçao,OFFSET(Import.PLQ,$A31-1,AB$15-1,1,1),0),0),PLE!$AA$28*OFFSET(Import.PLQ,$A31-1,AB$15-1,1,1)),IF($E31&lt;&gt;1,IF(ISNUMBER(INDEX(Import.PLE,Detalhamento!$E31,Detalhamento!AB$15)),IF(INDEX(Import.PLE,Detalhamento!$E31,Detalhamento!AB$15)&lt;=mediçao,0,OFFSET(Import.PLQ,$A31-1,AB$15-1,1,1)),OFFSET(Import.PLQ,$A31-1,AB$15-1,1,1)),(1-PLE!$AA$28)*OFFSET(Import.PLQ,$A31-1,AB$15-1,1,1))))</f>
        <v>0</v>
      </c>
      <c r="AC31" s="146">
        <f ca="1">IF(AC$13="",0,CHOOSE(Detalhamento.OpçãoServiços,OFFSET(Import.PLQ,$A31-1,AC$15-1,1,1),IF($E31&lt;&gt;1,IF(ISNUMBER(INDEX(Import.PLE,Detalhamento!$E31,Detalhamento!AC$15)),IF(INDEX(Import.PLE,Detalhamento!$E31,Detalhamento!AC$15)&lt;=mediçao,OFFSET(Import.PLQ,$A31-1,AC$15-1,1,1),0),0),PLE!$AA$28*OFFSET(Import.PLQ,$A31-1,AC$15-1,1,1)),IF($E31&lt;&gt;1,IF(ISNUMBER(INDEX(Import.PLE,Detalhamento!$E31,Detalhamento!AC$15)),IF(INDEX(Import.PLE,Detalhamento!$E31,Detalhamento!AC$15)&lt;=mediçao,0,OFFSET(Import.PLQ,$A31-1,AC$15-1,1,1)),OFFSET(Import.PLQ,$A31-1,AC$15-1,1,1)),(1-PLE!$AA$28)*OFFSET(Import.PLQ,$A31-1,AC$15-1,1,1))))</f>
        <v>0</v>
      </c>
      <c r="AD31" s="146">
        <f ca="1">IF(AD$13="",0,CHOOSE(Detalhamento.OpçãoServiços,OFFSET(Import.PLQ,$A31-1,AD$15-1,1,1),IF($E31&lt;&gt;1,IF(ISNUMBER(INDEX(Import.PLE,Detalhamento!$E31,Detalhamento!AD$15)),IF(INDEX(Import.PLE,Detalhamento!$E31,Detalhamento!AD$15)&lt;=mediçao,OFFSET(Import.PLQ,$A31-1,AD$15-1,1,1),0),0),PLE!$AA$28*OFFSET(Import.PLQ,$A31-1,AD$15-1,1,1)),IF($E31&lt;&gt;1,IF(ISNUMBER(INDEX(Import.PLE,Detalhamento!$E31,Detalhamento!AD$15)),IF(INDEX(Import.PLE,Detalhamento!$E31,Detalhamento!AD$15)&lt;=mediçao,0,OFFSET(Import.PLQ,$A31-1,AD$15-1,1,1)),OFFSET(Import.PLQ,$A31-1,AD$15-1,1,1)),(1-PLE!$AA$28)*OFFSET(Import.PLQ,$A31-1,AD$15-1,1,1))))</f>
        <v>0</v>
      </c>
      <c r="AE31" s="146">
        <f ca="1">IF(AE$13="",0,CHOOSE(Detalhamento.OpçãoServiços,OFFSET(Import.PLQ,$A31-1,AE$15-1,1,1),IF($E31&lt;&gt;1,IF(ISNUMBER(INDEX(Import.PLE,Detalhamento!$E31,Detalhamento!AE$15)),IF(INDEX(Import.PLE,Detalhamento!$E31,Detalhamento!AE$15)&lt;=mediçao,OFFSET(Import.PLQ,$A31-1,AE$15-1,1,1),0),0),PLE!$AA$28*OFFSET(Import.PLQ,$A31-1,AE$15-1,1,1)),IF($E31&lt;&gt;1,IF(ISNUMBER(INDEX(Import.PLE,Detalhamento!$E31,Detalhamento!AE$15)),IF(INDEX(Import.PLE,Detalhamento!$E31,Detalhamento!AE$15)&lt;=mediçao,0,OFFSET(Import.PLQ,$A31-1,AE$15-1,1,1)),OFFSET(Import.PLQ,$A31-1,AE$15-1,1,1)),(1-PLE!$AA$28)*OFFSET(Import.PLQ,$A31-1,AE$15-1,1,1))))</f>
        <v>0</v>
      </c>
      <c r="AF31" s="146">
        <f ca="1">IF(AF$13="",0,CHOOSE(Detalhamento.OpçãoServiços,OFFSET(Import.PLQ,$A31-1,AF$15-1,1,1),IF($E31&lt;&gt;1,IF(ISNUMBER(INDEX(Import.PLE,Detalhamento!$E31,Detalhamento!AF$15)),IF(INDEX(Import.PLE,Detalhamento!$E31,Detalhamento!AF$15)&lt;=mediçao,OFFSET(Import.PLQ,$A31-1,AF$15-1,1,1),0),0),PLE!$AA$28*OFFSET(Import.PLQ,$A31-1,AF$15-1,1,1)),IF($E31&lt;&gt;1,IF(ISNUMBER(INDEX(Import.PLE,Detalhamento!$E31,Detalhamento!AF$15)),IF(INDEX(Import.PLE,Detalhamento!$E31,Detalhamento!AF$15)&lt;=mediçao,0,OFFSET(Import.PLQ,$A31-1,AF$15-1,1,1)),OFFSET(Import.PLQ,$A31-1,AF$15-1,1,1)),(1-PLE!$AA$28)*OFFSET(Import.PLQ,$A31-1,AF$15-1,1,1))))</f>
        <v>0</v>
      </c>
      <c r="AG31" s="146">
        <f ca="1">IF(AG$13="",0,CHOOSE(Detalhamento.OpçãoServiços,OFFSET(Import.PLQ,$A31-1,AG$15-1,1,1),IF($E31&lt;&gt;1,IF(ISNUMBER(INDEX(Import.PLE,Detalhamento!$E31,Detalhamento!AG$15)),IF(INDEX(Import.PLE,Detalhamento!$E31,Detalhamento!AG$15)&lt;=mediçao,OFFSET(Import.PLQ,$A31-1,AG$15-1,1,1),0),0),PLE!$AA$28*OFFSET(Import.PLQ,$A31-1,AG$15-1,1,1)),IF($E31&lt;&gt;1,IF(ISNUMBER(INDEX(Import.PLE,Detalhamento!$E31,Detalhamento!AG$15)),IF(INDEX(Import.PLE,Detalhamento!$E31,Detalhamento!AG$15)&lt;=mediçao,0,OFFSET(Import.PLQ,$A31-1,AG$15-1,1,1)),OFFSET(Import.PLQ,$A31-1,AG$15-1,1,1)),(1-PLE!$AA$28)*OFFSET(Import.PLQ,$A31-1,AG$15-1,1,1))))</f>
        <v>0</v>
      </c>
      <c r="AH31" s="146">
        <f ca="1">IF(AH$13="",0,CHOOSE(Detalhamento.OpçãoServiços,OFFSET(Import.PLQ,$A31-1,AH$15-1,1,1),IF($E31&lt;&gt;1,IF(ISNUMBER(INDEX(Import.PLE,Detalhamento!$E31,Detalhamento!AH$15)),IF(INDEX(Import.PLE,Detalhamento!$E31,Detalhamento!AH$15)&lt;=mediçao,OFFSET(Import.PLQ,$A31-1,AH$15-1,1,1),0),0),PLE!$AA$28*OFFSET(Import.PLQ,$A31-1,AH$15-1,1,1)),IF($E31&lt;&gt;1,IF(ISNUMBER(INDEX(Import.PLE,Detalhamento!$E31,Detalhamento!AH$15)),IF(INDEX(Import.PLE,Detalhamento!$E31,Detalhamento!AH$15)&lt;=mediçao,0,OFFSET(Import.PLQ,$A31-1,AH$15-1,1,1)),OFFSET(Import.PLQ,$A31-1,AH$15-1,1,1)),(1-PLE!$AA$28)*OFFSET(Import.PLQ,$A31-1,AH$15-1,1,1))))</f>
        <v>0</v>
      </c>
      <c r="AI31" s="146">
        <f ca="1">IF(AI$13="",0,CHOOSE(Detalhamento.OpçãoServiços,OFFSET(Import.PLQ,$A31-1,AI$15-1,1,1),IF($E31&lt;&gt;1,IF(ISNUMBER(INDEX(Import.PLE,Detalhamento!$E31,Detalhamento!AI$15)),IF(INDEX(Import.PLE,Detalhamento!$E31,Detalhamento!AI$15)&lt;=mediçao,OFFSET(Import.PLQ,$A31-1,AI$15-1,1,1),0),0),PLE!$AA$28*OFFSET(Import.PLQ,$A31-1,AI$15-1,1,1)),IF($E31&lt;&gt;1,IF(ISNUMBER(INDEX(Import.PLE,Detalhamento!$E31,Detalhamento!AI$15)),IF(INDEX(Import.PLE,Detalhamento!$E31,Detalhamento!AI$15)&lt;=mediçao,0,OFFSET(Import.PLQ,$A31-1,AI$15-1,1,1)),OFFSET(Import.PLQ,$A31-1,AI$15-1,1,1)),(1-PLE!$AA$28)*OFFSET(Import.PLQ,$A31-1,AI$15-1,1,1))))</f>
        <v>0</v>
      </c>
      <c r="AJ31" s="146">
        <f ca="1">IF(AJ$13="",0,CHOOSE(Detalhamento.OpçãoServiços,OFFSET(Import.PLQ,$A31-1,AJ$15-1,1,1),IF($E31&lt;&gt;1,IF(ISNUMBER(INDEX(Import.PLE,Detalhamento!$E31,Detalhamento!AJ$15)),IF(INDEX(Import.PLE,Detalhamento!$E31,Detalhamento!AJ$15)&lt;=mediçao,OFFSET(Import.PLQ,$A31-1,AJ$15-1,1,1),0),0),PLE!$AA$28*OFFSET(Import.PLQ,$A31-1,AJ$15-1,1,1)),IF($E31&lt;&gt;1,IF(ISNUMBER(INDEX(Import.PLE,Detalhamento!$E31,Detalhamento!AJ$15)),IF(INDEX(Import.PLE,Detalhamento!$E31,Detalhamento!AJ$15)&lt;=mediçao,0,OFFSET(Import.PLQ,$A31-1,AJ$15-1,1,1)),OFFSET(Import.PLQ,$A31-1,AJ$15-1,1,1)),(1-PLE!$AA$28)*OFFSET(Import.PLQ,$A31-1,AJ$15-1,1,1))))</f>
        <v>0</v>
      </c>
      <c r="AK31" s="146">
        <f ca="1">IF(AK$13="",0,CHOOSE(Detalhamento.OpçãoServiços,OFFSET(Import.PLQ,$A31-1,AK$15-1,1,1),IF($E31&lt;&gt;1,IF(ISNUMBER(INDEX(Import.PLE,Detalhamento!$E31,Detalhamento!AK$15)),IF(INDEX(Import.PLE,Detalhamento!$E31,Detalhamento!AK$15)&lt;=mediçao,OFFSET(Import.PLQ,$A31-1,AK$15-1,1,1),0),0),PLE!$AA$28*OFFSET(Import.PLQ,$A31-1,AK$15-1,1,1)),IF($E31&lt;&gt;1,IF(ISNUMBER(INDEX(Import.PLE,Detalhamento!$E31,Detalhamento!AK$15)),IF(INDEX(Import.PLE,Detalhamento!$E31,Detalhamento!AK$15)&lt;=mediçao,0,OFFSET(Import.PLQ,$A31-1,AK$15-1,1,1)),OFFSET(Import.PLQ,$A31-1,AK$15-1,1,1)),(1-PLE!$AA$28)*OFFSET(Import.PLQ,$A31-1,AK$15-1,1,1))))</f>
        <v>0</v>
      </c>
      <c r="AL31" s="146">
        <f ca="1">IF(AL$13="",0,CHOOSE(Detalhamento.OpçãoServiços,OFFSET(Import.PLQ,$A31-1,AL$15-1,1,1),IF($E31&lt;&gt;1,IF(ISNUMBER(INDEX(Import.PLE,Detalhamento!$E31,Detalhamento!AL$15)),IF(INDEX(Import.PLE,Detalhamento!$E31,Detalhamento!AL$15)&lt;=mediçao,OFFSET(Import.PLQ,$A31-1,AL$15-1,1,1),0),0),PLE!$AA$28*OFFSET(Import.PLQ,$A31-1,AL$15-1,1,1)),IF($E31&lt;&gt;1,IF(ISNUMBER(INDEX(Import.PLE,Detalhamento!$E31,Detalhamento!AL$15)),IF(INDEX(Import.PLE,Detalhamento!$E31,Detalhamento!AL$15)&lt;=mediçao,0,OFFSET(Import.PLQ,$A31-1,AL$15-1,1,1)),OFFSET(Import.PLQ,$A31-1,AL$15-1,1,1)),(1-PLE!$AA$28)*OFFSET(Import.PLQ,$A31-1,AL$15-1,1,1))))</f>
        <v>0</v>
      </c>
      <c r="AM31" s="146">
        <f ca="1">IF(AM$13="",0,CHOOSE(Detalhamento.OpçãoServiços,OFFSET(Import.PLQ,$A31-1,AM$15-1,1,1),IF($E31&lt;&gt;1,IF(ISNUMBER(INDEX(Import.PLE,Detalhamento!$E31,Detalhamento!AM$15)),IF(INDEX(Import.PLE,Detalhamento!$E31,Detalhamento!AM$15)&lt;=mediçao,OFFSET(Import.PLQ,$A31-1,AM$15-1,1,1),0),0),PLE!$AA$28*OFFSET(Import.PLQ,$A31-1,AM$15-1,1,1)),IF($E31&lt;&gt;1,IF(ISNUMBER(INDEX(Import.PLE,Detalhamento!$E31,Detalhamento!AM$15)),IF(INDEX(Import.PLE,Detalhamento!$E31,Detalhamento!AM$15)&lt;=mediçao,0,OFFSET(Import.PLQ,$A31-1,AM$15-1,1,1)),OFFSET(Import.PLQ,$A31-1,AM$15-1,1,1)),(1-PLE!$AA$28)*OFFSET(Import.PLQ,$A31-1,AM$15-1,1,1))))</f>
        <v>0</v>
      </c>
      <c r="AN31" s="146">
        <f ca="1">IF(AN$13="",0,CHOOSE(Detalhamento.OpçãoServiços,OFFSET(Import.PLQ,$A31-1,AN$15-1,1,1),IF($E31&lt;&gt;1,IF(ISNUMBER(INDEX(Import.PLE,Detalhamento!$E31,Detalhamento!AN$15)),IF(INDEX(Import.PLE,Detalhamento!$E31,Detalhamento!AN$15)&lt;=mediçao,OFFSET(Import.PLQ,$A31-1,AN$15-1,1,1),0),0),PLE!$AA$28*OFFSET(Import.PLQ,$A31-1,AN$15-1,1,1)),IF($E31&lt;&gt;1,IF(ISNUMBER(INDEX(Import.PLE,Detalhamento!$E31,Detalhamento!AN$15)),IF(INDEX(Import.PLE,Detalhamento!$E31,Detalhamento!AN$15)&lt;=mediçao,0,OFFSET(Import.PLQ,$A31-1,AN$15-1,1,1)),OFFSET(Import.PLQ,$A31-1,AN$15-1,1,1)),(1-PLE!$AA$28)*OFFSET(Import.PLQ,$A31-1,AN$15-1,1,1))))</f>
        <v>0</v>
      </c>
      <c r="AO31" s="146">
        <f ca="1">IF(AO$13="",0,CHOOSE(Detalhamento.OpçãoServiços,OFFSET(Import.PLQ,$A31-1,AO$15-1,1,1),IF($E31&lt;&gt;1,IF(ISNUMBER(INDEX(Import.PLE,Detalhamento!$E31,Detalhamento!AO$15)),IF(INDEX(Import.PLE,Detalhamento!$E31,Detalhamento!AO$15)&lt;=mediçao,OFFSET(Import.PLQ,$A31-1,AO$15-1,1,1),0),0),PLE!$AA$28*OFFSET(Import.PLQ,$A31-1,AO$15-1,1,1)),IF($E31&lt;&gt;1,IF(ISNUMBER(INDEX(Import.PLE,Detalhamento!$E31,Detalhamento!AO$15)),IF(INDEX(Import.PLE,Detalhamento!$E31,Detalhamento!AO$15)&lt;=mediçao,0,OFFSET(Import.PLQ,$A31-1,AO$15-1,1,1)),OFFSET(Import.PLQ,$A31-1,AO$15-1,1,1)),(1-PLE!$AA$28)*OFFSET(Import.PLQ,$A31-1,AO$15-1,1,1))))</f>
        <v>0</v>
      </c>
      <c r="AP31" s="146">
        <f ca="1">IF(AP$13="",0,CHOOSE(Detalhamento.OpçãoServiços,OFFSET(Import.PLQ,$A31-1,AP$15-1,1,1),IF($E31&lt;&gt;1,IF(ISNUMBER(INDEX(Import.PLE,Detalhamento!$E31,Detalhamento!AP$15)),IF(INDEX(Import.PLE,Detalhamento!$E31,Detalhamento!AP$15)&lt;=mediçao,OFFSET(Import.PLQ,$A31-1,AP$15-1,1,1),0),0),PLE!$AA$28*OFFSET(Import.PLQ,$A31-1,AP$15-1,1,1)),IF($E31&lt;&gt;1,IF(ISNUMBER(INDEX(Import.PLE,Detalhamento!$E31,Detalhamento!AP$15)),IF(INDEX(Import.PLE,Detalhamento!$E31,Detalhamento!AP$15)&lt;=mediçao,0,OFFSET(Import.PLQ,$A31-1,AP$15-1,1,1)),OFFSET(Import.PLQ,$A31-1,AP$15-1,1,1)),(1-PLE!$AA$28)*OFFSET(Import.PLQ,$A31-1,AP$15-1,1,1))))</f>
        <v>0</v>
      </c>
      <c r="AQ31" s="146">
        <f ca="1">IF(AQ$13="",0,CHOOSE(Detalhamento.OpçãoServiços,OFFSET(Import.PLQ,$A31-1,AQ$15-1,1,1),IF($E31&lt;&gt;1,IF(ISNUMBER(INDEX(Import.PLE,Detalhamento!$E31,Detalhamento!AQ$15)),IF(INDEX(Import.PLE,Detalhamento!$E31,Detalhamento!AQ$15)&lt;=mediçao,OFFSET(Import.PLQ,$A31-1,AQ$15-1,1,1),0),0),PLE!$AA$28*OFFSET(Import.PLQ,$A31-1,AQ$15-1,1,1)),IF($E31&lt;&gt;1,IF(ISNUMBER(INDEX(Import.PLE,Detalhamento!$E31,Detalhamento!AQ$15)),IF(INDEX(Import.PLE,Detalhamento!$E31,Detalhamento!AQ$15)&lt;=mediçao,0,OFFSET(Import.PLQ,$A31-1,AQ$15-1,1,1)),OFFSET(Import.PLQ,$A31-1,AQ$15-1,1,1)),(1-PLE!$AA$28)*OFFSET(Import.PLQ,$A31-1,AQ$15-1,1,1))))</f>
        <v>0</v>
      </c>
      <c r="AR31" s="146">
        <f ca="1">IF(AR$13="",0,CHOOSE(Detalhamento.OpçãoServiços,OFFSET(Import.PLQ,$A31-1,AR$15-1,1,1),IF($E31&lt;&gt;1,IF(ISNUMBER(INDEX(Import.PLE,Detalhamento!$E31,Detalhamento!AR$15)),IF(INDEX(Import.PLE,Detalhamento!$E31,Detalhamento!AR$15)&lt;=mediçao,OFFSET(Import.PLQ,$A31-1,AR$15-1,1,1),0),0),PLE!$AA$28*OFFSET(Import.PLQ,$A31-1,AR$15-1,1,1)),IF($E31&lt;&gt;1,IF(ISNUMBER(INDEX(Import.PLE,Detalhamento!$E31,Detalhamento!AR$15)),IF(INDEX(Import.PLE,Detalhamento!$E31,Detalhamento!AR$15)&lt;=mediçao,0,OFFSET(Import.PLQ,$A31-1,AR$15-1,1,1)),OFFSET(Import.PLQ,$A31-1,AR$15-1,1,1)),(1-PLE!$AA$28)*OFFSET(Import.PLQ,$A31-1,AR$15-1,1,1))))</f>
        <v>0</v>
      </c>
      <c r="AS31" s="146">
        <f ca="1">IF(AS$13="",0,CHOOSE(Detalhamento.OpçãoServiços,OFFSET(Import.PLQ,$A31-1,AS$15-1,1,1),IF($E31&lt;&gt;1,IF(ISNUMBER(INDEX(Import.PLE,Detalhamento!$E31,Detalhamento!AS$15)),IF(INDEX(Import.PLE,Detalhamento!$E31,Detalhamento!AS$15)&lt;=mediçao,OFFSET(Import.PLQ,$A31-1,AS$15-1,1,1),0),0),PLE!$AA$28*OFFSET(Import.PLQ,$A31-1,AS$15-1,1,1)),IF($E31&lt;&gt;1,IF(ISNUMBER(INDEX(Import.PLE,Detalhamento!$E31,Detalhamento!AS$15)),IF(INDEX(Import.PLE,Detalhamento!$E31,Detalhamento!AS$15)&lt;=mediçao,0,OFFSET(Import.PLQ,$A31-1,AS$15-1,1,1)),OFFSET(Import.PLQ,$A31-1,AS$15-1,1,1)),(1-PLE!$AA$28)*OFFSET(Import.PLQ,$A31-1,AS$15-1,1,1))))</f>
        <v>0</v>
      </c>
      <c r="AT31" s="146">
        <f ca="1">IF(AT$13="",0,CHOOSE(Detalhamento.OpçãoServiços,OFFSET(Import.PLQ,$A31-1,AT$15-1,1,1),IF($E31&lt;&gt;1,IF(ISNUMBER(INDEX(Import.PLE,Detalhamento!$E31,Detalhamento!AT$15)),IF(INDEX(Import.PLE,Detalhamento!$E31,Detalhamento!AT$15)&lt;=mediçao,OFFSET(Import.PLQ,$A31-1,AT$15-1,1,1),0),0),PLE!$AA$28*OFFSET(Import.PLQ,$A31-1,AT$15-1,1,1)),IF($E31&lt;&gt;1,IF(ISNUMBER(INDEX(Import.PLE,Detalhamento!$E31,Detalhamento!AT$15)),IF(INDEX(Import.PLE,Detalhamento!$E31,Detalhamento!AT$15)&lt;=mediçao,0,OFFSET(Import.PLQ,$A31-1,AT$15-1,1,1)),OFFSET(Import.PLQ,$A31-1,AT$15-1,1,1)),(1-PLE!$AA$28)*OFFSET(Import.PLQ,$A31-1,AT$15-1,1,1))))</f>
        <v>0</v>
      </c>
      <c r="AU31" s="146">
        <f ca="1">IF(AU$13="",0,CHOOSE(Detalhamento.OpçãoServiços,OFFSET(Import.PLQ,$A31-1,AU$15-1,1,1),IF($E31&lt;&gt;1,IF(ISNUMBER(INDEX(Import.PLE,Detalhamento!$E31,Detalhamento!AU$15)),IF(INDEX(Import.PLE,Detalhamento!$E31,Detalhamento!AU$15)&lt;=mediçao,OFFSET(Import.PLQ,$A31-1,AU$15-1,1,1),0),0),PLE!$AA$28*OFFSET(Import.PLQ,$A31-1,AU$15-1,1,1)),IF($E31&lt;&gt;1,IF(ISNUMBER(INDEX(Import.PLE,Detalhamento!$E31,Detalhamento!AU$15)),IF(INDEX(Import.PLE,Detalhamento!$E31,Detalhamento!AU$15)&lt;=mediçao,0,OFFSET(Import.PLQ,$A31-1,AU$15-1,1,1)),OFFSET(Import.PLQ,$A31-1,AU$15-1,1,1)),(1-PLE!$AA$28)*OFFSET(Import.PLQ,$A31-1,AU$15-1,1,1))))</f>
        <v>0</v>
      </c>
      <c r="AV31" s="146">
        <f ca="1">IF(AV$13="",0,CHOOSE(Detalhamento.OpçãoServiços,OFFSET(Import.PLQ,$A31-1,AV$15-1,1,1),IF($E31&lt;&gt;1,IF(ISNUMBER(INDEX(Import.PLE,Detalhamento!$E31,Detalhamento!AV$15)),IF(INDEX(Import.PLE,Detalhamento!$E31,Detalhamento!AV$15)&lt;=mediçao,OFFSET(Import.PLQ,$A31-1,AV$15-1,1,1),0),0),PLE!$AA$28*OFFSET(Import.PLQ,$A31-1,AV$15-1,1,1)),IF($E31&lt;&gt;1,IF(ISNUMBER(INDEX(Import.PLE,Detalhamento!$E31,Detalhamento!AV$15)),IF(INDEX(Import.PLE,Detalhamento!$E31,Detalhamento!AV$15)&lt;=mediçao,0,OFFSET(Import.PLQ,$A31-1,AV$15-1,1,1)),OFFSET(Import.PLQ,$A31-1,AV$15-1,1,1)),(1-PLE!$AA$28)*OFFSET(Import.PLQ,$A31-1,AV$15-1,1,1))))</f>
        <v>0</v>
      </c>
      <c r="AW31" s="146">
        <f ca="1">IF(AW$13="",0,CHOOSE(Detalhamento.OpçãoServiços,OFFSET(Import.PLQ,$A31-1,AW$15-1,1,1),IF($E31&lt;&gt;1,IF(ISNUMBER(INDEX(Import.PLE,Detalhamento!$E31,Detalhamento!AW$15)),IF(INDEX(Import.PLE,Detalhamento!$E31,Detalhamento!AW$15)&lt;=mediçao,OFFSET(Import.PLQ,$A31-1,AW$15-1,1,1),0),0),PLE!$AA$28*OFFSET(Import.PLQ,$A31-1,AW$15-1,1,1)),IF($E31&lt;&gt;1,IF(ISNUMBER(INDEX(Import.PLE,Detalhamento!$E31,Detalhamento!AW$15)),IF(INDEX(Import.PLE,Detalhamento!$E31,Detalhamento!AW$15)&lt;=mediçao,0,OFFSET(Import.PLQ,$A31-1,AW$15-1,1,1)),OFFSET(Import.PLQ,$A31-1,AW$15-1,1,1)),(1-PLE!$AA$28)*OFFSET(Import.PLQ,$A31-1,AW$15-1,1,1))))</f>
        <v>0</v>
      </c>
      <c r="AX31" s="146">
        <f ca="1">IF(AX$13="",0,CHOOSE(Detalhamento.OpçãoServiços,OFFSET(Import.PLQ,$A31-1,AX$15-1,1,1),IF($E31&lt;&gt;1,IF(ISNUMBER(INDEX(Import.PLE,Detalhamento!$E31,Detalhamento!AX$15)),IF(INDEX(Import.PLE,Detalhamento!$E31,Detalhamento!AX$15)&lt;=mediçao,OFFSET(Import.PLQ,$A31-1,AX$15-1,1,1),0),0),PLE!$AA$28*OFFSET(Import.PLQ,$A31-1,AX$15-1,1,1)),IF($E31&lt;&gt;1,IF(ISNUMBER(INDEX(Import.PLE,Detalhamento!$E31,Detalhamento!AX$15)),IF(INDEX(Import.PLE,Detalhamento!$E31,Detalhamento!AX$15)&lt;=mediçao,0,OFFSET(Import.PLQ,$A31-1,AX$15-1,1,1)),OFFSET(Import.PLQ,$A31-1,AX$15-1,1,1)),(1-PLE!$AA$28)*OFFSET(Import.PLQ,$A31-1,AX$15-1,1,1))))</f>
        <v>0</v>
      </c>
      <c r="AY31" s="146">
        <f ca="1">IF(AY$13="",0,CHOOSE(Detalhamento.OpçãoServiços,OFFSET(Import.PLQ,$A31-1,AY$15-1,1,1),IF($E31&lt;&gt;1,IF(ISNUMBER(INDEX(Import.PLE,Detalhamento!$E31,Detalhamento!AY$15)),IF(INDEX(Import.PLE,Detalhamento!$E31,Detalhamento!AY$15)&lt;=mediçao,OFFSET(Import.PLQ,$A31-1,AY$15-1,1,1),0),0),PLE!$AA$28*OFFSET(Import.PLQ,$A31-1,AY$15-1,1,1)),IF($E31&lt;&gt;1,IF(ISNUMBER(INDEX(Import.PLE,Detalhamento!$E31,Detalhamento!AY$15)),IF(INDEX(Import.PLE,Detalhamento!$E31,Detalhamento!AY$15)&lt;=mediçao,0,OFFSET(Import.PLQ,$A31-1,AY$15-1,1,1)),OFFSET(Import.PLQ,$A31-1,AY$15-1,1,1)),(1-PLE!$AA$28)*OFFSET(Import.PLQ,$A31-1,AY$15-1,1,1))))</f>
        <v>0</v>
      </c>
      <c r="AZ31" s="146">
        <f ca="1">IF(AZ$13="",0,CHOOSE(Detalhamento.OpçãoServiços,OFFSET(Import.PLQ,$A31-1,AZ$15-1,1,1),IF($E31&lt;&gt;1,IF(ISNUMBER(INDEX(Import.PLE,Detalhamento!$E31,Detalhamento!AZ$15)),IF(INDEX(Import.PLE,Detalhamento!$E31,Detalhamento!AZ$15)&lt;=mediçao,OFFSET(Import.PLQ,$A31-1,AZ$15-1,1,1),0),0),PLE!$AA$28*OFFSET(Import.PLQ,$A31-1,AZ$15-1,1,1)),IF($E31&lt;&gt;1,IF(ISNUMBER(INDEX(Import.PLE,Detalhamento!$E31,Detalhamento!AZ$15)),IF(INDEX(Import.PLE,Detalhamento!$E31,Detalhamento!AZ$15)&lt;=mediçao,0,OFFSET(Import.PLQ,$A31-1,AZ$15-1,1,1)),OFFSET(Import.PLQ,$A31-1,AZ$15-1,1,1)),(1-PLE!$AA$28)*OFFSET(Import.PLQ,$A31-1,AZ$15-1,1,1))))</f>
        <v>0</v>
      </c>
      <c r="BA31" s="146">
        <f ca="1">IF(BA$13="",0,CHOOSE(Detalhamento.OpçãoServiços,OFFSET(Import.PLQ,$A31-1,BA$15-1,1,1),IF($E31&lt;&gt;1,IF(ISNUMBER(INDEX(Import.PLE,Detalhamento!$E31,Detalhamento!BA$15)),IF(INDEX(Import.PLE,Detalhamento!$E31,Detalhamento!BA$15)&lt;=mediçao,OFFSET(Import.PLQ,$A31-1,BA$15-1,1,1),0),0),PLE!$AA$28*OFFSET(Import.PLQ,$A31-1,BA$15-1,1,1)),IF($E31&lt;&gt;1,IF(ISNUMBER(INDEX(Import.PLE,Detalhamento!$E31,Detalhamento!BA$15)),IF(INDEX(Import.PLE,Detalhamento!$E31,Detalhamento!BA$15)&lt;=mediçao,0,OFFSET(Import.PLQ,$A31-1,BA$15-1,1,1)),OFFSET(Import.PLQ,$A31-1,BA$15-1,1,1)),(1-PLE!$AA$28)*OFFSET(Import.PLQ,$A31-1,BA$15-1,1,1))))</f>
        <v>0</v>
      </c>
      <c r="BB31" s="146">
        <f ca="1">IF(BB$13="",0,CHOOSE(Detalhamento.OpçãoServiços,OFFSET(Import.PLQ,$A31-1,BB$15-1,1,1),IF($E31&lt;&gt;1,IF(ISNUMBER(INDEX(Import.PLE,Detalhamento!$E31,Detalhamento!BB$15)),IF(INDEX(Import.PLE,Detalhamento!$E31,Detalhamento!BB$15)&lt;=mediçao,OFFSET(Import.PLQ,$A31-1,BB$15-1,1,1),0),0),PLE!$AA$28*OFFSET(Import.PLQ,$A31-1,BB$15-1,1,1)),IF($E31&lt;&gt;1,IF(ISNUMBER(INDEX(Import.PLE,Detalhamento!$E31,Detalhamento!BB$15)),IF(INDEX(Import.PLE,Detalhamento!$E31,Detalhamento!BB$15)&lt;=mediçao,0,OFFSET(Import.PLQ,$A31-1,BB$15-1,1,1)),OFFSET(Import.PLQ,$A31-1,BB$15-1,1,1)),(1-PLE!$AA$28)*OFFSET(Import.PLQ,$A31-1,BB$15-1,1,1))))</f>
        <v>0</v>
      </c>
      <c r="BC31" s="146">
        <f ca="1">IF(BC$13="",0,CHOOSE(Detalhamento.OpçãoServiços,OFFSET(Import.PLQ,$A31-1,BC$15-1,1,1),IF($E31&lt;&gt;1,IF(ISNUMBER(INDEX(Import.PLE,Detalhamento!$E31,Detalhamento!BC$15)),IF(INDEX(Import.PLE,Detalhamento!$E31,Detalhamento!BC$15)&lt;=mediçao,OFFSET(Import.PLQ,$A31-1,BC$15-1,1,1),0),0),PLE!$AA$28*OFFSET(Import.PLQ,$A31-1,BC$15-1,1,1)),IF($E31&lt;&gt;1,IF(ISNUMBER(INDEX(Import.PLE,Detalhamento!$E31,Detalhamento!BC$15)),IF(INDEX(Import.PLE,Detalhamento!$E31,Detalhamento!BC$15)&lt;=mediçao,0,OFFSET(Import.PLQ,$A31-1,BC$15-1,1,1)),OFFSET(Import.PLQ,$A31-1,BC$15-1,1,1)),(1-PLE!$AA$28)*OFFSET(Import.PLQ,$A31-1,BC$15-1,1,1))))</f>
        <v>0</v>
      </c>
      <c r="BD31" s="146">
        <f ca="1">IF(BD$13="",0,CHOOSE(Detalhamento.OpçãoServiços,OFFSET(Import.PLQ,$A31-1,BD$15-1,1,1),IF($E31&lt;&gt;1,IF(ISNUMBER(INDEX(Import.PLE,Detalhamento!$E31,Detalhamento!BD$15)),IF(INDEX(Import.PLE,Detalhamento!$E31,Detalhamento!BD$15)&lt;=mediçao,OFFSET(Import.PLQ,$A31-1,BD$15-1,1,1),0),0),PLE!$AA$28*OFFSET(Import.PLQ,$A31-1,BD$15-1,1,1)),IF($E31&lt;&gt;1,IF(ISNUMBER(INDEX(Import.PLE,Detalhamento!$E31,Detalhamento!BD$15)),IF(INDEX(Import.PLE,Detalhamento!$E31,Detalhamento!BD$15)&lt;=mediçao,0,OFFSET(Import.PLQ,$A31-1,BD$15-1,1,1)),OFFSET(Import.PLQ,$A31-1,BD$15-1,1,1)),(1-PLE!$AA$28)*OFFSET(Import.PLQ,$A31-1,BD$15-1,1,1))))</f>
        <v>0</v>
      </c>
      <c r="BE31" s="146">
        <f ca="1">IF(BE$13="",0,CHOOSE(Detalhamento.OpçãoServiços,OFFSET(Import.PLQ,$A31-1,BE$15-1,1,1),IF($E31&lt;&gt;1,IF(ISNUMBER(INDEX(Import.PLE,Detalhamento!$E31,Detalhamento!BE$15)),IF(INDEX(Import.PLE,Detalhamento!$E31,Detalhamento!BE$15)&lt;=mediçao,OFFSET(Import.PLQ,$A31-1,BE$15-1,1,1),0),0),PLE!$AA$28*OFFSET(Import.PLQ,$A31-1,BE$15-1,1,1)),IF($E31&lt;&gt;1,IF(ISNUMBER(INDEX(Import.PLE,Detalhamento!$E31,Detalhamento!BE$15)),IF(INDEX(Import.PLE,Detalhamento!$E31,Detalhamento!BE$15)&lt;=mediçao,0,OFFSET(Import.PLQ,$A31-1,BE$15-1,1,1)),OFFSET(Import.PLQ,$A31-1,BE$15-1,1,1)),(1-PLE!$AA$28)*OFFSET(Import.PLQ,$A31-1,BE$15-1,1,1))))</f>
        <v>0</v>
      </c>
      <c r="BF31" s="146">
        <f ca="1">IF(BF$13="",0,CHOOSE(Detalhamento.OpçãoServiços,OFFSET(Import.PLQ,$A31-1,BF$15-1,1,1),IF($E31&lt;&gt;1,IF(ISNUMBER(INDEX(Import.PLE,Detalhamento!$E31,Detalhamento!BF$15)),IF(INDEX(Import.PLE,Detalhamento!$E31,Detalhamento!BF$15)&lt;=mediçao,OFFSET(Import.PLQ,$A31-1,BF$15-1,1,1),0),0),PLE!$AA$28*OFFSET(Import.PLQ,$A31-1,BF$15-1,1,1)),IF($E31&lt;&gt;1,IF(ISNUMBER(INDEX(Import.PLE,Detalhamento!$E31,Detalhamento!BF$15)),IF(INDEX(Import.PLE,Detalhamento!$E31,Detalhamento!BF$15)&lt;=mediçao,0,OFFSET(Import.PLQ,$A31-1,BF$15-1,1,1)),OFFSET(Import.PLQ,$A31-1,BF$15-1,1,1)),(1-PLE!$AA$28)*OFFSET(Import.PLQ,$A31-1,BF$15-1,1,1))))</f>
        <v>0</v>
      </c>
      <c r="BG31" s="146">
        <f ca="1">IF(BG$13="",0,CHOOSE(Detalhamento.OpçãoServiços,OFFSET(Import.PLQ,$A31-1,BG$15-1,1,1),IF($E31&lt;&gt;1,IF(ISNUMBER(INDEX(Import.PLE,Detalhamento!$E31,Detalhamento!BG$15)),IF(INDEX(Import.PLE,Detalhamento!$E31,Detalhamento!BG$15)&lt;=mediçao,OFFSET(Import.PLQ,$A31-1,BG$15-1,1,1),0),0),PLE!$AA$28*OFFSET(Import.PLQ,$A31-1,BG$15-1,1,1)),IF($E31&lt;&gt;1,IF(ISNUMBER(INDEX(Import.PLE,Detalhamento!$E31,Detalhamento!BG$15)),IF(INDEX(Import.PLE,Detalhamento!$E31,Detalhamento!BG$15)&lt;=mediçao,0,OFFSET(Import.PLQ,$A31-1,BG$15-1,1,1)),OFFSET(Import.PLQ,$A31-1,BG$15-1,1,1)),(1-PLE!$AA$28)*OFFSET(Import.PLQ,$A31-1,BG$15-1,1,1))))</f>
        <v>0</v>
      </c>
      <c r="BH31" s="146">
        <f ca="1">IF(BH$13="",0,CHOOSE(Detalhamento.OpçãoServiços,OFFSET(Import.PLQ,$A31-1,BH$15-1,1,1),IF($E31&lt;&gt;1,IF(ISNUMBER(INDEX(Import.PLE,Detalhamento!$E31,Detalhamento!BH$15)),IF(INDEX(Import.PLE,Detalhamento!$E31,Detalhamento!BH$15)&lt;=mediçao,OFFSET(Import.PLQ,$A31-1,BH$15-1,1,1),0),0),PLE!$AA$28*OFFSET(Import.PLQ,$A31-1,BH$15-1,1,1)),IF($E31&lt;&gt;1,IF(ISNUMBER(INDEX(Import.PLE,Detalhamento!$E31,Detalhamento!BH$15)),IF(INDEX(Import.PLE,Detalhamento!$E31,Detalhamento!BH$15)&lt;=mediçao,0,OFFSET(Import.PLQ,$A31-1,BH$15-1,1,1)),OFFSET(Import.PLQ,$A31-1,BH$15-1,1,1)),(1-PLE!$AA$28)*OFFSET(Import.PLQ,$A31-1,BH$15-1,1,1))))</f>
        <v>0</v>
      </c>
      <c r="BI31" s="146">
        <f ca="1">IF(BI$13="",0,CHOOSE(Detalhamento.OpçãoServiços,OFFSET(Import.PLQ,$A31-1,BI$15-1,1,1),IF($E31&lt;&gt;1,IF(ISNUMBER(INDEX(Import.PLE,Detalhamento!$E31,Detalhamento!BI$15)),IF(INDEX(Import.PLE,Detalhamento!$E31,Detalhamento!BI$15)&lt;=mediçao,OFFSET(Import.PLQ,$A31-1,BI$15-1,1,1),0),0),PLE!$AA$28*OFFSET(Import.PLQ,$A31-1,BI$15-1,1,1)),IF($E31&lt;&gt;1,IF(ISNUMBER(INDEX(Import.PLE,Detalhamento!$E31,Detalhamento!BI$15)),IF(INDEX(Import.PLE,Detalhamento!$E31,Detalhamento!BI$15)&lt;=mediçao,0,OFFSET(Import.PLQ,$A31-1,BI$15-1,1,1)),OFFSET(Import.PLQ,$A31-1,BI$15-1,1,1)),(1-PLE!$AA$28)*OFFSET(Import.PLQ,$A31-1,BI$15-1,1,1))))</f>
        <v>0</v>
      </c>
    </row>
    <row r="32" spans="1:61" hidden="1">
      <c r="A32" s="157">
        <v>16</v>
      </c>
      <c r="B32" s="21" t="e">
        <f t="shared" ca="1" si="2"/>
        <v>#REF!</v>
      </c>
      <c r="E32" s="155">
        <f t="shared" ca="1" si="3"/>
        <v>3</v>
      </c>
      <c r="F32" s="156" t="e">
        <f t="shared" ca="1" si="4"/>
        <v>#REF!</v>
      </c>
      <c r="G32" s="156" t="e">
        <f t="shared" ca="1" si="5"/>
        <v>#REF!</v>
      </c>
      <c r="H32" s="181" t="str">
        <f t="shared" ca="1" si="5"/>
        <v/>
      </c>
      <c r="I32" s="37" t="e">
        <f t="shared" ca="1" si="6"/>
        <v>#REF!</v>
      </c>
      <c r="J32" s="146" t="e">
        <f t="shared" ca="1" si="7"/>
        <v>#REF!</v>
      </c>
      <c r="K32" s="67"/>
      <c r="L32" s="146" t="e">
        <f ca="1">IF(L$13="",0,CHOOSE(Detalhamento.OpçãoServiços,OFFSET(Import.PLQ,$A32-1,L$15-1,1,1),IF($E32&lt;&gt;1,IF(ISNUMBER(INDEX(Import.PLE,Detalhamento!$E32,Detalhamento!L$15)),IF(INDEX(Import.PLE,Detalhamento!$E32,Detalhamento!L$15)&lt;=mediçao,OFFSET(Import.PLQ,$A32-1,L$15-1,1,1),0),0),PLE!$AA$28*OFFSET(Import.PLQ,$A32-1,L$15-1,1,1)),IF($E32&lt;&gt;1,IF(ISNUMBER(INDEX(Import.PLE,Detalhamento!$E32,Detalhamento!L$15)),IF(INDEX(Import.PLE,Detalhamento!$E32,Detalhamento!L$15)&lt;=mediçao,0,OFFSET(Import.PLQ,$A32-1,L$15-1,1,1)),OFFSET(Import.PLQ,$A32-1,L$15-1,1,1)),(1-PLE!$AA$28)*OFFSET(Import.PLQ,$A32-1,L$15-1,1,1))))</f>
        <v>#REF!</v>
      </c>
      <c r="M32" s="146" t="e">
        <f ca="1">IF(M$13="",0,CHOOSE(Detalhamento.OpçãoServiços,OFFSET(Import.PLQ,$A32-1,M$15-1,1,1),IF($E32&lt;&gt;1,IF(ISNUMBER(INDEX(Import.PLE,Detalhamento!$E32,Detalhamento!M$15)),IF(INDEX(Import.PLE,Detalhamento!$E32,Detalhamento!M$15)&lt;=mediçao,OFFSET(Import.PLQ,$A32-1,M$15-1,1,1),0),0),PLE!$AA$28*OFFSET(Import.PLQ,$A32-1,M$15-1,1,1)),IF($E32&lt;&gt;1,IF(ISNUMBER(INDEX(Import.PLE,Detalhamento!$E32,Detalhamento!M$15)),IF(INDEX(Import.PLE,Detalhamento!$E32,Detalhamento!M$15)&lt;=mediçao,0,OFFSET(Import.PLQ,$A32-1,M$15-1,1,1)),OFFSET(Import.PLQ,$A32-1,M$15-1,1,1)),(1-PLE!$AA$28)*OFFSET(Import.PLQ,$A32-1,M$15-1,1,1))))</f>
        <v>#REF!</v>
      </c>
      <c r="N32" s="146" t="e">
        <f ca="1">IF(N$13="",0,CHOOSE(Detalhamento.OpçãoServiços,OFFSET(Import.PLQ,$A32-1,N$15-1,1,1),IF($E32&lt;&gt;1,IF(ISNUMBER(INDEX(Import.PLE,Detalhamento!$E32,Detalhamento!N$15)),IF(INDEX(Import.PLE,Detalhamento!$E32,Detalhamento!N$15)&lt;=mediçao,OFFSET(Import.PLQ,$A32-1,N$15-1,1,1),0),0),PLE!$AA$28*OFFSET(Import.PLQ,$A32-1,N$15-1,1,1)),IF($E32&lt;&gt;1,IF(ISNUMBER(INDEX(Import.PLE,Detalhamento!$E32,Detalhamento!N$15)),IF(INDEX(Import.PLE,Detalhamento!$E32,Detalhamento!N$15)&lt;=mediçao,0,OFFSET(Import.PLQ,$A32-1,N$15-1,1,1)),OFFSET(Import.PLQ,$A32-1,N$15-1,1,1)),(1-PLE!$AA$28)*OFFSET(Import.PLQ,$A32-1,N$15-1,1,1))))</f>
        <v>#REF!</v>
      </c>
      <c r="O32" s="146" t="e">
        <f ca="1">IF(O$13="",0,CHOOSE(Detalhamento.OpçãoServiços,OFFSET(Import.PLQ,$A32-1,O$15-1,1,1),IF($E32&lt;&gt;1,IF(ISNUMBER(INDEX(Import.PLE,Detalhamento!$E32,Detalhamento!O$15)),IF(INDEX(Import.PLE,Detalhamento!$E32,Detalhamento!O$15)&lt;=mediçao,OFFSET(Import.PLQ,$A32-1,O$15-1,1,1),0),0),PLE!$AA$28*OFFSET(Import.PLQ,$A32-1,O$15-1,1,1)),IF($E32&lt;&gt;1,IF(ISNUMBER(INDEX(Import.PLE,Detalhamento!$E32,Detalhamento!O$15)),IF(INDEX(Import.PLE,Detalhamento!$E32,Detalhamento!O$15)&lt;=mediçao,0,OFFSET(Import.PLQ,$A32-1,O$15-1,1,1)),OFFSET(Import.PLQ,$A32-1,O$15-1,1,1)),(1-PLE!$AA$28)*OFFSET(Import.PLQ,$A32-1,O$15-1,1,1))))</f>
        <v>#REF!</v>
      </c>
      <c r="P32" s="146">
        <f ca="1">IF(P$13="",0,CHOOSE(Detalhamento.OpçãoServiços,OFFSET(Import.PLQ,$A32-1,P$15-1,1,1),IF($E32&lt;&gt;1,IF(ISNUMBER(INDEX(Import.PLE,Detalhamento!$E32,Detalhamento!P$15)),IF(INDEX(Import.PLE,Detalhamento!$E32,Detalhamento!P$15)&lt;=mediçao,OFFSET(Import.PLQ,$A32-1,P$15-1,1,1),0),0),PLE!$AA$28*OFFSET(Import.PLQ,$A32-1,P$15-1,1,1)),IF($E32&lt;&gt;1,IF(ISNUMBER(INDEX(Import.PLE,Detalhamento!$E32,Detalhamento!P$15)),IF(INDEX(Import.PLE,Detalhamento!$E32,Detalhamento!P$15)&lt;=mediçao,0,OFFSET(Import.PLQ,$A32-1,P$15-1,1,1)),OFFSET(Import.PLQ,$A32-1,P$15-1,1,1)),(1-PLE!$AA$28)*OFFSET(Import.PLQ,$A32-1,P$15-1,1,1))))</f>
        <v>0</v>
      </c>
      <c r="Q32" s="146">
        <f ca="1">IF(Q$13="",0,CHOOSE(Detalhamento.OpçãoServiços,OFFSET(Import.PLQ,$A32-1,Q$15-1,1,1),IF($E32&lt;&gt;1,IF(ISNUMBER(INDEX(Import.PLE,Detalhamento!$E32,Detalhamento!Q$15)),IF(INDEX(Import.PLE,Detalhamento!$E32,Detalhamento!Q$15)&lt;=mediçao,OFFSET(Import.PLQ,$A32-1,Q$15-1,1,1),0),0),PLE!$AA$28*OFFSET(Import.PLQ,$A32-1,Q$15-1,1,1)),IF($E32&lt;&gt;1,IF(ISNUMBER(INDEX(Import.PLE,Detalhamento!$E32,Detalhamento!Q$15)),IF(INDEX(Import.PLE,Detalhamento!$E32,Detalhamento!Q$15)&lt;=mediçao,0,OFFSET(Import.PLQ,$A32-1,Q$15-1,1,1)),OFFSET(Import.PLQ,$A32-1,Q$15-1,1,1)),(1-PLE!$AA$28)*OFFSET(Import.PLQ,$A32-1,Q$15-1,1,1))))</f>
        <v>0</v>
      </c>
      <c r="R32" s="146">
        <f ca="1">IF(R$13="",0,CHOOSE(Detalhamento.OpçãoServiços,OFFSET(Import.PLQ,$A32-1,R$15-1,1,1),IF($E32&lt;&gt;1,IF(ISNUMBER(INDEX(Import.PLE,Detalhamento!$E32,Detalhamento!R$15)),IF(INDEX(Import.PLE,Detalhamento!$E32,Detalhamento!R$15)&lt;=mediçao,OFFSET(Import.PLQ,$A32-1,R$15-1,1,1),0),0),PLE!$AA$28*OFFSET(Import.PLQ,$A32-1,R$15-1,1,1)),IF($E32&lt;&gt;1,IF(ISNUMBER(INDEX(Import.PLE,Detalhamento!$E32,Detalhamento!R$15)),IF(INDEX(Import.PLE,Detalhamento!$E32,Detalhamento!R$15)&lt;=mediçao,0,OFFSET(Import.PLQ,$A32-1,R$15-1,1,1)),OFFSET(Import.PLQ,$A32-1,R$15-1,1,1)),(1-PLE!$AA$28)*OFFSET(Import.PLQ,$A32-1,R$15-1,1,1))))</f>
        <v>0</v>
      </c>
      <c r="S32" s="146">
        <f ca="1">IF(S$13="",0,CHOOSE(Detalhamento.OpçãoServiços,OFFSET(Import.PLQ,$A32-1,S$15-1,1,1),IF($E32&lt;&gt;1,IF(ISNUMBER(INDEX(Import.PLE,Detalhamento!$E32,Detalhamento!S$15)),IF(INDEX(Import.PLE,Detalhamento!$E32,Detalhamento!S$15)&lt;=mediçao,OFFSET(Import.PLQ,$A32-1,S$15-1,1,1),0),0),PLE!$AA$28*OFFSET(Import.PLQ,$A32-1,S$15-1,1,1)),IF($E32&lt;&gt;1,IF(ISNUMBER(INDEX(Import.PLE,Detalhamento!$E32,Detalhamento!S$15)),IF(INDEX(Import.PLE,Detalhamento!$E32,Detalhamento!S$15)&lt;=mediçao,0,OFFSET(Import.PLQ,$A32-1,S$15-1,1,1)),OFFSET(Import.PLQ,$A32-1,S$15-1,1,1)),(1-PLE!$AA$28)*OFFSET(Import.PLQ,$A32-1,S$15-1,1,1))))</f>
        <v>0</v>
      </c>
      <c r="T32" s="146">
        <f ca="1">IF(T$13="",0,CHOOSE(Detalhamento.OpçãoServiços,OFFSET(Import.PLQ,$A32-1,T$15-1,1,1),IF($E32&lt;&gt;1,IF(ISNUMBER(INDEX(Import.PLE,Detalhamento!$E32,Detalhamento!T$15)),IF(INDEX(Import.PLE,Detalhamento!$E32,Detalhamento!T$15)&lt;=mediçao,OFFSET(Import.PLQ,$A32-1,T$15-1,1,1),0),0),PLE!$AA$28*OFFSET(Import.PLQ,$A32-1,T$15-1,1,1)),IF($E32&lt;&gt;1,IF(ISNUMBER(INDEX(Import.PLE,Detalhamento!$E32,Detalhamento!T$15)),IF(INDEX(Import.PLE,Detalhamento!$E32,Detalhamento!T$15)&lt;=mediçao,0,OFFSET(Import.PLQ,$A32-1,T$15-1,1,1)),OFFSET(Import.PLQ,$A32-1,T$15-1,1,1)),(1-PLE!$AA$28)*OFFSET(Import.PLQ,$A32-1,T$15-1,1,1))))</f>
        <v>0</v>
      </c>
      <c r="U32" s="146">
        <f ca="1">IF(U$13="",0,CHOOSE(Detalhamento.OpçãoServiços,OFFSET(Import.PLQ,$A32-1,U$15-1,1,1),IF($E32&lt;&gt;1,IF(ISNUMBER(INDEX(Import.PLE,Detalhamento!$E32,Detalhamento!U$15)),IF(INDEX(Import.PLE,Detalhamento!$E32,Detalhamento!U$15)&lt;=mediçao,OFFSET(Import.PLQ,$A32-1,U$15-1,1,1),0),0),PLE!$AA$28*OFFSET(Import.PLQ,$A32-1,U$15-1,1,1)),IF($E32&lt;&gt;1,IF(ISNUMBER(INDEX(Import.PLE,Detalhamento!$E32,Detalhamento!U$15)),IF(INDEX(Import.PLE,Detalhamento!$E32,Detalhamento!U$15)&lt;=mediçao,0,OFFSET(Import.PLQ,$A32-1,U$15-1,1,1)),OFFSET(Import.PLQ,$A32-1,U$15-1,1,1)),(1-PLE!$AA$28)*OFFSET(Import.PLQ,$A32-1,U$15-1,1,1))))</f>
        <v>0</v>
      </c>
      <c r="V32" s="146">
        <f ca="1">IF(V$13="",0,CHOOSE(Detalhamento.OpçãoServiços,OFFSET(Import.PLQ,$A32-1,V$15-1,1,1),IF($E32&lt;&gt;1,IF(ISNUMBER(INDEX(Import.PLE,Detalhamento!$E32,Detalhamento!V$15)),IF(INDEX(Import.PLE,Detalhamento!$E32,Detalhamento!V$15)&lt;=mediçao,OFFSET(Import.PLQ,$A32-1,V$15-1,1,1),0),0),PLE!$AA$28*OFFSET(Import.PLQ,$A32-1,V$15-1,1,1)),IF($E32&lt;&gt;1,IF(ISNUMBER(INDEX(Import.PLE,Detalhamento!$E32,Detalhamento!V$15)),IF(INDEX(Import.PLE,Detalhamento!$E32,Detalhamento!V$15)&lt;=mediçao,0,OFFSET(Import.PLQ,$A32-1,V$15-1,1,1)),OFFSET(Import.PLQ,$A32-1,V$15-1,1,1)),(1-PLE!$AA$28)*OFFSET(Import.PLQ,$A32-1,V$15-1,1,1))))</f>
        <v>0</v>
      </c>
      <c r="W32" s="146">
        <f ca="1">IF(W$13="",0,CHOOSE(Detalhamento.OpçãoServiços,OFFSET(Import.PLQ,$A32-1,W$15-1,1,1),IF($E32&lt;&gt;1,IF(ISNUMBER(INDEX(Import.PLE,Detalhamento!$E32,Detalhamento!W$15)),IF(INDEX(Import.PLE,Detalhamento!$E32,Detalhamento!W$15)&lt;=mediçao,OFFSET(Import.PLQ,$A32-1,W$15-1,1,1),0),0),PLE!$AA$28*OFFSET(Import.PLQ,$A32-1,W$15-1,1,1)),IF($E32&lt;&gt;1,IF(ISNUMBER(INDEX(Import.PLE,Detalhamento!$E32,Detalhamento!W$15)),IF(INDEX(Import.PLE,Detalhamento!$E32,Detalhamento!W$15)&lt;=mediçao,0,OFFSET(Import.PLQ,$A32-1,W$15-1,1,1)),OFFSET(Import.PLQ,$A32-1,W$15-1,1,1)),(1-PLE!$AA$28)*OFFSET(Import.PLQ,$A32-1,W$15-1,1,1))))</f>
        <v>0</v>
      </c>
      <c r="X32" s="146">
        <f ca="1">IF(X$13="",0,CHOOSE(Detalhamento.OpçãoServiços,OFFSET(Import.PLQ,$A32-1,X$15-1,1,1),IF($E32&lt;&gt;1,IF(ISNUMBER(INDEX(Import.PLE,Detalhamento!$E32,Detalhamento!X$15)),IF(INDEX(Import.PLE,Detalhamento!$E32,Detalhamento!X$15)&lt;=mediçao,OFFSET(Import.PLQ,$A32-1,X$15-1,1,1),0),0),PLE!$AA$28*OFFSET(Import.PLQ,$A32-1,X$15-1,1,1)),IF($E32&lt;&gt;1,IF(ISNUMBER(INDEX(Import.PLE,Detalhamento!$E32,Detalhamento!X$15)),IF(INDEX(Import.PLE,Detalhamento!$E32,Detalhamento!X$15)&lt;=mediçao,0,OFFSET(Import.PLQ,$A32-1,X$15-1,1,1)),OFFSET(Import.PLQ,$A32-1,X$15-1,1,1)),(1-PLE!$AA$28)*OFFSET(Import.PLQ,$A32-1,X$15-1,1,1))))</f>
        <v>0</v>
      </c>
      <c r="Y32" s="146">
        <f ca="1">IF(Y$13="",0,CHOOSE(Detalhamento.OpçãoServiços,OFFSET(Import.PLQ,$A32-1,Y$15-1,1,1),IF($E32&lt;&gt;1,IF(ISNUMBER(INDEX(Import.PLE,Detalhamento!$E32,Detalhamento!Y$15)),IF(INDEX(Import.PLE,Detalhamento!$E32,Detalhamento!Y$15)&lt;=mediçao,OFFSET(Import.PLQ,$A32-1,Y$15-1,1,1),0),0),PLE!$AA$28*OFFSET(Import.PLQ,$A32-1,Y$15-1,1,1)),IF($E32&lt;&gt;1,IF(ISNUMBER(INDEX(Import.PLE,Detalhamento!$E32,Detalhamento!Y$15)),IF(INDEX(Import.PLE,Detalhamento!$E32,Detalhamento!Y$15)&lt;=mediçao,0,OFFSET(Import.PLQ,$A32-1,Y$15-1,1,1)),OFFSET(Import.PLQ,$A32-1,Y$15-1,1,1)),(1-PLE!$AA$28)*OFFSET(Import.PLQ,$A32-1,Y$15-1,1,1))))</f>
        <v>0</v>
      </c>
      <c r="Z32" s="146">
        <f ca="1">IF(Z$13="",0,CHOOSE(Detalhamento.OpçãoServiços,OFFSET(Import.PLQ,$A32-1,Z$15-1,1,1),IF($E32&lt;&gt;1,IF(ISNUMBER(INDEX(Import.PLE,Detalhamento!$E32,Detalhamento!Z$15)),IF(INDEX(Import.PLE,Detalhamento!$E32,Detalhamento!Z$15)&lt;=mediçao,OFFSET(Import.PLQ,$A32-1,Z$15-1,1,1),0),0),PLE!$AA$28*OFFSET(Import.PLQ,$A32-1,Z$15-1,1,1)),IF($E32&lt;&gt;1,IF(ISNUMBER(INDEX(Import.PLE,Detalhamento!$E32,Detalhamento!Z$15)),IF(INDEX(Import.PLE,Detalhamento!$E32,Detalhamento!Z$15)&lt;=mediçao,0,OFFSET(Import.PLQ,$A32-1,Z$15-1,1,1)),OFFSET(Import.PLQ,$A32-1,Z$15-1,1,1)),(1-PLE!$AA$28)*OFFSET(Import.PLQ,$A32-1,Z$15-1,1,1))))</f>
        <v>0</v>
      </c>
      <c r="AA32" s="146">
        <f ca="1">IF(AA$13="",0,CHOOSE(Detalhamento.OpçãoServiços,OFFSET(Import.PLQ,$A32-1,AA$15-1,1,1),IF($E32&lt;&gt;1,IF(ISNUMBER(INDEX(Import.PLE,Detalhamento!$E32,Detalhamento!AA$15)),IF(INDEX(Import.PLE,Detalhamento!$E32,Detalhamento!AA$15)&lt;=mediçao,OFFSET(Import.PLQ,$A32-1,AA$15-1,1,1),0),0),PLE!$AA$28*OFFSET(Import.PLQ,$A32-1,AA$15-1,1,1)),IF($E32&lt;&gt;1,IF(ISNUMBER(INDEX(Import.PLE,Detalhamento!$E32,Detalhamento!AA$15)),IF(INDEX(Import.PLE,Detalhamento!$E32,Detalhamento!AA$15)&lt;=mediçao,0,OFFSET(Import.PLQ,$A32-1,AA$15-1,1,1)),OFFSET(Import.PLQ,$A32-1,AA$15-1,1,1)),(1-PLE!$AA$28)*OFFSET(Import.PLQ,$A32-1,AA$15-1,1,1))))</f>
        <v>0</v>
      </c>
      <c r="AB32" s="146">
        <f ca="1">IF(AB$13="",0,CHOOSE(Detalhamento.OpçãoServiços,OFFSET(Import.PLQ,$A32-1,AB$15-1,1,1),IF($E32&lt;&gt;1,IF(ISNUMBER(INDEX(Import.PLE,Detalhamento!$E32,Detalhamento!AB$15)),IF(INDEX(Import.PLE,Detalhamento!$E32,Detalhamento!AB$15)&lt;=mediçao,OFFSET(Import.PLQ,$A32-1,AB$15-1,1,1),0),0),PLE!$AA$28*OFFSET(Import.PLQ,$A32-1,AB$15-1,1,1)),IF($E32&lt;&gt;1,IF(ISNUMBER(INDEX(Import.PLE,Detalhamento!$E32,Detalhamento!AB$15)),IF(INDEX(Import.PLE,Detalhamento!$E32,Detalhamento!AB$15)&lt;=mediçao,0,OFFSET(Import.PLQ,$A32-1,AB$15-1,1,1)),OFFSET(Import.PLQ,$A32-1,AB$15-1,1,1)),(1-PLE!$AA$28)*OFFSET(Import.PLQ,$A32-1,AB$15-1,1,1))))</f>
        <v>0</v>
      </c>
      <c r="AC32" s="146">
        <f ca="1">IF(AC$13="",0,CHOOSE(Detalhamento.OpçãoServiços,OFFSET(Import.PLQ,$A32-1,AC$15-1,1,1),IF($E32&lt;&gt;1,IF(ISNUMBER(INDEX(Import.PLE,Detalhamento!$E32,Detalhamento!AC$15)),IF(INDEX(Import.PLE,Detalhamento!$E32,Detalhamento!AC$15)&lt;=mediçao,OFFSET(Import.PLQ,$A32-1,AC$15-1,1,1),0),0),PLE!$AA$28*OFFSET(Import.PLQ,$A32-1,AC$15-1,1,1)),IF($E32&lt;&gt;1,IF(ISNUMBER(INDEX(Import.PLE,Detalhamento!$E32,Detalhamento!AC$15)),IF(INDEX(Import.PLE,Detalhamento!$E32,Detalhamento!AC$15)&lt;=mediçao,0,OFFSET(Import.PLQ,$A32-1,AC$15-1,1,1)),OFFSET(Import.PLQ,$A32-1,AC$15-1,1,1)),(1-PLE!$AA$28)*OFFSET(Import.PLQ,$A32-1,AC$15-1,1,1))))</f>
        <v>0</v>
      </c>
      <c r="AD32" s="146">
        <f ca="1">IF(AD$13="",0,CHOOSE(Detalhamento.OpçãoServiços,OFFSET(Import.PLQ,$A32-1,AD$15-1,1,1),IF($E32&lt;&gt;1,IF(ISNUMBER(INDEX(Import.PLE,Detalhamento!$E32,Detalhamento!AD$15)),IF(INDEX(Import.PLE,Detalhamento!$E32,Detalhamento!AD$15)&lt;=mediçao,OFFSET(Import.PLQ,$A32-1,AD$15-1,1,1),0),0),PLE!$AA$28*OFFSET(Import.PLQ,$A32-1,AD$15-1,1,1)),IF($E32&lt;&gt;1,IF(ISNUMBER(INDEX(Import.PLE,Detalhamento!$E32,Detalhamento!AD$15)),IF(INDEX(Import.PLE,Detalhamento!$E32,Detalhamento!AD$15)&lt;=mediçao,0,OFFSET(Import.PLQ,$A32-1,AD$15-1,1,1)),OFFSET(Import.PLQ,$A32-1,AD$15-1,1,1)),(1-PLE!$AA$28)*OFFSET(Import.PLQ,$A32-1,AD$15-1,1,1))))</f>
        <v>0</v>
      </c>
      <c r="AE32" s="146">
        <f ca="1">IF(AE$13="",0,CHOOSE(Detalhamento.OpçãoServiços,OFFSET(Import.PLQ,$A32-1,AE$15-1,1,1),IF($E32&lt;&gt;1,IF(ISNUMBER(INDEX(Import.PLE,Detalhamento!$E32,Detalhamento!AE$15)),IF(INDEX(Import.PLE,Detalhamento!$E32,Detalhamento!AE$15)&lt;=mediçao,OFFSET(Import.PLQ,$A32-1,AE$15-1,1,1),0),0),PLE!$AA$28*OFFSET(Import.PLQ,$A32-1,AE$15-1,1,1)),IF($E32&lt;&gt;1,IF(ISNUMBER(INDEX(Import.PLE,Detalhamento!$E32,Detalhamento!AE$15)),IF(INDEX(Import.PLE,Detalhamento!$E32,Detalhamento!AE$15)&lt;=mediçao,0,OFFSET(Import.PLQ,$A32-1,AE$15-1,1,1)),OFFSET(Import.PLQ,$A32-1,AE$15-1,1,1)),(1-PLE!$AA$28)*OFFSET(Import.PLQ,$A32-1,AE$15-1,1,1))))</f>
        <v>0</v>
      </c>
      <c r="AF32" s="146">
        <f ca="1">IF(AF$13="",0,CHOOSE(Detalhamento.OpçãoServiços,OFFSET(Import.PLQ,$A32-1,AF$15-1,1,1),IF($E32&lt;&gt;1,IF(ISNUMBER(INDEX(Import.PLE,Detalhamento!$E32,Detalhamento!AF$15)),IF(INDEX(Import.PLE,Detalhamento!$E32,Detalhamento!AF$15)&lt;=mediçao,OFFSET(Import.PLQ,$A32-1,AF$15-1,1,1),0),0),PLE!$AA$28*OFFSET(Import.PLQ,$A32-1,AF$15-1,1,1)),IF($E32&lt;&gt;1,IF(ISNUMBER(INDEX(Import.PLE,Detalhamento!$E32,Detalhamento!AF$15)),IF(INDEX(Import.PLE,Detalhamento!$E32,Detalhamento!AF$15)&lt;=mediçao,0,OFFSET(Import.PLQ,$A32-1,AF$15-1,1,1)),OFFSET(Import.PLQ,$A32-1,AF$15-1,1,1)),(1-PLE!$AA$28)*OFFSET(Import.PLQ,$A32-1,AF$15-1,1,1))))</f>
        <v>0</v>
      </c>
      <c r="AG32" s="146">
        <f ca="1">IF(AG$13="",0,CHOOSE(Detalhamento.OpçãoServiços,OFFSET(Import.PLQ,$A32-1,AG$15-1,1,1),IF($E32&lt;&gt;1,IF(ISNUMBER(INDEX(Import.PLE,Detalhamento!$E32,Detalhamento!AG$15)),IF(INDEX(Import.PLE,Detalhamento!$E32,Detalhamento!AG$15)&lt;=mediçao,OFFSET(Import.PLQ,$A32-1,AG$15-1,1,1),0),0),PLE!$AA$28*OFFSET(Import.PLQ,$A32-1,AG$15-1,1,1)),IF($E32&lt;&gt;1,IF(ISNUMBER(INDEX(Import.PLE,Detalhamento!$E32,Detalhamento!AG$15)),IF(INDEX(Import.PLE,Detalhamento!$E32,Detalhamento!AG$15)&lt;=mediçao,0,OFFSET(Import.PLQ,$A32-1,AG$15-1,1,1)),OFFSET(Import.PLQ,$A32-1,AG$15-1,1,1)),(1-PLE!$AA$28)*OFFSET(Import.PLQ,$A32-1,AG$15-1,1,1))))</f>
        <v>0</v>
      </c>
      <c r="AH32" s="146">
        <f ca="1">IF(AH$13="",0,CHOOSE(Detalhamento.OpçãoServiços,OFFSET(Import.PLQ,$A32-1,AH$15-1,1,1),IF($E32&lt;&gt;1,IF(ISNUMBER(INDEX(Import.PLE,Detalhamento!$E32,Detalhamento!AH$15)),IF(INDEX(Import.PLE,Detalhamento!$E32,Detalhamento!AH$15)&lt;=mediçao,OFFSET(Import.PLQ,$A32-1,AH$15-1,1,1),0),0),PLE!$AA$28*OFFSET(Import.PLQ,$A32-1,AH$15-1,1,1)),IF($E32&lt;&gt;1,IF(ISNUMBER(INDEX(Import.PLE,Detalhamento!$E32,Detalhamento!AH$15)),IF(INDEX(Import.PLE,Detalhamento!$E32,Detalhamento!AH$15)&lt;=mediçao,0,OFFSET(Import.PLQ,$A32-1,AH$15-1,1,1)),OFFSET(Import.PLQ,$A32-1,AH$15-1,1,1)),(1-PLE!$AA$28)*OFFSET(Import.PLQ,$A32-1,AH$15-1,1,1))))</f>
        <v>0</v>
      </c>
      <c r="AI32" s="146">
        <f ca="1">IF(AI$13="",0,CHOOSE(Detalhamento.OpçãoServiços,OFFSET(Import.PLQ,$A32-1,AI$15-1,1,1),IF($E32&lt;&gt;1,IF(ISNUMBER(INDEX(Import.PLE,Detalhamento!$E32,Detalhamento!AI$15)),IF(INDEX(Import.PLE,Detalhamento!$E32,Detalhamento!AI$15)&lt;=mediçao,OFFSET(Import.PLQ,$A32-1,AI$15-1,1,1),0),0),PLE!$AA$28*OFFSET(Import.PLQ,$A32-1,AI$15-1,1,1)),IF($E32&lt;&gt;1,IF(ISNUMBER(INDEX(Import.PLE,Detalhamento!$E32,Detalhamento!AI$15)),IF(INDEX(Import.PLE,Detalhamento!$E32,Detalhamento!AI$15)&lt;=mediçao,0,OFFSET(Import.PLQ,$A32-1,AI$15-1,1,1)),OFFSET(Import.PLQ,$A32-1,AI$15-1,1,1)),(1-PLE!$AA$28)*OFFSET(Import.PLQ,$A32-1,AI$15-1,1,1))))</f>
        <v>0</v>
      </c>
      <c r="AJ32" s="146">
        <f ca="1">IF(AJ$13="",0,CHOOSE(Detalhamento.OpçãoServiços,OFFSET(Import.PLQ,$A32-1,AJ$15-1,1,1),IF($E32&lt;&gt;1,IF(ISNUMBER(INDEX(Import.PLE,Detalhamento!$E32,Detalhamento!AJ$15)),IF(INDEX(Import.PLE,Detalhamento!$E32,Detalhamento!AJ$15)&lt;=mediçao,OFFSET(Import.PLQ,$A32-1,AJ$15-1,1,1),0),0),PLE!$AA$28*OFFSET(Import.PLQ,$A32-1,AJ$15-1,1,1)),IF($E32&lt;&gt;1,IF(ISNUMBER(INDEX(Import.PLE,Detalhamento!$E32,Detalhamento!AJ$15)),IF(INDEX(Import.PLE,Detalhamento!$E32,Detalhamento!AJ$15)&lt;=mediçao,0,OFFSET(Import.PLQ,$A32-1,AJ$15-1,1,1)),OFFSET(Import.PLQ,$A32-1,AJ$15-1,1,1)),(1-PLE!$AA$28)*OFFSET(Import.PLQ,$A32-1,AJ$15-1,1,1))))</f>
        <v>0</v>
      </c>
      <c r="AK32" s="146">
        <f ca="1">IF(AK$13="",0,CHOOSE(Detalhamento.OpçãoServiços,OFFSET(Import.PLQ,$A32-1,AK$15-1,1,1),IF($E32&lt;&gt;1,IF(ISNUMBER(INDEX(Import.PLE,Detalhamento!$E32,Detalhamento!AK$15)),IF(INDEX(Import.PLE,Detalhamento!$E32,Detalhamento!AK$15)&lt;=mediçao,OFFSET(Import.PLQ,$A32-1,AK$15-1,1,1),0),0),PLE!$AA$28*OFFSET(Import.PLQ,$A32-1,AK$15-1,1,1)),IF($E32&lt;&gt;1,IF(ISNUMBER(INDEX(Import.PLE,Detalhamento!$E32,Detalhamento!AK$15)),IF(INDEX(Import.PLE,Detalhamento!$E32,Detalhamento!AK$15)&lt;=mediçao,0,OFFSET(Import.PLQ,$A32-1,AK$15-1,1,1)),OFFSET(Import.PLQ,$A32-1,AK$15-1,1,1)),(1-PLE!$AA$28)*OFFSET(Import.PLQ,$A32-1,AK$15-1,1,1))))</f>
        <v>0</v>
      </c>
      <c r="AL32" s="146">
        <f ca="1">IF(AL$13="",0,CHOOSE(Detalhamento.OpçãoServiços,OFFSET(Import.PLQ,$A32-1,AL$15-1,1,1),IF($E32&lt;&gt;1,IF(ISNUMBER(INDEX(Import.PLE,Detalhamento!$E32,Detalhamento!AL$15)),IF(INDEX(Import.PLE,Detalhamento!$E32,Detalhamento!AL$15)&lt;=mediçao,OFFSET(Import.PLQ,$A32-1,AL$15-1,1,1),0),0),PLE!$AA$28*OFFSET(Import.PLQ,$A32-1,AL$15-1,1,1)),IF($E32&lt;&gt;1,IF(ISNUMBER(INDEX(Import.PLE,Detalhamento!$E32,Detalhamento!AL$15)),IF(INDEX(Import.PLE,Detalhamento!$E32,Detalhamento!AL$15)&lt;=mediçao,0,OFFSET(Import.PLQ,$A32-1,AL$15-1,1,1)),OFFSET(Import.PLQ,$A32-1,AL$15-1,1,1)),(1-PLE!$AA$28)*OFFSET(Import.PLQ,$A32-1,AL$15-1,1,1))))</f>
        <v>0</v>
      </c>
      <c r="AM32" s="146">
        <f ca="1">IF(AM$13="",0,CHOOSE(Detalhamento.OpçãoServiços,OFFSET(Import.PLQ,$A32-1,AM$15-1,1,1),IF($E32&lt;&gt;1,IF(ISNUMBER(INDEX(Import.PLE,Detalhamento!$E32,Detalhamento!AM$15)),IF(INDEX(Import.PLE,Detalhamento!$E32,Detalhamento!AM$15)&lt;=mediçao,OFFSET(Import.PLQ,$A32-1,AM$15-1,1,1),0),0),PLE!$AA$28*OFFSET(Import.PLQ,$A32-1,AM$15-1,1,1)),IF($E32&lt;&gt;1,IF(ISNUMBER(INDEX(Import.PLE,Detalhamento!$E32,Detalhamento!AM$15)),IF(INDEX(Import.PLE,Detalhamento!$E32,Detalhamento!AM$15)&lt;=mediçao,0,OFFSET(Import.PLQ,$A32-1,AM$15-1,1,1)),OFFSET(Import.PLQ,$A32-1,AM$15-1,1,1)),(1-PLE!$AA$28)*OFFSET(Import.PLQ,$A32-1,AM$15-1,1,1))))</f>
        <v>0</v>
      </c>
      <c r="AN32" s="146">
        <f ca="1">IF(AN$13="",0,CHOOSE(Detalhamento.OpçãoServiços,OFFSET(Import.PLQ,$A32-1,AN$15-1,1,1),IF($E32&lt;&gt;1,IF(ISNUMBER(INDEX(Import.PLE,Detalhamento!$E32,Detalhamento!AN$15)),IF(INDEX(Import.PLE,Detalhamento!$E32,Detalhamento!AN$15)&lt;=mediçao,OFFSET(Import.PLQ,$A32-1,AN$15-1,1,1),0),0),PLE!$AA$28*OFFSET(Import.PLQ,$A32-1,AN$15-1,1,1)),IF($E32&lt;&gt;1,IF(ISNUMBER(INDEX(Import.PLE,Detalhamento!$E32,Detalhamento!AN$15)),IF(INDEX(Import.PLE,Detalhamento!$E32,Detalhamento!AN$15)&lt;=mediçao,0,OFFSET(Import.PLQ,$A32-1,AN$15-1,1,1)),OFFSET(Import.PLQ,$A32-1,AN$15-1,1,1)),(1-PLE!$AA$28)*OFFSET(Import.PLQ,$A32-1,AN$15-1,1,1))))</f>
        <v>0</v>
      </c>
      <c r="AO32" s="146">
        <f ca="1">IF(AO$13="",0,CHOOSE(Detalhamento.OpçãoServiços,OFFSET(Import.PLQ,$A32-1,AO$15-1,1,1),IF($E32&lt;&gt;1,IF(ISNUMBER(INDEX(Import.PLE,Detalhamento!$E32,Detalhamento!AO$15)),IF(INDEX(Import.PLE,Detalhamento!$E32,Detalhamento!AO$15)&lt;=mediçao,OFFSET(Import.PLQ,$A32-1,AO$15-1,1,1),0),0),PLE!$AA$28*OFFSET(Import.PLQ,$A32-1,AO$15-1,1,1)),IF($E32&lt;&gt;1,IF(ISNUMBER(INDEX(Import.PLE,Detalhamento!$E32,Detalhamento!AO$15)),IF(INDEX(Import.PLE,Detalhamento!$E32,Detalhamento!AO$15)&lt;=mediçao,0,OFFSET(Import.PLQ,$A32-1,AO$15-1,1,1)),OFFSET(Import.PLQ,$A32-1,AO$15-1,1,1)),(1-PLE!$AA$28)*OFFSET(Import.PLQ,$A32-1,AO$15-1,1,1))))</f>
        <v>0</v>
      </c>
      <c r="AP32" s="146">
        <f ca="1">IF(AP$13="",0,CHOOSE(Detalhamento.OpçãoServiços,OFFSET(Import.PLQ,$A32-1,AP$15-1,1,1),IF($E32&lt;&gt;1,IF(ISNUMBER(INDEX(Import.PLE,Detalhamento!$E32,Detalhamento!AP$15)),IF(INDEX(Import.PLE,Detalhamento!$E32,Detalhamento!AP$15)&lt;=mediçao,OFFSET(Import.PLQ,$A32-1,AP$15-1,1,1),0),0),PLE!$AA$28*OFFSET(Import.PLQ,$A32-1,AP$15-1,1,1)),IF($E32&lt;&gt;1,IF(ISNUMBER(INDEX(Import.PLE,Detalhamento!$E32,Detalhamento!AP$15)),IF(INDEX(Import.PLE,Detalhamento!$E32,Detalhamento!AP$15)&lt;=mediçao,0,OFFSET(Import.PLQ,$A32-1,AP$15-1,1,1)),OFFSET(Import.PLQ,$A32-1,AP$15-1,1,1)),(1-PLE!$AA$28)*OFFSET(Import.PLQ,$A32-1,AP$15-1,1,1))))</f>
        <v>0</v>
      </c>
      <c r="AQ32" s="146">
        <f ca="1">IF(AQ$13="",0,CHOOSE(Detalhamento.OpçãoServiços,OFFSET(Import.PLQ,$A32-1,AQ$15-1,1,1),IF($E32&lt;&gt;1,IF(ISNUMBER(INDEX(Import.PLE,Detalhamento!$E32,Detalhamento!AQ$15)),IF(INDEX(Import.PLE,Detalhamento!$E32,Detalhamento!AQ$15)&lt;=mediçao,OFFSET(Import.PLQ,$A32-1,AQ$15-1,1,1),0),0),PLE!$AA$28*OFFSET(Import.PLQ,$A32-1,AQ$15-1,1,1)),IF($E32&lt;&gt;1,IF(ISNUMBER(INDEX(Import.PLE,Detalhamento!$E32,Detalhamento!AQ$15)),IF(INDEX(Import.PLE,Detalhamento!$E32,Detalhamento!AQ$15)&lt;=mediçao,0,OFFSET(Import.PLQ,$A32-1,AQ$15-1,1,1)),OFFSET(Import.PLQ,$A32-1,AQ$15-1,1,1)),(1-PLE!$AA$28)*OFFSET(Import.PLQ,$A32-1,AQ$15-1,1,1))))</f>
        <v>0</v>
      </c>
      <c r="AR32" s="146">
        <f ca="1">IF(AR$13="",0,CHOOSE(Detalhamento.OpçãoServiços,OFFSET(Import.PLQ,$A32-1,AR$15-1,1,1),IF($E32&lt;&gt;1,IF(ISNUMBER(INDEX(Import.PLE,Detalhamento!$E32,Detalhamento!AR$15)),IF(INDEX(Import.PLE,Detalhamento!$E32,Detalhamento!AR$15)&lt;=mediçao,OFFSET(Import.PLQ,$A32-1,AR$15-1,1,1),0),0),PLE!$AA$28*OFFSET(Import.PLQ,$A32-1,AR$15-1,1,1)),IF($E32&lt;&gt;1,IF(ISNUMBER(INDEX(Import.PLE,Detalhamento!$E32,Detalhamento!AR$15)),IF(INDEX(Import.PLE,Detalhamento!$E32,Detalhamento!AR$15)&lt;=mediçao,0,OFFSET(Import.PLQ,$A32-1,AR$15-1,1,1)),OFFSET(Import.PLQ,$A32-1,AR$15-1,1,1)),(1-PLE!$AA$28)*OFFSET(Import.PLQ,$A32-1,AR$15-1,1,1))))</f>
        <v>0</v>
      </c>
      <c r="AS32" s="146">
        <f ca="1">IF(AS$13="",0,CHOOSE(Detalhamento.OpçãoServiços,OFFSET(Import.PLQ,$A32-1,AS$15-1,1,1),IF($E32&lt;&gt;1,IF(ISNUMBER(INDEX(Import.PLE,Detalhamento!$E32,Detalhamento!AS$15)),IF(INDEX(Import.PLE,Detalhamento!$E32,Detalhamento!AS$15)&lt;=mediçao,OFFSET(Import.PLQ,$A32-1,AS$15-1,1,1),0),0),PLE!$AA$28*OFFSET(Import.PLQ,$A32-1,AS$15-1,1,1)),IF($E32&lt;&gt;1,IF(ISNUMBER(INDEX(Import.PLE,Detalhamento!$E32,Detalhamento!AS$15)),IF(INDEX(Import.PLE,Detalhamento!$E32,Detalhamento!AS$15)&lt;=mediçao,0,OFFSET(Import.PLQ,$A32-1,AS$15-1,1,1)),OFFSET(Import.PLQ,$A32-1,AS$15-1,1,1)),(1-PLE!$AA$28)*OFFSET(Import.PLQ,$A32-1,AS$15-1,1,1))))</f>
        <v>0</v>
      </c>
      <c r="AT32" s="146">
        <f ca="1">IF(AT$13="",0,CHOOSE(Detalhamento.OpçãoServiços,OFFSET(Import.PLQ,$A32-1,AT$15-1,1,1),IF($E32&lt;&gt;1,IF(ISNUMBER(INDEX(Import.PLE,Detalhamento!$E32,Detalhamento!AT$15)),IF(INDEX(Import.PLE,Detalhamento!$E32,Detalhamento!AT$15)&lt;=mediçao,OFFSET(Import.PLQ,$A32-1,AT$15-1,1,1),0),0),PLE!$AA$28*OFFSET(Import.PLQ,$A32-1,AT$15-1,1,1)),IF($E32&lt;&gt;1,IF(ISNUMBER(INDEX(Import.PLE,Detalhamento!$E32,Detalhamento!AT$15)),IF(INDEX(Import.PLE,Detalhamento!$E32,Detalhamento!AT$15)&lt;=mediçao,0,OFFSET(Import.PLQ,$A32-1,AT$15-1,1,1)),OFFSET(Import.PLQ,$A32-1,AT$15-1,1,1)),(1-PLE!$AA$28)*OFFSET(Import.PLQ,$A32-1,AT$15-1,1,1))))</f>
        <v>0</v>
      </c>
      <c r="AU32" s="146">
        <f ca="1">IF(AU$13="",0,CHOOSE(Detalhamento.OpçãoServiços,OFFSET(Import.PLQ,$A32-1,AU$15-1,1,1),IF($E32&lt;&gt;1,IF(ISNUMBER(INDEX(Import.PLE,Detalhamento!$E32,Detalhamento!AU$15)),IF(INDEX(Import.PLE,Detalhamento!$E32,Detalhamento!AU$15)&lt;=mediçao,OFFSET(Import.PLQ,$A32-1,AU$15-1,1,1),0),0),PLE!$AA$28*OFFSET(Import.PLQ,$A32-1,AU$15-1,1,1)),IF($E32&lt;&gt;1,IF(ISNUMBER(INDEX(Import.PLE,Detalhamento!$E32,Detalhamento!AU$15)),IF(INDEX(Import.PLE,Detalhamento!$E32,Detalhamento!AU$15)&lt;=mediçao,0,OFFSET(Import.PLQ,$A32-1,AU$15-1,1,1)),OFFSET(Import.PLQ,$A32-1,AU$15-1,1,1)),(1-PLE!$AA$28)*OFFSET(Import.PLQ,$A32-1,AU$15-1,1,1))))</f>
        <v>0</v>
      </c>
      <c r="AV32" s="146">
        <f ca="1">IF(AV$13="",0,CHOOSE(Detalhamento.OpçãoServiços,OFFSET(Import.PLQ,$A32-1,AV$15-1,1,1),IF($E32&lt;&gt;1,IF(ISNUMBER(INDEX(Import.PLE,Detalhamento!$E32,Detalhamento!AV$15)),IF(INDEX(Import.PLE,Detalhamento!$E32,Detalhamento!AV$15)&lt;=mediçao,OFFSET(Import.PLQ,$A32-1,AV$15-1,1,1),0),0),PLE!$AA$28*OFFSET(Import.PLQ,$A32-1,AV$15-1,1,1)),IF($E32&lt;&gt;1,IF(ISNUMBER(INDEX(Import.PLE,Detalhamento!$E32,Detalhamento!AV$15)),IF(INDEX(Import.PLE,Detalhamento!$E32,Detalhamento!AV$15)&lt;=mediçao,0,OFFSET(Import.PLQ,$A32-1,AV$15-1,1,1)),OFFSET(Import.PLQ,$A32-1,AV$15-1,1,1)),(1-PLE!$AA$28)*OFFSET(Import.PLQ,$A32-1,AV$15-1,1,1))))</f>
        <v>0</v>
      </c>
      <c r="AW32" s="146">
        <f ca="1">IF(AW$13="",0,CHOOSE(Detalhamento.OpçãoServiços,OFFSET(Import.PLQ,$A32-1,AW$15-1,1,1),IF($E32&lt;&gt;1,IF(ISNUMBER(INDEX(Import.PLE,Detalhamento!$E32,Detalhamento!AW$15)),IF(INDEX(Import.PLE,Detalhamento!$E32,Detalhamento!AW$15)&lt;=mediçao,OFFSET(Import.PLQ,$A32-1,AW$15-1,1,1),0),0),PLE!$AA$28*OFFSET(Import.PLQ,$A32-1,AW$15-1,1,1)),IF($E32&lt;&gt;1,IF(ISNUMBER(INDEX(Import.PLE,Detalhamento!$E32,Detalhamento!AW$15)),IF(INDEX(Import.PLE,Detalhamento!$E32,Detalhamento!AW$15)&lt;=mediçao,0,OFFSET(Import.PLQ,$A32-1,AW$15-1,1,1)),OFFSET(Import.PLQ,$A32-1,AW$15-1,1,1)),(1-PLE!$AA$28)*OFFSET(Import.PLQ,$A32-1,AW$15-1,1,1))))</f>
        <v>0</v>
      </c>
      <c r="AX32" s="146">
        <f ca="1">IF(AX$13="",0,CHOOSE(Detalhamento.OpçãoServiços,OFFSET(Import.PLQ,$A32-1,AX$15-1,1,1),IF($E32&lt;&gt;1,IF(ISNUMBER(INDEX(Import.PLE,Detalhamento!$E32,Detalhamento!AX$15)),IF(INDEX(Import.PLE,Detalhamento!$E32,Detalhamento!AX$15)&lt;=mediçao,OFFSET(Import.PLQ,$A32-1,AX$15-1,1,1),0),0),PLE!$AA$28*OFFSET(Import.PLQ,$A32-1,AX$15-1,1,1)),IF($E32&lt;&gt;1,IF(ISNUMBER(INDEX(Import.PLE,Detalhamento!$E32,Detalhamento!AX$15)),IF(INDEX(Import.PLE,Detalhamento!$E32,Detalhamento!AX$15)&lt;=mediçao,0,OFFSET(Import.PLQ,$A32-1,AX$15-1,1,1)),OFFSET(Import.PLQ,$A32-1,AX$15-1,1,1)),(1-PLE!$AA$28)*OFFSET(Import.PLQ,$A32-1,AX$15-1,1,1))))</f>
        <v>0</v>
      </c>
      <c r="AY32" s="146">
        <f ca="1">IF(AY$13="",0,CHOOSE(Detalhamento.OpçãoServiços,OFFSET(Import.PLQ,$A32-1,AY$15-1,1,1),IF($E32&lt;&gt;1,IF(ISNUMBER(INDEX(Import.PLE,Detalhamento!$E32,Detalhamento!AY$15)),IF(INDEX(Import.PLE,Detalhamento!$E32,Detalhamento!AY$15)&lt;=mediçao,OFFSET(Import.PLQ,$A32-1,AY$15-1,1,1),0),0),PLE!$AA$28*OFFSET(Import.PLQ,$A32-1,AY$15-1,1,1)),IF($E32&lt;&gt;1,IF(ISNUMBER(INDEX(Import.PLE,Detalhamento!$E32,Detalhamento!AY$15)),IF(INDEX(Import.PLE,Detalhamento!$E32,Detalhamento!AY$15)&lt;=mediçao,0,OFFSET(Import.PLQ,$A32-1,AY$15-1,1,1)),OFFSET(Import.PLQ,$A32-1,AY$15-1,1,1)),(1-PLE!$AA$28)*OFFSET(Import.PLQ,$A32-1,AY$15-1,1,1))))</f>
        <v>0</v>
      </c>
      <c r="AZ32" s="146">
        <f ca="1">IF(AZ$13="",0,CHOOSE(Detalhamento.OpçãoServiços,OFFSET(Import.PLQ,$A32-1,AZ$15-1,1,1),IF($E32&lt;&gt;1,IF(ISNUMBER(INDEX(Import.PLE,Detalhamento!$E32,Detalhamento!AZ$15)),IF(INDEX(Import.PLE,Detalhamento!$E32,Detalhamento!AZ$15)&lt;=mediçao,OFFSET(Import.PLQ,$A32-1,AZ$15-1,1,1),0),0),PLE!$AA$28*OFFSET(Import.PLQ,$A32-1,AZ$15-1,1,1)),IF($E32&lt;&gt;1,IF(ISNUMBER(INDEX(Import.PLE,Detalhamento!$E32,Detalhamento!AZ$15)),IF(INDEX(Import.PLE,Detalhamento!$E32,Detalhamento!AZ$15)&lt;=mediçao,0,OFFSET(Import.PLQ,$A32-1,AZ$15-1,1,1)),OFFSET(Import.PLQ,$A32-1,AZ$15-1,1,1)),(1-PLE!$AA$28)*OFFSET(Import.PLQ,$A32-1,AZ$15-1,1,1))))</f>
        <v>0</v>
      </c>
      <c r="BA32" s="146">
        <f ca="1">IF(BA$13="",0,CHOOSE(Detalhamento.OpçãoServiços,OFFSET(Import.PLQ,$A32-1,BA$15-1,1,1),IF($E32&lt;&gt;1,IF(ISNUMBER(INDEX(Import.PLE,Detalhamento!$E32,Detalhamento!BA$15)),IF(INDEX(Import.PLE,Detalhamento!$E32,Detalhamento!BA$15)&lt;=mediçao,OFFSET(Import.PLQ,$A32-1,BA$15-1,1,1),0),0),PLE!$AA$28*OFFSET(Import.PLQ,$A32-1,BA$15-1,1,1)),IF($E32&lt;&gt;1,IF(ISNUMBER(INDEX(Import.PLE,Detalhamento!$E32,Detalhamento!BA$15)),IF(INDEX(Import.PLE,Detalhamento!$E32,Detalhamento!BA$15)&lt;=mediçao,0,OFFSET(Import.PLQ,$A32-1,BA$15-1,1,1)),OFFSET(Import.PLQ,$A32-1,BA$15-1,1,1)),(1-PLE!$AA$28)*OFFSET(Import.PLQ,$A32-1,BA$15-1,1,1))))</f>
        <v>0</v>
      </c>
      <c r="BB32" s="146">
        <f ca="1">IF(BB$13="",0,CHOOSE(Detalhamento.OpçãoServiços,OFFSET(Import.PLQ,$A32-1,BB$15-1,1,1),IF($E32&lt;&gt;1,IF(ISNUMBER(INDEX(Import.PLE,Detalhamento!$E32,Detalhamento!BB$15)),IF(INDEX(Import.PLE,Detalhamento!$E32,Detalhamento!BB$15)&lt;=mediçao,OFFSET(Import.PLQ,$A32-1,BB$15-1,1,1),0),0),PLE!$AA$28*OFFSET(Import.PLQ,$A32-1,BB$15-1,1,1)),IF($E32&lt;&gt;1,IF(ISNUMBER(INDEX(Import.PLE,Detalhamento!$E32,Detalhamento!BB$15)),IF(INDEX(Import.PLE,Detalhamento!$E32,Detalhamento!BB$15)&lt;=mediçao,0,OFFSET(Import.PLQ,$A32-1,BB$15-1,1,1)),OFFSET(Import.PLQ,$A32-1,BB$15-1,1,1)),(1-PLE!$AA$28)*OFFSET(Import.PLQ,$A32-1,BB$15-1,1,1))))</f>
        <v>0</v>
      </c>
      <c r="BC32" s="146">
        <f ca="1">IF(BC$13="",0,CHOOSE(Detalhamento.OpçãoServiços,OFFSET(Import.PLQ,$A32-1,BC$15-1,1,1),IF($E32&lt;&gt;1,IF(ISNUMBER(INDEX(Import.PLE,Detalhamento!$E32,Detalhamento!BC$15)),IF(INDEX(Import.PLE,Detalhamento!$E32,Detalhamento!BC$15)&lt;=mediçao,OFFSET(Import.PLQ,$A32-1,BC$15-1,1,1),0),0),PLE!$AA$28*OFFSET(Import.PLQ,$A32-1,BC$15-1,1,1)),IF($E32&lt;&gt;1,IF(ISNUMBER(INDEX(Import.PLE,Detalhamento!$E32,Detalhamento!BC$15)),IF(INDEX(Import.PLE,Detalhamento!$E32,Detalhamento!BC$15)&lt;=mediçao,0,OFFSET(Import.PLQ,$A32-1,BC$15-1,1,1)),OFFSET(Import.PLQ,$A32-1,BC$15-1,1,1)),(1-PLE!$AA$28)*OFFSET(Import.PLQ,$A32-1,BC$15-1,1,1))))</f>
        <v>0</v>
      </c>
      <c r="BD32" s="146">
        <f ca="1">IF(BD$13="",0,CHOOSE(Detalhamento.OpçãoServiços,OFFSET(Import.PLQ,$A32-1,BD$15-1,1,1),IF($E32&lt;&gt;1,IF(ISNUMBER(INDEX(Import.PLE,Detalhamento!$E32,Detalhamento!BD$15)),IF(INDEX(Import.PLE,Detalhamento!$E32,Detalhamento!BD$15)&lt;=mediçao,OFFSET(Import.PLQ,$A32-1,BD$15-1,1,1),0),0),PLE!$AA$28*OFFSET(Import.PLQ,$A32-1,BD$15-1,1,1)),IF($E32&lt;&gt;1,IF(ISNUMBER(INDEX(Import.PLE,Detalhamento!$E32,Detalhamento!BD$15)),IF(INDEX(Import.PLE,Detalhamento!$E32,Detalhamento!BD$15)&lt;=mediçao,0,OFFSET(Import.PLQ,$A32-1,BD$15-1,1,1)),OFFSET(Import.PLQ,$A32-1,BD$15-1,1,1)),(1-PLE!$AA$28)*OFFSET(Import.PLQ,$A32-1,BD$15-1,1,1))))</f>
        <v>0</v>
      </c>
      <c r="BE32" s="146">
        <f ca="1">IF(BE$13="",0,CHOOSE(Detalhamento.OpçãoServiços,OFFSET(Import.PLQ,$A32-1,BE$15-1,1,1),IF($E32&lt;&gt;1,IF(ISNUMBER(INDEX(Import.PLE,Detalhamento!$E32,Detalhamento!BE$15)),IF(INDEX(Import.PLE,Detalhamento!$E32,Detalhamento!BE$15)&lt;=mediçao,OFFSET(Import.PLQ,$A32-1,BE$15-1,1,1),0),0),PLE!$AA$28*OFFSET(Import.PLQ,$A32-1,BE$15-1,1,1)),IF($E32&lt;&gt;1,IF(ISNUMBER(INDEX(Import.PLE,Detalhamento!$E32,Detalhamento!BE$15)),IF(INDEX(Import.PLE,Detalhamento!$E32,Detalhamento!BE$15)&lt;=mediçao,0,OFFSET(Import.PLQ,$A32-1,BE$15-1,1,1)),OFFSET(Import.PLQ,$A32-1,BE$15-1,1,1)),(1-PLE!$AA$28)*OFFSET(Import.PLQ,$A32-1,BE$15-1,1,1))))</f>
        <v>0</v>
      </c>
      <c r="BF32" s="146">
        <f ca="1">IF(BF$13="",0,CHOOSE(Detalhamento.OpçãoServiços,OFFSET(Import.PLQ,$A32-1,BF$15-1,1,1),IF($E32&lt;&gt;1,IF(ISNUMBER(INDEX(Import.PLE,Detalhamento!$E32,Detalhamento!BF$15)),IF(INDEX(Import.PLE,Detalhamento!$E32,Detalhamento!BF$15)&lt;=mediçao,OFFSET(Import.PLQ,$A32-1,BF$15-1,1,1),0),0),PLE!$AA$28*OFFSET(Import.PLQ,$A32-1,BF$15-1,1,1)),IF($E32&lt;&gt;1,IF(ISNUMBER(INDEX(Import.PLE,Detalhamento!$E32,Detalhamento!BF$15)),IF(INDEX(Import.PLE,Detalhamento!$E32,Detalhamento!BF$15)&lt;=mediçao,0,OFFSET(Import.PLQ,$A32-1,BF$15-1,1,1)),OFFSET(Import.PLQ,$A32-1,BF$15-1,1,1)),(1-PLE!$AA$28)*OFFSET(Import.PLQ,$A32-1,BF$15-1,1,1))))</f>
        <v>0</v>
      </c>
      <c r="BG32" s="146">
        <f ca="1">IF(BG$13="",0,CHOOSE(Detalhamento.OpçãoServiços,OFFSET(Import.PLQ,$A32-1,BG$15-1,1,1),IF($E32&lt;&gt;1,IF(ISNUMBER(INDEX(Import.PLE,Detalhamento!$E32,Detalhamento!BG$15)),IF(INDEX(Import.PLE,Detalhamento!$E32,Detalhamento!BG$15)&lt;=mediçao,OFFSET(Import.PLQ,$A32-1,BG$15-1,1,1),0),0),PLE!$AA$28*OFFSET(Import.PLQ,$A32-1,BG$15-1,1,1)),IF($E32&lt;&gt;1,IF(ISNUMBER(INDEX(Import.PLE,Detalhamento!$E32,Detalhamento!BG$15)),IF(INDEX(Import.PLE,Detalhamento!$E32,Detalhamento!BG$15)&lt;=mediçao,0,OFFSET(Import.PLQ,$A32-1,BG$15-1,1,1)),OFFSET(Import.PLQ,$A32-1,BG$15-1,1,1)),(1-PLE!$AA$28)*OFFSET(Import.PLQ,$A32-1,BG$15-1,1,1))))</f>
        <v>0</v>
      </c>
      <c r="BH32" s="146">
        <f ca="1">IF(BH$13="",0,CHOOSE(Detalhamento.OpçãoServiços,OFFSET(Import.PLQ,$A32-1,BH$15-1,1,1),IF($E32&lt;&gt;1,IF(ISNUMBER(INDEX(Import.PLE,Detalhamento!$E32,Detalhamento!BH$15)),IF(INDEX(Import.PLE,Detalhamento!$E32,Detalhamento!BH$15)&lt;=mediçao,OFFSET(Import.PLQ,$A32-1,BH$15-1,1,1),0),0),PLE!$AA$28*OFFSET(Import.PLQ,$A32-1,BH$15-1,1,1)),IF($E32&lt;&gt;1,IF(ISNUMBER(INDEX(Import.PLE,Detalhamento!$E32,Detalhamento!BH$15)),IF(INDEX(Import.PLE,Detalhamento!$E32,Detalhamento!BH$15)&lt;=mediçao,0,OFFSET(Import.PLQ,$A32-1,BH$15-1,1,1)),OFFSET(Import.PLQ,$A32-1,BH$15-1,1,1)),(1-PLE!$AA$28)*OFFSET(Import.PLQ,$A32-1,BH$15-1,1,1))))</f>
        <v>0</v>
      </c>
      <c r="BI32" s="146">
        <f ca="1">IF(BI$13="",0,CHOOSE(Detalhamento.OpçãoServiços,OFFSET(Import.PLQ,$A32-1,BI$15-1,1,1),IF($E32&lt;&gt;1,IF(ISNUMBER(INDEX(Import.PLE,Detalhamento!$E32,Detalhamento!BI$15)),IF(INDEX(Import.PLE,Detalhamento!$E32,Detalhamento!BI$15)&lt;=mediçao,OFFSET(Import.PLQ,$A32-1,BI$15-1,1,1),0),0),PLE!$AA$28*OFFSET(Import.PLQ,$A32-1,BI$15-1,1,1)),IF($E32&lt;&gt;1,IF(ISNUMBER(INDEX(Import.PLE,Detalhamento!$E32,Detalhamento!BI$15)),IF(INDEX(Import.PLE,Detalhamento!$E32,Detalhamento!BI$15)&lt;=mediçao,0,OFFSET(Import.PLQ,$A32-1,BI$15-1,1,1)),OFFSET(Import.PLQ,$A32-1,BI$15-1,1,1)),(1-PLE!$AA$28)*OFFSET(Import.PLQ,$A32-1,BI$15-1,1,1))))</f>
        <v>0</v>
      </c>
    </row>
    <row r="33" spans="1:61">
      <c r="A33" s="157">
        <v>11</v>
      </c>
      <c r="B33" s="21" t="e">
        <f t="shared" ca="1" si="2"/>
        <v>#REF!</v>
      </c>
      <c r="E33" s="155">
        <f t="shared" ca="1" si="3"/>
        <v>3</v>
      </c>
      <c r="F33" s="156" t="e">
        <f t="shared" ca="1" si="4"/>
        <v>#REF!</v>
      </c>
      <c r="G33" s="156" t="e">
        <f t="shared" ca="1" si="5"/>
        <v>#REF!</v>
      </c>
      <c r="H33" s="181" t="str">
        <f t="shared" ca="1" si="5"/>
        <v/>
      </c>
      <c r="I33" s="37" t="e">
        <f t="shared" ca="1" si="6"/>
        <v>#REF!</v>
      </c>
      <c r="J33" s="146" t="e">
        <f t="shared" ca="1" si="7"/>
        <v>#REF!</v>
      </c>
      <c r="K33" s="67"/>
      <c r="L33" s="146" t="e">
        <f ca="1">IF(L$13="",0,CHOOSE(Detalhamento.OpçãoServiços,OFFSET(Import.PLQ,$A33-1,L$15-1,1,1),IF($E33&lt;&gt;1,IF(ISNUMBER(INDEX(Import.PLE,Detalhamento!$E33,Detalhamento!L$15)),IF(INDEX(Import.PLE,Detalhamento!$E33,Detalhamento!L$15)&lt;=mediçao,OFFSET(Import.PLQ,$A33-1,L$15-1,1,1),0),0),PLE!$AA$28*OFFSET(Import.PLQ,$A33-1,L$15-1,1,1)),IF($E33&lt;&gt;1,IF(ISNUMBER(INDEX(Import.PLE,Detalhamento!$E33,Detalhamento!L$15)),IF(INDEX(Import.PLE,Detalhamento!$E33,Detalhamento!L$15)&lt;=mediçao,0,OFFSET(Import.PLQ,$A33-1,L$15-1,1,1)),OFFSET(Import.PLQ,$A33-1,L$15-1,1,1)),(1-PLE!$AA$28)*OFFSET(Import.PLQ,$A33-1,L$15-1,1,1))))</f>
        <v>#REF!</v>
      </c>
      <c r="M33" s="146" t="e">
        <f ca="1">IF(M$13="",0,CHOOSE(Detalhamento.OpçãoServiços,OFFSET(Import.PLQ,$A33-1,M$15-1,1,1),IF($E33&lt;&gt;1,IF(ISNUMBER(INDEX(Import.PLE,Detalhamento!$E33,Detalhamento!M$15)),IF(INDEX(Import.PLE,Detalhamento!$E33,Detalhamento!M$15)&lt;=mediçao,OFFSET(Import.PLQ,$A33-1,M$15-1,1,1),0),0),PLE!$AA$28*OFFSET(Import.PLQ,$A33-1,M$15-1,1,1)),IF($E33&lt;&gt;1,IF(ISNUMBER(INDEX(Import.PLE,Detalhamento!$E33,Detalhamento!M$15)),IF(INDEX(Import.PLE,Detalhamento!$E33,Detalhamento!M$15)&lt;=mediçao,0,OFFSET(Import.PLQ,$A33-1,M$15-1,1,1)),OFFSET(Import.PLQ,$A33-1,M$15-1,1,1)),(1-PLE!$AA$28)*OFFSET(Import.PLQ,$A33-1,M$15-1,1,1))))</f>
        <v>#REF!</v>
      </c>
      <c r="N33" s="146" t="e">
        <f ca="1">IF(N$13="",0,CHOOSE(Detalhamento.OpçãoServiços,OFFSET(Import.PLQ,$A33-1,N$15-1,1,1),IF($E33&lt;&gt;1,IF(ISNUMBER(INDEX(Import.PLE,Detalhamento!$E33,Detalhamento!N$15)),IF(INDEX(Import.PLE,Detalhamento!$E33,Detalhamento!N$15)&lt;=mediçao,OFFSET(Import.PLQ,$A33-1,N$15-1,1,1),0),0),PLE!$AA$28*OFFSET(Import.PLQ,$A33-1,N$15-1,1,1)),IF($E33&lt;&gt;1,IF(ISNUMBER(INDEX(Import.PLE,Detalhamento!$E33,Detalhamento!N$15)),IF(INDEX(Import.PLE,Detalhamento!$E33,Detalhamento!N$15)&lt;=mediçao,0,OFFSET(Import.PLQ,$A33-1,N$15-1,1,1)),OFFSET(Import.PLQ,$A33-1,N$15-1,1,1)),(1-PLE!$AA$28)*OFFSET(Import.PLQ,$A33-1,N$15-1,1,1))))</f>
        <v>#REF!</v>
      </c>
      <c r="O33" s="146" t="e">
        <f ca="1">IF(O$13="",0,CHOOSE(Detalhamento.OpçãoServiços,OFFSET(Import.PLQ,$A33-1,O$15-1,1,1),IF($E33&lt;&gt;1,IF(ISNUMBER(INDEX(Import.PLE,Detalhamento!$E33,Detalhamento!O$15)),IF(INDEX(Import.PLE,Detalhamento!$E33,Detalhamento!O$15)&lt;=mediçao,OFFSET(Import.PLQ,$A33-1,O$15-1,1,1),0),0),PLE!$AA$28*OFFSET(Import.PLQ,$A33-1,O$15-1,1,1)),IF($E33&lt;&gt;1,IF(ISNUMBER(INDEX(Import.PLE,Detalhamento!$E33,Detalhamento!O$15)),IF(INDEX(Import.PLE,Detalhamento!$E33,Detalhamento!O$15)&lt;=mediçao,0,OFFSET(Import.PLQ,$A33-1,O$15-1,1,1)),OFFSET(Import.PLQ,$A33-1,O$15-1,1,1)),(1-PLE!$AA$28)*OFFSET(Import.PLQ,$A33-1,O$15-1,1,1))))</f>
        <v>#REF!</v>
      </c>
      <c r="P33" s="146">
        <f ca="1">IF(P$13="",0,CHOOSE(Detalhamento.OpçãoServiços,OFFSET(Import.PLQ,$A33-1,P$15-1,1,1),IF($E33&lt;&gt;1,IF(ISNUMBER(INDEX(Import.PLE,Detalhamento!$E33,Detalhamento!P$15)),IF(INDEX(Import.PLE,Detalhamento!$E33,Detalhamento!P$15)&lt;=mediçao,OFFSET(Import.PLQ,$A33-1,P$15-1,1,1),0),0),PLE!$AA$28*OFFSET(Import.PLQ,$A33-1,P$15-1,1,1)),IF($E33&lt;&gt;1,IF(ISNUMBER(INDEX(Import.PLE,Detalhamento!$E33,Detalhamento!P$15)),IF(INDEX(Import.PLE,Detalhamento!$E33,Detalhamento!P$15)&lt;=mediçao,0,OFFSET(Import.PLQ,$A33-1,P$15-1,1,1)),OFFSET(Import.PLQ,$A33-1,P$15-1,1,1)),(1-PLE!$AA$28)*OFFSET(Import.PLQ,$A33-1,P$15-1,1,1))))</f>
        <v>0</v>
      </c>
      <c r="Q33" s="146">
        <f ca="1">IF(Q$13="",0,CHOOSE(Detalhamento.OpçãoServiços,OFFSET(Import.PLQ,$A33-1,Q$15-1,1,1),IF($E33&lt;&gt;1,IF(ISNUMBER(INDEX(Import.PLE,Detalhamento!$E33,Detalhamento!Q$15)),IF(INDEX(Import.PLE,Detalhamento!$E33,Detalhamento!Q$15)&lt;=mediçao,OFFSET(Import.PLQ,$A33-1,Q$15-1,1,1),0),0),PLE!$AA$28*OFFSET(Import.PLQ,$A33-1,Q$15-1,1,1)),IF($E33&lt;&gt;1,IF(ISNUMBER(INDEX(Import.PLE,Detalhamento!$E33,Detalhamento!Q$15)),IF(INDEX(Import.PLE,Detalhamento!$E33,Detalhamento!Q$15)&lt;=mediçao,0,OFFSET(Import.PLQ,$A33-1,Q$15-1,1,1)),OFFSET(Import.PLQ,$A33-1,Q$15-1,1,1)),(1-PLE!$AA$28)*OFFSET(Import.PLQ,$A33-1,Q$15-1,1,1))))</f>
        <v>0</v>
      </c>
      <c r="R33" s="146">
        <f ca="1">IF(R$13="",0,CHOOSE(Detalhamento.OpçãoServiços,OFFSET(Import.PLQ,$A33-1,R$15-1,1,1),IF($E33&lt;&gt;1,IF(ISNUMBER(INDEX(Import.PLE,Detalhamento!$E33,Detalhamento!R$15)),IF(INDEX(Import.PLE,Detalhamento!$E33,Detalhamento!R$15)&lt;=mediçao,OFFSET(Import.PLQ,$A33-1,R$15-1,1,1),0),0),PLE!$AA$28*OFFSET(Import.PLQ,$A33-1,R$15-1,1,1)),IF($E33&lt;&gt;1,IF(ISNUMBER(INDEX(Import.PLE,Detalhamento!$E33,Detalhamento!R$15)),IF(INDEX(Import.PLE,Detalhamento!$E33,Detalhamento!R$15)&lt;=mediçao,0,OFFSET(Import.PLQ,$A33-1,R$15-1,1,1)),OFFSET(Import.PLQ,$A33-1,R$15-1,1,1)),(1-PLE!$AA$28)*OFFSET(Import.PLQ,$A33-1,R$15-1,1,1))))</f>
        <v>0</v>
      </c>
      <c r="S33" s="146">
        <f ca="1">IF(S$13="",0,CHOOSE(Detalhamento.OpçãoServiços,OFFSET(Import.PLQ,$A33-1,S$15-1,1,1),IF($E33&lt;&gt;1,IF(ISNUMBER(INDEX(Import.PLE,Detalhamento!$E33,Detalhamento!S$15)),IF(INDEX(Import.PLE,Detalhamento!$E33,Detalhamento!S$15)&lt;=mediçao,OFFSET(Import.PLQ,$A33-1,S$15-1,1,1),0),0),PLE!$AA$28*OFFSET(Import.PLQ,$A33-1,S$15-1,1,1)),IF($E33&lt;&gt;1,IF(ISNUMBER(INDEX(Import.PLE,Detalhamento!$E33,Detalhamento!S$15)),IF(INDEX(Import.PLE,Detalhamento!$E33,Detalhamento!S$15)&lt;=mediçao,0,OFFSET(Import.PLQ,$A33-1,S$15-1,1,1)),OFFSET(Import.PLQ,$A33-1,S$15-1,1,1)),(1-PLE!$AA$28)*OFFSET(Import.PLQ,$A33-1,S$15-1,1,1))))</f>
        <v>0</v>
      </c>
      <c r="T33" s="146">
        <f ca="1">IF(T$13="",0,CHOOSE(Detalhamento.OpçãoServiços,OFFSET(Import.PLQ,$A33-1,T$15-1,1,1),IF($E33&lt;&gt;1,IF(ISNUMBER(INDEX(Import.PLE,Detalhamento!$E33,Detalhamento!T$15)),IF(INDEX(Import.PLE,Detalhamento!$E33,Detalhamento!T$15)&lt;=mediçao,OFFSET(Import.PLQ,$A33-1,T$15-1,1,1),0),0),PLE!$AA$28*OFFSET(Import.PLQ,$A33-1,T$15-1,1,1)),IF($E33&lt;&gt;1,IF(ISNUMBER(INDEX(Import.PLE,Detalhamento!$E33,Detalhamento!T$15)),IF(INDEX(Import.PLE,Detalhamento!$E33,Detalhamento!T$15)&lt;=mediçao,0,OFFSET(Import.PLQ,$A33-1,T$15-1,1,1)),OFFSET(Import.PLQ,$A33-1,T$15-1,1,1)),(1-PLE!$AA$28)*OFFSET(Import.PLQ,$A33-1,T$15-1,1,1))))</f>
        <v>0</v>
      </c>
      <c r="U33" s="146">
        <f ca="1">IF(U$13="",0,CHOOSE(Detalhamento.OpçãoServiços,OFFSET(Import.PLQ,$A33-1,U$15-1,1,1),IF($E33&lt;&gt;1,IF(ISNUMBER(INDEX(Import.PLE,Detalhamento!$E33,Detalhamento!U$15)),IF(INDEX(Import.PLE,Detalhamento!$E33,Detalhamento!U$15)&lt;=mediçao,OFFSET(Import.PLQ,$A33-1,U$15-1,1,1),0),0),PLE!$AA$28*OFFSET(Import.PLQ,$A33-1,U$15-1,1,1)),IF($E33&lt;&gt;1,IF(ISNUMBER(INDEX(Import.PLE,Detalhamento!$E33,Detalhamento!U$15)),IF(INDEX(Import.PLE,Detalhamento!$E33,Detalhamento!U$15)&lt;=mediçao,0,OFFSET(Import.PLQ,$A33-1,U$15-1,1,1)),OFFSET(Import.PLQ,$A33-1,U$15-1,1,1)),(1-PLE!$AA$28)*OFFSET(Import.PLQ,$A33-1,U$15-1,1,1))))</f>
        <v>0</v>
      </c>
      <c r="V33" s="146">
        <f ca="1">IF(V$13="",0,CHOOSE(Detalhamento.OpçãoServiços,OFFSET(Import.PLQ,$A33-1,V$15-1,1,1),IF($E33&lt;&gt;1,IF(ISNUMBER(INDEX(Import.PLE,Detalhamento!$E33,Detalhamento!V$15)),IF(INDEX(Import.PLE,Detalhamento!$E33,Detalhamento!V$15)&lt;=mediçao,OFFSET(Import.PLQ,$A33-1,V$15-1,1,1),0),0),PLE!$AA$28*OFFSET(Import.PLQ,$A33-1,V$15-1,1,1)),IF($E33&lt;&gt;1,IF(ISNUMBER(INDEX(Import.PLE,Detalhamento!$E33,Detalhamento!V$15)),IF(INDEX(Import.PLE,Detalhamento!$E33,Detalhamento!V$15)&lt;=mediçao,0,OFFSET(Import.PLQ,$A33-1,V$15-1,1,1)),OFFSET(Import.PLQ,$A33-1,V$15-1,1,1)),(1-PLE!$AA$28)*OFFSET(Import.PLQ,$A33-1,V$15-1,1,1))))</f>
        <v>0</v>
      </c>
      <c r="W33" s="146">
        <f ca="1">IF(W$13="",0,CHOOSE(Detalhamento.OpçãoServiços,OFFSET(Import.PLQ,$A33-1,W$15-1,1,1),IF($E33&lt;&gt;1,IF(ISNUMBER(INDEX(Import.PLE,Detalhamento!$E33,Detalhamento!W$15)),IF(INDEX(Import.PLE,Detalhamento!$E33,Detalhamento!W$15)&lt;=mediçao,OFFSET(Import.PLQ,$A33-1,W$15-1,1,1),0),0),PLE!$AA$28*OFFSET(Import.PLQ,$A33-1,W$15-1,1,1)),IF($E33&lt;&gt;1,IF(ISNUMBER(INDEX(Import.PLE,Detalhamento!$E33,Detalhamento!W$15)),IF(INDEX(Import.PLE,Detalhamento!$E33,Detalhamento!W$15)&lt;=mediçao,0,OFFSET(Import.PLQ,$A33-1,W$15-1,1,1)),OFFSET(Import.PLQ,$A33-1,W$15-1,1,1)),(1-PLE!$AA$28)*OFFSET(Import.PLQ,$A33-1,W$15-1,1,1))))</f>
        <v>0</v>
      </c>
      <c r="X33" s="146">
        <f ca="1">IF(X$13="",0,CHOOSE(Detalhamento.OpçãoServiços,OFFSET(Import.PLQ,$A33-1,X$15-1,1,1),IF($E33&lt;&gt;1,IF(ISNUMBER(INDEX(Import.PLE,Detalhamento!$E33,Detalhamento!X$15)),IF(INDEX(Import.PLE,Detalhamento!$E33,Detalhamento!X$15)&lt;=mediçao,OFFSET(Import.PLQ,$A33-1,X$15-1,1,1),0),0),PLE!$AA$28*OFFSET(Import.PLQ,$A33-1,X$15-1,1,1)),IF($E33&lt;&gt;1,IF(ISNUMBER(INDEX(Import.PLE,Detalhamento!$E33,Detalhamento!X$15)),IF(INDEX(Import.PLE,Detalhamento!$E33,Detalhamento!X$15)&lt;=mediçao,0,OFFSET(Import.PLQ,$A33-1,X$15-1,1,1)),OFFSET(Import.PLQ,$A33-1,X$15-1,1,1)),(1-PLE!$AA$28)*OFFSET(Import.PLQ,$A33-1,X$15-1,1,1))))</f>
        <v>0</v>
      </c>
      <c r="Y33" s="146">
        <f ca="1">IF(Y$13="",0,CHOOSE(Detalhamento.OpçãoServiços,OFFSET(Import.PLQ,$A33-1,Y$15-1,1,1),IF($E33&lt;&gt;1,IF(ISNUMBER(INDEX(Import.PLE,Detalhamento!$E33,Detalhamento!Y$15)),IF(INDEX(Import.PLE,Detalhamento!$E33,Detalhamento!Y$15)&lt;=mediçao,OFFSET(Import.PLQ,$A33-1,Y$15-1,1,1),0),0),PLE!$AA$28*OFFSET(Import.PLQ,$A33-1,Y$15-1,1,1)),IF($E33&lt;&gt;1,IF(ISNUMBER(INDEX(Import.PLE,Detalhamento!$E33,Detalhamento!Y$15)),IF(INDEX(Import.PLE,Detalhamento!$E33,Detalhamento!Y$15)&lt;=mediçao,0,OFFSET(Import.PLQ,$A33-1,Y$15-1,1,1)),OFFSET(Import.PLQ,$A33-1,Y$15-1,1,1)),(1-PLE!$AA$28)*OFFSET(Import.PLQ,$A33-1,Y$15-1,1,1))))</f>
        <v>0</v>
      </c>
      <c r="Z33" s="146">
        <f ca="1">IF(Z$13="",0,CHOOSE(Detalhamento.OpçãoServiços,OFFSET(Import.PLQ,$A33-1,Z$15-1,1,1),IF($E33&lt;&gt;1,IF(ISNUMBER(INDEX(Import.PLE,Detalhamento!$E33,Detalhamento!Z$15)),IF(INDEX(Import.PLE,Detalhamento!$E33,Detalhamento!Z$15)&lt;=mediçao,OFFSET(Import.PLQ,$A33-1,Z$15-1,1,1),0),0),PLE!$AA$28*OFFSET(Import.PLQ,$A33-1,Z$15-1,1,1)),IF($E33&lt;&gt;1,IF(ISNUMBER(INDEX(Import.PLE,Detalhamento!$E33,Detalhamento!Z$15)),IF(INDEX(Import.PLE,Detalhamento!$E33,Detalhamento!Z$15)&lt;=mediçao,0,OFFSET(Import.PLQ,$A33-1,Z$15-1,1,1)),OFFSET(Import.PLQ,$A33-1,Z$15-1,1,1)),(1-PLE!$AA$28)*OFFSET(Import.PLQ,$A33-1,Z$15-1,1,1))))</f>
        <v>0</v>
      </c>
      <c r="AA33" s="146">
        <f ca="1">IF(AA$13="",0,CHOOSE(Detalhamento.OpçãoServiços,OFFSET(Import.PLQ,$A33-1,AA$15-1,1,1),IF($E33&lt;&gt;1,IF(ISNUMBER(INDEX(Import.PLE,Detalhamento!$E33,Detalhamento!AA$15)),IF(INDEX(Import.PLE,Detalhamento!$E33,Detalhamento!AA$15)&lt;=mediçao,OFFSET(Import.PLQ,$A33-1,AA$15-1,1,1),0),0),PLE!$AA$28*OFFSET(Import.PLQ,$A33-1,AA$15-1,1,1)),IF($E33&lt;&gt;1,IF(ISNUMBER(INDEX(Import.PLE,Detalhamento!$E33,Detalhamento!AA$15)),IF(INDEX(Import.PLE,Detalhamento!$E33,Detalhamento!AA$15)&lt;=mediçao,0,OFFSET(Import.PLQ,$A33-1,AA$15-1,1,1)),OFFSET(Import.PLQ,$A33-1,AA$15-1,1,1)),(1-PLE!$AA$28)*OFFSET(Import.PLQ,$A33-1,AA$15-1,1,1))))</f>
        <v>0</v>
      </c>
      <c r="AB33" s="146">
        <f ca="1">IF(AB$13="",0,CHOOSE(Detalhamento.OpçãoServiços,OFFSET(Import.PLQ,$A33-1,AB$15-1,1,1),IF($E33&lt;&gt;1,IF(ISNUMBER(INDEX(Import.PLE,Detalhamento!$E33,Detalhamento!AB$15)),IF(INDEX(Import.PLE,Detalhamento!$E33,Detalhamento!AB$15)&lt;=mediçao,OFFSET(Import.PLQ,$A33-1,AB$15-1,1,1),0),0),PLE!$AA$28*OFFSET(Import.PLQ,$A33-1,AB$15-1,1,1)),IF($E33&lt;&gt;1,IF(ISNUMBER(INDEX(Import.PLE,Detalhamento!$E33,Detalhamento!AB$15)),IF(INDEX(Import.PLE,Detalhamento!$E33,Detalhamento!AB$15)&lt;=mediçao,0,OFFSET(Import.PLQ,$A33-1,AB$15-1,1,1)),OFFSET(Import.PLQ,$A33-1,AB$15-1,1,1)),(1-PLE!$AA$28)*OFFSET(Import.PLQ,$A33-1,AB$15-1,1,1))))</f>
        <v>0</v>
      </c>
      <c r="AC33" s="146">
        <f ca="1">IF(AC$13="",0,CHOOSE(Detalhamento.OpçãoServiços,OFFSET(Import.PLQ,$A33-1,AC$15-1,1,1),IF($E33&lt;&gt;1,IF(ISNUMBER(INDEX(Import.PLE,Detalhamento!$E33,Detalhamento!AC$15)),IF(INDEX(Import.PLE,Detalhamento!$E33,Detalhamento!AC$15)&lt;=mediçao,OFFSET(Import.PLQ,$A33-1,AC$15-1,1,1),0),0),PLE!$AA$28*OFFSET(Import.PLQ,$A33-1,AC$15-1,1,1)),IF($E33&lt;&gt;1,IF(ISNUMBER(INDEX(Import.PLE,Detalhamento!$E33,Detalhamento!AC$15)),IF(INDEX(Import.PLE,Detalhamento!$E33,Detalhamento!AC$15)&lt;=mediçao,0,OFFSET(Import.PLQ,$A33-1,AC$15-1,1,1)),OFFSET(Import.PLQ,$A33-1,AC$15-1,1,1)),(1-PLE!$AA$28)*OFFSET(Import.PLQ,$A33-1,AC$15-1,1,1))))</f>
        <v>0</v>
      </c>
      <c r="AD33" s="146">
        <f ca="1">IF(AD$13="",0,CHOOSE(Detalhamento.OpçãoServiços,OFFSET(Import.PLQ,$A33-1,AD$15-1,1,1),IF($E33&lt;&gt;1,IF(ISNUMBER(INDEX(Import.PLE,Detalhamento!$E33,Detalhamento!AD$15)),IF(INDEX(Import.PLE,Detalhamento!$E33,Detalhamento!AD$15)&lt;=mediçao,OFFSET(Import.PLQ,$A33-1,AD$15-1,1,1),0),0),PLE!$AA$28*OFFSET(Import.PLQ,$A33-1,AD$15-1,1,1)),IF($E33&lt;&gt;1,IF(ISNUMBER(INDEX(Import.PLE,Detalhamento!$E33,Detalhamento!AD$15)),IF(INDEX(Import.PLE,Detalhamento!$E33,Detalhamento!AD$15)&lt;=mediçao,0,OFFSET(Import.PLQ,$A33-1,AD$15-1,1,1)),OFFSET(Import.PLQ,$A33-1,AD$15-1,1,1)),(1-PLE!$AA$28)*OFFSET(Import.PLQ,$A33-1,AD$15-1,1,1))))</f>
        <v>0</v>
      </c>
      <c r="AE33" s="146">
        <f ca="1">IF(AE$13="",0,CHOOSE(Detalhamento.OpçãoServiços,OFFSET(Import.PLQ,$A33-1,AE$15-1,1,1),IF($E33&lt;&gt;1,IF(ISNUMBER(INDEX(Import.PLE,Detalhamento!$E33,Detalhamento!AE$15)),IF(INDEX(Import.PLE,Detalhamento!$E33,Detalhamento!AE$15)&lt;=mediçao,OFFSET(Import.PLQ,$A33-1,AE$15-1,1,1),0),0),PLE!$AA$28*OFFSET(Import.PLQ,$A33-1,AE$15-1,1,1)),IF($E33&lt;&gt;1,IF(ISNUMBER(INDEX(Import.PLE,Detalhamento!$E33,Detalhamento!AE$15)),IF(INDEX(Import.PLE,Detalhamento!$E33,Detalhamento!AE$15)&lt;=mediçao,0,OFFSET(Import.PLQ,$A33-1,AE$15-1,1,1)),OFFSET(Import.PLQ,$A33-1,AE$15-1,1,1)),(1-PLE!$AA$28)*OFFSET(Import.PLQ,$A33-1,AE$15-1,1,1))))</f>
        <v>0</v>
      </c>
      <c r="AF33" s="146">
        <f ca="1">IF(AF$13="",0,CHOOSE(Detalhamento.OpçãoServiços,OFFSET(Import.PLQ,$A33-1,AF$15-1,1,1),IF($E33&lt;&gt;1,IF(ISNUMBER(INDEX(Import.PLE,Detalhamento!$E33,Detalhamento!AF$15)),IF(INDEX(Import.PLE,Detalhamento!$E33,Detalhamento!AF$15)&lt;=mediçao,OFFSET(Import.PLQ,$A33-1,AF$15-1,1,1),0),0),PLE!$AA$28*OFFSET(Import.PLQ,$A33-1,AF$15-1,1,1)),IF($E33&lt;&gt;1,IF(ISNUMBER(INDEX(Import.PLE,Detalhamento!$E33,Detalhamento!AF$15)),IF(INDEX(Import.PLE,Detalhamento!$E33,Detalhamento!AF$15)&lt;=mediçao,0,OFFSET(Import.PLQ,$A33-1,AF$15-1,1,1)),OFFSET(Import.PLQ,$A33-1,AF$15-1,1,1)),(1-PLE!$AA$28)*OFFSET(Import.PLQ,$A33-1,AF$15-1,1,1))))</f>
        <v>0</v>
      </c>
      <c r="AG33" s="146">
        <f ca="1">IF(AG$13="",0,CHOOSE(Detalhamento.OpçãoServiços,OFFSET(Import.PLQ,$A33-1,AG$15-1,1,1),IF($E33&lt;&gt;1,IF(ISNUMBER(INDEX(Import.PLE,Detalhamento!$E33,Detalhamento!AG$15)),IF(INDEX(Import.PLE,Detalhamento!$E33,Detalhamento!AG$15)&lt;=mediçao,OFFSET(Import.PLQ,$A33-1,AG$15-1,1,1),0),0),PLE!$AA$28*OFFSET(Import.PLQ,$A33-1,AG$15-1,1,1)),IF($E33&lt;&gt;1,IF(ISNUMBER(INDEX(Import.PLE,Detalhamento!$E33,Detalhamento!AG$15)),IF(INDEX(Import.PLE,Detalhamento!$E33,Detalhamento!AG$15)&lt;=mediçao,0,OFFSET(Import.PLQ,$A33-1,AG$15-1,1,1)),OFFSET(Import.PLQ,$A33-1,AG$15-1,1,1)),(1-PLE!$AA$28)*OFFSET(Import.PLQ,$A33-1,AG$15-1,1,1))))</f>
        <v>0</v>
      </c>
      <c r="AH33" s="146">
        <f ca="1">IF(AH$13="",0,CHOOSE(Detalhamento.OpçãoServiços,OFFSET(Import.PLQ,$A33-1,AH$15-1,1,1),IF($E33&lt;&gt;1,IF(ISNUMBER(INDEX(Import.PLE,Detalhamento!$E33,Detalhamento!AH$15)),IF(INDEX(Import.PLE,Detalhamento!$E33,Detalhamento!AH$15)&lt;=mediçao,OFFSET(Import.PLQ,$A33-1,AH$15-1,1,1),0),0),PLE!$AA$28*OFFSET(Import.PLQ,$A33-1,AH$15-1,1,1)),IF($E33&lt;&gt;1,IF(ISNUMBER(INDEX(Import.PLE,Detalhamento!$E33,Detalhamento!AH$15)),IF(INDEX(Import.PLE,Detalhamento!$E33,Detalhamento!AH$15)&lt;=mediçao,0,OFFSET(Import.PLQ,$A33-1,AH$15-1,1,1)),OFFSET(Import.PLQ,$A33-1,AH$15-1,1,1)),(1-PLE!$AA$28)*OFFSET(Import.PLQ,$A33-1,AH$15-1,1,1))))</f>
        <v>0</v>
      </c>
      <c r="AI33" s="146">
        <f ca="1">IF(AI$13="",0,CHOOSE(Detalhamento.OpçãoServiços,OFFSET(Import.PLQ,$A33-1,AI$15-1,1,1),IF($E33&lt;&gt;1,IF(ISNUMBER(INDEX(Import.PLE,Detalhamento!$E33,Detalhamento!AI$15)),IF(INDEX(Import.PLE,Detalhamento!$E33,Detalhamento!AI$15)&lt;=mediçao,OFFSET(Import.PLQ,$A33-1,AI$15-1,1,1),0),0),PLE!$AA$28*OFFSET(Import.PLQ,$A33-1,AI$15-1,1,1)),IF($E33&lt;&gt;1,IF(ISNUMBER(INDEX(Import.PLE,Detalhamento!$E33,Detalhamento!AI$15)),IF(INDEX(Import.PLE,Detalhamento!$E33,Detalhamento!AI$15)&lt;=mediçao,0,OFFSET(Import.PLQ,$A33-1,AI$15-1,1,1)),OFFSET(Import.PLQ,$A33-1,AI$15-1,1,1)),(1-PLE!$AA$28)*OFFSET(Import.PLQ,$A33-1,AI$15-1,1,1))))</f>
        <v>0</v>
      </c>
      <c r="AJ33" s="146">
        <f ca="1">IF(AJ$13="",0,CHOOSE(Detalhamento.OpçãoServiços,OFFSET(Import.PLQ,$A33-1,AJ$15-1,1,1),IF($E33&lt;&gt;1,IF(ISNUMBER(INDEX(Import.PLE,Detalhamento!$E33,Detalhamento!AJ$15)),IF(INDEX(Import.PLE,Detalhamento!$E33,Detalhamento!AJ$15)&lt;=mediçao,OFFSET(Import.PLQ,$A33-1,AJ$15-1,1,1),0),0),PLE!$AA$28*OFFSET(Import.PLQ,$A33-1,AJ$15-1,1,1)),IF($E33&lt;&gt;1,IF(ISNUMBER(INDEX(Import.PLE,Detalhamento!$E33,Detalhamento!AJ$15)),IF(INDEX(Import.PLE,Detalhamento!$E33,Detalhamento!AJ$15)&lt;=mediçao,0,OFFSET(Import.PLQ,$A33-1,AJ$15-1,1,1)),OFFSET(Import.PLQ,$A33-1,AJ$15-1,1,1)),(1-PLE!$AA$28)*OFFSET(Import.PLQ,$A33-1,AJ$15-1,1,1))))</f>
        <v>0</v>
      </c>
      <c r="AK33" s="146">
        <f ca="1">IF(AK$13="",0,CHOOSE(Detalhamento.OpçãoServiços,OFFSET(Import.PLQ,$A33-1,AK$15-1,1,1),IF($E33&lt;&gt;1,IF(ISNUMBER(INDEX(Import.PLE,Detalhamento!$E33,Detalhamento!AK$15)),IF(INDEX(Import.PLE,Detalhamento!$E33,Detalhamento!AK$15)&lt;=mediçao,OFFSET(Import.PLQ,$A33-1,AK$15-1,1,1),0),0),PLE!$AA$28*OFFSET(Import.PLQ,$A33-1,AK$15-1,1,1)),IF($E33&lt;&gt;1,IF(ISNUMBER(INDEX(Import.PLE,Detalhamento!$E33,Detalhamento!AK$15)),IF(INDEX(Import.PLE,Detalhamento!$E33,Detalhamento!AK$15)&lt;=mediçao,0,OFFSET(Import.PLQ,$A33-1,AK$15-1,1,1)),OFFSET(Import.PLQ,$A33-1,AK$15-1,1,1)),(1-PLE!$AA$28)*OFFSET(Import.PLQ,$A33-1,AK$15-1,1,1))))</f>
        <v>0</v>
      </c>
      <c r="AL33" s="146">
        <f ca="1">IF(AL$13="",0,CHOOSE(Detalhamento.OpçãoServiços,OFFSET(Import.PLQ,$A33-1,AL$15-1,1,1),IF($E33&lt;&gt;1,IF(ISNUMBER(INDEX(Import.PLE,Detalhamento!$E33,Detalhamento!AL$15)),IF(INDEX(Import.PLE,Detalhamento!$E33,Detalhamento!AL$15)&lt;=mediçao,OFFSET(Import.PLQ,$A33-1,AL$15-1,1,1),0),0),PLE!$AA$28*OFFSET(Import.PLQ,$A33-1,AL$15-1,1,1)),IF($E33&lt;&gt;1,IF(ISNUMBER(INDEX(Import.PLE,Detalhamento!$E33,Detalhamento!AL$15)),IF(INDEX(Import.PLE,Detalhamento!$E33,Detalhamento!AL$15)&lt;=mediçao,0,OFFSET(Import.PLQ,$A33-1,AL$15-1,1,1)),OFFSET(Import.PLQ,$A33-1,AL$15-1,1,1)),(1-PLE!$AA$28)*OFFSET(Import.PLQ,$A33-1,AL$15-1,1,1))))</f>
        <v>0</v>
      </c>
      <c r="AM33" s="146">
        <f ca="1">IF(AM$13="",0,CHOOSE(Detalhamento.OpçãoServiços,OFFSET(Import.PLQ,$A33-1,AM$15-1,1,1),IF($E33&lt;&gt;1,IF(ISNUMBER(INDEX(Import.PLE,Detalhamento!$E33,Detalhamento!AM$15)),IF(INDEX(Import.PLE,Detalhamento!$E33,Detalhamento!AM$15)&lt;=mediçao,OFFSET(Import.PLQ,$A33-1,AM$15-1,1,1),0),0),PLE!$AA$28*OFFSET(Import.PLQ,$A33-1,AM$15-1,1,1)),IF($E33&lt;&gt;1,IF(ISNUMBER(INDEX(Import.PLE,Detalhamento!$E33,Detalhamento!AM$15)),IF(INDEX(Import.PLE,Detalhamento!$E33,Detalhamento!AM$15)&lt;=mediçao,0,OFFSET(Import.PLQ,$A33-1,AM$15-1,1,1)),OFFSET(Import.PLQ,$A33-1,AM$15-1,1,1)),(1-PLE!$AA$28)*OFFSET(Import.PLQ,$A33-1,AM$15-1,1,1))))</f>
        <v>0</v>
      </c>
      <c r="AN33" s="146">
        <f ca="1">IF(AN$13="",0,CHOOSE(Detalhamento.OpçãoServiços,OFFSET(Import.PLQ,$A33-1,AN$15-1,1,1),IF($E33&lt;&gt;1,IF(ISNUMBER(INDEX(Import.PLE,Detalhamento!$E33,Detalhamento!AN$15)),IF(INDEX(Import.PLE,Detalhamento!$E33,Detalhamento!AN$15)&lt;=mediçao,OFFSET(Import.PLQ,$A33-1,AN$15-1,1,1),0),0),PLE!$AA$28*OFFSET(Import.PLQ,$A33-1,AN$15-1,1,1)),IF($E33&lt;&gt;1,IF(ISNUMBER(INDEX(Import.PLE,Detalhamento!$E33,Detalhamento!AN$15)),IF(INDEX(Import.PLE,Detalhamento!$E33,Detalhamento!AN$15)&lt;=mediçao,0,OFFSET(Import.PLQ,$A33-1,AN$15-1,1,1)),OFFSET(Import.PLQ,$A33-1,AN$15-1,1,1)),(1-PLE!$AA$28)*OFFSET(Import.PLQ,$A33-1,AN$15-1,1,1))))</f>
        <v>0</v>
      </c>
      <c r="AO33" s="146">
        <f ca="1">IF(AO$13="",0,CHOOSE(Detalhamento.OpçãoServiços,OFFSET(Import.PLQ,$A33-1,AO$15-1,1,1),IF($E33&lt;&gt;1,IF(ISNUMBER(INDEX(Import.PLE,Detalhamento!$E33,Detalhamento!AO$15)),IF(INDEX(Import.PLE,Detalhamento!$E33,Detalhamento!AO$15)&lt;=mediçao,OFFSET(Import.PLQ,$A33-1,AO$15-1,1,1),0),0),PLE!$AA$28*OFFSET(Import.PLQ,$A33-1,AO$15-1,1,1)),IF($E33&lt;&gt;1,IF(ISNUMBER(INDEX(Import.PLE,Detalhamento!$E33,Detalhamento!AO$15)),IF(INDEX(Import.PLE,Detalhamento!$E33,Detalhamento!AO$15)&lt;=mediçao,0,OFFSET(Import.PLQ,$A33-1,AO$15-1,1,1)),OFFSET(Import.PLQ,$A33-1,AO$15-1,1,1)),(1-PLE!$AA$28)*OFFSET(Import.PLQ,$A33-1,AO$15-1,1,1))))</f>
        <v>0</v>
      </c>
      <c r="AP33" s="146">
        <f ca="1">IF(AP$13="",0,CHOOSE(Detalhamento.OpçãoServiços,OFFSET(Import.PLQ,$A33-1,AP$15-1,1,1),IF($E33&lt;&gt;1,IF(ISNUMBER(INDEX(Import.PLE,Detalhamento!$E33,Detalhamento!AP$15)),IF(INDEX(Import.PLE,Detalhamento!$E33,Detalhamento!AP$15)&lt;=mediçao,OFFSET(Import.PLQ,$A33-1,AP$15-1,1,1),0),0),PLE!$AA$28*OFFSET(Import.PLQ,$A33-1,AP$15-1,1,1)),IF($E33&lt;&gt;1,IF(ISNUMBER(INDEX(Import.PLE,Detalhamento!$E33,Detalhamento!AP$15)),IF(INDEX(Import.PLE,Detalhamento!$E33,Detalhamento!AP$15)&lt;=mediçao,0,OFFSET(Import.PLQ,$A33-1,AP$15-1,1,1)),OFFSET(Import.PLQ,$A33-1,AP$15-1,1,1)),(1-PLE!$AA$28)*OFFSET(Import.PLQ,$A33-1,AP$15-1,1,1))))</f>
        <v>0</v>
      </c>
      <c r="AQ33" s="146">
        <f ca="1">IF(AQ$13="",0,CHOOSE(Detalhamento.OpçãoServiços,OFFSET(Import.PLQ,$A33-1,AQ$15-1,1,1),IF($E33&lt;&gt;1,IF(ISNUMBER(INDEX(Import.PLE,Detalhamento!$E33,Detalhamento!AQ$15)),IF(INDEX(Import.PLE,Detalhamento!$E33,Detalhamento!AQ$15)&lt;=mediçao,OFFSET(Import.PLQ,$A33-1,AQ$15-1,1,1),0),0),PLE!$AA$28*OFFSET(Import.PLQ,$A33-1,AQ$15-1,1,1)),IF($E33&lt;&gt;1,IF(ISNUMBER(INDEX(Import.PLE,Detalhamento!$E33,Detalhamento!AQ$15)),IF(INDEX(Import.PLE,Detalhamento!$E33,Detalhamento!AQ$15)&lt;=mediçao,0,OFFSET(Import.PLQ,$A33-1,AQ$15-1,1,1)),OFFSET(Import.PLQ,$A33-1,AQ$15-1,1,1)),(1-PLE!$AA$28)*OFFSET(Import.PLQ,$A33-1,AQ$15-1,1,1))))</f>
        <v>0</v>
      </c>
      <c r="AR33" s="146">
        <f ca="1">IF(AR$13="",0,CHOOSE(Detalhamento.OpçãoServiços,OFFSET(Import.PLQ,$A33-1,AR$15-1,1,1),IF($E33&lt;&gt;1,IF(ISNUMBER(INDEX(Import.PLE,Detalhamento!$E33,Detalhamento!AR$15)),IF(INDEX(Import.PLE,Detalhamento!$E33,Detalhamento!AR$15)&lt;=mediçao,OFFSET(Import.PLQ,$A33-1,AR$15-1,1,1),0),0),PLE!$AA$28*OFFSET(Import.PLQ,$A33-1,AR$15-1,1,1)),IF($E33&lt;&gt;1,IF(ISNUMBER(INDEX(Import.PLE,Detalhamento!$E33,Detalhamento!AR$15)),IF(INDEX(Import.PLE,Detalhamento!$E33,Detalhamento!AR$15)&lt;=mediçao,0,OFFSET(Import.PLQ,$A33-1,AR$15-1,1,1)),OFFSET(Import.PLQ,$A33-1,AR$15-1,1,1)),(1-PLE!$AA$28)*OFFSET(Import.PLQ,$A33-1,AR$15-1,1,1))))</f>
        <v>0</v>
      </c>
      <c r="AS33" s="146">
        <f ca="1">IF(AS$13="",0,CHOOSE(Detalhamento.OpçãoServiços,OFFSET(Import.PLQ,$A33-1,AS$15-1,1,1),IF($E33&lt;&gt;1,IF(ISNUMBER(INDEX(Import.PLE,Detalhamento!$E33,Detalhamento!AS$15)),IF(INDEX(Import.PLE,Detalhamento!$E33,Detalhamento!AS$15)&lt;=mediçao,OFFSET(Import.PLQ,$A33-1,AS$15-1,1,1),0),0),PLE!$AA$28*OFFSET(Import.PLQ,$A33-1,AS$15-1,1,1)),IF($E33&lt;&gt;1,IF(ISNUMBER(INDEX(Import.PLE,Detalhamento!$E33,Detalhamento!AS$15)),IF(INDEX(Import.PLE,Detalhamento!$E33,Detalhamento!AS$15)&lt;=mediçao,0,OFFSET(Import.PLQ,$A33-1,AS$15-1,1,1)),OFFSET(Import.PLQ,$A33-1,AS$15-1,1,1)),(1-PLE!$AA$28)*OFFSET(Import.PLQ,$A33-1,AS$15-1,1,1))))</f>
        <v>0</v>
      </c>
      <c r="AT33" s="146">
        <f ca="1">IF(AT$13="",0,CHOOSE(Detalhamento.OpçãoServiços,OFFSET(Import.PLQ,$A33-1,AT$15-1,1,1),IF($E33&lt;&gt;1,IF(ISNUMBER(INDEX(Import.PLE,Detalhamento!$E33,Detalhamento!AT$15)),IF(INDEX(Import.PLE,Detalhamento!$E33,Detalhamento!AT$15)&lt;=mediçao,OFFSET(Import.PLQ,$A33-1,AT$15-1,1,1),0),0),PLE!$AA$28*OFFSET(Import.PLQ,$A33-1,AT$15-1,1,1)),IF($E33&lt;&gt;1,IF(ISNUMBER(INDEX(Import.PLE,Detalhamento!$E33,Detalhamento!AT$15)),IF(INDEX(Import.PLE,Detalhamento!$E33,Detalhamento!AT$15)&lt;=mediçao,0,OFFSET(Import.PLQ,$A33-1,AT$15-1,1,1)),OFFSET(Import.PLQ,$A33-1,AT$15-1,1,1)),(1-PLE!$AA$28)*OFFSET(Import.PLQ,$A33-1,AT$15-1,1,1))))</f>
        <v>0</v>
      </c>
      <c r="AU33" s="146">
        <f ca="1">IF(AU$13="",0,CHOOSE(Detalhamento.OpçãoServiços,OFFSET(Import.PLQ,$A33-1,AU$15-1,1,1),IF($E33&lt;&gt;1,IF(ISNUMBER(INDEX(Import.PLE,Detalhamento!$E33,Detalhamento!AU$15)),IF(INDEX(Import.PLE,Detalhamento!$E33,Detalhamento!AU$15)&lt;=mediçao,OFFSET(Import.PLQ,$A33-1,AU$15-1,1,1),0),0),PLE!$AA$28*OFFSET(Import.PLQ,$A33-1,AU$15-1,1,1)),IF($E33&lt;&gt;1,IF(ISNUMBER(INDEX(Import.PLE,Detalhamento!$E33,Detalhamento!AU$15)),IF(INDEX(Import.PLE,Detalhamento!$E33,Detalhamento!AU$15)&lt;=mediçao,0,OFFSET(Import.PLQ,$A33-1,AU$15-1,1,1)),OFFSET(Import.PLQ,$A33-1,AU$15-1,1,1)),(1-PLE!$AA$28)*OFFSET(Import.PLQ,$A33-1,AU$15-1,1,1))))</f>
        <v>0</v>
      </c>
      <c r="AV33" s="146">
        <f ca="1">IF(AV$13="",0,CHOOSE(Detalhamento.OpçãoServiços,OFFSET(Import.PLQ,$A33-1,AV$15-1,1,1),IF($E33&lt;&gt;1,IF(ISNUMBER(INDEX(Import.PLE,Detalhamento!$E33,Detalhamento!AV$15)),IF(INDEX(Import.PLE,Detalhamento!$E33,Detalhamento!AV$15)&lt;=mediçao,OFFSET(Import.PLQ,$A33-1,AV$15-1,1,1),0),0),PLE!$AA$28*OFFSET(Import.PLQ,$A33-1,AV$15-1,1,1)),IF($E33&lt;&gt;1,IF(ISNUMBER(INDEX(Import.PLE,Detalhamento!$E33,Detalhamento!AV$15)),IF(INDEX(Import.PLE,Detalhamento!$E33,Detalhamento!AV$15)&lt;=mediçao,0,OFFSET(Import.PLQ,$A33-1,AV$15-1,1,1)),OFFSET(Import.PLQ,$A33-1,AV$15-1,1,1)),(1-PLE!$AA$28)*OFFSET(Import.PLQ,$A33-1,AV$15-1,1,1))))</f>
        <v>0</v>
      </c>
      <c r="AW33" s="146">
        <f ca="1">IF(AW$13="",0,CHOOSE(Detalhamento.OpçãoServiços,OFFSET(Import.PLQ,$A33-1,AW$15-1,1,1),IF($E33&lt;&gt;1,IF(ISNUMBER(INDEX(Import.PLE,Detalhamento!$E33,Detalhamento!AW$15)),IF(INDEX(Import.PLE,Detalhamento!$E33,Detalhamento!AW$15)&lt;=mediçao,OFFSET(Import.PLQ,$A33-1,AW$15-1,1,1),0),0),PLE!$AA$28*OFFSET(Import.PLQ,$A33-1,AW$15-1,1,1)),IF($E33&lt;&gt;1,IF(ISNUMBER(INDEX(Import.PLE,Detalhamento!$E33,Detalhamento!AW$15)),IF(INDEX(Import.PLE,Detalhamento!$E33,Detalhamento!AW$15)&lt;=mediçao,0,OFFSET(Import.PLQ,$A33-1,AW$15-1,1,1)),OFFSET(Import.PLQ,$A33-1,AW$15-1,1,1)),(1-PLE!$AA$28)*OFFSET(Import.PLQ,$A33-1,AW$15-1,1,1))))</f>
        <v>0</v>
      </c>
      <c r="AX33" s="146">
        <f ca="1">IF(AX$13="",0,CHOOSE(Detalhamento.OpçãoServiços,OFFSET(Import.PLQ,$A33-1,AX$15-1,1,1),IF($E33&lt;&gt;1,IF(ISNUMBER(INDEX(Import.PLE,Detalhamento!$E33,Detalhamento!AX$15)),IF(INDEX(Import.PLE,Detalhamento!$E33,Detalhamento!AX$15)&lt;=mediçao,OFFSET(Import.PLQ,$A33-1,AX$15-1,1,1),0),0),PLE!$AA$28*OFFSET(Import.PLQ,$A33-1,AX$15-1,1,1)),IF($E33&lt;&gt;1,IF(ISNUMBER(INDEX(Import.PLE,Detalhamento!$E33,Detalhamento!AX$15)),IF(INDEX(Import.PLE,Detalhamento!$E33,Detalhamento!AX$15)&lt;=mediçao,0,OFFSET(Import.PLQ,$A33-1,AX$15-1,1,1)),OFFSET(Import.PLQ,$A33-1,AX$15-1,1,1)),(1-PLE!$AA$28)*OFFSET(Import.PLQ,$A33-1,AX$15-1,1,1))))</f>
        <v>0</v>
      </c>
      <c r="AY33" s="146">
        <f ca="1">IF(AY$13="",0,CHOOSE(Detalhamento.OpçãoServiços,OFFSET(Import.PLQ,$A33-1,AY$15-1,1,1),IF($E33&lt;&gt;1,IF(ISNUMBER(INDEX(Import.PLE,Detalhamento!$E33,Detalhamento!AY$15)),IF(INDEX(Import.PLE,Detalhamento!$E33,Detalhamento!AY$15)&lt;=mediçao,OFFSET(Import.PLQ,$A33-1,AY$15-1,1,1),0),0),PLE!$AA$28*OFFSET(Import.PLQ,$A33-1,AY$15-1,1,1)),IF($E33&lt;&gt;1,IF(ISNUMBER(INDEX(Import.PLE,Detalhamento!$E33,Detalhamento!AY$15)),IF(INDEX(Import.PLE,Detalhamento!$E33,Detalhamento!AY$15)&lt;=mediçao,0,OFFSET(Import.PLQ,$A33-1,AY$15-1,1,1)),OFFSET(Import.PLQ,$A33-1,AY$15-1,1,1)),(1-PLE!$AA$28)*OFFSET(Import.PLQ,$A33-1,AY$15-1,1,1))))</f>
        <v>0</v>
      </c>
      <c r="AZ33" s="146">
        <f ca="1">IF(AZ$13="",0,CHOOSE(Detalhamento.OpçãoServiços,OFFSET(Import.PLQ,$A33-1,AZ$15-1,1,1),IF($E33&lt;&gt;1,IF(ISNUMBER(INDEX(Import.PLE,Detalhamento!$E33,Detalhamento!AZ$15)),IF(INDEX(Import.PLE,Detalhamento!$E33,Detalhamento!AZ$15)&lt;=mediçao,OFFSET(Import.PLQ,$A33-1,AZ$15-1,1,1),0),0),PLE!$AA$28*OFFSET(Import.PLQ,$A33-1,AZ$15-1,1,1)),IF($E33&lt;&gt;1,IF(ISNUMBER(INDEX(Import.PLE,Detalhamento!$E33,Detalhamento!AZ$15)),IF(INDEX(Import.PLE,Detalhamento!$E33,Detalhamento!AZ$15)&lt;=mediçao,0,OFFSET(Import.PLQ,$A33-1,AZ$15-1,1,1)),OFFSET(Import.PLQ,$A33-1,AZ$15-1,1,1)),(1-PLE!$AA$28)*OFFSET(Import.PLQ,$A33-1,AZ$15-1,1,1))))</f>
        <v>0</v>
      </c>
      <c r="BA33" s="146">
        <f ca="1">IF(BA$13="",0,CHOOSE(Detalhamento.OpçãoServiços,OFFSET(Import.PLQ,$A33-1,BA$15-1,1,1),IF($E33&lt;&gt;1,IF(ISNUMBER(INDEX(Import.PLE,Detalhamento!$E33,Detalhamento!BA$15)),IF(INDEX(Import.PLE,Detalhamento!$E33,Detalhamento!BA$15)&lt;=mediçao,OFFSET(Import.PLQ,$A33-1,BA$15-1,1,1),0),0),PLE!$AA$28*OFFSET(Import.PLQ,$A33-1,BA$15-1,1,1)),IF($E33&lt;&gt;1,IF(ISNUMBER(INDEX(Import.PLE,Detalhamento!$E33,Detalhamento!BA$15)),IF(INDEX(Import.PLE,Detalhamento!$E33,Detalhamento!BA$15)&lt;=mediçao,0,OFFSET(Import.PLQ,$A33-1,BA$15-1,1,1)),OFFSET(Import.PLQ,$A33-1,BA$15-1,1,1)),(1-PLE!$AA$28)*OFFSET(Import.PLQ,$A33-1,BA$15-1,1,1))))</f>
        <v>0</v>
      </c>
      <c r="BB33" s="146">
        <f ca="1">IF(BB$13="",0,CHOOSE(Detalhamento.OpçãoServiços,OFFSET(Import.PLQ,$A33-1,BB$15-1,1,1),IF($E33&lt;&gt;1,IF(ISNUMBER(INDEX(Import.PLE,Detalhamento!$E33,Detalhamento!BB$15)),IF(INDEX(Import.PLE,Detalhamento!$E33,Detalhamento!BB$15)&lt;=mediçao,OFFSET(Import.PLQ,$A33-1,BB$15-1,1,1),0),0),PLE!$AA$28*OFFSET(Import.PLQ,$A33-1,BB$15-1,1,1)),IF($E33&lt;&gt;1,IF(ISNUMBER(INDEX(Import.PLE,Detalhamento!$E33,Detalhamento!BB$15)),IF(INDEX(Import.PLE,Detalhamento!$E33,Detalhamento!BB$15)&lt;=mediçao,0,OFFSET(Import.PLQ,$A33-1,BB$15-1,1,1)),OFFSET(Import.PLQ,$A33-1,BB$15-1,1,1)),(1-PLE!$AA$28)*OFFSET(Import.PLQ,$A33-1,BB$15-1,1,1))))</f>
        <v>0</v>
      </c>
      <c r="BC33" s="146">
        <f ca="1">IF(BC$13="",0,CHOOSE(Detalhamento.OpçãoServiços,OFFSET(Import.PLQ,$A33-1,BC$15-1,1,1),IF($E33&lt;&gt;1,IF(ISNUMBER(INDEX(Import.PLE,Detalhamento!$E33,Detalhamento!BC$15)),IF(INDEX(Import.PLE,Detalhamento!$E33,Detalhamento!BC$15)&lt;=mediçao,OFFSET(Import.PLQ,$A33-1,BC$15-1,1,1),0),0),PLE!$AA$28*OFFSET(Import.PLQ,$A33-1,BC$15-1,1,1)),IF($E33&lt;&gt;1,IF(ISNUMBER(INDEX(Import.PLE,Detalhamento!$E33,Detalhamento!BC$15)),IF(INDEX(Import.PLE,Detalhamento!$E33,Detalhamento!BC$15)&lt;=mediçao,0,OFFSET(Import.PLQ,$A33-1,BC$15-1,1,1)),OFFSET(Import.PLQ,$A33-1,BC$15-1,1,1)),(1-PLE!$AA$28)*OFFSET(Import.PLQ,$A33-1,BC$15-1,1,1))))</f>
        <v>0</v>
      </c>
      <c r="BD33" s="146">
        <f ca="1">IF(BD$13="",0,CHOOSE(Detalhamento.OpçãoServiços,OFFSET(Import.PLQ,$A33-1,BD$15-1,1,1),IF($E33&lt;&gt;1,IF(ISNUMBER(INDEX(Import.PLE,Detalhamento!$E33,Detalhamento!BD$15)),IF(INDEX(Import.PLE,Detalhamento!$E33,Detalhamento!BD$15)&lt;=mediçao,OFFSET(Import.PLQ,$A33-1,BD$15-1,1,1),0),0),PLE!$AA$28*OFFSET(Import.PLQ,$A33-1,BD$15-1,1,1)),IF($E33&lt;&gt;1,IF(ISNUMBER(INDEX(Import.PLE,Detalhamento!$E33,Detalhamento!BD$15)),IF(INDEX(Import.PLE,Detalhamento!$E33,Detalhamento!BD$15)&lt;=mediçao,0,OFFSET(Import.PLQ,$A33-1,BD$15-1,1,1)),OFFSET(Import.PLQ,$A33-1,BD$15-1,1,1)),(1-PLE!$AA$28)*OFFSET(Import.PLQ,$A33-1,BD$15-1,1,1))))</f>
        <v>0</v>
      </c>
      <c r="BE33" s="146">
        <f ca="1">IF(BE$13="",0,CHOOSE(Detalhamento.OpçãoServiços,OFFSET(Import.PLQ,$A33-1,BE$15-1,1,1),IF($E33&lt;&gt;1,IF(ISNUMBER(INDEX(Import.PLE,Detalhamento!$E33,Detalhamento!BE$15)),IF(INDEX(Import.PLE,Detalhamento!$E33,Detalhamento!BE$15)&lt;=mediçao,OFFSET(Import.PLQ,$A33-1,BE$15-1,1,1),0),0),PLE!$AA$28*OFFSET(Import.PLQ,$A33-1,BE$15-1,1,1)),IF($E33&lt;&gt;1,IF(ISNUMBER(INDEX(Import.PLE,Detalhamento!$E33,Detalhamento!BE$15)),IF(INDEX(Import.PLE,Detalhamento!$E33,Detalhamento!BE$15)&lt;=mediçao,0,OFFSET(Import.PLQ,$A33-1,BE$15-1,1,1)),OFFSET(Import.PLQ,$A33-1,BE$15-1,1,1)),(1-PLE!$AA$28)*OFFSET(Import.PLQ,$A33-1,BE$15-1,1,1))))</f>
        <v>0</v>
      </c>
      <c r="BF33" s="146">
        <f ca="1">IF(BF$13="",0,CHOOSE(Detalhamento.OpçãoServiços,OFFSET(Import.PLQ,$A33-1,BF$15-1,1,1),IF($E33&lt;&gt;1,IF(ISNUMBER(INDEX(Import.PLE,Detalhamento!$E33,Detalhamento!BF$15)),IF(INDEX(Import.PLE,Detalhamento!$E33,Detalhamento!BF$15)&lt;=mediçao,OFFSET(Import.PLQ,$A33-1,BF$15-1,1,1),0),0),PLE!$AA$28*OFFSET(Import.PLQ,$A33-1,BF$15-1,1,1)),IF($E33&lt;&gt;1,IF(ISNUMBER(INDEX(Import.PLE,Detalhamento!$E33,Detalhamento!BF$15)),IF(INDEX(Import.PLE,Detalhamento!$E33,Detalhamento!BF$15)&lt;=mediçao,0,OFFSET(Import.PLQ,$A33-1,BF$15-1,1,1)),OFFSET(Import.PLQ,$A33-1,BF$15-1,1,1)),(1-PLE!$AA$28)*OFFSET(Import.PLQ,$A33-1,BF$15-1,1,1))))</f>
        <v>0</v>
      </c>
      <c r="BG33" s="146">
        <f ca="1">IF(BG$13="",0,CHOOSE(Detalhamento.OpçãoServiços,OFFSET(Import.PLQ,$A33-1,BG$15-1,1,1),IF($E33&lt;&gt;1,IF(ISNUMBER(INDEX(Import.PLE,Detalhamento!$E33,Detalhamento!BG$15)),IF(INDEX(Import.PLE,Detalhamento!$E33,Detalhamento!BG$15)&lt;=mediçao,OFFSET(Import.PLQ,$A33-1,BG$15-1,1,1),0),0),PLE!$AA$28*OFFSET(Import.PLQ,$A33-1,BG$15-1,1,1)),IF($E33&lt;&gt;1,IF(ISNUMBER(INDEX(Import.PLE,Detalhamento!$E33,Detalhamento!BG$15)),IF(INDEX(Import.PLE,Detalhamento!$E33,Detalhamento!BG$15)&lt;=mediçao,0,OFFSET(Import.PLQ,$A33-1,BG$15-1,1,1)),OFFSET(Import.PLQ,$A33-1,BG$15-1,1,1)),(1-PLE!$AA$28)*OFFSET(Import.PLQ,$A33-1,BG$15-1,1,1))))</f>
        <v>0</v>
      </c>
      <c r="BH33" s="146">
        <f ca="1">IF(BH$13="",0,CHOOSE(Detalhamento.OpçãoServiços,OFFSET(Import.PLQ,$A33-1,BH$15-1,1,1),IF($E33&lt;&gt;1,IF(ISNUMBER(INDEX(Import.PLE,Detalhamento!$E33,Detalhamento!BH$15)),IF(INDEX(Import.PLE,Detalhamento!$E33,Detalhamento!BH$15)&lt;=mediçao,OFFSET(Import.PLQ,$A33-1,BH$15-1,1,1),0),0),PLE!$AA$28*OFFSET(Import.PLQ,$A33-1,BH$15-1,1,1)),IF($E33&lt;&gt;1,IF(ISNUMBER(INDEX(Import.PLE,Detalhamento!$E33,Detalhamento!BH$15)),IF(INDEX(Import.PLE,Detalhamento!$E33,Detalhamento!BH$15)&lt;=mediçao,0,OFFSET(Import.PLQ,$A33-1,BH$15-1,1,1)),OFFSET(Import.PLQ,$A33-1,BH$15-1,1,1)),(1-PLE!$AA$28)*OFFSET(Import.PLQ,$A33-1,BH$15-1,1,1))))</f>
        <v>0</v>
      </c>
      <c r="BI33" s="146">
        <f ca="1">IF(BI$13="",0,CHOOSE(Detalhamento.OpçãoServiços,OFFSET(Import.PLQ,$A33-1,BI$15-1,1,1),IF($E33&lt;&gt;1,IF(ISNUMBER(INDEX(Import.PLE,Detalhamento!$E33,Detalhamento!BI$15)),IF(INDEX(Import.PLE,Detalhamento!$E33,Detalhamento!BI$15)&lt;=mediçao,OFFSET(Import.PLQ,$A33-1,BI$15-1,1,1),0),0),PLE!$AA$28*OFFSET(Import.PLQ,$A33-1,BI$15-1,1,1)),IF($E33&lt;&gt;1,IF(ISNUMBER(INDEX(Import.PLE,Detalhamento!$E33,Detalhamento!BI$15)),IF(INDEX(Import.PLE,Detalhamento!$E33,Detalhamento!BI$15)&lt;=mediçao,0,OFFSET(Import.PLQ,$A33-1,BI$15-1,1,1)),OFFSET(Import.PLQ,$A33-1,BI$15-1,1,1)),(1-PLE!$AA$28)*OFFSET(Import.PLQ,$A33-1,BI$15-1,1,1))))</f>
        <v>0</v>
      </c>
    </row>
    <row r="34" spans="1:61">
      <c r="A34" s="157">
        <v>12</v>
      </c>
      <c r="B34" s="21" t="e">
        <f t="shared" ca="1" si="2"/>
        <v>#REF!</v>
      </c>
      <c r="E34" s="155">
        <f t="shared" ca="1" si="3"/>
        <v>3</v>
      </c>
      <c r="F34" s="156" t="e">
        <f t="shared" ca="1" si="4"/>
        <v>#REF!</v>
      </c>
      <c r="G34" s="156" t="e">
        <f t="shared" ca="1" si="5"/>
        <v>#REF!</v>
      </c>
      <c r="H34" s="181" t="str">
        <f t="shared" ca="1" si="5"/>
        <v/>
      </c>
      <c r="I34" s="37" t="e">
        <f t="shared" ca="1" si="6"/>
        <v>#REF!</v>
      </c>
      <c r="J34" s="146" t="e">
        <f t="shared" ca="1" si="7"/>
        <v>#REF!</v>
      </c>
      <c r="K34" s="67"/>
      <c r="L34" s="146" t="e">
        <f ca="1">IF(L$13="",0,CHOOSE(Detalhamento.OpçãoServiços,OFFSET(Import.PLQ,$A34-1,L$15-1,1,1),IF($E34&lt;&gt;1,IF(ISNUMBER(INDEX(Import.PLE,Detalhamento!$E34,Detalhamento!L$15)),IF(INDEX(Import.PLE,Detalhamento!$E34,Detalhamento!L$15)&lt;=mediçao,OFFSET(Import.PLQ,$A34-1,L$15-1,1,1),0),0),PLE!$AA$28*OFFSET(Import.PLQ,$A34-1,L$15-1,1,1)),IF($E34&lt;&gt;1,IF(ISNUMBER(INDEX(Import.PLE,Detalhamento!$E34,Detalhamento!L$15)),IF(INDEX(Import.PLE,Detalhamento!$E34,Detalhamento!L$15)&lt;=mediçao,0,OFFSET(Import.PLQ,$A34-1,L$15-1,1,1)),OFFSET(Import.PLQ,$A34-1,L$15-1,1,1)),(1-PLE!$AA$28)*OFFSET(Import.PLQ,$A34-1,L$15-1,1,1))))</f>
        <v>#REF!</v>
      </c>
      <c r="M34" s="146" t="e">
        <f ca="1">IF(M$13="",0,CHOOSE(Detalhamento.OpçãoServiços,OFFSET(Import.PLQ,$A34-1,M$15-1,1,1),IF($E34&lt;&gt;1,IF(ISNUMBER(INDEX(Import.PLE,Detalhamento!$E34,Detalhamento!M$15)),IF(INDEX(Import.PLE,Detalhamento!$E34,Detalhamento!M$15)&lt;=mediçao,OFFSET(Import.PLQ,$A34-1,M$15-1,1,1),0),0),PLE!$AA$28*OFFSET(Import.PLQ,$A34-1,M$15-1,1,1)),IF($E34&lt;&gt;1,IF(ISNUMBER(INDEX(Import.PLE,Detalhamento!$E34,Detalhamento!M$15)),IF(INDEX(Import.PLE,Detalhamento!$E34,Detalhamento!M$15)&lt;=mediçao,0,OFFSET(Import.PLQ,$A34-1,M$15-1,1,1)),OFFSET(Import.PLQ,$A34-1,M$15-1,1,1)),(1-PLE!$AA$28)*OFFSET(Import.PLQ,$A34-1,M$15-1,1,1))))</f>
        <v>#REF!</v>
      </c>
      <c r="N34" s="146" t="e">
        <f ca="1">IF(N$13="",0,CHOOSE(Detalhamento.OpçãoServiços,OFFSET(Import.PLQ,$A34-1,N$15-1,1,1),IF($E34&lt;&gt;1,IF(ISNUMBER(INDEX(Import.PLE,Detalhamento!$E34,Detalhamento!N$15)),IF(INDEX(Import.PLE,Detalhamento!$E34,Detalhamento!N$15)&lt;=mediçao,OFFSET(Import.PLQ,$A34-1,N$15-1,1,1),0),0),PLE!$AA$28*OFFSET(Import.PLQ,$A34-1,N$15-1,1,1)),IF($E34&lt;&gt;1,IF(ISNUMBER(INDEX(Import.PLE,Detalhamento!$E34,Detalhamento!N$15)),IF(INDEX(Import.PLE,Detalhamento!$E34,Detalhamento!N$15)&lt;=mediçao,0,OFFSET(Import.PLQ,$A34-1,N$15-1,1,1)),OFFSET(Import.PLQ,$A34-1,N$15-1,1,1)),(1-PLE!$AA$28)*OFFSET(Import.PLQ,$A34-1,N$15-1,1,1))))</f>
        <v>#REF!</v>
      </c>
      <c r="O34" s="146" t="e">
        <f ca="1">IF(O$13="",0,CHOOSE(Detalhamento.OpçãoServiços,OFFSET(Import.PLQ,$A34-1,O$15-1,1,1),IF($E34&lt;&gt;1,IF(ISNUMBER(INDEX(Import.PLE,Detalhamento!$E34,Detalhamento!O$15)),IF(INDEX(Import.PLE,Detalhamento!$E34,Detalhamento!O$15)&lt;=mediçao,OFFSET(Import.PLQ,$A34-1,O$15-1,1,1),0),0),PLE!$AA$28*OFFSET(Import.PLQ,$A34-1,O$15-1,1,1)),IF($E34&lt;&gt;1,IF(ISNUMBER(INDEX(Import.PLE,Detalhamento!$E34,Detalhamento!O$15)),IF(INDEX(Import.PLE,Detalhamento!$E34,Detalhamento!O$15)&lt;=mediçao,0,OFFSET(Import.PLQ,$A34-1,O$15-1,1,1)),OFFSET(Import.PLQ,$A34-1,O$15-1,1,1)),(1-PLE!$AA$28)*OFFSET(Import.PLQ,$A34-1,O$15-1,1,1))))</f>
        <v>#REF!</v>
      </c>
      <c r="P34" s="146">
        <f ca="1">IF(P$13="",0,CHOOSE(Detalhamento.OpçãoServiços,OFFSET(Import.PLQ,$A34-1,P$15-1,1,1),IF($E34&lt;&gt;1,IF(ISNUMBER(INDEX(Import.PLE,Detalhamento!$E34,Detalhamento!P$15)),IF(INDEX(Import.PLE,Detalhamento!$E34,Detalhamento!P$15)&lt;=mediçao,OFFSET(Import.PLQ,$A34-1,P$15-1,1,1),0),0),PLE!$AA$28*OFFSET(Import.PLQ,$A34-1,P$15-1,1,1)),IF($E34&lt;&gt;1,IF(ISNUMBER(INDEX(Import.PLE,Detalhamento!$E34,Detalhamento!P$15)),IF(INDEX(Import.PLE,Detalhamento!$E34,Detalhamento!P$15)&lt;=mediçao,0,OFFSET(Import.PLQ,$A34-1,P$15-1,1,1)),OFFSET(Import.PLQ,$A34-1,P$15-1,1,1)),(1-PLE!$AA$28)*OFFSET(Import.PLQ,$A34-1,P$15-1,1,1))))</f>
        <v>0</v>
      </c>
      <c r="Q34" s="146">
        <f ca="1">IF(Q$13="",0,CHOOSE(Detalhamento.OpçãoServiços,OFFSET(Import.PLQ,$A34-1,Q$15-1,1,1),IF($E34&lt;&gt;1,IF(ISNUMBER(INDEX(Import.PLE,Detalhamento!$E34,Detalhamento!Q$15)),IF(INDEX(Import.PLE,Detalhamento!$E34,Detalhamento!Q$15)&lt;=mediçao,OFFSET(Import.PLQ,$A34-1,Q$15-1,1,1),0),0),PLE!$AA$28*OFFSET(Import.PLQ,$A34-1,Q$15-1,1,1)),IF($E34&lt;&gt;1,IF(ISNUMBER(INDEX(Import.PLE,Detalhamento!$E34,Detalhamento!Q$15)),IF(INDEX(Import.PLE,Detalhamento!$E34,Detalhamento!Q$15)&lt;=mediçao,0,OFFSET(Import.PLQ,$A34-1,Q$15-1,1,1)),OFFSET(Import.PLQ,$A34-1,Q$15-1,1,1)),(1-PLE!$AA$28)*OFFSET(Import.PLQ,$A34-1,Q$15-1,1,1))))</f>
        <v>0</v>
      </c>
      <c r="R34" s="146">
        <f ca="1">IF(R$13="",0,CHOOSE(Detalhamento.OpçãoServiços,OFFSET(Import.PLQ,$A34-1,R$15-1,1,1),IF($E34&lt;&gt;1,IF(ISNUMBER(INDEX(Import.PLE,Detalhamento!$E34,Detalhamento!R$15)),IF(INDEX(Import.PLE,Detalhamento!$E34,Detalhamento!R$15)&lt;=mediçao,OFFSET(Import.PLQ,$A34-1,R$15-1,1,1),0),0),PLE!$AA$28*OFFSET(Import.PLQ,$A34-1,R$15-1,1,1)),IF($E34&lt;&gt;1,IF(ISNUMBER(INDEX(Import.PLE,Detalhamento!$E34,Detalhamento!R$15)),IF(INDEX(Import.PLE,Detalhamento!$E34,Detalhamento!R$15)&lt;=mediçao,0,OFFSET(Import.PLQ,$A34-1,R$15-1,1,1)),OFFSET(Import.PLQ,$A34-1,R$15-1,1,1)),(1-PLE!$AA$28)*OFFSET(Import.PLQ,$A34-1,R$15-1,1,1))))</f>
        <v>0</v>
      </c>
      <c r="S34" s="146">
        <f ca="1">IF(S$13="",0,CHOOSE(Detalhamento.OpçãoServiços,OFFSET(Import.PLQ,$A34-1,S$15-1,1,1),IF($E34&lt;&gt;1,IF(ISNUMBER(INDEX(Import.PLE,Detalhamento!$E34,Detalhamento!S$15)),IF(INDEX(Import.PLE,Detalhamento!$E34,Detalhamento!S$15)&lt;=mediçao,OFFSET(Import.PLQ,$A34-1,S$15-1,1,1),0),0),PLE!$AA$28*OFFSET(Import.PLQ,$A34-1,S$15-1,1,1)),IF($E34&lt;&gt;1,IF(ISNUMBER(INDEX(Import.PLE,Detalhamento!$E34,Detalhamento!S$15)),IF(INDEX(Import.PLE,Detalhamento!$E34,Detalhamento!S$15)&lt;=mediçao,0,OFFSET(Import.PLQ,$A34-1,S$15-1,1,1)),OFFSET(Import.PLQ,$A34-1,S$15-1,1,1)),(1-PLE!$AA$28)*OFFSET(Import.PLQ,$A34-1,S$15-1,1,1))))</f>
        <v>0</v>
      </c>
      <c r="T34" s="146">
        <f ca="1">IF(T$13="",0,CHOOSE(Detalhamento.OpçãoServiços,OFFSET(Import.PLQ,$A34-1,T$15-1,1,1),IF($E34&lt;&gt;1,IF(ISNUMBER(INDEX(Import.PLE,Detalhamento!$E34,Detalhamento!T$15)),IF(INDEX(Import.PLE,Detalhamento!$E34,Detalhamento!T$15)&lt;=mediçao,OFFSET(Import.PLQ,$A34-1,T$15-1,1,1),0),0),PLE!$AA$28*OFFSET(Import.PLQ,$A34-1,T$15-1,1,1)),IF($E34&lt;&gt;1,IF(ISNUMBER(INDEX(Import.PLE,Detalhamento!$E34,Detalhamento!T$15)),IF(INDEX(Import.PLE,Detalhamento!$E34,Detalhamento!T$15)&lt;=mediçao,0,OFFSET(Import.PLQ,$A34-1,T$15-1,1,1)),OFFSET(Import.PLQ,$A34-1,T$15-1,1,1)),(1-PLE!$AA$28)*OFFSET(Import.PLQ,$A34-1,T$15-1,1,1))))</f>
        <v>0</v>
      </c>
      <c r="U34" s="146">
        <f ca="1">IF(U$13="",0,CHOOSE(Detalhamento.OpçãoServiços,OFFSET(Import.PLQ,$A34-1,U$15-1,1,1),IF($E34&lt;&gt;1,IF(ISNUMBER(INDEX(Import.PLE,Detalhamento!$E34,Detalhamento!U$15)),IF(INDEX(Import.PLE,Detalhamento!$E34,Detalhamento!U$15)&lt;=mediçao,OFFSET(Import.PLQ,$A34-1,U$15-1,1,1),0),0),PLE!$AA$28*OFFSET(Import.PLQ,$A34-1,U$15-1,1,1)),IF($E34&lt;&gt;1,IF(ISNUMBER(INDEX(Import.PLE,Detalhamento!$E34,Detalhamento!U$15)),IF(INDEX(Import.PLE,Detalhamento!$E34,Detalhamento!U$15)&lt;=mediçao,0,OFFSET(Import.PLQ,$A34-1,U$15-1,1,1)),OFFSET(Import.PLQ,$A34-1,U$15-1,1,1)),(1-PLE!$AA$28)*OFFSET(Import.PLQ,$A34-1,U$15-1,1,1))))</f>
        <v>0</v>
      </c>
      <c r="V34" s="146">
        <f ca="1">IF(V$13="",0,CHOOSE(Detalhamento.OpçãoServiços,OFFSET(Import.PLQ,$A34-1,V$15-1,1,1),IF($E34&lt;&gt;1,IF(ISNUMBER(INDEX(Import.PLE,Detalhamento!$E34,Detalhamento!V$15)),IF(INDEX(Import.PLE,Detalhamento!$E34,Detalhamento!V$15)&lt;=mediçao,OFFSET(Import.PLQ,$A34-1,V$15-1,1,1),0),0),PLE!$AA$28*OFFSET(Import.PLQ,$A34-1,V$15-1,1,1)),IF($E34&lt;&gt;1,IF(ISNUMBER(INDEX(Import.PLE,Detalhamento!$E34,Detalhamento!V$15)),IF(INDEX(Import.PLE,Detalhamento!$E34,Detalhamento!V$15)&lt;=mediçao,0,OFFSET(Import.PLQ,$A34-1,V$15-1,1,1)),OFFSET(Import.PLQ,$A34-1,V$15-1,1,1)),(1-PLE!$AA$28)*OFFSET(Import.PLQ,$A34-1,V$15-1,1,1))))</f>
        <v>0</v>
      </c>
      <c r="W34" s="146">
        <f ca="1">IF(W$13="",0,CHOOSE(Detalhamento.OpçãoServiços,OFFSET(Import.PLQ,$A34-1,W$15-1,1,1),IF($E34&lt;&gt;1,IF(ISNUMBER(INDEX(Import.PLE,Detalhamento!$E34,Detalhamento!W$15)),IF(INDEX(Import.PLE,Detalhamento!$E34,Detalhamento!W$15)&lt;=mediçao,OFFSET(Import.PLQ,$A34-1,W$15-1,1,1),0),0),PLE!$AA$28*OFFSET(Import.PLQ,$A34-1,W$15-1,1,1)),IF($E34&lt;&gt;1,IF(ISNUMBER(INDEX(Import.PLE,Detalhamento!$E34,Detalhamento!W$15)),IF(INDEX(Import.PLE,Detalhamento!$E34,Detalhamento!W$15)&lt;=mediçao,0,OFFSET(Import.PLQ,$A34-1,W$15-1,1,1)),OFFSET(Import.PLQ,$A34-1,W$15-1,1,1)),(1-PLE!$AA$28)*OFFSET(Import.PLQ,$A34-1,W$15-1,1,1))))</f>
        <v>0</v>
      </c>
      <c r="X34" s="146">
        <f ca="1">IF(X$13="",0,CHOOSE(Detalhamento.OpçãoServiços,OFFSET(Import.PLQ,$A34-1,X$15-1,1,1),IF($E34&lt;&gt;1,IF(ISNUMBER(INDEX(Import.PLE,Detalhamento!$E34,Detalhamento!X$15)),IF(INDEX(Import.PLE,Detalhamento!$E34,Detalhamento!X$15)&lt;=mediçao,OFFSET(Import.PLQ,$A34-1,X$15-1,1,1),0),0),PLE!$AA$28*OFFSET(Import.PLQ,$A34-1,X$15-1,1,1)),IF($E34&lt;&gt;1,IF(ISNUMBER(INDEX(Import.PLE,Detalhamento!$E34,Detalhamento!X$15)),IF(INDEX(Import.PLE,Detalhamento!$E34,Detalhamento!X$15)&lt;=mediçao,0,OFFSET(Import.PLQ,$A34-1,X$15-1,1,1)),OFFSET(Import.PLQ,$A34-1,X$15-1,1,1)),(1-PLE!$AA$28)*OFFSET(Import.PLQ,$A34-1,X$15-1,1,1))))</f>
        <v>0</v>
      </c>
      <c r="Y34" s="146">
        <f ca="1">IF(Y$13="",0,CHOOSE(Detalhamento.OpçãoServiços,OFFSET(Import.PLQ,$A34-1,Y$15-1,1,1),IF($E34&lt;&gt;1,IF(ISNUMBER(INDEX(Import.PLE,Detalhamento!$E34,Detalhamento!Y$15)),IF(INDEX(Import.PLE,Detalhamento!$E34,Detalhamento!Y$15)&lt;=mediçao,OFFSET(Import.PLQ,$A34-1,Y$15-1,1,1),0),0),PLE!$AA$28*OFFSET(Import.PLQ,$A34-1,Y$15-1,1,1)),IF($E34&lt;&gt;1,IF(ISNUMBER(INDEX(Import.PLE,Detalhamento!$E34,Detalhamento!Y$15)),IF(INDEX(Import.PLE,Detalhamento!$E34,Detalhamento!Y$15)&lt;=mediçao,0,OFFSET(Import.PLQ,$A34-1,Y$15-1,1,1)),OFFSET(Import.PLQ,$A34-1,Y$15-1,1,1)),(1-PLE!$AA$28)*OFFSET(Import.PLQ,$A34-1,Y$15-1,1,1))))</f>
        <v>0</v>
      </c>
      <c r="Z34" s="146">
        <f ca="1">IF(Z$13="",0,CHOOSE(Detalhamento.OpçãoServiços,OFFSET(Import.PLQ,$A34-1,Z$15-1,1,1),IF($E34&lt;&gt;1,IF(ISNUMBER(INDEX(Import.PLE,Detalhamento!$E34,Detalhamento!Z$15)),IF(INDEX(Import.PLE,Detalhamento!$E34,Detalhamento!Z$15)&lt;=mediçao,OFFSET(Import.PLQ,$A34-1,Z$15-1,1,1),0),0),PLE!$AA$28*OFFSET(Import.PLQ,$A34-1,Z$15-1,1,1)),IF($E34&lt;&gt;1,IF(ISNUMBER(INDEX(Import.PLE,Detalhamento!$E34,Detalhamento!Z$15)),IF(INDEX(Import.PLE,Detalhamento!$E34,Detalhamento!Z$15)&lt;=mediçao,0,OFFSET(Import.PLQ,$A34-1,Z$15-1,1,1)),OFFSET(Import.PLQ,$A34-1,Z$15-1,1,1)),(1-PLE!$AA$28)*OFFSET(Import.PLQ,$A34-1,Z$15-1,1,1))))</f>
        <v>0</v>
      </c>
      <c r="AA34" s="146">
        <f ca="1">IF(AA$13="",0,CHOOSE(Detalhamento.OpçãoServiços,OFFSET(Import.PLQ,$A34-1,AA$15-1,1,1),IF($E34&lt;&gt;1,IF(ISNUMBER(INDEX(Import.PLE,Detalhamento!$E34,Detalhamento!AA$15)),IF(INDEX(Import.PLE,Detalhamento!$E34,Detalhamento!AA$15)&lt;=mediçao,OFFSET(Import.PLQ,$A34-1,AA$15-1,1,1),0),0),PLE!$AA$28*OFFSET(Import.PLQ,$A34-1,AA$15-1,1,1)),IF($E34&lt;&gt;1,IF(ISNUMBER(INDEX(Import.PLE,Detalhamento!$E34,Detalhamento!AA$15)),IF(INDEX(Import.PLE,Detalhamento!$E34,Detalhamento!AA$15)&lt;=mediçao,0,OFFSET(Import.PLQ,$A34-1,AA$15-1,1,1)),OFFSET(Import.PLQ,$A34-1,AA$15-1,1,1)),(1-PLE!$AA$28)*OFFSET(Import.PLQ,$A34-1,AA$15-1,1,1))))</f>
        <v>0</v>
      </c>
      <c r="AB34" s="146">
        <f ca="1">IF(AB$13="",0,CHOOSE(Detalhamento.OpçãoServiços,OFFSET(Import.PLQ,$A34-1,AB$15-1,1,1),IF($E34&lt;&gt;1,IF(ISNUMBER(INDEX(Import.PLE,Detalhamento!$E34,Detalhamento!AB$15)),IF(INDEX(Import.PLE,Detalhamento!$E34,Detalhamento!AB$15)&lt;=mediçao,OFFSET(Import.PLQ,$A34-1,AB$15-1,1,1),0),0),PLE!$AA$28*OFFSET(Import.PLQ,$A34-1,AB$15-1,1,1)),IF($E34&lt;&gt;1,IF(ISNUMBER(INDEX(Import.PLE,Detalhamento!$E34,Detalhamento!AB$15)),IF(INDEX(Import.PLE,Detalhamento!$E34,Detalhamento!AB$15)&lt;=mediçao,0,OFFSET(Import.PLQ,$A34-1,AB$15-1,1,1)),OFFSET(Import.PLQ,$A34-1,AB$15-1,1,1)),(1-PLE!$AA$28)*OFFSET(Import.PLQ,$A34-1,AB$15-1,1,1))))</f>
        <v>0</v>
      </c>
      <c r="AC34" s="146">
        <f ca="1">IF(AC$13="",0,CHOOSE(Detalhamento.OpçãoServiços,OFFSET(Import.PLQ,$A34-1,AC$15-1,1,1),IF($E34&lt;&gt;1,IF(ISNUMBER(INDEX(Import.PLE,Detalhamento!$E34,Detalhamento!AC$15)),IF(INDEX(Import.PLE,Detalhamento!$E34,Detalhamento!AC$15)&lt;=mediçao,OFFSET(Import.PLQ,$A34-1,AC$15-1,1,1),0),0),PLE!$AA$28*OFFSET(Import.PLQ,$A34-1,AC$15-1,1,1)),IF($E34&lt;&gt;1,IF(ISNUMBER(INDEX(Import.PLE,Detalhamento!$E34,Detalhamento!AC$15)),IF(INDEX(Import.PLE,Detalhamento!$E34,Detalhamento!AC$15)&lt;=mediçao,0,OFFSET(Import.PLQ,$A34-1,AC$15-1,1,1)),OFFSET(Import.PLQ,$A34-1,AC$15-1,1,1)),(1-PLE!$AA$28)*OFFSET(Import.PLQ,$A34-1,AC$15-1,1,1))))</f>
        <v>0</v>
      </c>
      <c r="AD34" s="146">
        <f ca="1">IF(AD$13="",0,CHOOSE(Detalhamento.OpçãoServiços,OFFSET(Import.PLQ,$A34-1,AD$15-1,1,1),IF($E34&lt;&gt;1,IF(ISNUMBER(INDEX(Import.PLE,Detalhamento!$E34,Detalhamento!AD$15)),IF(INDEX(Import.PLE,Detalhamento!$E34,Detalhamento!AD$15)&lt;=mediçao,OFFSET(Import.PLQ,$A34-1,AD$15-1,1,1),0),0),PLE!$AA$28*OFFSET(Import.PLQ,$A34-1,AD$15-1,1,1)),IF($E34&lt;&gt;1,IF(ISNUMBER(INDEX(Import.PLE,Detalhamento!$E34,Detalhamento!AD$15)),IF(INDEX(Import.PLE,Detalhamento!$E34,Detalhamento!AD$15)&lt;=mediçao,0,OFFSET(Import.PLQ,$A34-1,AD$15-1,1,1)),OFFSET(Import.PLQ,$A34-1,AD$15-1,1,1)),(1-PLE!$AA$28)*OFFSET(Import.PLQ,$A34-1,AD$15-1,1,1))))</f>
        <v>0</v>
      </c>
      <c r="AE34" s="146">
        <f ca="1">IF(AE$13="",0,CHOOSE(Detalhamento.OpçãoServiços,OFFSET(Import.PLQ,$A34-1,AE$15-1,1,1),IF($E34&lt;&gt;1,IF(ISNUMBER(INDEX(Import.PLE,Detalhamento!$E34,Detalhamento!AE$15)),IF(INDEX(Import.PLE,Detalhamento!$E34,Detalhamento!AE$15)&lt;=mediçao,OFFSET(Import.PLQ,$A34-1,AE$15-1,1,1),0),0),PLE!$AA$28*OFFSET(Import.PLQ,$A34-1,AE$15-1,1,1)),IF($E34&lt;&gt;1,IF(ISNUMBER(INDEX(Import.PLE,Detalhamento!$E34,Detalhamento!AE$15)),IF(INDEX(Import.PLE,Detalhamento!$E34,Detalhamento!AE$15)&lt;=mediçao,0,OFFSET(Import.PLQ,$A34-1,AE$15-1,1,1)),OFFSET(Import.PLQ,$A34-1,AE$15-1,1,1)),(1-PLE!$AA$28)*OFFSET(Import.PLQ,$A34-1,AE$15-1,1,1))))</f>
        <v>0</v>
      </c>
      <c r="AF34" s="146">
        <f ca="1">IF(AF$13="",0,CHOOSE(Detalhamento.OpçãoServiços,OFFSET(Import.PLQ,$A34-1,AF$15-1,1,1),IF($E34&lt;&gt;1,IF(ISNUMBER(INDEX(Import.PLE,Detalhamento!$E34,Detalhamento!AF$15)),IF(INDEX(Import.PLE,Detalhamento!$E34,Detalhamento!AF$15)&lt;=mediçao,OFFSET(Import.PLQ,$A34-1,AF$15-1,1,1),0),0),PLE!$AA$28*OFFSET(Import.PLQ,$A34-1,AF$15-1,1,1)),IF($E34&lt;&gt;1,IF(ISNUMBER(INDEX(Import.PLE,Detalhamento!$E34,Detalhamento!AF$15)),IF(INDEX(Import.PLE,Detalhamento!$E34,Detalhamento!AF$15)&lt;=mediçao,0,OFFSET(Import.PLQ,$A34-1,AF$15-1,1,1)),OFFSET(Import.PLQ,$A34-1,AF$15-1,1,1)),(1-PLE!$AA$28)*OFFSET(Import.PLQ,$A34-1,AF$15-1,1,1))))</f>
        <v>0</v>
      </c>
      <c r="AG34" s="146">
        <f ca="1">IF(AG$13="",0,CHOOSE(Detalhamento.OpçãoServiços,OFFSET(Import.PLQ,$A34-1,AG$15-1,1,1),IF($E34&lt;&gt;1,IF(ISNUMBER(INDEX(Import.PLE,Detalhamento!$E34,Detalhamento!AG$15)),IF(INDEX(Import.PLE,Detalhamento!$E34,Detalhamento!AG$15)&lt;=mediçao,OFFSET(Import.PLQ,$A34-1,AG$15-1,1,1),0),0),PLE!$AA$28*OFFSET(Import.PLQ,$A34-1,AG$15-1,1,1)),IF($E34&lt;&gt;1,IF(ISNUMBER(INDEX(Import.PLE,Detalhamento!$E34,Detalhamento!AG$15)),IF(INDEX(Import.PLE,Detalhamento!$E34,Detalhamento!AG$15)&lt;=mediçao,0,OFFSET(Import.PLQ,$A34-1,AG$15-1,1,1)),OFFSET(Import.PLQ,$A34-1,AG$15-1,1,1)),(1-PLE!$AA$28)*OFFSET(Import.PLQ,$A34-1,AG$15-1,1,1))))</f>
        <v>0</v>
      </c>
      <c r="AH34" s="146">
        <f ca="1">IF(AH$13="",0,CHOOSE(Detalhamento.OpçãoServiços,OFFSET(Import.PLQ,$A34-1,AH$15-1,1,1),IF($E34&lt;&gt;1,IF(ISNUMBER(INDEX(Import.PLE,Detalhamento!$E34,Detalhamento!AH$15)),IF(INDEX(Import.PLE,Detalhamento!$E34,Detalhamento!AH$15)&lt;=mediçao,OFFSET(Import.PLQ,$A34-1,AH$15-1,1,1),0),0),PLE!$AA$28*OFFSET(Import.PLQ,$A34-1,AH$15-1,1,1)),IF($E34&lt;&gt;1,IF(ISNUMBER(INDEX(Import.PLE,Detalhamento!$E34,Detalhamento!AH$15)),IF(INDEX(Import.PLE,Detalhamento!$E34,Detalhamento!AH$15)&lt;=mediçao,0,OFFSET(Import.PLQ,$A34-1,AH$15-1,1,1)),OFFSET(Import.PLQ,$A34-1,AH$15-1,1,1)),(1-PLE!$AA$28)*OFFSET(Import.PLQ,$A34-1,AH$15-1,1,1))))</f>
        <v>0</v>
      </c>
      <c r="AI34" s="146">
        <f ca="1">IF(AI$13="",0,CHOOSE(Detalhamento.OpçãoServiços,OFFSET(Import.PLQ,$A34-1,AI$15-1,1,1),IF($E34&lt;&gt;1,IF(ISNUMBER(INDEX(Import.PLE,Detalhamento!$E34,Detalhamento!AI$15)),IF(INDEX(Import.PLE,Detalhamento!$E34,Detalhamento!AI$15)&lt;=mediçao,OFFSET(Import.PLQ,$A34-1,AI$15-1,1,1),0),0),PLE!$AA$28*OFFSET(Import.PLQ,$A34-1,AI$15-1,1,1)),IF($E34&lt;&gt;1,IF(ISNUMBER(INDEX(Import.PLE,Detalhamento!$E34,Detalhamento!AI$15)),IF(INDEX(Import.PLE,Detalhamento!$E34,Detalhamento!AI$15)&lt;=mediçao,0,OFFSET(Import.PLQ,$A34-1,AI$15-1,1,1)),OFFSET(Import.PLQ,$A34-1,AI$15-1,1,1)),(1-PLE!$AA$28)*OFFSET(Import.PLQ,$A34-1,AI$15-1,1,1))))</f>
        <v>0</v>
      </c>
      <c r="AJ34" s="146">
        <f ca="1">IF(AJ$13="",0,CHOOSE(Detalhamento.OpçãoServiços,OFFSET(Import.PLQ,$A34-1,AJ$15-1,1,1),IF($E34&lt;&gt;1,IF(ISNUMBER(INDEX(Import.PLE,Detalhamento!$E34,Detalhamento!AJ$15)),IF(INDEX(Import.PLE,Detalhamento!$E34,Detalhamento!AJ$15)&lt;=mediçao,OFFSET(Import.PLQ,$A34-1,AJ$15-1,1,1),0),0),PLE!$AA$28*OFFSET(Import.PLQ,$A34-1,AJ$15-1,1,1)),IF($E34&lt;&gt;1,IF(ISNUMBER(INDEX(Import.PLE,Detalhamento!$E34,Detalhamento!AJ$15)),IF(INDEX(Import.PLE,Detalhamento!$E34,Detalhamento!AJ$15)&lt;=mediçao,0,OFFSET(Import.PLQ,$A34-1,AJ$15-1,1,1)),OFFSET(Import.PLQ,$A34-1,AJ$15-1,1,1)),(1-PLE!$AA$28)*OFFSET(Import.PLQ,$A34-1,AJ$15-1,1,1))))</f>
        <v>0</v>
      </c>
      <c r="AK34" s="146">
        <f ca="1">IF(AK$13="",0,CHOOSE(Detalhamento.OpçãoServiços,OFFSET(Import.PLQ,$A34-1,AK$15-1,1,1),IF($E34&lt;&gt;1,IF(ISNUMBER(INDEX(Import.PLE,Detalhamento!$E34,Detalhamento!AK$15)),IF(INDEX(Import.PLE,Detalhamento!$E34,Detalhamento!AK$15)&lt;=mediçao,OFFSET(Import.PLQ,$A34-1,AK$15-1,1,1),0),0),PLE!$AA$28*OFFSET(Import.PLQ,$A34-1,AK$15-1,1,1)),IF($E34&lt;&gt;1,IF(ISNUMBER(INDEX(Import.PLE,Detalhamento!$E34,Detalhamento!AK$15)),IF(INDEX(Import.PLE,Detalhamento!$E34,Detalhamento!AK$15)&lt;=mediçao,0,OFFSET(Import.PLQ,$A34-1,AK$15-1,1,1)),OFFSET(Import.PLQ,$A34-1,AK$15-1,1,1)),(1-PLE!$AA$28)*OFFSET(Import.PLQ,$A34-1,AK$15-1,1,1))))</f>
        <v>0</v>
      </c>
      <c r="AL34" s="146">
        <f ca="1">IF(AL$13="",0,CHOOSE(Detalhamento.OpçãoServiços,OFFSET(Import.PLQ,$A34-1,AL$15-1,1,1),IF($E34&lt;&gt;1,IF(ISNUMBER(INDEX(Import.PLE,Detalhamento!$E34,Detalhamento!AL$15)),IF(INDEX(Import.PLE,Detalhamento!$E34,Detalhamento!AL$15)&lt;=mediçao,OFFSET(Import.PLQ,$A34-1,AL$15-1,1,1),0),0),PLE!$AA$28*OFFSET(Import.PLQ,$A34-1,AL$15-1,1,1)),IF($E34&lt;&gt;1,IF(ISNUMBER(INDEX(Import.PLE,Detalhamento!$E34,Detalhamento!AL$15)),IF(INDEX(Import.PLE,Detalhamento!$E34,Detalhamento!AL$15)&lt;=mediçao,0,OFFSET(Import.PLQ,$A34-1,AL$15-1,1,1)),OFFSET(Import.PLQ,$A34-1,AL$15-1,1,1)),(1-PLE!$AA$28)*OFFSET(Import.PLQ,$A34-1,AL$15-1,1,1))))</f>
        <v>0</v>
      </c>
      <c r="AM34" s="146">
        <f ca="1">IF(AM$13="",0,CHOOSE(Detalhamento.OpçãoServiços,OFFSET(Import.PLQ,$A34-1,AM$15-1,1,1),IF($E34&lt;&gt;1,IF(ISNUMBER(INDEX(Import.PLE,Detalhamento!$E34,Detalhamento!AM$15)),IF(INDEX(Import.PLE,Detalhamento!$E34,Detalhamento!AM$15)&lt;=mediçao,OFFSET(Import.PLQ,$A34-1,AM$15-1,1,1),0),0),PLE!$AA$28*OFFSET(Import.PLQ,$A34-1,AM$15-1,1,1)),IF($E34&lt;&gt;1,IF(ISNUMBER(INDEX(Import.PLE,Detalhamento!$E34,Detalhamento!AM$15)),IF(INDEX(Import.PLE,Detalhamento!$E34,Detalhamento!AM$15)&lt;=mediçao,0,OFFSET(Import.PLQ,$A34-1,AM$15-1,1,1)),OFFSET(Import.PLQ,$A34-1,AM$15-1,1,1)),(1-PLE!$AA$28)*OFFSET(Import.PLQ,$A34-1,AM$15-1,1,1))))</f>
        <v>0</v>
      </c>
      <c r="AN34" s="146">
        <f ca="1">IF(AN$13="",0,CHOOSE(Detalhamento.OpçãoServiços,OFFSET(Import.PLQ,$A34-1,AN$15-1,1,1),IF($E34&lt;&gt;1,IF(ISNUMBER(INDEX(Import.PLE,Detalhamento!$E34,Detalhamento!AN$15)),IF(INDEX(Import.PLE,Detalhamento!$E34,Detalhamento!AN$15)&lt;=mediçao,OFFSET(Import.PLQ,$A34-1,AN$15-1,1,1),0),0),PLE!$AA$28*OFFSET(Import.PLQ,$A34-1,AN$15-1,1,1)),IF($E34&lt;&gt;1,IF(ISNUMBER(INDEX(Import.PLE,Detalhamento!$E34,Detalhamento!AN$15)),IF(INDEX(Import.PLE,Detalhamento!$E34,Detalhamento!AN$15)&lt;=mediçao,0,OFFSET(Import.PLQ,$A34-1,AN$15-1,1,1)),OFFSET(Import.PLQ,$A34-1,AN$15-1,1,1)),(1-PLE!$AA$28)*OFFSET(Import.PLQ,$A34-1,AN$15-1,1,1))))</f>
        <v>0</v>
      </c>
      <c r="AO34" s="146">
        <f ca="1">IF(AO$13="",0,CHOOSE(Detalhamento.OpçãoServiços,OFFSET(Import.PLQ,$A34-1,AO$15-1,1,1),IF($E34&lt;&gt;1,IF(ISNUMBER(INDEX(Import.PLE,Detalhamento!$E34,Detalhamento!AO$15)),IF(INDEX(Import.PLE,Detalhamento!$E34,Detalhamento!AO$15)&lt;=mediçao,OFFSET(Import.PLQ,$A34-1,AO$15-1,1,1),0),0),PLE!$AA$28*OFFSET(Import.PLQ,$A34-1,AO$15-1,1,1)),IF($E34&lt;&gt;1,IF(ISNUMBER(INDEX(Import.PLE,Detalhamento!$E34,Detalhamento!AO$15)),IF(INDEX(Import.PLE,Detalhamento!$E34,Detalhamento!AO$15)&lt;=mediçao,0,OFFSET(Import.PLQ,$A34-1,AO$15-1,1,1)),OFFSET(Import.PLQ,$A34-1,AO$15-1,1,1)),(1-PLE!$AA$28)*OFFSET(Import.PLQ,$A34-1,AO$15-1,1,1))))</f>
        <v>0</v>
      </c>
      <c r="AP34" s="146">
        <f ca="1">IF(AP$13="",0,CHOOSE(Detalhamento.OpçãoServiços,OFFSET(Import.PLQ,$A34-1,AP$15-1,1,1),IF($E34&lt;&gt;1,IF(ISNUMBER(INDEX(Import.PLE,Detalhamento!$E34,Detalhamento!AP$15)),IF(INDEX(Import.PLE,Detalhamento!$E34,Detalhamento!AP$15)&lt;=mediçao,OFFSET(Import.PLQ,$A34-1,AP$15-1,1,1),0),0),PLE!$AA$28*OFFSET(Import.PLQ,$A34-1,AP$15-1,1,1)),IF($E34&lt;&gt;1,IF(ISNUMBER(INDEX(Import.PLE,Detalhamento!$E34,Detalhamento!AP$15)),IF(INDEX(Import.PLE,Detalhamento!$E34,Detalhamento!AP$15)&lt;=mediçao,0,OFFSET(Import.PLQ,$A34-1,AP$15-1,1,1)),OFFSET(Import.PLQ,$A34-1,AP$15-1,1,1)),(1-PLE!$AA$28)*OFFSET(Import.PLQ,$A34-1,AP$15-1,1,1))))</f>
        <v>0</v>
      </c>
      <c r="AQ34" s="146">
        <f ca="1">IF(AQ$13="",0,CHOOSE(Detalhamento.OpçãoServiços,OFFSET(Import.PLQ,$A34-1,AQ$15-1,1,1),IF($E34&lt;&gt;1,IF(ISNUMBER(INDEX(Import.PLE,Detalhamento!$E34,Detalhamento!AQ$15)),IF(INDEX(Import.PLE,Detalhamento!$E34,Detalhamento!AQ$15)&lt;=mediçao,OFFSET(Import.PLQ,$A34-1,AQ$15-1,1,1),0),0),PLE!$AA$28*OFFSET(Import.PLQ,$A34-1,AQ$15-1,1,1)),IF($E34&lt;&gt;1,IF(ISNUMBER(INDEX(Import.PLE,Detalhamento!$E34,Detalhamento!AQ$15)),IF(INDEX(Import.PLE,Detalhamento!$E34,Detalhamento!AQ$15)&lt;=mediçao,0,OFFSET(Import.PLQ,$A34-1,AQ$15-1,1,1)),OFFSET(Import.PLQ,$A34-1,AQ$15-1,1,1)),(1-PLE!$AA$28)*OFFSET(Import.PLQ,$A34-1,AQ$15-1,1,1))))</f>
        <v>0</v>
      </c>
      <c r="AR34" s="146">
        <f ca="1">IF(AR$13="",0,CHOOSE(Detalhamento.OpçãoServiços,OFFSET(Import.PLQ,$A34-1,AR$15-1,1,1),IF($E34&lt;&gt;1,IF(ISNUMBER(INDEX(Import.PLE,Detalhamento!$E34,Detalhamento!AR$15)),IF(INDEX(Import.PLE,Detalhamento!$E34,Detalhamento!AR$15)&lt;=mediçao,OFFSET(Import.PLQ,$A34-1,AR$15-1,1,1),0),0),PLE!$AA$28*OFFSET(Import.PLQ,$A34-1,AR$15-1,1,1)),IF($E34&lt;&gt;1,IF(ISNUMBER(INDEX(Import.PLE,Detalhamento!$E34,Detalhamento!AR$15)),IF(INDEX(Import.PLE,Detalhamento!$E34,Detalhamento!AR$15)&lt;=mediçao,0,OFFSET(Import.PLQ,$A34-1,AR$15-1,1,1)),OFFSET(Import.PLQ,$A34-1,AR$15-1,1,1)),(1-PLE!$AA$28)*OFFSET(Import.PLQ,$A34-1,AR$15-1,1,1))))</f>
        <v>0</v>
      </c>
      <c r="AS34" s="146">
        <f ca="1">IF(AS$13="",0,CHOOSE(Detalhamento.OpçãoServiços,OFFSET(Import.PLQ,$A34-1,AS$15-1,1,1),IF($E34&lt;&gt;1,IF(ISNUMBER(INDEX(Import.PLE,Detalhamento!$E34,Detalhamento!AS$15)),IF(INDEX(Import.PLE,Detalhamento!$E34,Detalhamento!AS$15)&lt;=mediçao,OFFSET(Import.PLQ,$A34-1,AS$15-1,1,1),0),0),PLE!$AA$28*OFFSET(Import.PLQ,$A34-1,AS$15-1,1,1)),IF($E34&lt;&gt;1,IF(ISNUMBER(INDEX(Import.PLE,Detalhamento!$E34,Detalhamento!AS$15)),IF(INDEX(Import.PLE,Detalhamento!$E34,Detalhamento!AS$15)&lt;=mediçao,0,OFFSET(Import.PLQ,$A34-1,AS$15-1,1,1)),OFFSET(Import.PLQ,$A34-1,AS$15-1,1,1)),(1-PLE!$AA$28)*OFFSET(Import.PLQ,$A34-1,AS$15-1,1,1))))</f>
        <v>0</v>
      </c>
      <c r="AT34" s="146">
        <f ca="1">IF(AT$13="",0,CHOOSE(Detalhamento.OpçãoServiços,OFFSET(Import.PLQ,$A34-1,AT$15-1,1,1),IF($E34&lt;&gt;1,IF(ISNUMBER(INDEX(Import.PLE,Detalhamento!$E34,Detalhamento!AT$15)),IF(INDEX(Import.PLE,Detalhamento!$E34,Detalhamento!AT$15)&lt;=mediçao,OFFSET(Import.PLQ,$A34-1,AT$15-1,1,1),0),0),PLE!$AA$28*OFFSET(Import.PLQ,$A34-1,AT$15-1,1,1)),IF($E34&lt;&gt;1,IF(ISNUMBER(INDEX(Import.PLE,Detalhamento!$E34,Detalhamento!AT$15)),IF(INDEX(Import.PLE,Detalhamento!$E34,Detalhamento!AT$15)&lt;=mediçao,0,OFFSET(Import.PLQ,$A34-1,AT$15-1,1,1)),OFFSET(Import.PLQ,$A34-1,AT$15-1,1,1)),(1-PLE!$AA$28)*OFFSET(Import.PLQ,$A34-1,AT$15-1,1,1))))</f>
        <v>0</v>
      </c>
      <c r="AU34" s="146">
        <f ca="1">IF(AU$13="",0,CHOOSE(Detalhamento.OpçãoServiços,OFFSET(Import.PLQ,$A34-1,AU$15-1,1,1),IF($E34&lt;&gt;1,IF(ISNUMBER(INDEX(Import.PLE,Detalhamento!$E34,Detalhamento!AU$15)),IF(INDEX(Import.PLE,Detalhamento!$E34,Detalhamento!AU$15)&lt;=mediçao,OFFSET(Import.PLQ,$A34-1,AU$15-1,1,1),0),0),PLE!$AA$28*OFFSET(Import.PLQ,$A34-1,AU$15-1,1,1)),IF($E34&lt;&gt;1,IF(ISNUMBER(INDEX(Import.PLE,Detalhamento!$E34,Detalhamento!AU$15)),IF(INDEX(Import.PLE,Detalhamento!$E34,Detalhamento!AU$15)&lt;=mediçao,0,OFFSET(Import.PLQ,$A34-1,AU$15-1,1,1)),OFFSET(Import.PLQ,$A34-1,AU$15-1,1,1)),(1-PLE!$AA$28)*OFFSET(Import.PLQ,$A34-1,AU$15-1,1,1))))</f>
        <v>0</v>
      </c>
      <c r="AV34" s="146">
        <f ca="1">IF(AV$13="",0,CHOOSE(Detalhamento.OpçãoServiços,OFFSET(Import.PLQ,$A34-1,AV$15-1,1,1),IF($E34&lt;&gt;1,IF(ISNUMBER(INDEX(Import.PLE,Detalhamento!$E34,Detalhamento!AV$15)),IF(INDEX(Import.PLE,Detalhamento!$E34,Detalhamento!AV$15)&lt;=mediçao,OFFSET(Import.PLQ,$A34-1,AV$15-1,1,1),0),0),PLE!$AA$28*OFFSET(Import.PLQ,$A34-1,AV$15-1,1,1)),IF($E34&lt;&gt;1,IF(ISNUMBER(INDEX(Import.PLE,Detalhamento!$E34,Detalhamento!AV$15)),IF(INDEX(Import.PLE,Detalhamento!$E34,Detalhamento!AV$15)&lt;=mediçao,0,OFFSET(Import.PLQ,$A34-1,AV$15-1,1,1)),OFFSET(Import.PLQ,$A34-1,AV$15-1,1,1)),(1-PLE!$AA$28)*OFFSET(Import.PLQ,$A34-1,AV$15-1,1,1))))</f>
        <v>0</v>
      </c>
      <c r="AW34" s="146">
        <f ca="1">IF(AW$13="",0,CHOOSE(Detalhamento.OpçãoServiços,OFFSET(Import.PLQ,$A34-1,AW$15-1,1,1),IF($E34&lt;&gt;1,IF(ISNUMBER(INDEX(Import.PLE,Detalhamento!$E34,Detalhamento!AW$15)),IF(INDEX(Import.PLE,Detalhamento!$E34,Detalhamento!AW$15)&lt;=mediçao,OFFSET(Import.PLQ,$A34-1,AW$15-1,1,1),0),0),PLE!$AA$28*OFFSET(Import.PLQ,$A34-1,AW$15-1,1,1)),IF($E34&lt;&gt;1,IF(ISNUMBER(INDEX(Import.PLE,Detalhamento!$E34,Detalhamento!AW$15)),IF(INDEX(Import.PLE,Detalhamento!$E34,Detalhamento!AW$15)&lt;=mediçao,0,OFFSET(Import.PLQ,$A34-1,AW$15-1,1,1)),OFFSET(Import.PLQ,$A34-1,AW$15-1,1,1)),(1-PLE!$AA$28)*OFFSET(Import.PLQ,$A34-1,AW$15-1,1,1))))</f>
        <v>0</v>
      </c>
      <c r="AX34" s="146">
        <f ca="1">IF(AX$13="",0,CHOOSE(Detalhamento.OpçãoServiços,OFFSET(Import.PLQ,$A34-1,AX$15-1,1,1),IF($E34&lt;&gt;1,IF(ISNUMBER(INDEX(Import.PLE,Detalhamento!$E34,Detalhamento!AX$15)),IF(INDEX(Import.PLE,Detalhamento!$E34,Detalhamento!AX$15)&lt;=mediçao,OFFSET(Import.PLQ,$A34-1,AX$15-1,1,1),0),0),PLE!$AA$28*OFFSET(Import.PLQ,$A34-1,AX$15-1,1,1)),IF($E34&lt;&gt;1,IF(ISNUMBER(INDEX(Import.PLE,Detalhamento!$E34,Detalhamento!AX$15)),IF(INDEX(Import.PLE,Detalhamento!$E34,Detalhamento!AX$15)&lt;=mediçao,0,OFFSET(Import.PLQ,$A34-1,AX$15-1,1,1)),OFFSET(Import.PLQ,$A34-1,AX$15-1,1,1)),(1-PLE!$AA$28)*OFFSET(Import.PLQ,$A34-1,AX$15-1,1,1))))</f>
        <v>0</v>
      </c>
      <c r="AY34" s="146">
        <f ca="1">IF(AY$13="",0,CHOOSE(Detalhamento.OpçãoServiços,OFFSET(Import.PLQ,$A34-1,AY$15-1,1,1),IF($E34&lt;&gt;1,IF(ISNUMBER(INDEX(Import.PLE,Detalhamento!$E34,Detalhamento!AY$15)),IF(INDEX(Import.PLE,Detalhamento!$E34,Detalhamento!AY$15)&lt;=mediçao,OFFSET(Import.PLQ,$A34-1,AY$15-1,1,1),0),0),PLE!$AA$28*OFFSET(Import.PLQ,$A34-1,AY$15-1,1,1)),IF($E34&lt;&gt;1,IF(ISNUMBER(INDEX(Import.PLE,Detalhamento!$E34,Detalhamento!AY$15)),IF(INDEX(Import.PLE,Detalhamento!$E34,Detalhamento!AY$15)&lt;=mediçao,0,OFFSET(Import.PLQ,$A34-1,AY$15-1,1,1)),OFFSET(Import.PLQ,$A34-1,AY$15-1,1,1)),(1-PLE!$AA$28)*OFFSET(Import.PLQ,$A34-1,AY$15-1,1,1))))</f>
        <v>0</v>
      </c>
      <c r="AZ34" s="146">
        <f ca="1">IF(AZ$13="",0,CHOOSE(Detalhamento.OpçãoServiços,OFFSET(Import.PLQ,$A34-1,AZ$15-1,1,1),IF($E34&lt;&gt;1,IF(ISNUMBER(INDEX(Import.PLE,Detalhamento!$E34,Detalhamento!AZ$15)),IF(INDEX(Import.PLE,Detalhamento!$E34,Detalhamento!AZ$15)&lt;=mediçao,OFFSET(Import.PLQ,$A34-1,AZ$15-1,1,1),0),0),PLE!$AA$28*OFFSET(Import.PLQ,$A34-1,AZ$15-1,1,1)),IF($E34&lt;&gt;1,IF(ISNUMBER(INDEX(Import.PLE,Detalhamento!$E34,Detalhamento!AZ$15)),IF(INDEX(Import.PLE,Detalhamento!$E34,Detalhamento!AZ$15)&lt;=mediçao,0,OFFSET(Import.PLQ,$A34-1,AZ$15-1,1,1)),OFFSET(Import.PLQ,$A34-1,AZ$15-1,1,1)),(1-PLE!$AA$28)*OFFSET(Import.PLQ,$A34-1,AZ$15-1,1,1))))</f>
        <v>0</v>
      </c>
      <c r="BA34" s="146">
        <f ca="1">IF(BA$13="",0,CHOOSE(Detalhamento.OpçãoServiços,OFFSET(Import.PLQ,$A34-1,BA$15-1,1,1),IF($E34&lt;&gt;1,IF(ISNUMBER(INDEX(Import.PLE,Detalhamento!$E34,Detalhamento!BA$15)),IF(INDEX(Import.PLE,Detalhamento!$E34,Detalhamento!BA$15)&lt;=mediçao,OFFSET(Import.PLQ,$A34-1,BA$15-1,1,1),0),0),PLE!$AA$28*OFFSET(Import.PLQ,$A34-1,BA$15-1,1,1)),IF($E34&lt;&gt;1,IF(ISNUMBER(INDEX(Import.PLE,Detalhamento!$E34,Detalhamento!BA$15)),IF(INDEX(Import.PLE,Detalhamento!$E34,Detalhamento!BA$15)&lt;=mediçao,0,OFFSET(Import.PLQ,$A34-1,BA$15-1,1,1)),OFFSET(Import.PLQ,$A34-1,BA$15-1,1,1)),(1-PLE!$AA$28)*OFFSET(Import.PLQ,$A34-1,BA$15-1,1,1))))</f>
        <v>0</v>
      </c>
      <c r="BB34" s="146">
        <f ca="1">IF(BB$13="",0,CHOOSE(Detalhamento.OpçãoServiços,OFFSET(Import.PLQ,$A34-1,BB$15-1,1,1),IF($E34&lt;&gt;1,IF(ISNUMBER(INDEX(Import.PLE,Detalhamento!$E34,Detalhamento!BB$15)),IF(INDEX(Import.PLE,Detalhamento!$E34,Detalhamento!BB$15)&lt;=mediçao,OFFSET(Import.PLQ,$A34-1,BB$15-1,1,1),0),0),PLE!$AA$28*OFFSET(Import.PLQ,$A34-1,BB$15-1,1,1)),IF($E34&lt;&gt;1,IF(ISNUMBER(INDEX(Import.PLE,Detalhamento!$E34,Detalhamento!BB$15)),IF(INDEX(Import.PLE,Detalhamento!$E34,Detalhamento!BB$15)&lt;=mediçao,0,OFFSET(Import.PLQ,$A34-1,BB$15-1,1,1)),OFFSET(Import.PLQ,$A34-1,BB$15-1,1,1)),(1-PLE!$AA$28)*OFFSET(Import.PLQ,$A34-1,BB$15-1,1,1))))</f>
        <v>0</v>
      </c>
      <c r="BC34" s="146">
        <f ca="1">IF(BC$13="",0,CHOOSE(Detalhamento.OpçãoServiços,OFFSET(Import.PLQ,$A34-1,BC$15-1,1,1),IF($E34&lt;&gt;1,IF(ISNUMBER(INDEX(Import.PLE,Detalhamento!$E34,Detalhamento!BC$15)),IF(INDEX(Import.PLE,Detalhamento!$E34,Detalhamento!BC$15)&lt;=mediçao,OFFSET(Import.PLQ,$A34-1,BC$15-1,1,1),0),0),PLE!$AA$28*OFFSET(Import.PLQ,$A34-1,BC$15-1,1,1)),IF($E34&lt;&gt;1,IF(ISNUMBER(INDEX(Import.PLE,Detalhamento!$E34,Detalhamento!BC$15)),IF(INDEX(Import.PLE,Detalhamento!$E34,Detalhamento!BC$15)&lt;=mediçao,0,OFFSET(Import.PLQ,$A34-1,BC$15-1,1,1)),OFFSET(Import.PLQ,$A34-1,BC$15-1,1,1)),(1-PLE!$AA$28)*OFFSET(Import.PLQ,$A34-1,BC$15-1,1,1))))</f>
        <v>0</v>
      </c>
      <c r="BD34" s="146">
        <f ca="1">IF(BD$13="",0,CHOOSE(Detalhamento.OpçãoServiços,OFFSET(Import.PLQ,$A34-1,BD$15-1,1,1),IF($E34&lt;&gt;1,IF(ISNUMBER(INDEX(Import.PLE,Detalhamento!$E34,Detalhamento!BD$15)),IF(INDEX(Import.PLE,Detalhamento!$E34,Detalhamento!BD$15)&lt;=mediçao,OFFSET(Import.PLQ,$A34-1,BD$15-1,1,1),0),0),PLE!$AA$28*OFFSET(Import.PLQ,$A34-1,BD$15-1,1,1)),IF($E34&lt;&gt;1,IF(ISNUMBER(INDEX(Import.PLE,Detalhamento!$E34,Detalhamento!BD$15)),IF(INDEX(Import.PLE,Detalhamento!$E34,Detalhamento!BD$15)&lt;=mediçao,0,OFFSET(Import.PLQ,$A34-1,BD$15-1,1,1)),OFFSET(Import.PLQ,$A34-1,BD$15-1,1,1)),(1-PLE!$AA$28)*OFFSET(Import.PLQ,$A34-1,BD$15-1,1,1))))</f>
        <v>0</v>
      </c>
      <c r="BE34" s="146">
        <f ca="1">IF(BE$13="",0,CHOOSE(Detalhamento.OpçãoServiços,OFFSET(Import.PLQ,$A34-1,BE$15-1,1,1),IF($E34&lt;&gt;1,IF(ISNUMBER(INDEX(Import.PLE,Detalhamento!$E34,Detalhamento!BE$15)),IF(INDEX(Import.PLE,Detalhamento!$E34,Detalhamento!BE$15)&lt;=mediçao,OFFSET(Import.PLQ,$A34-1,BE$15-1,1,1),0),0),PLE!$AA$28*OFFSET(Import.PLQ,$A34-1,BE$15-1,1,1)),IF($E34&lt;&gt;1,IF(ISNUMBER(INDEX(Import.PLE,Detalhamento!$E34,Detalhamento!BE$15)),IF(INDEX(Import.PLE,Detalhamento!$E34,Detalhamento!BE$15)&lt;=mediçao,0,OFFSET(Import.PLQ,$A34-1,BE$15-1,1,1)),OFFSET(Import.PLQ,$A34-1,BE$15-1,1,1)),(1-PLE!$AA$28)*OFFSET(Import.PLQ,$A34-1,BE$15-1,1,1))))</f>
        <v>0</v>
      </c>
      <c r="BF34" s="146">
        <f ca="1">IF(BF$13="",0,CHOOSE(Detalhamento.OpçãoServiços,OFFSET(Import.PLQ,$A34-1,BF$15-1,1,1),IF($E34&lt;&gt;1,IF(ISNUMBER(INDEX(Import.PLE,Detalhamento!$E34,Detalhamento!BF$15)),IF(INDEX(Import.PLE,Detalhamento!$E34,Detalhamento!BF$15)&lt;=mediçao,OFFSET(Import.PLQ,$A34-1,BF$15-1,1,1),0),0),PLE!$AA$28*OFFSET(Import.PLQ,$A34-1,BF$15-1,1,1)),IF($E34&lt;&gt;1,IF(ISNUMBER(INDEX(Import.PLE,Detalhamento!$E34,Detalhamento!BF$15)),IF(INDEX(Import.PLE,Detalhamento!$E34,Detalhamento!BF$15)&lt;=mediçao,0,OFFSET(Import.PLQ,$A34-1,BF$15-1,1,1)),OFFSET(Import.PLQ,$A34-1,BF$15-1,1,1)),(1-PLE!$AA$28)*OFFSET(Import.PLQ,$A34-1,BF$15-1,1,1))))</f>
        <v>0</v>
      </c>
      <c r="BG34" s="146">
        <f ca="1">IF(BG$13="",0,CHOOSE(Detalhamento.OpçãoServiços,OFFSET(Import.PLQ,$A34-1,BG$15-1,1,1),IF($E34&lt;&gt;1,IF(ISNUMBER(INDEX(Import.PLE,Detalhamento!$E34,Detalhamento!BG$15)),IF(INDEX(Import.PLE,Detalhamento!$E34,Detalhamento!BG$15)&lt;=mediçao,OFFSET(Import.PLQ,$A34-1,BG$15-1,1,1),0),0),PLE!$AA$28*OFFSET(Import.PLQ,$A34-1,BG$15-1,1,1)),IF($E34&lt;&gt;1,IF(ISNUMBER(INDEX(Import.PLE,Detalhamento!$E34,Detalhamento!BG$15)),IF(INDEX(Import.PLE,Detalhamento!$E34,Detalhamento!BG$15)&lt;=mediçao,0,OFFSET(Import.PLQ,$A34-1,BG$15-1,1,1)),OFFSET(Import.PLQ,$A34-1,BG$15-1,1,1)),(1-PLE!$AA$28)*OFFSET(Import.PLQ,$A34-1,BG$15-1,1,1))))</f>
        <v>0</v>
      </c>
      <c r="BH34" s="146">
        <f ca="1">IF(BH$13="",0,CHOOSE(Detalhamento.OpçãoServiços,OFFSET(Import.PLQ,$A34-1,BH$15-1,1,1),IF($E34&lt;&gt;1,IF(ISNUMBER(INDEX(Import.PLE,Detalhamento!$E34,Detalhamento!BH$15)),IF(INDEX(Import.PLE,Detalhamento!$E34,Detalhamento!BH$15)&lt;=mediçao,OFFSET(Import.PLQ,$A34-1,BH$15-1,1,1),0),0),PLE!$AA$28*OFFSET(Import.PLQ,$A34-1,BH$15-1,1,1)),IF($E34&lt;&gt;1,IF(ISNUMBER(INDEX(Import.PLE,Detalhamento!$E34,Detalhamento!BH$15)),IF(INDEX(Import.PLE,Detalhamento!$E34,Detalhamento!BH$15)&lt;=mediçao,0,OFFSET(Import.PLQ,$A34-1,BH$15-1,1,1)),OFFSET(Import.PLQ,$A34-1,BH$15-1,1,1)),(1-PLE!$AA$28)*OFFSET(Import.PLQ,$A34-1,BH$15-1,1,1))))</f>
        <v>0</v>
      </c>
      <c r="BI34" s="146">
        <f ca="1">IF(BI$13="",0,CHOOSE(Detalhamento.OpçãoServiços,OFFSET(Import.PLQ,$A34-1,BI$15-1,1,1),IF($E34&lt;&gt;1,IF(ISNUMBER(INDEX(Import.PLE,Detalhamento!$E34,Detalhamento!BI$15)),IF(INDEX(Import.PLE,Detalhamento!$E34,Detalhamento!BI$15)&lt;=mediçao,OFFSET(Import.PLQ,$A34-1,BI$15-1,1,1),0),0),PLE!$AA$28*OFFSET(Import.PLQ,$A34-1,BI$15-1,1,1)),IF($E34&lt;&gt;1,IF(ISNUMBER(INDEX(Import.PLE,Detalhamento!$E34,Detalhamento!BI$15)),IF(INDEX(Import.PLE,Detalhamento!$E34,Detalhamento!BI$15)&lt;=mediçao,0,OFFSET(Import.PLQ,$A34-1,BI$15-1,1,1)),OFFSET(Import.PLQ,$A34-1,BI$15-1,1,1)),(1-PLE!$AA$28)*OFFSET(Import.PLQ,$A34-1,BI$15-1,1,1))))</f>
        <v>0</v>
      </c>
    </row>
    <row r="35" spans="1:61">
      <c r="A35" s="157">
        <v>13</v>
      </c>
      <c r="B35" s="21" t="e">
        <f t="shared" ca="1" si="2"/>
        <v>#REF!</v>
      </c>
      <c r="E35" s="155">
        <f t="shared" ca="1" si="3"/>
        <v>3</v>
      </c>
      <c r="F35" s="156" t="e">
        <f t="shared" ca="1" si="4"/>
        <v>#REF!</v>
      </c>
      <c r="G35" s="156" t="e">
        <f t="shared" ca="1" si="5"/>
        <v>#REF!</v>
      </c>
      <c r="H35" s="181" t="str">
        <f t="shared" ca="1" si="5"/>
        <v/>
      </c>
      <c r="I35" s="37" t="e">
        <f t="shared" ca="1" si="6"/>
        <v>#REF!</v>
      </c>
      <c r="J35" s="146" t="e">
        <f t="shared" ca="1" si="7"/>
        <v>#REF!</v>
      </c>
      <c r="K35" s="67"/>
      <c r="L35" s="146" t="e">
        <f ca="1">IF(L$13="",0,CHOOSE(Detalhamento.OpçãoServiços,OFFSET(Import.PLQ,$A35-1,L$15-1,1,1),IF($E35&lt;&gt;1,IF(ISNUMBER(INDEX(Import.PLE,Detalhamento!$E35,Detalhamento!L$15)),IF(INDEX(Import.PLE,Detalhamento!$E35,Detalhamento!L$15)&lt;=mediçao,OFFSET(Import.PLQ,$A35-1,L$15-1,1,1),0),0),PLE!$AA$28*OFFSET(Import.PLQ,$A35-1,L$15-1,1,1)),IF($E35&lt;&gt;1,IF(ISNUMBER(INDEX(Import.PLE,Detalhamento!$E35,Detalhamento!L$15)),IF(INDEX(Import.PLE,Detalhamento!$E35,Detalhamento!L$15)&lt;=mediçao,0,OFFSET(Import.PLQ,$A35-1,L$15-1,1,1)),OFFSET(Import.PLQ,$A35-1,L$15-1,1,1)),(1-PLE!$AA$28)*OFFSET(Import.PLQ,$A35-1,L$15-1,1,1))))</f>
        <v>#REF!</v>
      </c>
      <c r="M35" s="146" t="e">
        <f ca="1">IF(M$13="",0,CHOOSE(Detalhamento.OpçãoServiços,OFFSET(Import.PLQ,$A35-1,M$15-1,1,1),IF($E35&lt;&gt;1,IF(ISNUMBER(INDEX(Import.PLE,Detalhamento!$E35,Detalhamento!M$15)),IF(INDEX(Import.PLE,Detalhamento!$E35,Detalhamento!M$15)&lt;=mediçao,OFFSET(Import.PLQ,$A35-1,M$15-1,1,1),0),0),PLE!$AA$28*OFFSET(Import.PLQ,$A35-1,M$15-1,1,1)),IF($E35&lt;&gt;1,IF(ISNUMBER(INDEX(Import.PLE,Detalhamento!$E35,Detalhamento!M$15)),IF(INDEX(Import.PLE,Detalhamento!$E35,Detalhamento!M$15)&lt;=mediçao,0,OFFSET(Import.PLQ,$A35-1,M$15-1,1,1)),OFFSET(Import.PLQ,$A35-1,M$15-1,1,1)),(1-PLE!$AA$28)*OFFSET(Import.PLQ,$A35-1,M$15-1,1,1))))</f>
        <v>#REF!</v>
      </c>
      <c r="N35" s="146" t="e">
        <f ca="1">IF(N$13="",0,CHOOSE(Detalhamento.OpçãoServiços,OFFSET(Import.PLQ,$A35-1,N$15-1,1,1),IF($E35&lt;&gt;1,IF(ISNUMBER(INDEX(Import.PLE,Detalhamento!$E35,Detalhamento!N$15)),IF(INDEX(Import.PLE,Detalhamento!$E35,Detalhamento!N$15)&lt;=mediçao,OFFSET(Import.PLQ,$A35-1,N$15-1,1,1),0),0),PLE!$AA$28*OFFSET(Import.PLQ,$A35-1,N$15-1,1,1)),IF($E35&lt;&gt;1,IF(ISNUMBER(INDEX(Import.PLE,Detalhamento!$E35,Detalhamento!N$15)),IF(INDEX(Import.PLE,Detalhamento!$E35,Detalhamento!N$15)&lt;=mediçao,0,OFFSET(Import.PLQ,$A35-1,N$15-1,1,1)),OFFSET(Import.PLQ,$A35-1,N$15-1,1,1)),(1-PLE!$AA$28)*OFFSET(Import.PLQ,$A35-1,N$15-1,1,1))))</f>
        <v>#REF!</v>
      </c>
      <c r="O35" s="146" t="e">
        <f ca="1">IF(O$13="",0,CHOOSE(Detalhamento.OpçãoServiços,OFFSET(Import.PLQ,$A35-1,O$15-1,1,1),IF($E35&lt;&gt;1,IF(ISNUMBER(INDEX(Import.PLE,Detalhamento!$E35,Detalhamento!O$15)),IF(INDEX(Import.PLE,Detalhamento!$E35,Detalhamento!O$15)&lt;=mediçao,OFFSET(Import.PLQ,$A35-1,O$15-1,1,1),0),0),PLE!$AA$28*OFFSET(Import.PLQ,$A35-1,O$15-1,1,1)),IF($E35&lt;&gt;1,IF(ISNUMBER(INDEX(Import.PLE,Detalhamento!$E35,Detalhamento!O$15)),IF(INDEX(Import.PLE,Detalhamento!$E35,Detalhamento!O$15)&lt;=mediçao,0,OFFSET(Import.PLQ,$A35-1,O$15-1,1,1)),OFFSET(Import.PLQ,$A35-1,O$15-1,1,1)),(1-PLE!$AA$28)*OFFSET(Import.PLQ,$A35-1,O$15-1,1,1))))</f>
        <v>#REF!</v>
      </c>
      <c r="P35" s="146">
        <f ca="1">IF(P$13="",0,CHOOSE(Detalhamento.OpçãoServiços,OFFSET(Import.PLQ,$A35-1,P$15-1,1,1),IF($E35&lt;&gt;1,IF(ISNUMBER(INDEX(Import.PLE,Detalhamento!$E35,Detalhamento!P$15)),IF(INDEX(Import.PLE,Detalhamento!$E35,Detalhamento!P$15)&lt;=mediçao,OFFSET(Import.PLQ,$A35-1,P$15-1,1,1),0),0),PLE!$AA$28*OFFSET(Import.PLQ,$A35-1,P$15-1,1,1)),IF($E35&lt;&gt;1,IF(ISNUMBER(INDEX(Import.PLE,Detalhamento!$E35,Detalhamento!P$15)),IF(INDEX(Import.PLE,Detalhamento!$E35,Detalhamento!P$15)&lt;=mediçao,0,OFFSET(Import.PLQ,$A35-1,P$15-1,1,1)),OFFSET(Import.PLQ,$A35-1,P$15-1,1,1)),(1-PLE!$AA$28)*OFFSET(Import.PLQ,$A35-1,P$15-1,1,1))))</f>
        <v>0</v>
      </c>
      <c r="Q35" s="146">
        <f ca="1">IF(Q$13="",0,CHOOSE(Detalhamento.OpçãoServiços,OFFSET(Import.PLQ,$A35-1,Q$15-1,1,1),IF($E35&lt;&gt;1,IF(ISNUMBER(INDEX(Import.PLE,Detalhamento!$E35,Detalhamento!Q$15)),IF(INDEX(Import.PLE,Detalhamento!$E35,Detalhamento!Q$15)&lt;=mediçao,OFFSET(Import.PLQ,$A35-1,Q$15-1,1,1),0),0),PLE!$AA$28*OFFSET(Import.PLQ,$A35-1,Q$15-1,1,1)),IF($E35&lt;&gt;1,IF(ISNUMBER(INDEX(Import.PLE,Detalhamento!$E35,Detalhamento!Q$15)),IF(INDEX(Import.PLE,Detalhamento!$E35,Detalhamento!Q$15)&lt;=mediçao,0,OFFSET(Import.PLQ,$A35-1,Q$15-1,1,1)),OFFSET(Import.PLQ,$A35-1,Q$15-1,1,1)),(1-PLE!$AA$28)*OFFSET(Import.PLQ,$A35-1,Q$15-1,1,1))))</f>
        <v>0</v>
      </c>
      <c r="R35" s="146">
        <f ca="1">IF(R$13="",0,CHOOSE(Detalhamento.OpçãoServiços,OFFSET(Import.PLQ,$A35-1,R$15-1,1,1),IF($E35&lt;&gt;1,IF(ISNUMBER(INDEX(Import.PLE,Detalhamento!$E35,Detalhamento!R$15)),IF(INDEX(Import.PLE,Detalhamento!$E35,Detalhamento!R$15)&lt;=mediçao,OFFSET(Import.PLQ,$A35-1,R$15-1,1,1),0),0),PLE!$AA$28*OFFSET(Import.PLQ,$A35-1,R$15-1,1,1)),IF($E35&lt;&gt;1,IF(ISNUMBER(INDEX(Import.PLE,Detalhamento!$E35,Detalhamento!R$15)),IF(INDEX(Import.PLE,Detalhamento!$E35,Detalhamento!R$15)&lt;=mediçao,0,OFFSET(Import.PLQ,$A35-1,R$15-1,1,1)),OFFSET(Import.PLQ,$A35-1,R$15-1,1,1)),(1-PLE!$AA$28)*OFFSET(Import.PLQ,$A35-1,R$15-1,1,1))))</f>
        <v>0</v>
      </c>
      <c r="S35" s="146">
        <f ca="1">IF(S$13="",0,CHOOSE(Detalhamento.OpçãoServiços,OFFSET(Import.PLQ,$A35-1,S$15-1,1,1),IF($E35&lt;&gt;1,IF(ISNUMBER(INDEX(Import.PLE,Detalhamento!$E35,Detalhamento!S$15)),IF(INDEX(Import.PLE,Detalhamento!$E35,Detalhamento!S$15)&lt;=mediçao,OFFSET(Import.PLQ,$A35-1,S$15-1,1,1),0),0),PLE!$AA$28*OFFSET(Import.PLQ,$A35-1,S$15-1,1,1)),IF($E35&lt;&gt;1,IF(ISNUMBER(INDEX(Import.PLE,Detalhamento!$E35,Detalhamento!S$15)),IF(INDEX(Import.PLE,Detalhamento!$E35,Detalhamento!S$15)&lt;=mediçao,0,OFFSET(Import.PLQ,$A35-1,S$15-1,1,1)),OFFSET(Import.PLQ,$A35-1,S$15-1,1,1)),(1-PLE!$AA$28)*OFFSET(Import.PLQ,$A35-1,S$15-1,1,1))))</f>
        <v>0</v>
      </c>
      <c r="T35" s="146">
        <f ca="1">IF(T$13="",0,CHOOSE(Detalhamento.OpçãoServiços,OFFSET(Import.PLQ,$A35-1,T$15-1,1,1),IF($E35&lt;&gt;1,IF(ISNUMBER(INDEX(Import.PLE,Detalhamento!$E35,Detalhamento!T$15)),IF(INDEX(Import.PLE,Detalhamento!$E35,Detalhamento!T$15)&lt;=mediçao,OFFSET(Import.PLQ,$A35-1,T$15-1,1,1),0),0),PLE!$AA$28*OFFSET(Import.PLQ,$A35-1,T$15-1,1,1)),IF($E35&lt;&gt;1,IF(ISNUMBER(INDEX(Import.PLE,Detalhamento!$E35,Detalhamento!T$15)),IF(INDEX(Import.PLE,Detalhamento!$E35,Detalhamento!T$15)&lt;=mediçao,0,OFFSET(Import.PLQ,$A35-1,T$15-1,1,1)),OFFSET(Import.PLQ,$A35-1,T$15-1,1,1)),(1-PLE!$AA$28)*OFFSET(Import.PLQ,$A35-1,T$15-1,1,1))))</f>
        <v>0</v>
      </c>
      <c r="U35" s="146">
        <f ca="1">IF(U$13="",0,CHOOSE(Detalhamento.OpçãoServiços,OFFSET(Import.PLQ,$A35-1,U$15-1,1,1),IF($E35&lt;&gt;1,IF(ISNUMBER(INDEX(Import.PLE,Detalhamento!$E35,Detalhamento!U$15)),IF(INDEX(Import.PLE,Detalhamento!$E35,Detalhamento!U$15)&lt;=mediçao,OFFSET(Import.PLQ,$A35-1,U$15-1,1,1),0),0),PLE!$AA$28*OFFSET(Import.PLQ,$A35-1,U$15-1,1,1)),IF($E35&lt;&gt;1,IF(ISNUMBER(INDEX(Import.PLE,Detalhamento!$E35,Detalhamento!U$15)),IF(INDEX(Import.PLE,Detalhamento!$E35,Detalhamento!U$15)&lt;=mediçao,0,OFFSET(Import.PLQ,$A35-1,U$15-1,1,1)),OFFSET(Import.PLQ,$A35-1,U$15-1,1,1)),(1-PLE!$AA$28)*OFFSET(Import.PLQ,$A35-1,U$15-1,1,1))))</f>
        <v>0</v>
      </c>
      <c r="V35" s="146">
        <f ca="1">IF(V$13="",0,CHOOSE(Detalhamento.OpçãoServiços,OFFSET(Import.PLQ,$A35-1,V$15-1,1,1),IF($E35&lt;&gt;1,IF(ISNUMBER(INDEX(Import.PLE,Detalhamento!$E35,Detalhamento!V$15)),IF(INDEX(Import.PLE,Detalhamento!$E35,Detalhamento!V$15)&lt;=mediçao,OFFSET(Import.PLQ,$A35-1,V$15-1,1,1),0),0),PLE!$AA$28*OFFSET(Import.PLQ,$A35-1,V$15-1,1,1)),IF($E35&lt;&gt;1,IF(ISNUMBER(INDEX(Import.PLE,Detalhamento!$E35,Detalhamento!V$15)),IF(INDEX(Import.PLE,Detalhamento!$E35,Detalhamento!V$15)&lt;=mediçao,0,OFFSET(Import.PLQ,$A35-1,V$15-1,1,1)),OFFSET(Import.PLQ,$A35-1,V$15-1,1,1)),(1-PLE!$AA$28)*OFFSET(Import.PLQ,$A35-1,V$15-1,1,1))))</f>
        <v>0</v>
      </c>
      <c r="W35" s="146">
        <f ca="1">IF(W$13="",0,CHOOSE(Detalhamento.OpçãoServiços,OFFSET(Import.PLQ,$A35-1,W$15-1,1,1),IF($E35&lt;&gt;1,IF(ISNUMBER(INDEX(Import.PLE,Detalhamento!$E35,Detalhamento!W$15)),IF(INDEX(Import.PLE,Detalhamento!$E35,Detalhamento!W$15)&lt;=mediçao,OFFSET(Import.PLQ,$A35-1,W$15-1,1,1),0),0),PLE!$AA$28*OFFSET(Import.PLQ,$A35-1,W$15-1,1,1)),IF($E35&lt;&gt;1,IF(ISNUMBER(INDEX(Import.PLE,Detalhamento!$E35,Detalhamento!W$15)),IF(INDEX(Import.PLE,Detalhamento!$E35,Detalhamento!W$15)&lt;=mediçao,0,OFFSET(Import.PLQ,$A35-1,W$15-1,1,1)),OFFSET(Import.PLQ,$A35-1,W$15-1,1,1)),(1-PLE!$AA$28)*OFFSET(Import.PLQ,$A35-1,W$15-1,1,1))))</f>
        <v>0</v>
      </c>
      <c r="X35" s="146">
        <f ca="1">IF(X$13="",0,CHOOSE(Detalhamento.OpçãoServiços,OFFSET(Import.PLQ,$A35-1,X$15-1,1,1),IF($E35&lt;&gt;1,IF(ISNUMBER(INDEX(Import.PLE,Detalhamento!$E35,Detalhamento!X$15)),IF(INDEX(Import.PLE,Detalhamento!$E35,Detalhamento!X$15)&lt;=mediçao,OFFSET(Import.PLQ,$A35-1,X$15-1,1,1),0),0),PLE!$AA$28*OFFSET(Import.PLQ,$A35-1,X$15-1,1,1)),IF($E35&lt;&gt;1,IF(ISNUMBER(INDEX(Import.PLE,Detalhamento!$E35,Detalhamento!X$15)),IF(INDEX(Import.PLE,Detalhamento!$E35,Detalhamento!X$15)&lt;=mediçao,0,OFFSET(Import.PLQ,$A35-1,X$15-1,1,1)),OFFSET(Import.PLQ,$A35-1,X$15-1,1,1)),(1-PLE!$AA$28)*OFFSET(Import.PLQ,$A35-1,X$15-1,1,1))))</f>
        <v>0</v>
      </c>
      <c r="Y35" s="146">
        <f ca="1">IF(Y$13="",0,CHOOSE(Detalhamento.OpçãoServiços,OFFSET(Import.PLQ,$A35-1,Y$15-1,1,1),IF($E35&lt;&gt;1,IF(ISNUMBER(INDEX(Import.PLE,Detalhamento!$E35,Detalhamento!Y$15)),IF(INDEX(Import.PLE,Detalhamento!$E35,Detalhamento!Y$15)&lt;=mediçao,OFFSET(Import.PLQ,$A35-1,Y$15-1,1,1),0),0),PLE!$AA$28*OFFSET(Import.PLQ,$A35-1,Y$15-1,1,1)),IF($E35&lt;&gt;1,IF(ISNUMBER(INDEX(Import.PLE,Detalhamento!$E35,Detalhamento!Y$15)),IF(INDEX(Import.PLE,Detalhamento!$E35,Detalhamento!Y$15)&lt;=mediçao,0,OFFSET(Import.PLQ,$A35-1,Y$15-1,1,1)),OFFSET(Import.PLQ,$A35-1,Y$15-1,1,1)),(1-PLE!$AA$28)*OFFSET(Import.PLQ,$A35-1,Y$15-1,1,1))))</f>
        <v>0</v>
      </c>
      <c r="Z35" s="146">
        <f ca="1">IF(Z$13="",0,CHOOSE(Detalhamento.OpçãoServiços,OFFSET(Import.PLQ,$A35-1,Z$15-1,1,1),IF($E35&lt;&gt;1,IF(ISNUMBER(INDEX(Import.PLE,Detalhamento!$E35,Detalhamento!Z$15)),IF(INDEX(Import.PLE,Detalhamento!$E35,Detalhamento!Z$15)&lt;=mediçao,OFFSET(Import.PLQ,$A35-1,Z$15-1,1,1),0),0),PLE!$AA$28*OFFSET(Import.PLQ,$A35-1,Z$15-1,1,1)),IF($E35&lt;&gt;1,IF(ISNUMBER(INDEX(Import.PLE,Detalhamento!$E35,Detalhamento!Z$15)),IF(INDEX(Import.PLE,Detalhamento!$E35,Detalhamento!Z$15)&lt;=mediçao,0,OFFSET(Import.PLQ,$A35-1,Z$15-1,1,1)),OFFSET(Import.PLQ,$A35-1,Z$15-1,1,1)),(1-PLE!$AA$28)*OFFSET(Import.PLQ,$A35-1,Z$15-1,1,1))))</f>
        <v>0</v>
      </c>
      <c r="AA35" s="146">
        <f ca="1">IF(AA$13="",0,CHOOSE(Detalhamento.OpçãoServiços,OFFSET(Import.PLQ,$A35-1,AA$15-1,1,1),IF($E35&lt;&gt;1,IF(ISNUMBER(INDEX(Import.PLE,Detalhamento!$E35,Detalhamento!AA$15)),IF(INDEX(Import.PLE,Detalhamento!$E35,Detalhamento!AA$15)&lt;=mediçao,OFFSET(Import.PLQ,$A35-1,AA$15-1,1,1),0),0),PLE!$AA$28*OFFSET(Import.PLQ,$A35-1,AA$15-1,1,1)),IF($E35&lt;&gt;1,IF(ISNUMBER(INDEX(Import.PLE,Detalhamento!$E35,Detalhamento!AA$15)),IF(INDEX(Import.PLE,Detalhamento!$E35,Detalhamento!AA$15)&lt;=mediçao,0,OFFSET(Import.PLQ,$A35-1,AA$15-1,1,1)),OFFSET(Import.PLQ,$A35-1,AA$15-1,1,1)),(1-PLE!$AA$28)*OFFSET(Import.PLQ,$A35-1,AA$15-1,1,1))))</f>
        <v>0</v>
      </c>
      <c r="AB35" s="146">
        <f ca="1">IF(AB$13="",0,CHOOSE(Detalhamento.OpçãoServiços,OFFSET(Import.PLQ,$A35-1,AB$15-1,1,1),IF($E35&lt;&gt;1,IF(ISNUMBER(INDEX(Import.PLE,Detalhamento!$E35,Detalhamento!AB$15)),IF(INDEX(Import.PLE,Detalhamento!$E35,Detalhamento!AB$15)&lt;=mediçao,OFFSET(Import.PLQ,$A35-1,AB$15-1,1,1),0),0),PLE!$AA$28*OFFSET(Import.PLQ,$A35-1,AB$15-1,1,1)),IF($E35&lt;&gt;1,IF(ISNUMBER(INDEX(Import.PLE,Detalhamento!$E35,Detalhamento!AB$15)),IF(INDEX(Import.PLE,Detalhamento!$E35,Detalhamento!AB$15)&lt;=mediçao,0,OFFSET(Import.PLQ,$A35-1,AB$15-1,1,1)),OFFSET(Import.PLQ,$A35-1,AB$15-1,1,1)),(1-PLE!$AA$28)*OFFSET(Import.PLQ,$A35-1,AB$15-1,1,1))))</f>
        <v>0</v>
      </c>
      <c r="AC35" s="146">
        <f ca="1">IF(AC$13="",0,CHOOSE(Detalhamento.OpçãoServiços,OFFSET(Import.PLQ,$A35-1,AC$15-1,1,1),IF($E35&lt;&gt;1,IF(ISNUMBER(INDEX(Import.PLE,Detalhamento!$E35,Detalhamento!AC$15)),IF(INDEX(Import.PLE,Detalhamento!$E35,Detalhamento!AC$15)&lt;=mediçao,OFFSET(Import.PLQ,$A35-1,AC$15-1,1,1),0),0),PLE!$AA$28*OFFSET(Import.PLQ,$A35-1,AC$15-1,1,1)),IF($E35&lt;&gt;1,IF(ISNUMBER(INDEX(Import.PLE,Detalhamento!$E35,Detalhamento!AC$15)),IF(INDEX(Import.PLE,Detalhamento!$E35,Detalhamento!AC$15)&lt;=mediçao,0,OFFSET(Import.PLQ,$A35-1,AC$15-1,1,1)),OFFSET(Import.PLQ,$A35-1,AC$15-1,1,1)),(1-PLE!$AA$28)*OFFSET(Import.PLQ,$A35-1,AC$15-1,1,1))))</f>
        <v>0</v>
      </c>
      <c r="AD35" s="146">
        <f ca="1">IF(AD$13="",0,CHOOSE(Detalhamento.OpçãoServiços,OFFSET(Import.PLQ,$A35-1,AD$15-1,1,1),IF($E35&lt;&gt;1,IF(ISNUMBER(INDEX(Import.PLE,Detalhamento!$E35,Detalhamento!AD$15)),IF(INDEX(Import.PLE,Detalhamento!$E35,Detalhamento!AD$15)&lt;=mediçao,OFFSET(Import.PLQ,$A35-1,AD$15-1,1,1),0),0),PLE!$AA$28*OFFSET(Import.PLQ,$A35-1,AD$15-1,1,1)),IF($E35&lt;&gt;1,IF(ISNUMBER(INDEX(Import.PLE,Detalhamento!$E35,Detalhamento!AD$15)),IF(INDEX(Import.PLE,Detalhamento!$E35,Detalhamento!AD$15)&lt;=mediçao,0,OFFSET(Import.PLQ,$A35-1,AD$15-1,1,1)),OFFSET(Import.PLQ,$A35-1,AD$15-1,1,1)),(1-PLE!$AA$28)*OFFSET(Import.PLQ,$A35-1,AD$15-1,1,1))))</f>
        <v>0</v>
      </c>
      <c r="AE35" s="146">
        <f ca="1">IF(AE$13="",0,CHOOSE(Detalhamento.OpçãoServiços,OFFSET(Import.PLQ,$A35-1,AE$15-1,1,1),IF($E35&lt;&gt;1,IF(ISNUMBER(INDEX(Import.PLE,Detalhamento!$E35,Detalhamento!AE$15)),IF(INDEX(Import.PLE,Detalhamento!$E35,Detalhamento!AE$15)&lt;=mediçao,OFFSET(Import.PLQ,$A35-1,AE$15-1,1,1),0),0),PLE!$AA$28*OFFSET(Import.PLQ,$A35-1,AE$15-1,1,1)),IF($E35&lt;&gt;1,IF(ISNUMBER(INDEX(Import.PLE,Detalhamento!$E35,Detalhamento!AE$15)),IF(INDEX(Import.PLE,Detalhamento!$E35,Detalhamento!AE$15)&lt;=mediçao,0,OFFSET(Import.PLQ,$A35-1,AE$15-1,1,1)),OFFSET(Import.PLQ,$A35-1,AE$15-1,1,1)),(1-PLE!$AA$28)*OFFSET(Import.PLQ,$A35-1,AE$15-1,1,1))))</f>
        <v>0</v>
      </c>
      <c r="AF35" s="146">
        <f ca="1">IF(AF$13="",0,CHOOSE(Detalhamento.OpçãoServiços,OFFSET(Import.PLQ,$A35-1,AF$15-1,1,1),IF($E35&lt;&gt;1,IF(ISNUMBER(INDEX(Import.PLE,Detalhamento!$E35,Detalhamento!AF$15)),IF(INDEX(Import.PLE,Detalhamento!$E35,Detalhamento!AF$15)&lt;=mediçao,OFFSET(Import.PLQ,$A35-1,AF$15-1,1,1),0),0),PLE!$AA$28*OFFSET(Import.PLQ,$A35-1,AF$15-1,1,1)),IF($E35&lt;&gt;1,IF(ISNUMBER(INDEX(Import.PLE,Detalhamento!$E35,Detalhamento!AF$15)),IF(INDEX(Import.PLE,Detalhamento!$E35,Detalhamento!AF$15)&lt;=mediçao,0,OFFSET(Import.PLQ,$A35-1,AF$15-1,1,1)),OFFSET(Import.PLQ,$A35-1,AF$15-1,1,1)),(1-PLE!$AA$28)*OFFSET(Import.PLQ,$A35-1,AF$15-1,1,1))))</f>
        <v>0</v>
      </c>
      <c r="AG35" s="146">
        <f ca="1">IF(AG$13="",0,CHOOSE(Detalhamento.OpçãoServiços,OFFSET(Import.PLQ,$A35-1,AG$15-1,1,1),IF($E35&lt;&gt;1,IF(ISNUMBER(INDEX(Import.PLE,Detalhamento!$E35,Detalhamento!AG$15)),IF(INDEX(Import.PLE,Detalhamento!$E35,Detalhamento!AG$15)&lt;=mediçao,OFFSET(Import.PLQ,$A35-1,AG$15-1,1,1),0),0),PLE!$AA$28*OFFSET(Import.PLQ,$A35-1,AG$15-1,1,1)),IF($E35&lt;&gt;1,IF(ISNUMBER(INDEX(Import.PLE,Detalhamento!$E35,Detalhamento!AG$15)),IF(INDEX(Import.PLE,Detalhamento!$E35,Detalhamento!AG$15)&lt;=mediçao,0,OFFSET(Import.PLQ,$A35-1,AG$15-1,1,1)),OFFSET(Import.PLQ,$A35-1,AG$15-1,1,1)),(1-PLE!$AA$28)*OFFSET(Import.PLQ,$A35-1,AG$15-1,1,1))))</f>
        <v>0</v>
      </c>
      <c r="AH35" s="146">
        <f ca="1">IF(AH$13="",0,CHOOSE(Detalhamento.OpçãoServiços,OFFSET(Import.PLQ,$A35-1,AH$15-1,1,1),IF($E35&lt;&gt;1,IF(ISNUMBER(INDEX(Import.PLE,Detalhamento!$E35,Detalhamento!AH$15)),IF(INDEX(Import.PLE,Detalhamento!$E35,Detalhamento!AH$15)&lt;=mediçao,OFFSET(Import.PLQ,$A35-1,AH$15-1,1,1),0),0),PLE!$AA$28*OFFSET(Import.PLQ,$A35-1,AH$15-1,1,1)),IF($E35&lt;&gt;1,IF(ISNUMBER(INDEX(Import.PLE,Detalhamento!$E35,Detalhamento!AH$15)),IF(INDEX(Import.PLE,Detalhamento!$E35,Detalhamento!AH$15)&lt;=mediçao,0,OFFSET(Import.PLQ,$A35-1,AH$15-1,1,1)),OFFSET(Import.PLQ,$A35-1,AH$15-1,1,1)),(1-PLE!$AA$28)*OFFSET(Import.PLQ,$A35-1,AH$15-1,1,1))))</f>
        <v>0</v>
      </c>
      <c r="AI35" s="146">
        <f ca="1">IF(AI$13="",0,CHOOSE(Detalhamento.OpçãoServiços,OFFSET(Import.PLQ,$A35-1,AI$15-1,1,1),IF($E35&lt;&gt;1,IF(ISNUMBER(INDEX(Import.PLE,Detalhamento!$E35,Detalhamento!AI$15)),IF(INDEX(Import.PLE,Detalhamento!$E35,Detalhamento!AI$15)&lt;=mediçao,OFFSET(Import.PLQ,$A35-1,AI$15-1,1,1),0),0),PLE!$AA$28*OFFSET(Import.PLQ,$A35-1,AI$15-1,1,1)),IF($E35&lt;&gt;1,IF(ISNUMBER(INDEX(Import.PLE,Detalhamento!$E35,Detalhamento!AI$15)),IF(INDEX(Import.PLE,Detalhamento!$E35,Detalhamento!AI$15)&lt;=mediçao,0,OFFSET(Import.PLQ,$A35-1,AI$15-1,1,1)),OFFSET(Import.PLQ,$A35-1,AI$15-1,1,1)),(1-PLE!$AA$28)*OFFSET(Import.PLQ,$A35-1,AI$15-1,1,1))))</f>
        <v>0</v>
      </c>
      <c r="AJ35" s="146">
        <f ca="1">IF(AJ$13="",0,CHOOSE(Detalhamento.OpçãoServiços,OFFSET(Import.PLQ,$A35-1,AJ$15-1,1,1),IF($E35&lt;&gt;1,IF(ISNUMBER(INDEX(Import.PLE,Detalhamento!$E35,Detalhamento!AJ$15)),IF(INDEX(Import.PLE,Detalhamento!$E35,Detalhamento!AJ$15)&lt;=mediçao,OFFSET(Import.PLQ,$A35-1,AJ$15-1,1,1),0),0),PLE!$AA$28*OFFSET(Import.PLQ,$A35-1,AJ$15-1,1,1)),IF($E35&lt;&gt;1,IF(ISNUMBER(INDEX(Import.PLE,Detalhamento!$E35,Detalhamento!AJ$15)),IF(INDEX(Import.PLE,Detalhamento!$E35,Detalhamento!AJ$15)&lt;=mediçao,0,OFFSET(Import.PLQ,$A35-1,AJ$15-1,1,1)),OFFSET(Import.PLQ,$A35-1,AJ$15-1,1,1)),(1-PLE!$AA$28)*OFFSET(Import.PLQ,$A35-1,AJ$15-1,1,1))))</f>
        <v>0</v>
      </c>
      <c r="AK35" s="146">
        <f ca="1">IF(AK$13="",0,CHOOSE(Detalhamento.OpçãoServiços,OFFSET(Import.PLQ,$A35-1,AK$15-1,1,1),IF($E35&lt;&gt;1,IF(ISNUMBER(INDEX(Import.PLE,Detalhamento!$E35,Detalhamento!AK$15)),IF(INDEX(Import.PLE,Detalhamento!$E35,Detalhamento!AK$15)&lt;=mediçao,OFFSET(Import.PLQ,$A35-1,AK$15-1,1,1),0),0),PLE!$AA$28*OFFSET(Import.PLQ,$A35-1,AK$15-1,1,1)),IF($E35&lt;&gt;1,IF(ISNUMBER(INDEX(Import.PLE,Detalhamento!$E35,Detalhamento!AK$15)),IF(INDEX(Import.PLE,Detalhamento!$E35,Detalhamento!AK$15)&lt;=mediçao,0,OFFSET(Import.PLQ,$A35-1,AK$15-1,1,1)),OFFSET(Import.PLQ,$A35-1,AK$15-1,1,1)),(1-PLE!$AA$28)*OFFSET(Import.PLQ,$A35-1,AK$15-1,1,1))))</f>
        <v>0</v>
      </c>
      <c r="AL35" s="146">
        <f ca="1">IF(AL$13="",0,CHOOSE(Detalhamento.OpçãoServiços,OFFSET(Import.PLQ,$A35-1,AL$15-1,1,1),IF($E35&lt;&gt;1,IF(ISNUMBER(INDEX(Import.PLE,Detalhamento!$E35,Detalhamento!AL$15)),IF(INDEX(Import.PLE,Detalhamento!$E35,Detalhamento!AL$15)&lt;=mediçao,OFFSET(Import.PLQ,$A35-1,AL$15-1,1,1),0),0),PLE!$AA$28*OFFSET(Import.PLQ,$A35-1,AL$15-1,1,1)),IF($E35&lt;&gt;1,IF(ISNUMBER(INDEX(Import.PLE,Detalhamento!$E35,Detalhamento!AL$15)),IF(INDEX(Import.PLE,Detalhamento!$E35,Detalhamento!AL$15)&lt;=mediçao,0,OFFSET(Import.PLQ,$A35-1,AL$15-1,1,1)),OFFSET(Import.PLQ,$A35-1,AL$15-1,1,1)),(1-PLE!$AA$28)*OFFSET(Import.PLQ,$A35-1,AL$15-1,1,1))))</f>
        <v>0</v>
      </c>
      <c r="AM35" s="146">
        <f ca="1">IF(AM$13="",0,CHOOSE(Detalhamento.OpçãoServiços,OFFSET(Import.PLQ,$A35-1,AM$15-1,1,1),IF($E35&lt;&gt;1,IF(ISNUMBER(INDEX(Import.PLE,Detalhamento!$E35,Detalhamento!AM$15)),IF(INDEX(Import.PLE,Detalhamento!$E35,Detalhamento!AM$15)&lt;=mediçao,OFFSET(Import.PLQ,$A35-1,AM$15-1,1,1),0),0),PLE!$AA$28*OFFSET(Import.PLQ,$A35-1,AM$15-1,1,1)),IF($E35&lt;&gt;1,IF(ISNUMBER(INDEX(Import.PLE,Detalhamento!$E35,Detalhamento!AM$15)),IF(INDEX(Import.PLE,Detalhamento!$E35,Detalhamento!AM$15)&lt;=mediçao,0,OFFSET(Import.PLQ,$A35-1,AM$15-1,1,1)),OFFSET(Import.PLQ,$A35-1,AM$15-1,1,1)),(1-PLE!$AA$28)*OFFSET(Import.PLQ,$A35-1,AM$15-1,1,1))))</f>
        <v>0</v>
      </c>
      <c r="AN35" s="146">
        <f ca="1">IF(AN$13="",0,CHOOSE(Detalhamento.OpçãoServiços,OFFSET(Import.PLQ,$A35-1,AN$15-1,1,1),IF($E35&lt;&gt;1,IF(ISNUMBER(INDEX(Import.PLE,Detalhamento!$E35,Detalhamento!AN$15)),IF(INDEX(Import.PLE,Detalhamento!$E35,Detalhamento!AN$15)&lt;=mediçao,OFFSET(Import.PLQ,$A35-1,AN$15-1,1,1),0),0),PLE!$AA$28*OFFSET(Import.PLQ,$A35-1,AN$15-1,1,1)),IF($E35&lt;&gt;1,IF(ISNUMBER(INDEX(Import.PLE,Detalhamento!$E35,Detalhamento!AN$15)),IF(INDEX(Import.PLE,Detalhamento!$E35,Detalhamento!AN$15)&lt;=mediçao,0,OFFSET(Import.PLQ,$A35-1,AN$15-1,1,1)),OFFSET(Import.PLQ,$A35-1,AN$15-1,1,1)),(1-PLE!$AA$28)*OFFSET(Import.PLQ,$A35-1,AN$15-1,1,1))))</f>
        <v>0</v>
      </c>
      <c r="AO35" s="146">
        <f ca="1">IF(AO$13="",0,CHOOSE(Detalhamento.OpçãoServiços,OFFSET(Import.PLQ,$A35-1,AO$15-1,1,1),IF($E35&lt;&gt;1,IF(ISNUMBER(INDEX(Import.PLE,Detalhamento!$E35,Detalhamento!AO$15)),IF(INDEX(Import.PLE,Detalhamento!$E35,Detalhamento!AO$15)&lt;=mediçao,OFFSET(Import.PLQ,$A35-1,AO$15-1,1,1),0),0),PLE!$AA$28*OFFSET(Import.PLQ,$A35-1,AO$15-1,1,1)),IF($E35&lt;&gt;1,IF(ISNUMBER(INDEX(Import.PLE,Detalhamento!$E35,Detalhamento!AO$15)),IF(INDEX(Import.PLE,Detalhamento!$E35,Detalhamento!AO$15)&lt;=mediçao,0,OFFSET(Import.PLQ,$A35-1,AO$15-1,1,1)),OFFSET(Import.PLQ,$A35-1,AO$15-1,1,1)),(1-PLE!$AA$28)*OFFSET(Import.PLQ,$A35-1,AO$15-1,1,1))))</f>
        <v>0</v>
      </c>
      <c r="AP35" s="146">
        <f ca="1">IF(AP$13="",0,CHOOSE(Detalhamento.OpçãoServiços,OFFSET(Import.PLQ,$A35-1,AP$15-1,1,1),IF($E35&lt;&gt;1,IF(ISNUMBER(INDEX(Import.PLE,Detalhamento!$E35,Detalhamento!AP$15)),IF(INDEX(Import.PLE,Detalhamento!$E35,Detalhamento!AP$15)&lt;=mediçao,OFFSET(Import.PLQ,$A35-1,AP$15-1,1,1),0),0),PLE!$AA$28*OFFSET(Import.PLQ,$A35-1,AP$15-1,1,1)),IF($E35&lt;&gt;1,IF(ISNUMBER(INDEX(Import.PLE,Detalhamento!$E35,Detalhamento!AP$15)),IF(INDEX(Import.PLE,Detalhamento!$E35,Detalhamento!AP$15)&lt;=mediçao,0,OFFSET(Import.PLQ,$A35-1,AP$15-1,1,1)),OFFSET(Import.PLQ,$A35-1,AP$15-1,1,1)),(1-PLE!$AA$28)*OFFSET(Import.PLQ,$A35-1,AP$15-1,1,1))))</f>
        <v>0</v>
      </c>
      <c r="AQ35" s="146">
        <f ca="1">IF(AQ$13="",0,CHOOSE(Detalhamento.OpçãoServiços,OFFSET(Import.PLQ,$A35-1,AQ$15-1,1,1),IF($E35&lt;&gt;1,IF(ISNUMBER(INDEX(Import.PLE,Detalhamento!$E35,Detalhamento!AQ$15)),IF(INDEX(Import.PLE,Detalhamento!$E35,Detalhamento!AQ$15)&lt;=mediçao,OFFSET(Import.PLQ,$A35-1,AQ$15-1,1,1),0),0),PLE!$AA$28*OFFSET(Import.PLQ,$A35-1,AQ$15-1,1,1)),IF($E35&lt;&gt;1,IF(ISNUMBER(INDEX(Import.PLE,Detalhamento!$E35,Detalhamento!AQ$15)),IF(INDEX(Import.PLE,Detalhamento!$E35,Detalhamento!AQ$15)&lt;=mediçao,0,OFFSET(Import.PLQ,$A35-1,AQ$15-1,1,1)),OFFSET(Import.PLQ,$A35-1,AQ$15-1,1,1)),(1-PLE!$AA$28)*OFFSET(Import.PLQ,$A35-1,AQ$15-1,1,1))))</f>
        <v>0</v>
      </c>
      <c r="AR35" s="146">
        <f ca="1">IF(AR$13="",0,CHOOSE(Detalhamento.OpçãoServiços,OFFSET(Import.PLQ,$A35-1,AR$15-1,1,1),IF($E35&lt;&gt;1,IF(ISNUMBER(INDEX(Import.PLE,Detalhamento!$E35,Detalhamento!AR$15)),IF(INDEX(Import.PLE,Detalhamento!$E35,Detalhamento!AR$15)&lt;=mediçao,OFFSET(Import.PLQ,$A35-1,AR$15-1,1,1),0),0),PLE!$AA$28*OFFSET(Import.PLQ,$A35-1,AR$15-1,1,1)),IF($E35&lt;&gt;1,IF(ISNUMBER(INDEX(Import.PLE,Detalhamento!$E35,Detalhamento!AR$15)),IF(INDEX(Import.PLE,Detalhamento!$E35,Detalhamento!AR$15)&lt;=mediçao,0,OFFSET(Import.PLQ,$A35-1,AR$15-1,1,1)),OFFSET(Import.PLQ,$A35-1,AR$15-1,1,1)),(1-PLE!$AA$28)*OFFSET(Import.PLQ,$A35-1,AR$15-1,1,1))))</f>
        <v>0</v>
      </c>
      <c r="AS35" s="146">
        <f ca="1">IF(AS$13="",0,CHOOSE(Detalhamento.OpçãoServiços,OFFSET(Import.PLQ,$A35-1,AS$15-1,1,1),IF($E35&lt;&gt;1,IF(ISNUMBER(INDEX(Import.PLE,Detalhamento!$E35,Detalhamento!AS$15)),IF(INDEX(Import.PLE,Detalhamento!$E35,Detalhamento!AS$15)&lt;=mediçao,OFFSET(Import.PLQ,$A35-1,AS$15-1,1,1),0),0),PLE!$AA$28*OFFSET(Import.PLQ,$A35-1,AS$15-1,1,1)),IF($E35&lt;&gt;1,IF(ISNUMBER(INDEX(Import.PLE,Detalhamento!$E35,Detalhamento!AS$15)),IF(INDEX(Import.PLE,Detalhamento!$E35,Detalhamento!AS$15)&lt;=mediçao,0,OFFSET(Import.PLQ,$A35-1,AS$15-1,1,1)),OFFSET(Import.PLQ,$A35-1,AS$15-1,1,1)),(1-PLE!$AA$28)*OFFSET(Import.PLQ,$A35-1,AS$15-1,1,1))))</f>
        <v>0</v>
      </c>
      <c r="AT35" s="146">
        <f ca="1">IF(AT$13="",0,CHOOSE(Detalhamento.OpçãoServiços,OFFSET(Import.PLQ,$A35-1,AT$15-1,1,1),IF($E35&lt;&gt;1,IF(ISNUMBER(INDEX(Import.PLE,Detalhamento!$E35,Detalhamento!AT$15)),IF(INDEX(Import.PLE,Detalhamento!$E35,Detalhamento!AT$15)&lt;=mediçao,OFFSET(Import.PLQ,$A35-1,AT$15-1,1,1),0),0),PLE!$AA$28*OFFSET(Import.PLQ,$A35-1,AT$15-1,1,1)),IF($E35&lt;&gt;1,IF(ISNUMBER(INDEX(Import.PLE,Detalhamento!$E35,Detalhamento!AT$15)),IF(INDEX(Import.PLE,Detalhamento!$E35,Detalhamento!AT$15)&lt;=mediçao,0,OFFSET(Import.PLQ,$A35-1,AT$15-1,1,1)),OFFSET(Import.PLQ,$A35-1,AT$15-1,1,1)),(1-PLE!$AA$28)*OFFSET(Import.PLQ,$A35-1,AT$15-1,1,1))))</f>
        <v>0</v>
      </c>
      <c r="AU35" s="146">
        <f ca="1">IF(AU$13="",0,CHOOSE(Detalhamento.OpçãoServiços,OFFSET(Import.PLQ,$A35-1,AU$15-1,1,1),IF($E35&lt;&gt;1,IF(ISNUMBER(INDEX(Import.PLE,Detalhamento!$E35,Detalhamento!AU$15)),IF(INDEX(Import.PLE,Detalhamento!$E35,Detalhamento!AU$15)&lt;=mediçao,OFFSET(Import.PLQ,$A35-1,AU$15-1,1,1),0),0),PLE!$AA$28*OFFSET(Import.PLQ,$A35-1,AU$15-1,1,1)),IF($E35&lt;&gt;1,IF(ISNUMBER(INDEX(Import.PLE,Detalhamento!$E35,Detalhamento!AU$15)),IF(INDEX(Import.PLE,Detalhamento!$E35,Detalhamento!AU$15)&lt;=mediçao,0,OFFSET(Import.PLQ,$A35-1,AU$15-1,1,1)),OFFSET(Import.PLQ,$A35-1,AU$15-1,1,1)),(1-PLE!$AA$28)*OFFSET(Import.PLQ,$A35-1,AU$15-1,1,1))))</f>
        <v>0</v>
      </c>
      <c r="AV35" s="146">
        <f ca="1">IF(AV$13="",0,CHOOSE(Detalhamento.OpçãoServiços,OFFSET(Import.PLQ,$A35-1,AV$15-1,1,1),IF($E35&lt;&gt;1,IF(ISNUMBER(INDEX(Import.PLE,Detalhamento!$E35,Detalhamento!AV$15)),IF(INDEX(Import.PLE,Detalhamento!$E35,Detalhamento!AV$15)&lt;=mediçao,OFFSET(Import.PLQ,$A35-1,AV$15-1,1,1),0),0),PLE!$AA$28*OFFSET(Import.PLQ,$A35-1,AV$15-1,1,1)),IF($E35&lt;&gt;1,IF(ISNUMBER(INDEX(Import.PLE,Detalhamento!$E35,Detalhamento!AV$15)),IF(INDEX(Import.PLE,Detalhamento!$E35,Detalhamento!AV$15)&lt;=mediçao,0,OFFSET(Import.PLQ,$A35-1,AV$15-1,1,1)),OFFSET(Import.PLQ,$A35-1,AV$15-1,1,1)),(1-PLE!$AA$28)*OFFSET(Import.PLQ,$A35-1,AV$15-1,1,1))))</f>
        <v>0</v>
      </c>
      <c r="AW35" s="146">
        <f ca="1">IF(AW$13="",0,CHOOSE(Detalhamento.OpçãoServiços,OFFSET(Import.PLQ,$A35-1,AW$15-1,1,1),IF($E35&lt;&gt;1,IF(ISNUMBER(INDEX(Import.PLE,Detalhamento!$E35,Detalhamento!AW$15)),IF(INDEX(Import.PLE,Detalhamento!$E35,Detalhamento!AW$15)&lt;=mediçao,OFFSET(Import.PLQ,$A35-1,AW$15-1,1,1),0),0),PLE!$AA$28*OFFSET(Import.PLQ,$A35-1,AW$15-1,1,1)),IF($E35&lt;&gt;1,IF(ISNUMBER(INDEX(Import.PLE,Detalhamento!$E35,Detalhamento!AW$15)),IF(INDEX(Import.PLE,Detalhamento!$E35,Detalhamento!AW$15)&lt;=mediçao,0,OFFSET(Import.PLQ,$A35-1,AW$15-1,1,1)),OFFSET(Import.PLQ,$A35-1,AW$15-1,1,1)),(1-PLE!$AA$28)*OFFSET(Import.PLQ,$A35-1,AW$15-1,1,1))))</f>
        <v>0</v>
      </c>
      <c r="AX35" s="146">
        <f ca="1">IF(AX$13="",0,CHOOSE(Detalhamento.OpçãoServiços,OFFSET(Import.PLQ,$A35-1,AX$15-1,1,1),IF($E35&lt;&gt;1,IF(ISNUMBER(INDEX(Import.PLE,Detalhamento!$E35,Detalhamento!AX$15)),IF(INDEX(Import.PLE,Detalhamento!$E35,Detalhamento!AX$15)&lt;=mediçao,OFFSET(Import.PLQ,$A35-1,AX$15-1,1,1),0),0),PLE!$AA$28*OFFSET(Import.PLQ,$A35-1,AX$15-1,1,1)),IF($E35&lt;&gt;1,IF(ISNUMBER(INDEX(Import.PLE,Detalhamento!$E35,Detalhamento!AX$15)),IF(INDEX(Import.PLE,Detalhamento!$E35,Detalhamento!AX$15)&lt;=mediçao,0,OFFSET(Import.PLQ,$A35-1,AX$15-1,1,1)),OFFSET(Import.PLQ,$A35-1,AX$15-1,1,1)),(1-PLE!$AA$28)*OFFSET(Import.PLQ,$A35-1,AX$15-1,1,1))))</f>
        <v>0</v>
      </c>
      <c r="AY35" s="146">
        <f ca="1">IF(AY$13="",0,CHOOSE(Detalhamento.OpçãoServiços,OFFSET(Import.PLQ,$A35-1,AY$15-1,1,1),IF($E35&lt;&gt;1,IF(ISNUMBER(INDEX(Import.PLE,Detalhamento!$E35,Detalhamento!AY$15)),IF(INDEX(Import.PLE,Detalhamento!$E35,Detalhamento!AY$15)&lt;=mediçao,OFFSET(Import.PLQ,$A35-1,AY$15-1,1,1),0),0),PLE!$AA$28*OFFSET(Import.PLQ,$A35-1,AY$15-1,1,1)),IF($E35&lt;&gt;1,IF(ISNUMBER(INDEX(Import.PLE,Detalhamento!$E35,Detalhamento!AY$15)),IF(INDEX(Import.PLE,Detalhamento!$E35,Detalhamento!AY$15)&lt;=mediçao,0,OFFSET(Import.PLQ,$A35-1,AY$15-1,1,1)),OFFSET(Import.PLQ,$A35-1,AY$15-1,1,1)),(1-PLE!$AA$28)*OFFSET(Import.PLQ,$A35-1,AY$15-1,1,1))))</f>
        <v>0</v>
      </c>
      <c r="AZ35" s="146">
        <f ca="1">IF(AZ$13="",0,CHOOSE(Detalhamento.OpçãoServiços,OFFSET(Import.PLQ,$A35-1,AZ$15-1,1,1),IF($E35&lt;&gt;1,IF(ISNUMBER(INDEX(Import.PLE,Detalhamento!$E35,Detalhamento!AZ$15)),IF(INDEX(Import.PLE,Detalhamento!$E35,Detalhamento!AZ$15)&lt;=mediçao,OFFSET(Import.PLQ,$A35-1,AZ$15-1,1,1),0),0),PLE!$AA$28*OFFSET(Import.PLQ,$A35-1,AZ$15-1,1,1)),IF($E35&lt;&gt;1,IF(ISNUMBER(INDEX(Import.PLE,Detalhamento!$E35,Detalhamento!AZ$15)),IF(INDEX(Import.PLE,Detalhamento!$E35,Detalhamento!AZ$15)&lt;=mediçao,0,OFFSET(Import.PLQ,$A35-1,AZ$15-1,1,1)),OFFSET(Import.PLQ,$A35-1,AZ$15-1,1,1)),(1-PLE!$AA$28)*OFFSET(Import.PLQ,$A35-1,AZ$15-1,1,1))))</f>
        <v>0</v>
      </c>
      <c r="BA35" s="146">
        <f ca="1">IF(BA$13="",0,CHOOSE(Detalhamento.OpçãoServiços,OFFSET(Import.PLQ,$A35-1,BA$15-1,1,1),IF($E35&lt;&gt;1,IF(ISNUMBER(INDEX(Import.PLE,Detalhamento!$E35,Detalhamento!BA$15)),IF(INDEX(Import.PLE,Detalhamento!$E35,Detalhamento!BA$15)&lt;=mediçao,OFFSET(Import.PLQ,$A35-1,BA$15-1,1,1),0),0),PLE!$AA$28*OFFSET(Import.PLQ,$A35-1,BA$15-1,1,1)),IF($E35&lt;&gt;1,IF(ISNUMBER(INDEX(Import.PLE,Detalhamento!$E35,Detalhamento!BA$15)),IF(INDEX(Import.PLE,Detalhamento!$E35,Detalhamento!BA$15)&lt;=mediçao,0,OFFSET(Import.PLQ,$A35-1,BA$15-1,1,1)),OFFSET(Import.PLQ,$A35-1,BA$15-1,1,1)),(1-PLE!$AA$28)*OFFSET(Import.PLQ,$A35-1,BA$15-1,1,1))))</f>
        <v>0</v>
      </c>
      <c r="BB35" s="146">
        <f ca="1">IF(BB$13="",0,CHOOSE(Detalhamento.OpçãoServiços,OFFSET(Import.PLQ,$A35-1,BB$15-1,1,1),IF($E35&lt;&gt;1,IF(ISNUMBER(INDEX(Import.PLE,Detalhamento!$E35,Detalhamento!BB$15)),IF(INDEX(Import.PLE,Detalhamento!$E35,Detalhamento!BB$15)&lt;=mediçao,OFFSET(Import.PLQ,$A35-1,BB$15-1,1,1),0),0),PLE!$AA$28*OFFSET(Import.PLQ,$A35-1,BB$15-1,1,1)),IF($E35&lt;&gt;1,IF(ISNUMBER(INDEX(Import.PLE,Detalhamento!$E35,Detalhamento!BB$15)),IF(INDEX(Import.PLE,Detalhamento!$E35,Detalhamento!BB$15)&lt;=mediçao,0,OFFSET(Import.PLQ,$A35-1,BB$15-1,1,1)),OFFSET(Import.PLQ,$A35-1,BB$15-1,1,1)),(1-PLE!$AA$28)*OFFSET(Import.PLQ,$A35-1,BB$15-1,1,1))))</f>
        <v>0</v>
      </c>
      <c r="BC35" s="146">
        <f ca="1">IF(BC$13="",0,CHOOSE(Detalhamento.OpçãoServiços,OFFSET(Import.PLQ,$A35-1,BC$15-1,1,1),IF($E35&lt;&gt;1,IF(ISNUMBER(INDEX(Import.PLE,Detalhamento!$E35,Detalhamento!BC$15)),IF(INDEX(Import.PLE,Detalhamento!$E35,Detalhamento!BC$15)&lt;=mediçao,OFFSET(Import.PLQ,$A35-1,BC$15-1,1,1),0),0),PLE!$AA$28*OFFSET(Import.PLQ,$A35-1,BC$15-1,1,1)),IF($E35&lt;&gt;1,IF(ISNUMBER(INDEX(Import.PLE,Detalhamento!$E35,Detalhamento!BC$15)),IF(INDEX(Import.PLE,Detalhamento!$E35,Detalhamento!BC$15)&lt;=mediçao,0,OFFSET(Import.PLQ,$A35-1,BC$15-1,1,1)),OFFSET(Import.PLQ,$A35-1,BC$15-1,1,1)),(1-PLE!$AA$28)*OFFSET(Import.PLQ,$A35-1,BC$15-1,1,1))))</f>
        <v>0</v>
      </c>
      <c r="BD35" s="146">
        <f ca="1">IF(BD$13="",0,CHOOSE(Detalhamento.OpçãoServiços,OFFSET(Import.PLQ,$A35-1,BD$15-1,1,1),IF($E35&lt;&gt;1,IF(ISNUMBER(INDEX(Import.PLE,Detalhamento!$E35,Detalhamento!BD$15)),IF(INDEX(Import.PLE,Detalhamento!$E35,Detalhamento!BD$15)&lt;=mediçao,OFFSET(Import.PLQ,$A35-1,BD$15-1,1,1),0),0),PLE!$AA$28*OFFSET(Import.PLQ,$A35-1,BD$15-1,1,1)),IF($E35&lt;&gt;1,IF(ISNUMBER(INDEX(Import.PLE,Detalhamento!$E35,Detalhamento!BD$15)),IF(INDEX(Import.PLE,Detalhamento!$E35,Detalhamento!BD$15)&lt;=mediçao,0,OFFSET(Import.PLQ,$A35-1,BD$15-1,1,1)),OFFSET(Import.PLQ,$A35-1,BD$15-1,1,1)),(1-PLE!$AA$28)*OFFSET(Import.PLQ,$A35-1,BD$15-1,1,1))))</f>
        <v>0</v>
      </c>
      <c r="BE35" s="146">
        <f ca="1">IF(BE$13="",0,CHOOSE(Detalhamento.OpçãoServiços,OFFSET(Import.PLQ,$A35-1,BE$15-1,1,1),IF($E35&lt;&gt;1,IF(ISNUMBER(INDEX(Import.PLE,Detalhamento!$E35,Detalhamento!BE$15)),IF(INDEX(Import.PLE,Detalhamento!$E35,Detalhamento!BE$15)&lt;=mediçao,OFFSET(Import.PLQ,$A35-1,BE$15-1,1,1),0),0),PLE!$AA$28*OFFSET(Import.PLQ,$A35-1,BE$15-1,1,1)),IF($E35&lt;&gt;1,IF(ISNUMBER(INDEX(Import.PLE,Detalhamento!$E35,Detalhamento!BE$15)),IF(INDEX(Import.PLE,Detalhamento!$E35,Detalhamento!BE$15)&lt;=mediçao,0,OFFSET(Import.PLQ,$A35-1,BE$15-1,1,1)),OFFSET(Import.PLQ,$A35-1,BE$15-1,1,1)),(1-PLE!$AA$28)*OFFSET(Import.PLQ,$A35-1,BE$15-1,1,1))))</f>
        <v>0</v>
      </c>
      <c r="BF35" s="146">
        <f ca="1">IF(BF$13="",0,CHOOSE(Detalhamento.OpçãoServiços,OFFSET(Import.PLQ,$A35-1,BF$15-1,1,1),IF($E35&lt;&gt;1,IF(ISNUMBER(INDEX(Import.PLE,Detalhamento!$E35,Detalhamento!BF$15)),IF(INDEX(Import.PLE,Detalhamento!$E35,Detalhamento!BF$15)&lt;=mediçao,OFFSET(Import.PLQ,$A35-1,BF$15-1,1,1),0),0),PLE!$AA$28*OFFSET(Import.PLQ,$A35-1,BF$15-1,1,1)),IF($E35&lt;&gt;1,IF(ISNUMBER(INDEX(Import.PLE,Detalhamento!$E35,Detalhamento!BF$15)),IF(INDEX(Import.PLE,Detalhamento!$E35,Detalhamento!BF$15)&lt;=mediçao,0,OFFSET(Import.PLQ,$A35-1,BF$15-1,1,1)),OFFSET(Import.PLQ,$A35-1,BF$15-1,1,1)),(1-PLE!$AA$28)*OFFSET(Import.PLQ,$A35-1,BF$15-1,1,1))))</f>
        <v>0</v>
      </c>
      <c r="BG35" s="146">
        <f ca="1">IF(BG$13="",0,CHOOSE(Detalhamento.OpçãoServiços,OFFSET(Import.PLQ,$A35-1,BG$15-1,1,1),IF($E35&lt;&gt;1,IF(ISNUMBER(INDEX(Import.PLE,Detalhamento!$E35,Detalhamento!BG$15)),IF(INDEX(Import.PLE,Detalhamento!$E35,Detalhamento!BG$15)&lt;=mediçao,OFFSET(Import.PLQ,$A35-1,BG$15-1,1,1),0),0),PLE!$AA$28*OFFSET(Import.PLQ,$A35-1,BG$15-1,1,1)),IF($E35&lt;&gt;1,IF(ISNUMBER(INDEX(Import.PLE,Detalhamento!$E35,Detalhamento!BG$15)),IF(INDEX(Import.PLE,Detalhamento!$E35,Detalhamento!BG$15)&lt;=mediçao,0,OFFSET(Import.PLQ,$A35-1,BG$15-1,1,1)),OFFSET(Import.PLQ,$A35-1,BG$15-1,1,1)),(1-PLE!$AA$28)*OFFSET(Import.PLQ,$A35-1,BG$15-1,1,1))))</f>
        <v>0</v>
      </c>
      <c r="BH35" s="146">
        <f ca="1">IF(BH$13="",0,CHOOSE(Detalhamento.OpçãoServiços,OFFSET(Import.PLQ,$A35-1,BH$15-1,1,1),IF($E35&lt;&gt;1,IF(ISNUMBER(INDEX(Import.PLE,Detalhamento!$E35,Detalhamento!BH$15)),IF(INDEX(Import.PLE,Detalhamento!$E35,Detalhamento!BH$15)&lt;=mediçao,OFFSET(Import.PLQ,$A35-1,BH$15-1,1,1),0),0),PLE!$AA$28*OFFSET(Import.PLQ,$A35-1,BH$15-1,1,1)),IF($E35&lt;&gt;1,IF(ISNUMBER(INDEX(Import.PLE,Detalhamento!$E35,Detalhamento!BH$15)),IF(INDEX(Import.PLE,Detalhamento!$E35,Detalhamento!BH$15)&lt;=mediçao,0,OFFSET(Import.PLQ,$A35-1,BH$15-1,1,1)),OFFSET(Import.PLQ,$A35-1,BH$15-1,1,1)),(1-PLE!$AA$28)*OFFSET(Import.PLQ,$A35-1,BH$15-1,1,1))))</f>
        <v>0</v>
      </c>
      <c r="BI35" s="146">
        <f ca="1">IF(BI$13="",0,CHOOSE(Detalhamento.OpçãoServiços,OFFSET(Import.PLQ,$A35-1,BI$15-1,1,1),IF($E35&lt;&gt;1,IF(ISNUMBER(INDEX(Import.PLE,Detalhamento!$E35,Detalhamento!BI$15)),IF(INDEX(Import.PLE,Detalhamento!$E35,Detalhamento!BI$15)&lt;=mediçao,OFFSET(Import.PLQ,$A35-1,BI$15-1,1,1),0),0),PLE!$AA$28*OFFSET(Import.PLQ,$A35-1,BI$15-1,1,1)),IF($E35&lt;&gt;1,IF(ISNUMBER(INDEX(Import.PLE,Detalhamento!$E35,Detalhamento!BI$15)),IF(INDEX(Import.PLE,Detalhamento!$E35,Detalhamento!BI$15)&lt;=mediçao,0,OFFSET(Import.PLQ,$A35-1,BI$15-1,1,1)),OFFSET(Import.PLQ,$A35-1,BI$15-1,1,1)),(1-PLE!$AA$28)*OFFSET(Import.PLQ,$A35-1,BI$15-1,1,1))))</f>
        <v>0</v>
      </c>
    </row>
    <row r="36" spans="1:61">
      <c r="A36" s="157">
        <v>17</v>
      </c>
      <c r="B36" s="21" t="e">
        <f t="shared" ca="1" si="2"/>
        <v>#REF!</v>
      </c>
      <c r="E36" s="155">
        <f t="shared" ca="1" si="3"/>
        <v>3</v>
      </c>
      <c r="F36" s="156" t="e">
        <f t="shared" ca="1" si="4"/>
        <v>#REF!</v>
      </c>
      <c r="G36" s="156" t="e">
        <f t="shared" ca="1" si="5"/>
        <v>#REF!</v>
      </c>
      <c r="H36" s="181" t="str">
        <f t="shared" ca="1" si="5"/>
        <v/>
      </c>
      <c r="I36" s="37" t="e">
        <f t="shared" ca="1" si="6"/>
        <v>#REF!</v>
      </c>
      <c r="J36" s="146" t="e">
        <f t="shared" ca="1" si="7"/>
        <v>#REF!</v>
      </c>
      <c r="K36" s="67"/>
      <c r="L36" s="146" t="e">
        <f ca="1">IF(L$13="",0,CHOOSE(Detalhamento.OpçãoServiços,OFFSET(Import.PLQ,$A36-1,L$15-1,1,1),IF($E36&lt;&gt;1,IF(ISNUMBER(INDEX(Import.PLE,Detalhamento!$E36,Detalhamento!L$15)),IF(INDEX(Import.PLE,Detalhamento!$E36,Detalhamento!L$15)&lt;=mediçao,OFFSET(Import.PLQ,$A36-1,L$15-1,1,1),0),0),PLE!$AA$28*OFFSET(Import.PLQ,$A36-1,L$15-1,1,1)),IF($E36&lt;&gt;1,IF(ISNUMBER(INDEX(Import.PLE,Detalhamento!$E36,Detalhamento!L$15)),IF(INDEX(Import.PLE,Detalhamento!$E36,Detalhamento!L$15)&lt;=mediçao,0,OFFSET(Import.PLQ,$A36-1,L$15-1,1,1)),OFFSET(Import.PLQ,$A36-1,L$15-1,1,1)),(1-PLE!$AA$28)*OFFSET(Import.PLQ,$A36-1,L$15-1,1,1))))</f>
        <v>#REF!</v>
      </c>
      <c r="M36" s="146" t="e">
        <f ca="1">IF(M$13="",0,CHOOSE(Detalhamento.OpçãoServiços,OFFSET(Import.PLQ,$A36-1,M$15-1,1,1),IF($E36&lt;&gt;1,IF(ISNUMBER(INDEX(Import.PLE,Detalhamento!$E36,Detalhamento!M$15)),IF(INDEX(Import.PLE,Detalhamento!$E36,Detalhamento!M$15)&lt;=mediçao,OFFSET(Import.PLQ,$A36-1,M$15-1,1,1),0),0),PLE!$AA$28*OFFSET(Import.PLQ,$A36-1,M$15-1,1,1)),IF($E36&lt;&gt;1,IF(ISNUMBER(INDEX(Import.PLE,Detalhamento!$E36,Detalhamento!M$15)),IF(INDEX(Import.PLE,Detalhamento!$E36,Detalhamento!M$15)&lt;=mediçao,0,OFFSET(Import.PLQ,$A36-1,M$15-1,1,1)),OFFSET(Import.PLQ,$A36-1,M$15-1,1,1)),(1-PLE!$AA$28)*OFFSET(Import.PLQ,$A36-1,M$15-1,1,1))))</f>
        <v>#REF!</v>
      </c>
      <c r="N36" s="146" t="e">
        <f ca="1">IF(N$13="",0,CHOOSE(Detalhamento.OpçãoServiços,OFFSET(Import.PLQ,$A36-1,N$15-1,1,1),IF($E36&lt;&gt;1,IF(ISNUMBER(INDEX(Import.PLE,Detalhamento!$E36,Detalhamento!N$15)),IF(INDEX(Import.PLE,Detalhamento!$E36,Detalhamento!N$15)&lt;=mediçao,OFFSET(Import.PLQ,$A36-1,N$15-1,1,1),0),0),PLE!$AA$28*OFFSET(Import.PLQ,$A36-1,N$15-1,1,1)),IF($E36&lt;&gt;1,IF(ISNUMBER(INDEX(Import.PLE,Detalhamento!$E36,Detalhamento!N$15)),IF(INDEX(Import.PLE,Detalhamento!$E36,Detalhamento!N$15)&lt;=mediçao,0,OFFSET(Import.PLQ,$A36-1,N$15-1,1,1)),OFFSET(Import.PLQ,$A36-1,N$15-1,1,1)),(1-PLE!$AA$28)*OFFSET(Import.PLQ,$A36-1,N$15-1,1,1))))</f>
        <v>#REF!</v>
      </c>
      <c r="O36" s="146" t="e">
        <f ca="1">IF(O$13="",0,CHOOSE(Detalhamento.OpçãoServiços,OFFSET(Import.PLQ,$A36-1,O$15-1,1,1),IF($E36&lt;&gt;1,IF(ISNUMBER(INDEX(Import.PLE,Detalhamento!$E36,Detalhamento!O$15)),IF(INDEX(Import.PLE,Detalhamento!$E36,Detalhamento!O$15)&lt;=mediçao,OFFSET(Import.PLQ,$A36-1,O$15-1,1,1),0),0),PLE!$AA$28*OFFSET(Import.PLQ,$A36-1,O$15-1,1,1)),IF($E36&lt;&gt;1,IF(ISNUMBER(INDEX(Import.PLE,Detalhamento!$E36,Detalhamento!O$15)),IF(INDEX(Import.PLE,Detalhamento!$E36,Detalhamento!O$15)&lt;=mediçao,0,OFFSET(Import.PLQ,$A36-1,O$15-1,1,1)),OFFSET(Import.PLQ,$A36-1,O$15-1,1,1)),(1-PLE!$AA$28)*OFFSET(Import.PLQ,$A36-1,O$15-1,1,1))))</f>
        <v>#REF!</v>
      </c>
      <c r="P36" s="146">
        <f ca="1">IF(P$13="",0,CHOOSE(Detalhamento.OpçãoServiços,OFFSET(Import.PLQ,$A36-1,P$15-1,1,1),IF($E36&lt;&gt;1,IF(ISNUMBER(INDEX(Import.PLE,Detalhamento!$E36,Detalhamento!P$15)),IF(INDEX(Import.PLE,Detalhamento!$E36,Detalhamento!P$15)&lt;=mediçao,OFFSET(Import.PLQ,$A36-1,P$15-1,1,1),0),0),PLE!$AA$28*OFFSET(Import.PLQ,$A36-1,P$15-1,1,1)),IF($E36&lt;&gt;1,IF(ISNUMBER(INDEX(Import.PLE,Detalhamento!$E36,Detalhamento!P$15)),IF(INDEX(Import.PLE,Detalhamento!$E36,Detalhamento!P$15)&lt;=mediçao,0,OFFSET(Import.PLQ,$A36-1,P$15-1,1,1)),OFFSET(Import.PLQ,$A36-1,P$15-1,1,1)),(1-PLE!$AA$28)*OFFSET(Import.PLQ,$A36-1,P$15-1,1,1))))</f>
        <v>0</v>
      </c>
      <c r="Q36" s="146">
        <f ca="1">IF(Q$13="",0,CHOOSE(Detalhamento.OpçãoServiços,OFFSET(Import.PLQ,$A36-1,Q$15-1,1,1),IF($E36&lt;&gt;1,IF(ISNUMBER(INDEX(Import.PLE,Detalhamento!$E36,Detalhamento!Q$15)),IF(INDEX(Import.PLE,Detalhamento!$E36,Detalhamento!Q$15)&lt;=mediçao,OFFSET(Import.PLQ,$A36-1,Q$15-1,1,1),0),0),PLE!$AA$28*OFFSET(Import.PLQ,$A36-1,Q$15-1,1,1)),IF($E36&lt;&gt;1,IF(ISNUMBER(INDEX(Import.PLE,Detalhamento!$E36,Detalhamento!Q$15)),IF(INDEX(Import.PLE,Detalhamento!$E36,Detalhamento!Q$15)&lt;=mediçao,0,OFFSET(Import.PLQ,$A36-1,Q$15-1,1,1)),OFFSET(Import.PLQ,$A36-1,Q$15-1,1,1)),(1-PLE!$AA$28)*OFFSET(Import.PLQ,$A36-1,Q$15-1,1,1))))</f>
        <v>0</v>
      </c>
      <c r="R36" s="146">
        <f ca="1">IF(R$13="",0,CHOOSE(Detalhamento.OpçãoServiços,OFFSET(Import.PLQ,$A36-1,R$15-1,1,1),IF($E36&lt;&gt;1,IF(ISNUMBER(INDEX(Import.PLE,Detalhamento!$E36,Detalhamento!R$15)),IF(INDEX(Import.PLE,Detalhamento!$E36,Detalhamento!R$15)&lt;=mediçao,OFFSET(Import.PLQ,$A36-1,R$15-1,1,1),0),0),PLE!$AA$28*OFFSET(Import.PLQ,$A36-1,R$15-1,1,1)),IF($E36&lt;&gt;1,IF(ISNUMBER(INDEX(Import.PLE,Detalhamento!$E36,Detalhamento!R$15)),IF(INDEX(Import.PLE,Detalhamento!$E36,Detalhamento!R$15)&lt;=mediçao,0,OFFSET(Import.PLQ,$A36-1,R$15-1,1,1)),OFFSET(Import.PLQ,$A36-1,R$15-1,1,1)),(1-PLE!$AA$28)*OFFSET(Import.PLQ,$A36-1,R$15-1,1,1))))</f>
        <v>0</v>
      </c>
      <c r="S36" s="146">
        <f ca="1">IF(S$13="",0,CHOOSE(Detalhamento.OpçãoServiços,OFFSET(Import.PLQ,$A36-1,S$15-1,1,1),IF($E36&lt;&gt;1,IF(ISNUMBER(INDEX(Import.PLE,Detalhamento!$E36,Detalhamento!S$15)),IF(INDEX(Import.PLE,Detalhamento!$E36,Detalhamento!S$15)&lt;=mediçao,OFFSET(Import.PLQ,$A36-1,S$15-1,1,1),0),0),PLE!$AA$28*OFFSET(Import.PLQ,$A36-1,S$15-1,1,1)),IF($E36&lt;&gt;1,IF(ISNUMBER(INDEX(Import.PLE,Detalhamento!$E36,Detalhamento!S$15)),IF(INDEX(Import.PLE,Detalhamento!$E36,Detalhamento!S$15)&lt;=mediçao,0,OFFSET(Import.PLQ,$A36-1,S$15-1,1,1)),OFFSET(Import.PLQ,$A36-1,S$15-1,1,1)),(1-PLE!$AA$28)*OFFSET(Import.PLQ,$A36-1,S$15-1,1,1))))</f>
        <v>0</v>
      </c>
      <c r="T36" s="146">
        <f ca="1">IF(T$13="",0,CHOOSE(Detalhamento.OpçãoServiços,OFFSET(Import.PLQ,$A36-1,T$15-1,1,1),IF($E36&lt;&gt;1,IF(ISNUMBER(INDEX(Import.PLE,Detalhamento!$E36,Detalhamento!T$15)),IF(INDEX(Import.PLE,Detalhamento!$E36,Detalhamento!T$15)&lt;=mediçao,OFFSET(Import.PLQ,$A36-1,T$15-1,1,1),0),0),PLE!$AA$28*OFFSET(Import.PLQ,$A36-1,T$15-1,1,1)),IF($E36&lt;&gt;1,IF(ISNUMBER(INDEX(Import.PLE,Detalhamento!$E36,Detalhamento!T$15)),IF(INDEX(Import.PLE,Detalhamento!$E36,Detalhamento!T$15)&lt;=mediçao,0,OFFSET(Import.PLQ,$A36-1,T$15-1,1,1)),OFFSET(Import.PLQ,$A36-1,T$15-1,1,1)),(1-PLE!$AA$28)*OFFSET(Import.PLQ,$A36-1,T$15-1,1,1))))</f>
        <v>0</v>
      </c>
      <c r="U36" s="146">
        <f ca="1">IF(U$13="",0,CHOOSE(Detalhamento.OpçãoServiços,OFFSET(Import.PLQ,$A36-1,U$15-1,1,1),IF($E36&lt;&gt;1,IF(ISNUMBER(INDEX(Import.PLE,Detalhamento!$E36,Detalhamento!U$15)),IF(INDEX(Import.PLE,Detalhamento!$E36,Detalhamento!U$15)&lt;=mediçao,OFFSET(Import.PLQ,$A36-1,U$15-1,1,1),0),0),PLE!$AA$28*OFFSET(Import.PLQ,$A36-1,U$15-1,1,1)),IF($E36&lt;&gt;1,IF(ISNUMBER(INDEX(Import.PLE,Detalhamento!$E36,Detalhamento!U$15)),IF(INDEX(Import.PLE,Detalhamento!$E36,Detalhamento!U$15)&lt;=mediçao,0,OFFSET(Import.PLQ,$A36-1,U$15-1,1,1)),OFFSET(Import.PLQ,$A36-1,U$15-1,1,1)),(1-PLE!$AA$28)*OFFSET(Import.PLQ,$A36-1,U$15-1,1,1))))</f>
        <v>0</v>
      </c>
      <c r="V36" s="146">
        <f ca="1">IF(V$13="",0,CHOOSE(Detalhamento.OpçãoServiços,OFFSET(Import.PLQ,$A36-1,V$15-1,1,1),IF($E36&lt;&gt;1,IF(ISNUMBER(INDEX(Import.PLE,Detalhamento!$E36,Detalhamento!V$15)),IF(INDEX(Import.PLE,Detalhamento!$E36,Detalhamento!V$15)&lt;=mediçao,OFFSET(Import.PLQ,$A36-1,V$15-1,1,1),0),0),PLE!$AA$28*OFFSET(Import.PLQ,$A36-1,V$15-1,1,1)),IF($E36&lt;&gt;1,IF(ISNUMBER(INDEX(Import.PLE,Detalhamento!$E36,Detalhamento!V$15)),IF(INDEX(Import.PLE,Detalhamento!$E36,Detalhamento!V$15)&lt;=mediçao,0,OFFSET(Import.PLQ,$A36-1,V$15-1,1,1)),OFFSET(Import.PLQ,$A36-1,V$15-1,1,1)),(1-PLE!$AA$28)*OFFSET(Import.PLQ,$A36-1,V$15-1,1,1))))</f>
        <v>0</v>
      </c>
      <c r="W36" s="146">
        <f ca="1">IF(W$13="",0,CHOOSE(Detalhamento.OpçãoServiços,OFFSET(Import.PLQ,$A36-1,W$15-1,1,1),IF($E36&lt;&gt;1,IF(ISNUMBER(INDEX(Import.PLE,Detalhamento!$E36,Detalhamento!W$15)),IF(INDEX(Import.PLE,Detalhamento!$E36,Detalhamento!W$15)&lt;=mediçao,OFFSET(Import.PLQ,$A36-1,W$15-1,1,1),0),0),PLE!$AA$28*OFFSET(Import.PLQ,$A36-1,W$15-1,1,1)),IF($E36&lt;&gt;1,IF(ISNUMBER(INDEX(Import.PLE,Detalhamento!$E36,Detalhamento!W$15)),IF(INDEX(Import.PLE,Detalhamento!$E36,Detalhamento!W$15)&lt;=mediçao,0,OFFSET(Import.PLQ,$A36-1,W$15-1,1,1)),OFFSET(Import.PLQ,$A36-1,W$15-1,1,1)),(1-PLE!$AA$28)*OFFSET(Import.PLQ,$A36-1,W$15-1,1,1))))</f>
        <v>0</v>
      </c>
      <c r="X36" s="146">
        <f ca="1">IF(X$13="",0,CHOOSE(Detalhamento.OpçãoServiços,OFFSET(Import.PLQ,$A36-1,X$15-1,1,1),IF($E36&lt;&gt;1,IF(ISNUMBER(INDEX(Import.PLE,Detalhamento!$E36,Detalhamento!X$15)),IF(INDEX(Import.PLE,Detalhamento!$E36,Detalhamento!X$15)&lt;=mediçao,OFFSET(Import.PLQ,$A36-1,X$15-1,1,1),0),0),PLE!$AA$28*OFFSET(Import.PLQ,$A36-1,X$15-1,1,1)),IF($E36&lt;&gt;1,IF(ISNUMBER(INDEX(Import.PLE,Detalhamento!$E36,Detalhamento!X$15)),IF(INDEX(Import.PLE,Detalhamento!$E36,Detalhamento!X$15)&lt;=mediçao,0,OFFSET(Import.PLQ,$A36-1,X$15-1,1,1)),OFFSET(Import.PLQ,$A36-1,X$15-1,1,1)),(1-PLE!$AA$28)*OFFSET(Import.PLQ,$A36-1,X$15-1,1,1))))</f>
        <v>0</v>
      </c>
      <c r="Y36" s="146">
        <f ca="1">IF(Y$13="",0,CHOOSE(Detalhamento.OpçãoServiços,OFFSET(Import.PLQ,$A36-1,Y$15-1,1,1),IF($E36&lt;&gt;1,IF(ISNUMBER(INDEX(Import.PLE,Detalhamento!$E36,Detalhamento!Y$15)),IF(INDEX(Import.PLE,Detalhamento!$E36,Detalhamento!Y$15)&lt;=mediçao,OFFSET(Import.PLQ,$A36-1,Y$15-1,1,1),0),0),PLE!$AA$28*OFFSET(Import.PLQ,$A36-1,Y$15-1,1,1)),IF($E36&lt;&gt;1,IF(ISNUMBER(INDEX(Import.PLE,Detalhamento!$E36,Detalhamento!Y$15)),IF(INDEX(Import.PLE,Detalhamento!$E36,Detalhamento!Y$15)&lt;=mediçao,0,OFFSET(Import.PLQ,$A36-1,Y$15-1,1,1)),OFFSET(Import.PLQ,$A36-1,Y$15-1,1,1)),(1-PLE!$AA$28)*OFFSET(Import.PLQ,$A36-1,Y$15-1,1,1))))</f>
        <v>0</v>
      </c>
      <c r="Z36" s="146">
        <f ca="1">IF(Z$13="",0,CHOOSE(Detalhamento.OpçãoServiços,OFFSET(Import.PLQ,$A36-1,Z$15-1,1,1),IF($E36&lt;&gt;1,IF(ISNUMBER(INDEX(Import.PLE,Detalhamento!$E36,Detalhamento!Z$15)),IF(INDEX(Import.PLE,Detalhamento!$E36,Detalhamento!Z$15)&lt;=mediçao,OFFSET(Import.PLQ,$A36-1,Z$15-1,1,1),0),0),PLE!$AA$28*OFFSET(Import.PLQ,$A36-1,Z$15-1,1,1)),IF($E36&lt;&gt;1,IF(ISNUMBER(INDEX(Import.PLE,Detalhamento!$E36,Detalhamento!Z$15)),IF(INDEX(Import.PLE,Detalhamento!$E36,Detalhamento!Z$15)&lt;=mediçao,0,OFFSET(Import.PLQ,$A36-1,Z$15-1,1,1)),OFFSET(Import.PLQ,$A36-1,Z$15-1,1,1)),(1-PLE!$AA$28)*OFFSET(Import.PLQ,$A36-1,Z$15-1,1,1))))</f>
        <v>0</v>
      </c>
      <c r="AA36" s="146">
        <f ca="1">IF(AA$13="",0,CHOOSE(Detalhamento.OpçãoServiços,OFFSET(Import.PLQ,$A36-1,AA$15-1,1,1),IF($E36&lt;&gt;1,IF(ISNUMBER(INDEX(Import.PLE,Detalhamento!$E36,Detalhamento!AA$15)),IF(INDEX(Import.PLE,Detalhamento!$E36,Detalhamento!AA$15)&lt;=mediçao,OFFSET(Import.PLQ,$A36-1,AA$15-1,1,1),0),0),PLE!$AA$28*OFFSET(Import.PLQ,$A36-1,AA$15-1,1,1)),IF($E36&lt;&gt;1,IF(ISNUMBER(INDEX(Import.PLE,Detalhamento!$E36,Detalhamento!AA$15)),IF(INDEX(Import.PLE,Detalhamento!$E36,Detalhamento!AA$15)&lt;=mediçao,0,OFFSET(Import.PLQ,$A36-1,AA$15-1,1,1)),OFFSET(Import.PLQ,$A36-1,AA$15-1,1,1)),(1-PLE!$AA$28)*OFFSET(Import.PLQ,$A36-1,AA$15-1,1,1))))</f>
        <v>0</v>
      </c>
      <c r="AB36" s="146">
        <f ca="1">IF(AB$13="",0,CHOOSE(Detalhamento.OpçãoServiços,OFFSET(Import.PLQ,$A36-1,AB$15-1,1,1),IF($E36&lt;&gt;1,IF(ISNUMBER(INDEX(Import.PLE,Detalhamento!$E36,Detalhamento!AB$15)),IF(INDEX(Import.PLE,Detalhamento!$E36,Detalhamento!AB$15)&lt;=mediçao,OFFSET(Import.PLQ,$A36-1,AB$15-1,1,1),0),0),PLE!$AA$28*OFFSET(Import.PLQ,$A36-1,AB$15-1,1,1)),IF($E36&lt;&gt;1,IF(ISNUMBER(INDEX(Import.PLE,Detalhamento!$E36,Detalhamento!AB$15)),IF(INDEX(Import.PLE,Detalhamento!$E36,Detalhamento!AB$15)&lt;=mediçao,0,OFFSET(Import.PLQ,$A36-1,AB$15-1,1,1)),OFFSET(Import.PLQ,$A36-1,AB$15-1,1,1)),(1-PLE!$AA$28)*OFFSET(Import.PLQ,$A36-1,AB$15-1,1,1))))</f>
        <v>0</v>
      </c>
      <c r="AC36" s="146">
        <f ca="1">IF(AC$13="",0,CHOOSE(Detalhamento.OpçãoServiços,OFFSET(Import.PLQ,$A36-1,AC$15-1,1,1),IF($E36&lt;&gt;1,IF(ISNUMBER(INDEX(Import.PLE,Detalhamento!$E36,Detalhamento!AC$15)),IF(INDEX(Import.PLE,Detalhamento!$E36,Detalhamento!AC$15)&lt;=mediçao,OFFSET(Import.PLQ,$A36-1,AC$15-1,1,1),0),0),PLE!$AA$28*OFFSET(Import.PLQ,$A36-1,AC$15-1,1,1)),IF($E36&lt;&gt;1,IF(ISNUMBER(INDEX(Import.PLE,Detalhamento!$E36,Detalhamento!AC$15)),IF(INDEX(Import.PLE,Detalhamento!$E36,Detalhamento!AC$15)&lt;=mediçao,0,OFFSET(Import.PLQ,$A36-1,AC$15-1,1,1)),OFFSET(Import.PLQ,$A36-1,AC$15-1,1,1)),(1-PLE!$AA$28)*OFFSET(Import.PLQ,$A36-1,AC$15-1,1,1))))</f>
        <v>0</v>
      </c>
      <c r="AD36" s="146">
        <f ca="1">IF(AD$13="",0,CHOOSE(Detalhamento.OpçãoServiços,OFFSET(Import.PLQ,$A36-1,AD$15-1,1,1),IF($E36&lt;&gt;1,IF(ISNUMBER(INDEX(Import.PLE,Detalhamento!$E36,Detalhamento!AD$15)),IF(INDEX(Import.PLE,Detalhamento!$E36,Detalhamento!AD$15)&lt;=mediçao,OFFSET(Import.PLQ,$A36-1,AD$15-1,1,1),0),0),PLE!$AA$28*OFFSET(Import.PLQ,$A36-1,AD$15-1,1,1)),IF($E36&lt;&gt;1,IF(ISNUMBER(INDEX(Import.PLE,Detalhamento!$E36,Detalhamento!AD$15)),IF(INDEX(Import.PLE,Detalhamento!$E36,Detalhamento!AD$15)&lt;=mediçao,0,OFFSET(Import.PLQ,$A36-1,AD$15-1,1,1)),OFFSET(Import.PLQ,$A36-1,AD$15-1,1,1)),(1-PLE!$AA$28)*OFFSET(Import.PLQ,$A36-1,AD$15-1,1,1))))</f>
        <v>0</v>
      </c>
      <c r="AE36" s="146">
        <f ca="1">IF(AE$13="",0,CHOOSE(Detalhamento.OpçãoServiços,OFFSET(Import.PLQ,$A36-1,AE$15-1,1,1),IF($E36&lt;&gt;1,IF(ISNUMBER(INDEX(Import.PLE,Detalhamento!$E36,Detalhamento!AE$15)),IF(INDEX(Import.PLE,Detalhamento!$E36,Detalhamento!AE$15)&lt;=mediçao,OFFSET(Import.PLQ,$A36-1,AE$15-1,1,1),0),0),PLE!$AA$28*OFFSET(Import.PLQ,$A36-1,AE$15-1,1,1)),IF($E36&lt;&gt;1,IF(ISNUMBER(INDEX(Import.PLE,Detalhamento!$E36,Detalhamento!AE$15)),IF(INDEX(Import.PLE,Detalhamento!$E36,Detalhamento!AE$15)&lt;=mediçao,0,OFFSET(Import.PLQ,$A36-1,AE$15-1,1,1)),OFFSET(Import.PLQ,$A36-1,AE$15-1,1,1)),(1-PLE!$AA$28)*OFFSET(Import.PLQ,$A36-1,AE$15-1,1,1))))</f>
        <v>0</v>
      </c>
      <c r="AF36" s="146">
        <f ca="1">IF(AF$13="",0,CHOOSE(Detalhamento.OpçãoServiços,OFFSET(Import.PLQ,$A36-1,AF$15-1,1,1),IF($E36&lt;&gt;1,IF(ISNUMBER(INDEX(Import.PLE,Detalhamento!$E36,Detalhamento!AF$15)),IF(INDEX(Import.PLE,Detalhamento!$E36,Detalhamento!AF$15)&lt;=mediçao,OFFSET(Import.PLQ,$A36-1,AF$15-1,1,1),0),0),PLE!$AA$28*OFFSET(Import.PLQ,$A36-1,AF$15-1,1,1)),IF($E36&lt;&gt;1,IF(ISNUMBER(INDEX(Import.PLE,Detalhamento!$E36,Detalhamento!AF$15)),IF(INDEX(Import.PLE,Detalhamento!$E36,Detalhamento!AF$15)&lt;=mediçao,0,OFFSET(Import.PLQ,$A36-1,AF$15-1,1,1)),OFFSET(Import.PLQ,$A36-1,AF$15-1,1,1)),(1-PLE!$AA$28)*OFFSET(Import.PLQ,$A36-1,AF$15-1,1,1))))</f>
        <v>0</v>
      </c>
      <c r="AG36" s="146">
        <f ca="1">IF(AG$13="",0,CHOOSE(Detalhamento.OpçãoServiços,OFFSET(Import.PLQ,$A36-1,AG$15-1,1,1),IF($E36&lt;&gt;1,IF(ISNUMBER(INDEX(Import.PLE,Detalhamento!$E36,Detalhamento!AG$15)),IF(INDEX(Import.PLE,Detalhamento!$E36,Detalhamento!AG$15)&lt;=mediçao,OFFSET(Import.PLQ,$A36-1,AG$15-1,1,1),0),0),PLE!$AA$28*OFFSET(Import.PLQ,$A36-1,AG$15-1,1,1)),IF($E36&lt;&gt;1,IF(ISNUMBER(INDEX(Import.PLE,Detalhamento!$E36,Detalhamento!AG$15)),IF(INDEX(Import.PLE,Detalhamento!$E36,Detalhamento!AG$15)&lt;=mediçao,0,OFFSET(Import.PLQ,$A36-1,AG$15-1,1,1)),OFFSET(Import.PLQ,$A36-1,AG$15-1,1,1)),(1-PLE!$AA$28)*OFFSET(Import.PLQ,$A36-1,AG$15-1,1,1))))</f>
        <v>0</v>
      </c>
      <c r="AH36" s="146">
        <f ca="1">IF(AH$13="",0,CHOOSE(Detalhamento.OpçãoServiços,OFFSET(Import.PLQ,$A36-1,AH$15-1,1,1),IF($E36&lt;&gt;1,IF(ISNUMBER(INDEX(Import.PLE,Detalhamento!$E36,Detalhamento!AH$15)),IF(INDEX(Import.PLE,Detalhamento!$E36,Detalhamento!AH$15)&lt;=mediçao,OFFSET(Import.PLQ,$A36-1,AH$15-1,1,1),0),0),PLE!$AA$28*OFFSET(Import.PLQ,$A36-1,AH$15-1,1,1)),IF($E36&lt;&gt;1,IF(ISNUMBER(INDEX(Import.PLE,Detalhamento!$E36,Detalhamento!AH$15)),IF(INDEX(Import.PLE,Detalhamento!$E36,Detalhamento!AH$15)&lt;=mediçao,0,OFFSET(Import.PLQ,$A36-1,AH$15-1,1,1)),OFFSET(Import.PLQ,$A36-1,AH$15-1,1,1)),(1-PLE!$AA$28)*OFFSET(Import.PLQ,$A36-1,AH$15-1,1,1))))</f>
        <v>0</v>
      </c>
      <c r="AI36" s="146">
        <f ca="1">IF(AI$13="",0,CHOOSE(Detalhamento.OpçãoServiços,OFFSET(Import.PLQ,$A36-1,AI$15-1,1,1),IF($E36&lt;&gt;1,IF(ISNUMBER(INDEX(Import.PLE,Detalhamento!$E36,Detalhamento!AI$15)),IF(INDEX(Import.PLE,Detalhamento!$E36,Detalhamento!AI$15)&lt;=mediçao,OFFSET(Import.PLQ,$A36-1,AI$15-1,1,1),0),0),PLE!$AA$28*OFFSET(Import.PLQ,$A36-1,AI$15-1,1,1)),IF($E36&lt;&gt;1,IF(ISNUMBER(INDEX(Import.PLE,Detalhamento!$E36,Detalhamento!AI$15)),IF(INDEX(Import.PLE,Detalhamento!$E36,Detalhamento!AI$15)&lt;=mediçao,0,OFFSET(Import.PLQ,$A36-1,AI$15-1,1,1)),OFFSET(Import.PLQ,$A36-1,AI$15-1,1,1)),(1-PLE!$AA$28)*OFFSET(Import.PLQ,$A36-1,AI$15-1,1,1))))</f>
        <v>0</v>
      </c>
      <c r="AJ36" s="146">
        <f ca="1">IF(AJ$13="",0,CHOOSE(Detalhamento.OpçãoServiços,OFFSET(Import.PLQ,$A36-1,AJ$15-1,1,1),IF($E36&lt;&gt;1,IF(ISNUMBER(INDEX(Import.PLE,Detalhamento!$E36,Detalhamento!AJ$15)),IF(INDEX(Import.PLE,Detalhamento!$E36,Detalhamento!AJ$15)&lt;=mediçao,OFFSET(Import.PLQ,$A36-1,AJ$15-1,1,1),0),0),PLE!$AA$28*OFFSET(Import.PLQ,$A36-1,AJ$15-1,1,1)),IF($E36&lt;&gt;1,IF(ISNUMBER(INDEX(Import.PLE,Detalhamento!$E36,Detalhamento!AJ$15)),IF(INDEX(Import.PLE,Detalhamento!$E36,Detalhamento!AJ$15)&lt;=mediçao,0,OFFSET(Import.PLQ,$A36-1,AJ$15-1,1,1)),OFFSET(Import.PLQ,$A36-1,AJ$15-1,1,1)),(1-PLE!$AA$28)*OFFSET(Import.PLQ,$A36-1,AJ$15-1,1,1))))</f>
        <v>0</v>
      </c>
      <c r="AK36" s="146">
        <f ca="1">IF(AK$13="",0,CHOOSE(Detalhamento.OpçãoServiços,OFFSET(Import.PLQ,$A36-1,AK$15-1,1,1),IF($E36&lt;&gt;1,IF(ISNUMBER(INDEX(Import.PLE,Detalhamento!$E36,Detalhamento!AK$15)),IF(INDEX(Import.PLE,Detalhamento!$E36,Detalhamento!AK$15)&lt;=mediçao,OFFSET(Import.PLQ,$A36-1,AK$15-1,1,1),0),0),PLE!$AA$28*OFFSET(Import.PLQ,$A36-1,AK$15-1,1,1)),IF($E36&lt;&gt;1,IF(ISNUMBER(INDEX(Import.PLE,Detalhamento!$E36,Detalhamento!AK$15)),IF(INDEX(Import.PLE,Detalhamento!$E36,Detalhamento!AK$15)&lt;=mediçao,0,OFFSET(Import.PLQ,$A36-1,AK$15-1,1,1)),OFFSET(Import.PLQ,$A36-1,AK$15-1,1,1)),(1-PLE!$AA$28)*OFFSET(Import.PLQ,$A36-1,AK$15-1,1,1))))</f>
        <v>0</v>
      </c>
      <c r="AL36" s="146">
        <f ca="1">IF(AL$13="",0,CHOOSE(Detalhamento.OpçãoServiços,OFFSET(Import.PLQ,$A36-1,AL$15-1,1,1),IF($E36&lt;&gt;1,IF(ISNUMBER(INDEX(Import.PLE,Detalhamento!$E36,Detalhamento!AL$15)),IF(INDEX(Import.PLE,Detalhamento!$E36,Detalhamento!AL$15)&lt;=mediçao,OFFSET(Import.PLQ,$A36-1,AL$15-1,1,1),0),0),PLE!$AA$28*OFFSET(Import.PLQ,$A36-1,AL$15-1,1,1)),IF($E36&lt;&gt;1,IF(ISNUMBER(INDEX(Import.PLE,Detalhamento!$E36,Detalhamento!AL$15)),IF(INDEX(Import.PLE,Detalhamento!$E36,Detalhamento!AL$15)&lt;=mediçao,0,OFFSET(Import.PLQ,$A36-1,AL$15-1,1,1)),OFFSET(Import.PLQ,$A36-1,AL$15-1,1,1)),(1-PLE!$AA$28)*OFFSET(Import.PLQ,$A36-1,AL$15-1,1,1))))</f>
        <v>0</v>
      </c>
      <c r="AM36" s="146">
        <f ca="1">IF(AM$13="",0,CHOOSE(Detalhamento.OpçãoServiços,OFFSET(Import.PLQ,$A36-1,AM$15-1,1,1),IF($E36&lt;&gt;1,IF(ISNUMBER(INDEX(Import.PLE,Detalhamento!$E36,Detalhamento!AM$15)),IF(INDEX(Import.PLE,Detalhamento!$E36,Detalhamento!AM$15)&lt;=mediçao,OFFSET(Import.PLQ,$A36-1,AM$15-1,1,1),0),0),PLE!$AA$28*OFFSET(Import.PLQ,$A36-1,AM$15-1,1,1)),IF($E36&lt;&gt;1,IF(ISNUMBER(INDEX(Import.PLE,Detalhamento!$E36,Detalhamento!AM$15)),IF(INDEX(Import.PLE,Detalhamento!$E36,Detalhamento!AM$15)&lt;=mediçao,0,OFFSET(Import.PLQ,$A36-1,AM$15-1,1,1)),OFFSET(Import.PLQ,$A36-1,AM$15-1,1,1)),(1-PLE!$AA$28)*OFFSET(Import.PLQ,$A36-1,AM$15-1,1,1))))</f>
        <v>0</v>
      </c>
      <c r="AN36" s="146">
        <f ca="1">IF(AN$13="",0,CHOOSE(Detalhamento.OpçãoServiços,OFFSET(Import.PLQ,$A36-1,AN$15-1,1,1),IF($E36&lt;&gt;1,IF(ISNUMBER(INDEX(Import.PLE,Detalhamento!$E36,Detalhamento!AN$15)),IF(INDEX(Import.PLE,Detalhamento!$E36,Detalhamento!AN$15)&lt;=mediçao,OFFSET(Import.PLQ,$A36-1,AN$15-1,1,1),0),0),PLE!$AA$28*OFFSET(Import.PLQ,$A36-1,AN$15-1,1,1)),IF($E36&lt;&gt;1,IF(ISNUMBER(INDEX(Import.PLE,Detalhamento!$E36,Detalhamento!AN$15)),IF(INDEX(Import.PLE,Detalhamento!$E36,Detalhamento!AN$15)&lt;=mediçao,0,OFFSET(Import.PLQ,$A36-1,AN$15-1,1,1)),OFFSET(Import.PLQ,$A36-1,AN$15-1,1,1)),(1-PLE!$AA$28)*OFFSET(Import.PLQ,$A36-1,AN$15-1,1,1))))</f>
        <v>0</v>
      </c>
      <c r="AO36" s="146">
        <f ca="1">IF(AO$13="",0,CHOOSE(Detalhamento.OpçãoServiços,OFFSET(Import.PLQ,$A36-1,AO$15-1,1,1),IF($E36&lt;&gt;1,IF(ISNUMBER(INDEX(Import.PLE,Detalhamento!$E36,Detalhamento!AO$15)),IF(INDEX(Import.PLE,Detalhamento!$E36,Detalhamento!AO$15)&lt;=mediçao,OFFSET(Import.PLQ,$A36-1,AO$15-1,1,1),0),0),PLE!$AA$28*OFFSET(Import.PLQ,$A36-1,AO$15-1,1,1)),IF($E36&lt;&gt;1,IF(ISNUMBER(INDEX(Import.PLE,Detalhamento!$E36,Detalhamento!AO$15)),IF(INDEX(Import.PLE,Detalhamento!$E36,Detalhamento!AO$15)&lt;=mediçao,0,OFFSET(Import.PLQ,$A36-1,AO$15-1,1,1)),OFFSET(Import.PLQ,$A36-1,AO$15-1,1,1)),(1-PLE!$AA$28)*OFFSET(Import.PLQ,$A36-1,AO$15-1,1,1))))</f>
        <v>0</v>
      </c>
      <c r="AP36" s="146">
        <f ca="1">IF(AP$13="",0,CHOOSE(Detalhamento.OpçãoServiços,OFFSET(Import.PLQ,$A36-1,AP$15-1,1,1),IF($E36&lt;&gt;1,IF(ISNUMBER(INDEX(Import.PLE,Detalhamento!$E36,Detalhamento!AP$15)),IF(INDEX(Import.PLE,Detalhamento!$E36,Detalhamento!AP$15)&lt;=mediçao,OFFSET(Import.PLQ,$A36-1,AP$15-1,1,1),0),0),PLE!$AA$28*OFFSET(Import.PLQ,$A36-1,AP$15-1,1,1)),IF($E36&lt;&gt;1,IF(ISNUMBER(INDEX(Import.PLE,Detalhamento!$E36,Detalhamento!AP$15)),IF(INDEX(Import.PLE,Detalhamento!$E36,Detalhamento!AP$15)&lt;=mediçao,0,OFFSET(Import.PLQ,$A36-1,AP$15-1,1,1)),OFFSET(Import.PLQ,$A36-1,AP$15-1,1,1)),(1-PLE!$AA$28)*OFFSET(Import.PLQ,$A36-1,AP$15-1,1,1))))</f>
        <v>0</v>
      </c>
      <c r="AQ36" s="146">
        <f ca="1">IF(AQ$13="",0,CHOOSE(Detalhamento.OpçãoServiços,OFFSET(Import.PLQ,$A36-1,AQ$15-1,1,1),IF($E36&lt;&gt;1,IF(ISNUMBER(INDEX(Import.PLE,Detalhamento!$E36,Detalhamento!AQ$15)),IF(INDEX(Import.PLE,Detalhamento!$E36,Detalhamento!AQ$15)&lt;=mediçao,OFFSET(Import.PLQ,$A36-1,AQ$15-1,1,1),0),0),PLE!$AA$28*OFFSET(Import.PLQ,$A36-1,AQ$15-1,1,1)),IF($E36&lt;&gt;1,IF(ISNUMBER(INDEX(Import.PLE,Detalhamento!$E36,Detalhamento!AQ$15)),IF(INDEX(Import.PLE,Detalhamento!$E36,Detalhamento!AQ$15)&lt;=mediçao,0,OFFSET(Import.PLQ,$A36-1,AQ$15-1,1,1)),OFFSET(Import.PLQ,$A36-1,AQ$15-1,1,1)),(1-PLE!$AA$28)*OFFSET(Import.PLQ,$A36-1,AQ$15-1,1,1))))</f>
        <v>0</v>
      </c>
      <c r="AR36" s="146">
        <f ca="1">IF(AR$13="",0,CHOOSE(Detalhamento.OpçãoServiços,OFFSET(Import.PLQ,$A36-1,AR$15-1,1,1),IF($E36&lt;&gt;1,IF(ISNUMBER(INDEX(Import.PLE,Detalhamento!$E36,Detalhamento!AR$15)),IF(INDEX(Import.PLE,Detalhamento!$E36,Detalhamento!AR$15)&lt;=mediçao,OFFSET(Import.PLQ,$A36-1,AR$15-1,1,1),0),0),PLE!$AA$28*OFFSET(Import.PLQ,$A36-1,AR$15-1,1,1)),IF($E36&lt;&gt;1,IF(ISNUMBER(INDEX(Import.PLE,Detalhamento!$E36,Detalhamento!AR$15)),IF(INDEX(Import.PLE,Detalhamento!$E36,Detalhamento!AR$15)&lt;=mediçao,0,OFFSET(Import.PLQ,$A36-1,AR$15-1,1,1)),OFFSET(Import.PLQ,$A36-1,AR$15-1,1,1)),(1-PLE!$AA$28)*OFFSET(Import.PLQ,$A36-1,AR$15-1,1,1))))</f>
        <v>0</v>
      </c>
      <c r="AS36" s="146">
        <f ca="1">IF(AS$13="",0,CHOOSE(Detalhamento.OpçãoServiços,OFFSET(Import.PLQ,$A36-1,AS$15-1,1,1),IF($E36&lt;&gt;1,IF(ISNUMBER(INDEX(Import.PLE,Detalhamento!$E36,Detalhamento!AS$15)),IF(INDEX(Import.PLE,Detalhamento!$E36,Detalhamento!AS$15)&lt;=mediçao,OFFSET(Import.PLQ,$A36-1,AS$15-1,1,1),0),0),PLE!$AA$28*OFFSET(Import.PLQ,$A36-1,AS$15-1,1,1)),IF($E36&lt;&gt;1,IF(ISNUMBER(INDEX(Import.PLE,Detalhamento!$E36,Detalhamento!AS$15)),IF(INDEX(Import.PLE,Detalhamento!$E36,Detalhamento!AS$15)&lt;=mediçao,0,OFFSET(Import.PLQ,$A36-1,AS$15-1,1,1)),OFFSET(Import.PLQ,$A36-1,AS$15-1,1,1)),(1-PLE!$AA$28)*OFFSET(Import.PLQ,$A36-1,AS$15-1,1,1))))</f>
        <v>0</v>
      </c>
      <c r="AT36" s="146">
        <f ca="1">IF(AT$13="",0,CHOOSE(Detalhamento.OpçãoServiços,OFFSET(Import.PLQ,$A36-1,AT$15-1,1,1),IF($E36&lt;&gt;1,IF(ISNUMBER(INDEX(Import.PLE,Detalhamento!$E36,Detalhamento!AT$15)),IF(INDEX(Import.PLE,Detalhamento!$E36,Detalhamento!AT$15)&lt;=mediçao,OFFSET(Import.PLQ,$A36-1,AT$15-1,1,1),0),0),PLE!$AA$28*OFFSET(Import.PLQ,$A36-1,AT$15-1,1,1)),IF($E36&lt;&gt;1,IF(ISNUMBER(INDEX(Import.PLE,Detalhamento!$E36,Detalhamento!AT$15)),IF(INDEX(Import.PLE,Detalhamento!$E36,Detalhamento!AT$15)&lt;=mediçao,0,OFFSET(Import.PLQ,$A36-1,AT$15-1,1,1)),OFFSET(Import.PLQ,$A36-1,AT$15-1,1,1)),(1-PLE!$AA$28)*OFFSET(Import.PLQ,$A36-1,AT$15-1,1,1))))</f>
        <v>0</v>
      </c>
      <c r="AU36" s="146">
        <f ca="1">IF(AU$13="",0,CHOOSE(Detalhamento.OpçãoServiços,OFFSET(Import.PLQ,$A36-1,AU$15-1,1,1),IF($E36&lt;&gt;1,IF(ISNUMBER(INDEX(Import.PLE,Detalhamento!$E36,Detalhamento!AU$15)),IF(INDEX(Import.PLE,Detalhamento!$E36,Detalhamento!AU$15)&lt;=mediçao,OFFSET(Import.PLQ,$A36-1,AU$15-1,1,1),0),0),PLE!$AA$28*OFFSET(Import.PLQ,$A36-1,AU$15-1,1,1)),IF($E36&lt;&gt;1,IF(ISNUMBER(INDEX(Import.PLE,Detalhamento!$E36,Detalhamento!AU$15)),IF(INDEX(Import.PLE,Detalhamento!$E36,Detalhamento!AU$15)&lt;=mediçao,0,OFFSET(Import.PLQ,$A36-1,AU$15-1,1,1)),OFFSET(Import.PLQ,$A36-1,AU$15-1,1,1)),(1-PLE!$AA$28)*OFFSET(Import.PLQ,$A36-1,AU$15-1,1,1))))</f>
        <v>0</v>
      </c>
      <c r="AV36" s="146">
        <f ca="1">IF(AV$13="",0,CHOOSE(Detalhamento.OpçãoServiços,OFFSET(Import.PLQ,$A36-1,AV$15-1,1,1),IF($E36&lt;&gt;1,IF(ISNUMBER(INDEX(Import.PLE,Detalhamento!$E36,Detalhamento!AV$15)),IF(INDEX(Import.PLE,Detalhamento!$E36,Detalhamento!AV$15)&lt;=mediçao,OFFSET(Import.PLQ,$A36-1,AV$15-1,1,1),0),0),PLE!$AA$28*OFFSET(Import.PLQ,$A36-1,AV$15-1,1,1)),IF($E36&lt;&gt;1,IF(ISNUMBER(INDEX(Import.PLE,Detalhamento!$E36,Detalhamento!AV$15)),IF(INDEX(Import.PLE,Detalhamento!$E36,Detalhamento!AV$15)&lt;=mediçao,0,OFFSET(Import.PLQ,$A36-1,AV$15-1,1,1)),OFFSET(Import.PLQ,$A36-1,AV$15-1,1,1)),(1-PLE!$AA$28)*OFFSET(Import.PLQ,$A36-1,AV$15-1,1,1))))</f>
        <v>0</v>
      </c>
      <c r="AW36" s="146">
        <f ca="1">IF(AW$13="",0,CHOOSE(Detalhamento.OpçãoServiços,OFFSET(Import.PLQ,$A36-1,AW$15-1,1,1),IF($E36&lt;&gt;1,IF(ISNUMBER(INDEX(Import.PLE,Detalhamento!$E36,Detalhamento!AW$15)),IF(INDEX(Import.PLE,Detalhamento!$E36,Detalhamento!AW$15)&lt;=mediçao,OFFSET(Import.PLQ,$A36-1,AW$15-1,1,1),0),0),PLE!$AA$28*OFFSET(Import.PLQ,$A36-1,AW$15-1,1,1)),IF($E36&lt;&gt;1,IF(ISNUMBER(INDEX(Import.PLE,Detalhamento!$E36,Detalhamento!AW$15)),IF(INDEX(Import.PLE,Detalhamento!$E36,Detalhamento!AW$15)&lt;=mediçao,0,OFFSET(Import.PLQ,$A36-1,AW$15-1,1,1)),OFFSET(Import.PLQ,$A36-1,AW$15-1,1,1)),(1-PLE!$AA$28)*OFFSET(Import.PLQ,$A36-1,AW$15-1,1,1))))</f>
        <v>0</v>
      </c>
      <c r="AX36" s="146">
        <f ca="1">IF(AX$13="",0,CHOOSE(Detalhamento.OpçãoServiços,OFFSET(Import.PLQ,$A36-1,AX$15-1,1,1),IF($E36&lt;&gt;1,IF(ISNUMBER(INDEX(Import.PLE,Detalhamento!$E36,Detalhamento!AX$15)),IF(INDEX(Import.PLE,Detalhamento!$E36,Detalhamento!AX$15)&lt;=mediçao,OFFSET(Import.PLQ,$A36-1,AX$15-1,1,1),0),0),PLE!$AA$28*OFFSET(Import.PLQ,$A36-1,AX$15-1,1,1)),IF($E36&lt;&gt;1,IF(ISNUMBER(INDEX(Import.PLE,Detalhamento!$E36,Detalhamento!AX$15)),IF(INDEX(Import.PLE,Detalhamento!$E36,Detalhamento!AX$15)&lt;=mediçao,0,OFFSET(Import.PLQ,$A36-1,AX$15-1,1,1)),OFFSET(Import.PLQ,$A36-1,AX$15-1,1,1)),(1-PLE!$AA$28)*OFFSET(Import.PLQ,$A36-1,AX$15-1,1,1))))</f>
        <v>0</v>
      </c>
      <c r="AY36" s="146">
        <f ca="1">IF(AY$13="",0,CHOOSE(Detalhamento.OpçãoServiços,OFFSET(Import.PLQ,$A36-1,AY$15-1,1,1),IF($E36&lt;&gt;1,IF(ISNUMBER(INDEX(Import.PLE,Detalhamento!$E36,Detalhamento!AY$15)),IF(INDEX(Import.PLE,Detalhamento!$E36,Detalhamento!AY$15)&lt;=mediçao,OFFSET(Import.PLQ,$A36-1,AY$15-1,1,1),0),0),PLE!$AA$28*OFFSET(Import.PLQ,$A36-1,AY$15-1,1,1)),IF($E36&lt;&gt;1,IF(ISNUMBER(INDEX(Import.PLE,Detalhamento!$E36,Detalhamento!AY$15)),IF(INDEX(Import.PLE,Detalhamento!$E36,Detalhamento!AY$15)&lt;=mediçao,0,OFFSET(Import.PLQ,$A36-1,AY$15-1,1,1)),OFFSET(Import.PLQ,$A36-1,AY$15-1,1,1)),(1-PLE!$AA$28)*OFFSET(Import.PLQ,$A36-1,AY$15-1,1,1))))</f>
        <v>0</v>
      </c>
      <c r="AZ36" s="146">
        <f ca="1">IF(AZ$13="",0,CHOOSE(Detalhamento.OpçãoServiços,OFFSET(Import.PLQ,$A36-1,AZ$15-1,1,1),IF($E36&lt;&gt;1,IF(ISNUMBER(INDEX(Import.PLE,Detalhamento!$E36,Detalhamento!AZ$15)),IF(INDEX(Import.PLE,Detalhamento!$E36,Detalhamento!AZ$15)&lt;=mediçao,OFFSET(Import.PLQ,$A36-1,AZ$15-1,1,1),0),0),PLE!$AA$28*OFFSET(Import.PLQ,$A36-1,AZ$15-1,1,1)),IF($E36&lt;&gt;1,IF(ISNUMBER(INDEX(Import.PLE,Detalhamento!$E36,Detalhamento!AZ$15)),IF(INDEX(Import.PLE,Detalhamento!$E36,Detalhamento!AZ$15)&lt;=mediçao,0,OFFSET(Import.PLQ,$A36-1,AZ$15-1,1,1)),OFFSET(Import.PLQ,$A36-1,AZ$15-1,1,1)),(1-PLE!$AA$28)*OFFSET(Import.PLQ,$A36-1,AZ$15-1,1,1))))</f>
        <v>0</v>
      </c>
      <c r="BA36" s="146">
        <f ca="1">IF(BA$13="",0,CHOOSE(Detalhamento.OpçãoServiços,OFFSET(Import.PLQ,$A36-1,BA$15-1,1,1),IF($E36&lt;&gt;1,IF(ISNUMBER(INDEX(Import.PLE,Detalhamento!$E36,Detalhamento!BA$15)),IF(INDEX(Import.PLE,Detalhamento!$E36,Detalhamento!BA$15)&lt;=mediçao,OFFSET(Import.PLQ,$A36-1,BA$15-1,1,1),0),0),PLE!$AA$28*OFFSET(Import.PLQ,$A36-1,BA$15-1,1,1)),IF($E36&lt;&gt;1,IF(ISNUMBER(INDEX(Import.PLE,Detalhamento!$E36,Detalhamento!BA$15)),IF(INDEX(Import.PLE,Detalhamento!$E36,Detalhamento!BA$15)&lt;=mediçao,0,OFFSET(Import.PLQ,$A36-1,BA$15-1,1,1)),OFFSET(Import.PLQ,$A36-1,BA$15-1,1,1)),(1-PLE!$AA$28)*OFFSET(Import.PLQ,$A36-1,BA$15-1,1,1))))</f>
        <v>0</v>
      </c>
      <c r="BB36" s="146">
        <f ca="1">IF(BB$13="",0,CHOOSE(Detalhamento.OpçãoServiços,OFFSET(Import.PLQ,$A36-1,BB$15-1,1,1),IF($E36&lt;&gt;1,IF(ISNUMBER(INDEX(Import.PLE,Detalhamento!$E36,Detalhamento!BB$15)),IF(INDEX(Import.PLE,Detalhamento!$E36,Detalhamento!BB$15)&lt;=mediçao,OFFSET(Import.PLQ,$A36-1,BB$15-1,1,1),0),0),PLE!$AA$28*OFFSET(Import.PLQ,$A36-1,BB$15-1,1,1)),IF($E36&lt;&gt;1,IF(ISNUMBER(INDEX(Import.PLE,Detalhamento!$E36,Detalhamento!BB$15)),IF(INDEX(Import.PLE,Detalhamento!$E36,Detalhamento!BB$15)&lt;=mediçao,0,OFFSET(Import.PLQ,$A36-1,BB$15-1,1,1)),OFFSET(Import.PLQ,$A36-1,BB$15-1,1,1)),(1-PLE!$AA$28)*OFFSET(Import.PLQ,$A36-1,BB$15-1,1,1))))</f>
        <v>0</v>
      </c>
      <c r="BC36" s="146">
        <f ca="1">IF(BC$13="",0,CHOOSE(Detalhamento.OpçãoServiços,OFFSET(Import.PLQ,$A36-1,BC$15-1,1,1),IF($E36&lt;&gt;1,IF(ISNUMBER(INDEX(Import.PLE,Detalhamento!$E36,Detalhamento!BC$15)),IF(INDEX(Import.PLE,Detalhamento!$E36,Detalhamento!BC$15)&lt;=mediçao,OFFSET(Import.PLQ,$A36-1,BC$15-1,1,1),0),0),PLE!$AA$28*OFFSET(Import.PLQ,$A36-1,BC$15-1,1,1)),IF($E36&lt;&gt;1,IF(ISNUMBER(INDEX(Import.PLE,Detalhamento!$E36,Detalhamento!BC$15)),IF(INDEX(Import.PLE,Detalhamento!$E36,Detalhamento!BC$15)&lt;=mediçao,0,OFFSET(Import.PLQ,$A36-1,BC$15-1,1,1)),OFFSET(Import.PLQ,$A36-1,BC$15-1,1,1)),(1-PLE!$AA$28)*OFFSET(Import.PLQ,$A36-1,BC$15-1,1,1))))</f>
        <v>0</v>
      </c>
      <c r="BD36" s="146">
        <f ca="1">IF(BD$13="",0,CHOOSE(Detalhamento.OpçãoServiços,OFFSET(Import.PLQ,$A36-1,BD$15-1,1,1),IF($E36&lt;&gt;1,IF(ISNUMBER(INDEX(Import.PLE,Detalhamento!$E36,Detalhamento!BD$15)),IF(INDEX(Import.PLE,Detalhamento!$E36,Detalhamento!BD$15)&lt;=mediçao,OFFSET(Import.PLQ,$A36-1,BD$15-1,1,1),0),0),PLE!$AA$28*OFFSET(Import.PLQ,$A36-1,BD$15-1,1,1)),IF($E36&lt;&gt;1,IF(ISNUMBER(INDEX(Import.PLE,Detalhamento!$E36,Detalhamento!BD$15)),IF(INDEX(Import.PLE,Detalhamento!$E36,Detalhamento!BD$15)&lt;=mediçao,0,OFFSET(Import.PLQ,$A36-1,BD$15-1,1,1)),OFFSET(Import.PLQ,$A36-1,BD$15-1,1,1)),(1-PLE!$AA$28)*OFFSET(Import.PLQ,$A36-1,BD$15-1,1,1))))</f>
        <v>0</v>
      </c>
      <c r="BE36" s="146">
        <f ca="1">IF(BE$13="",0,CHOOSE(Detalhamento.OpçãoServiços,OFFSET(Import.PLQ,$A36-1,BE$15-1,1,1),IF($E36&lt;&gt;1,IF(ISNUMBER(INDEX(Import.PLE,Detalhamento!$E36,Detalhamento!BE$15)),IF(INDEX(Import.PLE,Detalhamento!$E36,Detalhamento!BE$15)&lt;=mediçao,OFFSET(Import.PLQ,$A36-1,BE$15-1,1,1),0),0),PLE!$AA$28*OFFSET(Import.PLQ,$A36-1,BE$15-1,1,1)),IF($E36&lt;&gt;1,IF(ISNUMBER(INDEX(Import.PLE,Detalhamento!$E36,Detalhamento!BE$15)),IF(INDEX(Import.PLE,Detalhamento!$E36,Detalhamento!BE$15)&lt;=mediçao,0,OFFSET(Import.PLQ,$A36-1,BE$15-1,1,1)),OFFSET(Import.PLQ,$A36-1,BE$15-1,1,1)),(1-PLE!$AA$28)*OFFSET(Import.PLQ,$A36-1,BE$15-1,1,1))))</f>
        <v>0</v>
      </c>
      <c r="BF36" s="146">
        <f ca="1">IF(BF$13="",0,CHOOSE(Detalhamento.OpçãoServiços,OFFSET(Import.PLQ,$A36-1,BF$15-1,1,1),IF($E36&lt;&gt;1,IF(ISNUMBER(INDEX(Import.PLE,Detalhamento!$E36,Detalhamento!BF$15)),IF(INDEX(Import.PLE,Detalhamento!$E36,Detalhamento!BF$15)&lt;=mediçao,OFFSET(Import.PLQ,$A36-1,BF$15-1,1,1),0),0),PLE!$AA$28*OFFSET(Import.PLQ,$A36-1,BF$15-1,1,1)),IF($E36&lt;&gt;1,IF(ISNUMBER(INDEX(Import.PLE,Detalhamento!$E36,Detalhamento!BF$15)),IF(INDEX(Import.PLE,Detalhamento!$E36,Detalhamento!BF$15)&lt;=mediçao,0,OFFSET(Import.PLQ,$A36-1,BF$15-1,1,1)),OFFSET(Import.PLQ,$A36-1,BF$15-1,1,1)),(1-PLE!$AA$28)*OFFSET(Import.PLQ,$A36-1,BF$15-1,1,1))))</f>
        <v>0</v>
      </c>
      <c r="BG36" s="146">
        <f ca="1">IF(BG$13="",0,CHOOSE(Detalhamento.OpçãoServiços,OFFSET(Import.PLQ,$A36-1,BG$15-1,1,1),IF($E36&lt;&gt;1,IF(ISNUMBER(INDEX(Import.PLE,Detalhamento!$E36,Detalhamento!BG$15)),IF(INDEX(Import.PLE,Detalhamento!$E36,Detalhamento!BG$15)&lt;=mediçao,OFFSET(Import.PLQ,$A36-1,BG$15-1,1,1),0),0),PLE!$AA$28*OFFSET(Import.PLQ,$A36-1,BG$15-1,1,1)),IF($E36&lt;&gt;1,IF(ISNUMBER(INDEX(Import.PLE,Detalhamento!$E36,Detalhamento!BG$15)),IF(INDEX(Import.PLE,Detalhamento!$E36,Detalhamento!BG$15)&lt;=mediçao,0,OFFSET(Import.PLQ,$A36-1,BG$15-1,1,1)),OFFSET(Import.PLQ,$A36-1,BG$15-1,1,1)),(1-PLE!$AA$28)*OFFSET(Import.PLQ,$A36-1,BG$15-1,1,1))))</f>
        <v>0</v>
      </c>
      <c r="BH36" s="146">
        <f ca="1">IF(BH$13="",0,CHOOSE(Detalhamento.OpçãoServiços,OFFSET(Import.PLQ,$A36-1,BH$15-1,1,1),IF($E36&lt;&gt;1,IF(ISNUMBER(INDEX(Import.PLE,Detalhamento!$E36,Detalhamento!BH$15)),IF(INDEX(Import.PLE,Detalhamento!$E36,Detalhamento!BH$15)&lt;=mediçao,OFFSET(Import.PLQ,$A36-1,BH$15-1,1,1),0),0),PLE!$AA$28*OFFSET(Import.PLQ,$A36-1,BH$15-1,1,1)),IF($E36&lt;&gt;1,IF(ISNUMBER(INDEX(Import.PLE,Detalhamento!$E36,Detalhamento!BH$15)),IF(INDEX(Import.PLE,Detalhamento!$E36,Detalhamento!BH$15)&lt;=mediçao,0,OFFSET(Import.PLQ,$A36-1,BH$15-1,1,1)),OFFSET(Import.PLQ,$A36-1,BH$15-1,1,1)),(1-PLE!$AA$28)*OFFSET(Import.PLQ,$A36-1,BH$15-1,1,1))))</f>
        <v>0</v>
      </c>
      <c r="BI36" s="146">
        <f ca="1">IF(BI$13="",0,CHOOSE(Detalhamento.OpçãoServiços,OFFSET(Import.PLQ,$A36-1,BI$15-1,1,1),IF($E36&lt;&gt;1,IF(ISNUMBER(INDEX(Import.PLE,Detalhamento!$E36,Detalhamento!BI$15)),IF(INDEX(Import.PLE,Detalhamento!$E36,Detalhamento!BI$15)&lt;=mediçao,OFFSET(Import.PLQ,$A36-1,BI$15-1,1,1),0),0),PLE!$AA$28*OFFSET(Import.PLQ,$A36-1,BI$15-1,1,1)),IF($E36&lt;&gt;1,IF(ISNUMBER(INDEX(Import.PLE,Detalhamento!$E36,Detalhamento!BI$15)),IF(INDEX(Import.PLE,Detalhamento!$E36,Detalhamento!BI$15)&lt;=mediçao,0,OFFSET(Import.PLQ,$A36-1,BI$15-1,1,1)),OFFSET(Import.PLQ,$A36-1,BI$15-1,1,1)),(1-PLE!$AA$28)*OFFSET(Import.PLQ,$A36-1,BI$15-1,1,1))))</f>
        <v>0</v>
      </c>
    </row>
    <row r="38" spans="1:61" ht="12">
      <c r="E38" s="423" t="e">
        <f ca="1">Eventograma_e_Quantitativos!C40</f>
        <v>#REF!</v>
      </c>
      <c r="F38" s="423"/>
      <c r="G38" s="423"/>
      <c r="H38" s="423"/>
      <c r="I38" s="57"/>
      <c r="J38" s="57"/>
      <c r="K38" s="57"/>
      <c r="L38" s="57"/>
      <c r="M38" s="58"/>
      <c r="N38" s="58"/>
      <c r="O38" s="58"/>
      <c r="P38" s="58"/>
      <c r="Q38" s="58"/>
      <c r="R38" s="57"/>
      <c r="S38" s="58"/>
      <c r="T38" s="58"/>
      <c r="U38" s="58"/>
      <c r="V38" s="58"/>
      <c r="W38" s="58"/>
      <c r="X38" s="57"/>
      <c r="Y38" s="58"/>
      <c r="Z38" s="58"/>
      <c r="AA38" s="58"/>
      <c r="AB38" s="58"/>
      <c r="AC38" s="58"/>
      <c r="AD38" s="57"/>
      <c r="AE38" s="58"/>
      <c r="AF38" s="58"/>
      <c r="AG38" s="58"/>
      <c r="AH38" s="58"/>
      <c r="AI38" s="58"/>
      <c r="AJ38" s="57"/>
      <c r="AK38" s="58"/>
      <c r="AL38" s="58"/>
      <c r="AM38" s="58"/>
      <c r="AN38" s="58"/>
      <c r="AO38" s="58"/>
      <c r="AP38" s="57"/>
      <c r="AQ38" s="58"/>
      <c r="AR38" s="58"/>
      <c r="AS38" s="58"/>
      <c r="AT38" s="58"/>
      <c r="AU38" s="58"/>
      <c r="AV38" s="57"/>
      <c r="AW38" s="58"/>
      <c r="AX38" s="58"/>
      <c r="AY38" s="58"/>
      <c r="AZ38" s="58"/>
      <c r="BA38" s="58"/>
      <c r="BB38" s="57"/>
      <c r="BC38" s="58"/>
      <c r="BD38" s="58"/>
      <c r="BE38" s="58"/>
      <c r="BF38" s="58"/>
      <c r="BG38" s="58"/>
    </row>
    <row r="39" spans="1:61">
      <c r="E39" s="421" t="s">
        <v>43</v>
      </c>
      <c r="F39" s="421"/>
      <c r="G39" s="421"/>
      <c r="H39" s="21"/>
      <c r="M39" s="59" t="s">
        <v>41</v>
      </c>
      <c r="N39" s="420" t="e">
        <f>Eventograma_e_Quantitativos!$P$41</f>
        <v>#REF!</v>
      </c>
      <c r="O39" s="420"/>
      <c r="P39" s="420"/>
      <c r="Q39" s="420"/>
      <c r="S39" s="59" t="s">
        <v>41</v>
      </c>
      <c r="T39" s="420" t="e">
        <f>Eventograma_e_Quantitativos!$P$41</f>
        <v>#REF!</v>
      </c>
      <c r="U39" s="420"/>
      <c r="V39" s="420"/>
      <c r="W39" s="420"/>
      <c r="Y39" s="59" t="s">
        <v>41</v>
      </c>
      <c r="Z39" s="420" t="e">
        <f>Eventograma_e_Quantitativos!$P$41</f>
        <v>#REF!</v>
      </c>
      <c r="AA39" s="420"/>
      <c r="AB39" s="420"/>
      <c r="AC39" s="420"/>
      <c r="AE39" s="59" t="s">
        <v>41</v>
      </c>
      <c r="AF39" s="420" t="e">
        <f>Eventograma_e_Quantitativos!$P$41</f>
        <v>#REF!</v>
      </c>
      <c r="AG39" s="420"/>
      <c r="AH39" s="420"/>
      <c r="AI39" s="420"/>
      <c r="AK39" s="59" t="s">
        <v>41</v>
      </c>
      <c r="AL39" s="420" t="e">
        <f>Eventograma_e_Quantitativos!$P$41</f>
        <v>#REF!</v>
      </c>
      <c r="AM39" s="420"/>
      <c r="AN39" s="420"/>
      <c r="AO39" s="420"/>
      <c r="AQ39" s="59" t="s">
        <v>41</v>
      </c>
      <c r="AR39" s="420" t="e">
        <f>Eventograma_e_Quantitativos!$P$41</f>
        <v>#REF!</v>
      </c>
      <c r="AS39" s="420"/>
      <c r="AT39" s="420"/>
      <c r="AU39" s="420"/>
      <c r="AW39" s="59" t="s">
        <v>41</v>
      </c>
      <c r="AX39" s="420" t="e">
        <f>Eventograma_e_Quantitativos!$P$41</f>
        <v>#REF!</v>
      </c>
      <c r="AY39" s="420"/>
      <c r="AZ39" s="420"/>
      <c r="BA39" s="420"/>
      <c r="BC39" s="59" t="s">
        <v>41</v>
      </c>
      <c r="BD39" s="420" t="e">
        <f>Eventograma_e_Quantitativos!$P$41</f>
        <v>#REF!</v>
      </c>
      <c r="BE39" s="420"/>
      <c r="BF39" s="420"/>
      <c r="BG39" s="420"/>
    </row>
    <row r="40" spans="1:61">
      <c r="E40" s="21"/>
      <c r="F40" s="21"/>
      <c r="G40" s="21"/>
      <c r="H40" s="21"/>
      <c r="M40" s="59" t="s">
        <v>42</v>
      </c>
      <c r="N40" s="421" t="e">
        <f>Eventograma_e_Quantitativos!$P$42</f>
        <v>#REF!</v>
      </c>
      <c r="O40" s="421"/>
      <c r="P40" s="421"/>
      <c r="Q40" s="421"/>
      <c r="S40" s="59" t="s">
        <v>42</v>
      </c>
      <c r="T40" s="421" t="e">
        <f>Eventograma_e_Quantitativos!$P$42</f>
        <v>#REF!</v>
      </c>
      <c r="U40" s="421"/>
      <c r="V40" s="421"/>
      <c r="W40" s="421"/>
      <c r="Y40" s="59" t="s">
        <v>42</v>
      </c>
      <c r="Z40" s="421" t="e">
        <f>Eventograma_e_Quantitativos!$P$42</f>
        <v>#REF!</v>
      </c>
      <c r="AA40" s="421"/>
      <c r="AB40" s="421"/>
      <c r="AC40" s="421"/>
      <c r="AE40" s="59" t="s">
        <v>42</v>
      </c>
      <c r="AF40" s="421" t="e">
        <f>Eventograma_e_Quantitativos!$P$42</f>
        <v>#REF!</v>
      </c>
      <c r="AG40" s="421"/>
      <c r="AH40" s="421"/>
      <c r="AI40" s="421"/>
      <c r="AK40" s="59" t="s">
        <v>42</v>
      </c>
      <c r="AL40" s="421" t="e">
        <f>Eventograma_e_Quantitativos!$P$42</f>
        <v>#REF!</v>
      </c>
      <c r="AM40" s="421"/>
      <c r="AN40" s="421"/>
      <c r="AO40" s="421"/>
      <c r="AQ40" s="59" t="s">
        <v>42</v>
      </c>
      <c r="AR40" s="421" t="e">
        <f>Eventograma_e_Quantitativos!$P$42</f>
        <v>#REF!</v>
      </c>
      <c r="AS40" s="421"/>
      <c r="AT40" s="421"/>
      <c r="AU40" s="421"/>
      <c r="AW40" s="59" t="s">
        <v>42</v>
      </c>
      <c r="AX40" s="421" t="e">
        <f>Eventograma_e_Quantitativos!$P$42</f>
        <v>#REF!</v>
      </c>
      <c r="AY40" s="421"/>
      <c r="AZ40" s="421"/>
      <c r="BA40" s="421"/>
      <c r="BC40" s="59" t="s">
        <v>42</v>
      </c>
      <c r="BD40" s="421" t="e">
        <f>Eventograma_e_Quantitativos!$P$42</f>
        <v>#REF!</v>
      </c>
      <c r="BE40" s="421"/>
      <c r="BF40" s="421"/>
      <c r="BG40" s="421"/>
    </row>
  </sheetData>
  <sheetProtection algorithmName="SHA-512" hashValue="UIcDt1CAFwhzDSyX5WQlQdu/pqPGeqAztGKvK02Ra+QzjwVAvizzGE38i84wiXUee9fYTO+ShKtVNsUhF68Xng==" saltValue="muGBAAfdSdnUTAn01IRb2A==" spinCount="100000" sheet="1" objects="1" scenarios="1"/>
  <autoFilter ref="A16:J36" xr:uid="{00000000-0009-0000-0000-000012000000}">
    <filterColumn colId="5">
      <customFilters>
        <customFilter operator="notEqual" val="0"/>
      </customFilters>
    </filterColumn>
  </autoFilter>
  <sortState xmlns:xlrd2="http://schemas.microsoft.com/office/spreadsheetml/2017/richdata2" ref="A18:J36">
    <sortCondition ref="F16"/>
  </sortState>
  <dataConsolidate/>
  <mergeCells count="18">
    <mergeCell ref="Z39:AC39"/>
    <mergeCell ref="Z40:AC40"/>
    <mergeCell ref="E39:G39"/>
    <mergeCell ref="E38:H38"/>
    <mergeCell ref="N39:Q39"/>
    <mergeCell ref="N40:Q40"/>
    <mergeCell ref="T39:W39"/>
    <mergeCell ref="T40:W40"/>
    <mergeCell ref="BD39:BG39"/>
    <mergeCell ref="BD40:BG40"/>
    <mergeCell ref="AF39:AI39"/>
    <mergeCell ref="AF40:AI40"/>
    <mergeCell ref="AL39:AO39"/>
    <mergeCell ref="AL40:AO40"/>
    <mergeCell ref="AR39:AU39"/>
    <mergeCell ref="AR40:AU40"/>
    <mergeCell ref="AX39:BA39"/>
    <mergeCell ref="AX40:BA40"/>
  </mergeCells>
  <phoneticPr fontId="0" type="noConversion"/>
  <conditionalFormatting sqref="E1:J1">
    <cfRule type="expression" dxfId="30" priority="19" stopIfTrue="1">
      <formula>OR(Nível="evento",Nível="meta",Nível="Nível")</formula>
    </cfRule>
  </conditionalFormatting>
  <conditionalFormatting sqref="E17:J36">
    <cfRule type="expression" dxfId="29" priority="8" stopIfTrue="1">
      <formula>OR(Nível="evento",Nível="meta",Nível="Nível")</formula>
    </cfRule>
  </conditionalFormatting>
  <conditionalFormatting sqref="L1:BI1">
    <cfRule type="expression" dxfId="28" priority="18" stopIfTrue="1">
      <formula>OR(Nível="evento",Nível="meta",Nível="Nível")</formula>
    </cfRule>
  </conditionalFormatting>
  <conditionalFormatting sqref="L17:BI36">
    <cfRule type="expression" dxfId="27" priority="7" stopIfTrue="1">
      <formula>OR(Nível="evento",Nível="meta",Nível="Nível")</formula>
    </cfRule>
  </conditionalFormatting>
  <conditionalFormatting sqref="M38:Q40">
    <cfRule type="expression" dxfId="26" priority="38" stopIfTrue="1">
      <formula>numFrentes&gt;6</formula>
    </cfRule>
  </conditionalFormatting>
  <conditionalFormatting sqref="S38:W40">
    <cfRule type="expression" dxfId="25" priority="36" stopIfTrue="1">
      <formula>numFrentes&gt;12</formula>
    </cfRule>
  </conditionalFormatting>
  <conditionalFormatting sqref="Y38:AC40">
    <cfRule type="expression" dxfId="24" priority="34" stopIfTrue="1">
      <formula>numFrentes&gt;18</formula>
    </cfRule>
  </conditionalFormatting>
  <conditionalFormatting sqref="AE38:AI40">
    <cfRule type="expression" dxfId="23" priority="32" stopIfTrue="1">
      <formula>numFrentes&gt;24</formula>
    </cfRule>
  </conditionalFormatting>
  <conditionalFormatting sqref="AK38:AO40">
    <cfRule type="expression" dxfId="22" priority="30" stopIfTrue="1">
      <formula>numFrentes&gt;30</formula>
    </cfRule>
  </conditionalFormatting>
  <conditionalFormatting sqref="AQ38:AU40">
    <cfRule type="expression" dxfId="21" priority="28" stopIfTrue="1">
      <formula>numFrentes&gt;36</formula>
    </cfRule>
  </conditionalFormatting>
  <pageMargins left="0.78740157480314965" right="0.78740157480314965" top="0.78740157480314965" bottom="0.78740157480314965" header="0.31496062992125984" footer="0.31496062992125984"/>
  <pageSetup paperSize="9" scale="78" fitToWidth="0" fitToHeight="0" pageOrder="overThenDown" orientation="landscape" horizontalDpi="4294967295" verticalDpi="4294967295" r:id="rId1"/>
  <headerFooter>
    <oddFooter>&amp;R&amp;P&amp;L27.477 v006   micro</oddFooter>
  </headerFooter>
  <rowBreaks count="1" manualBreakCount="1">
    <brk id="40" max="16383" man="1"/>
  </rowBreaks>
  <colBreaks count="8" manualBreakCount="8">
    <brk id="17" max="1048575" man="1"/>
    <brk id="23" max="1048575" man="1"/>
    <brk id="29" max="1048575" man="1"/>
    <brk id="35" max="1048575" man="1"/>
    <brk id="41" max="1048575" man="1"/>
    <brk id="47" max="1048575" man="1"/>
    <brk id="53" max="1048575" man="1"/>
    <brk id="5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881" r:id="rId4" name="Drop Down 2465">
              <controlPr defaultSize="0" autoLine="0" autoPict="0">
                <anchor moveWithCells="1" sizeWithCells="1">
                  <from>
                    <xdr:col>6</xdr:col>
                    <xdr:colOff>514350</xdr:colOff>
                    <xdr:row>12</xdr:row>
                    <xdr:rowOff>238125</xdr:rowOff>
                  </from>
                  <to>
                    <xdr:col>7</xdr:col>
                    <xdr:colOff>1314450</xdr:colOff>
                    <xdr:row>12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10" r:id="rId5" name="SelecionaExibição">
              <controlPr defaultSize="0" autoLine="0" autoPict="0" macro="[0]!SelecionaExibição">
                <anchor moveWithCells="1" sizeWithCells="1">
                  <from>
                    <xdr:col>6</xdr:col>
                    <xdr:colOff>514350</xdr:colOff>
                    <xdr:row>12</xdr:row>
                    <xdr:rowOff>523875</xdr:rowOff>
                  </from>
                  <to>
                    <xdr:col>7</xdr:col>
                    <xdr:colOff>1314450</xdr:colOff>
                    <xdr:row>12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19" r:id="rId6" name="Label 2603">
              <controlPr defaultSize="0" autoFill="0" autoLine="0" autoPict="0">
                <anchor moveWithCells="1" sizeWithCells="1">
                  <from>
                    <xdr:col>6</xdr:col>
                    <xdr:colOff>28575</xdr:colOff>
                    <xdr:row>12</xdr:row>
                    <xdr:rowOff>238125</xdr:rowOff>
                  </from>
                  <to>
                    <xdr:col>6</xdr:col>
                    <xdr:colOff>476250</xdr:colOff>
                    <xdr:row>12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20" r:id="rId7" name="Label 2604">
              <controlPr defaultSize="0" autoFill="0" autoLine="0" autoPict="0">
                <anchor moveWithCells="1" sizeWithCells="1">
                  <from>
                    <xdr:col>4</xdr:col>
                    <xdr:colOff>66675</xdr:colOff>
                    <xdr:row>12</xdr:row>
                    <xdr:rowOff>514350</xdr:rowOff>
                  </from>
                  <to>
                    <xdr:col>6</xdr:col>
                    <xdr:colOff>466725</xdr:colOff>
                    <xdr:row>12</xdr:row>
                    <xdr:rowOff>762000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Plan6"/>
  <dimension ref="A1:BN55"/>
  <sheetViews>
    <sheetView showGridLines="0" zoomScaleNormal="100" zoomScaleSheetLayoutView="100" workbookViewId="0">
      <pane xSplit="3" ySplit="32" topLeftCell="D33" activePane="bottomRight" state="frozen"/>
      <selection activeCell="F33" sqref="F33"/>
      <selection pane="topRight" activeCell="F33" sqref="F33"/>
      <selection pane="bottomLeft" activeCell="F33" sqref="F33"/>
      <selection pane="bottomRight" activeCell="F33" sqref="F33"/>
    </sheetView>
  </sheetViews>
  <sheetFormatPr defaultColWidth="0" defaultRowHeight="11.25"/>
  <cols>
    <col min="1" max="1" width="2.28515625" style="21" customWidth="1"/>
    <col min="2" max="2" width="5.5703125" style="20" customWidth="1"/>
    <col min="3" max="3" width="20" style="20" customWidth="1"/>
    <col min="4" max="4" width="1" style="20" customWidth="1"/>
    <col min="5" max="7" width="3.42578125" style="20" customWidth="1"/>
    <col min="8" max="8" width="3.42578125" style="19" customWidth="1"/>
    <col min="9" max="10" width="3.42578125" style="20" customWidth="1"/>
    <col min="11" max="61" width="3.42578125" style="21" customWidth="1"/>
    <col min="62" max="66" width="0" style="21" hidden="1" customWidth="1"/>
    <col min="67" max="16384" width="3.42578125" style="21" hidden="1"/>
  </cols>
  <sheetData>
    <row r="1" spans="2:54" ht="13.5" hidden="1">
      <c r="B1" s="130" t="e">
        <f ca="1">OFFSET(B1,-1,0)+1</f>
        <v>#REF!</v>
      </c>
      <c r="C1" s="166" t="e">
        <f ca="1">IF($B1&lt;=numEventos,INDEX(Eventos,B1,2),"")</f>
        <v>#REF!</v>
      </c>
      <c r="D1" s="168" t="s">
        <v>145</v>
      </c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</row>
    <row r="2" spans="2:54" hidden="1"/>
    <row r="3" spans="2:54" hidden="1"/>
    <row r="4" spans="2:54" hidden="1"/>
    <row r="5" spans="2:54" hidden="1"/>
    <row r="6" spans="2:54" hidden="1"/>
    <row r="7" spans="2:54" hidden="1"/>
    <row r="8" spans="2:54" hidden="1"/>
    <row r="9" spans="2:54" hidden="1"/>
    <row r="10" spans="2:54" hidden="1"/>
    <row r="11" spans="2:54" hidden="1"/>
    <row r="12" spans="2:54" hidden="1"/>
    <row r="13" spans="2:54" hidden="1"/>
    <row r="14" spans="2:54" hidden="1"/>
    <row r="15" spans="2:54" hidden="1"/>
    <row r="16" spans="2:54" hidden="1"/>
    <row r="17" spans="2:60" hidden="1"/>
    <row r="18" spans="2:60" hidden="1"/>
    <row r="19" spans="2:60" customFormat="1" ht="15"/>
    <row r="20" spans="2:60" s="26" customFormat="1" ht="30.75" customHeight="1">
      <c r="B20" s="55"/>
      <c r="C20" s="55"/>
      <c r="D20" s="439" t="s">
        <v>107</v>
      </c>
      <c r="E20" s="439"/>
      <c r="F20" s="439"/>
      <c r="G20" s="439"/>
      <c r="H20" s="439"/>
      <c r="I20" s="439"/>
      <c r="J20" s="439"/>
      <c r="K20" s="439"/>
      <c r="L20" s="439"/>
      <c r="M20" s="439"/>
      <c r="N20" s="439"/>
      <c r="O20" s="439"/>
      <c r="P20" s="439"/>
      <c r="Q20" s="439"/>
      <c r="R20" s="439"/>
      <c r="S20" s="439"/>
      <c r="T20" s="439"/>
      <c r="U20" s="439"/>
      <c r="V20" s="439"/>
      <c r="AF20"/>
      <c r="AG20"/>
      <c r="AH20"/>
      <c r="AI20"/>
      <c r="AY20" s="433" t="s">
        <v>106</v>
      </c>
      <c r="AZ20" s="434"/>
      <c r="BA20" s="434"/>
      <c r="BB20" s="435"/>
      <c r="BC20" s="150">
        <f ca="1">Cronograma.MesesQuadro</f>
        <v>12</v>
      </c>
      <c r="BD20" s="56"/>
    </row>
    <row r="21" spans="2:60" ht="6.75" customHeight="1">
      <c r="BD21"/>
      <c r="BE21"/>
      <c r="BF21"/>
      <c r="BG21"/>
      <c r="BH21"/>
    </row>
    <row r="22" spans="2:60" ht="31.5" customHeight="1"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/>
      <c r="BE22"/>
      <c r="BF22"/>
      <c r="BG22"/>
      <c r="BH22"/>
    </row>
    <row r="23" spans="2:60" ht="11.25" customHeight="1"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/>
      <c r="BE23"/>
      <c r="BF23"/>
      <c r="BG23"/>
      <c r="BH23"/>
    </row>
    <row r="24" spans="2:60" ht="11.25" customHeight="1"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/>
      <c r="BE24"/>
      <c r="BF24"/>
      <c r="BG24"/>
      <c r="BH24"/>
    </row>
    <row r="25" spans="2:60" ht="11.25" customHeight="1"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/>
      <c r="BE25"/>
      <c r="BF25"/>
      <c r="BG25"/>
      <c r="BH25"/>
    </row>
    <row r="26" spans="2:60" ht="11.25" customHeight="1"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/>
      <c r="BE26"/>
      <c r="BF26"/>
      <c r="BG26"/>
      <c r="BH26"/>
    </row>
    <row r="27" spans="2:60" ht="11.25" customHeight="1"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/>
      <c r="BE27"/>
      <c r="BF27"/>
      <c r="BG27"/>
      <c r="BH27"/>
    </row>
    <row r="28" spans="2:60" ht="11.25" customHeight="1"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/>
      <c r="BE28"/>
      <c r="BF28"/>
      <c r="BG28"/>
      <c r="BH28"/>
    </row>
    <row r="29" spans="2:60" ht="6.75" customHeight="1"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</row>
    <row r="30" spans="2:60" ht="99.95" customHeight="1">
      <c r="B30" s="30"/>
      <c r="E30" s="167" t="e">
        <f>IF(Eventograma_e_Quantitativos!N15&lt;&gt;"",Eventograma_e_Quantitativos!N15,"")</f>
        <v>#REF!</v>
      </c>
      <c r="F30" s="167" t="e">
        <f>IF(Eventograma_e_Quantitativos!O15&lt;&gt;"",Eventograma_e_Quantitativos!O15,"")</f>
        <v>#REF!</v>
      </c>
      <c r="G30" s="167" t="e">
        <f>IF(Eventograma_e_Quantitativos!P15&lt;&gt;"",Eventograma_e_Quantitativos!P15,"")</f>
        <v>#REF!</v>
      </c>
      <c r="H30" s="167" t="e">
        <f>IF(Eventograma_e_Quantitativos!Q15&lt;&gt;"",Eventograma_e_Quantitativos!Q15,"")</f>
        <v>#REF!</v>
      </c>
      <c r="I30" s="167" t="str">
        <f>IF(Eventograma_e_Quantitativos!R15&lt;&gt;"",Eventograma_e_Quantitativos!R15,"")</f>
        <v/>
      </c>
      <c r="J30" s="167" t="str">
        <f>IF(Eventograma_e_Quantitativos!S15&lt;&gt;"",Eventograma_e_Quantitativos!S15,"")</f>
        <v/>
      </c>
      <c r="K30" s="167" t="str">
        <f>IF(Eventograma_e_Quantitativos!T15&lt;&gt;"",Eventograma_e_Quantitativos!T15,"")</f>
        <v/>
      </c>
      <c r="L30" s="167" t="str">
        <f>IF(Eventograma_e_Quantitativos!U15&lt;&gt;"",Eventograma_e_Quantitativos!U15,"")</f>
        <v/>
      </c>
      <c r="M30" s="167" t="str">
        <f>IF(Eventograma_e_Quantitativos!V15&lt;&gt;"",Eventograma_e_Quantitativos!V15,"")</f>
        <v/>
      </c>
      <c r="N30" s="167" t="str">
        <f>IF(Eventograma_e_Quantitativos!W15&lt;&gt;"",Eventograma_e_Quantitativos!W15,"")</f>
        <v/>
      </c>
      <c r="O30" s="167" t="str">
        <f>IF(Eventograma_e_Quantitativos!X15&lt;&gt;"",Eventograma_e_Quantitativos!X15,"")</f>
        <v/>
      </c>
      <c r="P30" s="167" t="str">
        <f>IF(Eventograma_e_Quantitativos!Y15&lt;&gt;"",Eventograma_e_Quantitativos!Y15,"")</f>
        <v/>
      </c>
      <c r="Q30" s="167" t="str">
        <f>IF(Eventograma_e_Quantitativos!Z15&lt;&gt;"",Eventograma_e_Quantitativos!Z15,"")</f>
        <v/>
      </c>
      <c r="R30" s="167" t="str">
        <f>IF(Eventograma_e_Quantitativos!AA15&lt;&gt;"",Eventograma_e_Quantitativos!AA15,"")</f>
        <v/>
      </c>
      <c r="S30" s="167" t="str">
        <f>IF(Eventograma_e_Quantitativos!AB15&lt;&gt;"",Eventograma_e_Quantitativos!AB15,"")</f>
        <v/>
      </c>
      <c r="T30" s="167" t="str">
        <f>IF(Eventograma_e_Quantitativos!AC15&lt;&gt;"",Eventograma_e_Quantitativos!AC15,"")</f>
        <v/>
      </c>
      <c r="U30" s="167" t="str">
        <f>IF(Eventograma_e_Quantitativos!AD15&lt;&gt;"",Eventograma_e_Quantitativos!AD15,"")</f>
        <v/>
      </c>
      <c r="V30" s="167" t="str">
        <f>IF(Eventograma_e_Quantitativos!AE15&lt;&gt;"",Eventograma_e_Quantitativos!AE15,"")</f>
        <v/>
      </c>
      <c r="W30" s="167" t="str">
        <f>IF(Eventograma_e_Quantitativos!AF15&lt;&gt;"",Eventograma_e_Quantitativos!AF15,"")</f>
        <v/>
      </c>
      <c r="X30" s="167" t="str">
        <f>IF(Eventograma_e_Quantitativos!AG15&lt;&gt;"",Eventograma_e_Quantitativos!AG15,"")</f>
        <v/>
      </c>
      <c r="Y30" s="167" t="str">
        <f>IF(Eventograma_e_Quantitativos!AH15&lt;&gt;"",Eventograma_e_Quantitativos!AH15,"")</f>
        <v/>
      </c>
      <c r="Z30" s="167" t="str">
        <f>IF(Eventograma_e_Quantitativos!AI15&lt;&gt;"",Eventograma_e_Quantitativos!AI15,"")</f>
        <v/>
      </c>
      <c r="AA30" s="167" t="str">
        <f>IF(Eventograma_e_Quantitativos!AJ15&lt;&gt;"",Eventograma_e_Quantitativos!AJ15,"")</f>
        <v/>
      </c>
      <c r="AB30" s="167" t="str">
        <f>IF(Eventograma_e_Quantitativos!AK15&lt;&gt;"",Eventograma_e_Quantitativos!AK15,"")</f>
        <v/>
      </c>
      <c r="AC30" s="167" t="str">
        <f>IF(Eventograma_e_Quantitativos!AL15&lt;&gt;"",Eventograma_e_Quantitativos!AL15,"")</f>
        <v/>
      </c>
      <c r="AD30" s="167" t="str">
        <f>IF(Eventograma_e_Quantitativos!AM15&lt;&gt;"",Eventograma_e_Quantitativos!AM15,"")</f>
        <v/>
      </c>
      <c r="AE30" s="167" t="str">
        <f>IF(Eventograma_e_Quantitativos!AN15&lt;&gt;"",Eventograma_e_Quantitativos!AN15,"")</f>
        <v/>
      </c>
      <c r="AF30" s="167" t="str">
        <f>IF(Eventograma_e_Quantitativos!AO15&lt;&gt;"",Eventograma_e_Quantitativos!AO15,"")</f>
        <v/>
      </c>
      <c r="AG30" s="167" t="str">
        <f>IF(Eventograma_e_Quantitativos!AP15&lt;&gt;"",Eventograma_e_Quantitativos!AP15,"")</f>
        <v/>
      </c>
      <c r="AH30" s="167" t="str">
        <f>IF(Eventograma_e_Quantitativos!AQ15&lt;&gt;"",Eventograma_e_Quantitativos!AQ15,"")</f>
        <v/>
      </c>
      <c r="AI30" s="167" t="str">
        <f>IF(Eventograma_e_Quantitativos!AR15&lt;&gt;"",Eventograma_e_Quantitativos!AR15,"")</f>
        <v/>
      </c>
      <c r="AJ30" s="167" t="str">
        <f>IF(Eventograma_e_Quantitativos!AS15&lt;&gt;"",Eventograma_e_Quantitativos!AS15,"")</f>
        <v/>
      </c>
      <c r="AK30" s="167" t="str">
        <f>IF(Eventograma_e_Quantitativos!AT15&lt;&gt;"",Eventograma_e_Quantitativos!AT15,"")</f>
        <v/>
      </c>
      <c r="AL30" s="167" t="str">
        <f>IF(Eventograma_e_Quantitativos!AU15&lt;&gt;"",Eventograma_e_Quantitativos!AU15,"")</f>
        <v/>
      </c>
      <c r="AM30" s="167" t="str">
        <f>IF(Eventograma_e_Quantitativos!AV15&lt;&gt;"",Eventograma_e_Quantitativos!AV15,"")</f>
        <v/>
      </c>
      <c r="AN30" s="167" t="str">
        <f>IF(Eventograma_e_Quantitativos!AW15&lt;&gt;"",Eventograma_e_Quantitativos!AW15,"")</f>
        <v/>
      </c>
      <c r="AO30" s="167" t="str">
        <f>IF(Eventograma_e_Quantitativos!AX15&lt;&gt;"",Eventograma_e_Quantitativos!AX15,"")</f>
        <v/>
      </c>
      <c r="AP30" s="167" t="str">
        <f>IF(Eventograma_e_Quantitativos!AY15&lt;&gt;"",Eventograma_e_Quantitativos!AY15,"")</f>
        <v/>
      </c>
      <c r="AQ30" s="167" t="str">
        <f>IF(Eventograma_e_Quantitativos!AZ15&lt;&gt;"",Eventograma_e_Quantitativos!AZ15,"")</f>
        <v/>
      </c>
      <c r="AR30" s="167" t="str">
        <f>IF(Eventograma_e_Quantitativos!BA15&lt;&gt;"",Eventograma_e_Quantitativos!BA15,"")</f>
        <v/>
      </c>
      <c r="AS30" s="167" t="str">
        <f>IF(Eventograma_e_Quantitativos!BB15&lt;&gt;"",Eventograma_e_Quantitativos!BB15,"")</f>
        <v/>
      </c>
      <c r="AT30" s="167" t="str">
        <f>IF(Eventograma_e_Quantitativos!BC15&lt;&gt;"",Eventograma_e_Quantitativos!BC15,"")</f>
        <v/>
      </c>
      <c r="AU30" s="167" t="str">
        <f>IF(Eventograma_e_Quantitativos!BD15&lt;&gt;"",Eventograma_e_Quantitativos!BD15,"")</f>
        <v/>
      </c>
      <c r="AV30" s="167" t="str">
        <f>IF(Eventograma_e_Quantitativos!BE15&lt;&gt;"",Eventograma_e_Quantitativos!BE15,"")</f>
        <v/>
      </c>
      <c r="AW30" s="167" t="str">
        <f>IF(Eventograma_e_Quantitativos!BF15&lt;&gt;"",Eventograma_e_Quantitativos!BF15,"")</f>
        <v/>
      </c>
      <c r="AX30" s="167" t="str">
        <f>IF(Eventograma_e_Quantitativos!BG15&lt;&gt;"",Eventograma_e_Quantitativos!BG15,"")</f>
        <v/>
      </c>
      <c r="AY30" s="167" t="str">
        <f>IF(Eventograma_e_Quantitativos!BH15&lt;&gt;"",Eventograma_e_Quantitativos!BH15,"")</f>
        <v/>
      </c>
      <c r="AZ30" s="167" t="str">
        <f>IF(Eventograma_e_Quantitativos!BI15&lt;&gt;"",Eventograma_e_Quantitativos!BI15,"")</f>
        <v/>
      </c>
      <c r="BA30" s="167" t="str">
        <f>IF(Eventograma_e_Quantitativos!BJ15&lt;&gt;"",Eventograma_e_Quantitativos!BJ15,"")</f>
        <v/>
      </c>
      <c r="BB30" s="167" t="str">
        <f>IF(Eventograma_e_Quantitativos!BK15&lt;&gt;"",Eventograma_e_Quantitativos!BK15,"")</f>
        <v/>
      </c>
    </row>
    <row r="31" spans="2:60" s="31" customFormat="1" ht="11.25" customHeight="1">
      <c r="B31" s="440" t="s">
        <v>95</v>
      </c>
      <c r="C31" s="442" t="s">
        <v>96</v>
      </c>
      <c r="E31" s="132">
        <v>1</v>
      </c>
      <c r="F31" s="132">
        <v>2</v>
      </c>
      <c r="G31" s="132">
        <v>3</v>
      </c>
      <c r="H31" s="132">
        <v>4</v>
      </c>
      <c r="I31" s="132">
        <v>5</v>
      </c>
      <c r="J31" s="132">
        <v>6</v>
      </c>
      <c r="K31" s="132">
        <v>7</v>
      </c>
      <c r="L31" s="132">
        <v>8</v>
      </c>
      <c r="M31" s="132">
        <v>9</v>
      </c>
      <c r="N31" s="132">
        <v>10</v>
      </c>
      <c r="O31" s="132">
        <v>11</v>
      </c>
      <c r="P31" s="132">
        <v>12</v>
      </c>
      <c r="Q31" s="132">
        <v>13</v>
      </c>
      <c r="R31" s="132">
        <v>14</v>
      </c>
      <c r="S31" s="132">
        <v>15</v>
      </c>
      <c r="T31" s="132">
        <v>16</v>
      </c>
      <c r="U31" s="132">
        <v>17</v>
      </c>
      <c r="V31" s="132">
        <v>18</v>
      </c>
      <c r="W31" s="132">
        <v>19</v>
      </c>
      <c r="X31" s="132">
        <v>20</v>
      </c>
      <c r="Y31" s="132">
        <v>21</v>
      </c>
      <c r="Z31" s="132">
        <v>22</v>
      </c>
      <c r="AA31" s="132">
        <v>23</v>
      </c>
      <c r="AB31" s="132">
        <v>24</v>
      </c>
      <c r="AC31" s="132">
        <v>25</v>
      </c>
      <c r="AD31" s="132">
        <v>26</v>
      </c>
      <c r="AE31" s="132">
        <v>27</v>
      </c>
      <c r="AF31" s="132">
        <v>28</v>
      </c>
      <c r="AG31" s="132">
        <v>29</v>
      </c>
      <c r="AH31" s="132">
        <v>30</v>
      </c>
      <c r="AI31" s="132">
        <v>31</v>
      </c>
      <c r="AJ31" s="132">
        <v>32</v>
      </c>
      <c r="AK31" s="132">
        <v>33</v>
      </c>
      <c r="AL31" s="132">
        <v>34</v>
      </c>
      <c r="AM31" s="132">
        <v>35</v>
      </c>
      <c r="AN31" s="132">
        <v>36</v>
      </c>
      <c r="AO31" s="132">
        <v>37</v>
      </c>
      <c r="AP31" s="132">
        <v>38</v>
      </c>
      <c r="AQ31" s="132">
        <v>39</v>
      </c>
      <c r="AR31" s="132">
        <v>40</v>
      </c>
      <c r="AS31" s="132">
        <v>41</v>
      </c>
      <c r="AT31" s="132">
        <v>42</v>
      </c>
      <c r="AU31" s="132">
        <v>43</v>
      </c>
      <c r="AV31" s="132">
        <v>44</v>
      </c>
      <c r="AW31" s="132">
        <v>45</v>
      </c>
      <c r="AX31" s="132">
        <v>46</v>
      </c>
      <c r="AY31" s="132">
        <v>47</v>
      </c>
      <c r="AZ31" s="132">
        <v>48</v>
      </c>
      <c r="BA31" s="132">
        <v>49</v>
      </c>
      <c r="BB31" s="132">
        <v>50</v>
      </c>
    </row>
    <row r="32" spans="2:60" s="32" customFormat="1" ht="22.5" customHeight="1">
      <c r="B32" s="441"/>
      <c r="C32" s="443"/>
      <c r="D32" s="33"/>
      <c r="E32" s="436" t="s">
        <v>51</v>
      </c>
      <c r="F32" s="437"/>
      <c r="G32" s="437"/>
      <c r="H32" s="437"/>
      <c r="I32" s="437"/>
      <c r="J32" s="437"/>
      <c r="K32" s="437"/>
      <c r="L32" s="437"/>
      <c r="M32" s="437"/>
      <c r="N32" s="437"/>
      <c r="O32" s="437"/>
      <c r="P32" s="437"/>
      <c r="Q32" s="437"/>
      <c r="R32" s="437"/>
      <c r="S32" s="437"/>
      <c r="T32" s="437"/>
      <c r="U32" s="437"/>
      <c r="V32" s="437"/>
      <c r="W32" s="437"/>
      <c r="X32" s="437"/>
      <c r="Y32" s="437"/>
      <c r="Z32" s="437"/>
      <c r="AA32" s="437"/>
      <c r="AB32" s="437"/>
      <c r="AC32" s="437"/>
      <c r="AD32" s="437"/>
      <c r="AE32" s="437"/>
      <c r="AF32" s="437"/>
      <c r="AG32" s="437"/>
      <c r="AH32" s="437"/>
      <c r="AI32" s="437"/>
      <c r="AJ32" s="437"/>
      <c r="AK32" s="437"/>
      <c r="AL32" s="437"/>
      <c r="AM32" s="437"/>
      <c r="AN32" s="437"/>
      <c r="AO32" s="437"/>
      <c r="AP32" s="437"/>
      <c r="AQ32" s="437"/>
      <c r="AR32" s="437"/>
      <c r="AS32" s="437"/>
      <c r="AT32" s="437"/>
      <c r="AU32" s="437"/>
      <c r="AV32" s="437"/>
      <c r="AW32" s="437"/>
      <c r="AX32" s="437"/>
      <c r="AY32" s="437"/>
      <c r="AZ32" s="437"/>
      <c r="BA32" s="437"/>
      <c r="BB32" s="438"/>
    </row>
    <row r="33" spans="2:54" s="27" customFormat="1" ht="4.5" customHeight="1">
      <c r="B33" s="34"/>
      <c r="C33" s="35"/>
      <c r="D33" s="35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</row>
    <row r="34" spans="2:54" ht="13.5" hidden="1">
      <c r="B34" s="130">
        <f ca="1">OFFSET(B34,-1,0)+1</f>
        <v>1</v>
      </c>
      <c r="C34" s="166" t="str">
        <f ca="1">IF($B34&lt;=numEventos,INDEX(Eventos,B34,2),"")</f>
        <v>Administração Local</v>
      </c>
      <c r="D34" s="168" t="s">
        <v>145</v>
      </c>
      <c r="E34" s="176" t="s">
        <v>150</v>
      </c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  <c r="W34" s="177"/>
      <c r="X34" s="177"/>
      <c r="Y34" s="177"/>
      <c r="Z34" s="177"/>
      <c r="AA34" s="177"/>
      <c r="AB34" s="177"/>
      <c r="AC34" s="177"/>
      <c r="AD34" s="177"/>
      <c r="AE34" s="177"/>
      <c r="AF34" s="177"/>
      <c r="AG34" s="177"/>
      <c r="AH34" s="177"/>
      <c r="AI34" s="177"/>
      <c r="AJ34" s="177"/>
      <c r="AK34" s="177"/>
      <c r="AL34" s="177"/>
      <c r="AM34" s="177"/>
      <c r="AN34" s="177"/>
      <c r="AO34" s="177"/>
      <c r="AP34" s="177"/>
      <c r="AQ34" s="177"/>
      <c r="AR34" s="177"/>
      <c r="AS34" s="177"/>
      <c r="AT34" s="177"/>
      <c r="AU34" s="177"/>
      <c r="AV34" s="177"/>
      <c r="AW34" s="177"/>
      <c r="AX34" s="177"/>
      <c r="AY34" s="177"/>
      <c r="AZ34" s="177"/>
      <c r="BA34" s="177"/>
      <c r="BB34" s="178"/>
    </row>
    <row r="35" spans="2:54" ht="13.5" hidden="1">
      <c r="B35" s="130">
        <f ca="1">OFFSET(B35,-1,0)+1</f>
        <v>2</v>
      </c>
      <c r="C35" s="166" t="str">
        <f ca="1">IF($B35&lt;=numEventos,INDEX(Eventos,B35,2),"")</f>
        <v>PAVIMENTAÇÃO</v>
      </c>
      <c r="D35" s="168" t="s">
        <v>145</v>
      </c>
      <c r="E35" s="131">
        <v>1</v>
      </c>
      <c r="F35" s="131">
        <v>3</v>
      </c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131"/>
      <c r="AH35" s="131"/>
      <c r="AI35" s="131"/>
      <c r="AJ35" s="131"/>
      <c r="AK35" s="131"/>
      <c r="AL35" s="131"/>
      <c r="AM35" s="131"/>
      <c r="AN35" s="131"/>
      <c r="AO35" s="131"/>
      <c r="AP35" s="131"/>
      <c r="AQ35" s="131"/>
      <c r="AR35" s="131"/>
      <c r="AS35" s="131"/>
      <c r="AT35" s="131"/>
      <c r="AU35" s="131"/>
      <c r="AV35" s="131"/>
      <c r="AW35" s="131"/>
      <c r="AX35" s="131"/>
      <c r="AY35" s="131"/>
      <c r="AZ35" s="131"/>
      <c r="BA35" s="131"/>
      <c r="BB35" s="131"/>
    </row>
    <row r="36" spans="2:54" ht="13.5" hidden="1">
      <c r="B36" s="130">
        <f ca="1">OFFSET(B36,-1,0)+1</f>
        <v>3</v>
      </c>
      <c r="C36" s="166" t="str">
        <f ca="1">IF($B36&lt;=numEventos,INDEX(Eventos,B36,2),"")</f>
        <v>CALÇADA</v>
      </c>
      <c r="D36" s="168" t="s">
        <v>145</v>
      </c>
      <c r="E36" s="131">
        <v>2</v>
      </c>
      <c r="F36" s="131">
        <v>3</v>
      </c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31"/>
      <c r="AE36" s="131"/>
      <c r="AF36" s="131"/>
      <c r="AG36" s="131"/>
      <c r="AH36" s="131"/>
      <c r="AI36" s="131"/>
      <c r="AJ36" s="131"/>
      <c r="AK36" s="131"/>
      <c r="AL36" s="131"/>
      <c r="AM36" s="131"/>
      <c r="AN36" s="131"/>
      <c r="AO36" s="131"/>
      <c r="AP36" s="131"/>
      <c r="AQ36" s="131"/>
      <c r="AR36" s="131"/>
      <c r="AS36" s="131"/>
      <c r="AT36" s="131"/>
      <c r="AU36" s="131"/>
      <c r="AV36" s="131"/>
      <c r="AW36" s="131"/>
      <c r="AX36" s="131"/>
      <c r="AY36" s="131"/>
      <c r="AZ36" s="131"/>
      <c r="BA36" s="131"/>
      <c r="BB36" s="131"/>
    </row>
    <row r="37" spans="2:54" ht="7.5" customHeight="1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</row>
    <row r="38" spans="2:54" ht="15">
      <c r="B38" s="444" t="s">
        <v>12</v>
      </c>
      <c r="C38" s="445"/>
      <c r="D38"/>
      <c r="G38" s="430">
        <f>(ROW($G38)-ROW($G$38))/6*12+1</f>
        <v>1</v>
      </c>
      <c r="H38" s="431"/>
      <c r="I38" s="431"/>
      <c r="J38" s="432"/>
      <c r="K38" s="430">
        <f>G38+1</f>
        <v>2</v>
      </c>
      <c r="L38" s="431"/>
      <c r="M38" s="431"/>
      <c r="N38" s="432"/>
      <c r="O38" s="430">
        <f>K38+1</f>
        <v>3</v>
      </c>
      <c r="P38" s="431"/>
      <c r="Q38" s="431"/>
      <c r="R38" s="432"/>
      <c r="S38" s="430">
        <f>O38+1</f>
        <v>4</v>
      </c>
      <c r="T38" s="431"/>
      <c r="U38" s="431"/>
      <c r="V38" s="432"/>
      <c r="W38" s="430">
        <f>S38+1</f>
        <v>5</v>
      </c>
      <c r="X38" s="431"/>
      <c r="Y38" s="431"/>
      <c r="Z38" s="432"/>
      <c r="AA38" s="430">
        <f>W38+1</f>
        <v>6</v>
      </c>
      <c r="AB38" s="431"/>
      <c r="AC38" s="431"/>
      <c r="AD38" s="432"/>
      <c r="AE38" s="430">
        <f>AA38+1</f>
        <v>7</v>
      </c>
      <c r="AF38" s="431"/>
      <c r="AG38" s="431"/>
      <c r="AH38" s="432"/>
      <c r="AI38" s="430">
        <f>AE38+1</f>
        <v>8</v>
      </c>
      <c r="AJ38" s="431"/>
      <c r="AK38" s="431"/>
      <c r="AL38" s="432"/>
      <c r="AM38" s="430">
        <f>AI38+1</f>
        <v>9</v>
      </c>
      <c r="AN38" s="431"/>
      <c r="AO38" s="431"/>
      <c r="AP38" s="432"/>
      <c r="AQ38" s="430">
        <f>AM38+1</f>
        <v>10</v>
      </c>
      <c r="AR38" s="431"/>
      <c r="AS38" s="431"/>
      <c r="AT38" s="432"/>
      <c r="AU38" s="430">
        <f>AQ38+1</f>
        <v>11</v>
      </c>
      <c r="AV38" s="431"/>
      <c r="AW38" s="431"/>
      <c r="AX38" s="432"/>
      <c r="AY38" s="430">
        <f>AU38+1</f>
        <v>12</v>
      </c>
      <c r="AZ38" s="431"/>
      <c r="BA38" s="431"/>
      <c r="BB38" s="432"/>
    </row>
    <row r="39" spans="2:54" ht="15">
      <c r="B39" s="448" t="s">
        <v>105</v>
      </c>
      <c r="C39" s="449"/>
      <c r="D39"/>
      <c r="E39" s="446" t="s">
        <v>10</v>
      </c>
      <c r="F39" s="447"/>
      <c r="G39" s="427" t="e">
        <f ca="1">IF(TotalEventos=0,0,G40/TotalEventos)</f>
        <v>#REF!</v>
      </c>
      <c r="H39" s="428"/>
      <c r="I39" s="428"/>
      <c r="J39" s="429"/>
      <c r="K39" s="427" t="e">
        <f ca="1">IF(TotalEventos=0,0,K40/TotalEventos)</f>
        <v>#REF!</v>
      </c>
      <c r="L39" s="428"/>
      <c r="M39" s="428"/>
      <c r="N39" s="429"/>
      <c r="O39" s="427" t="e">
        <f ca="1">IF(TotalEventos=0,0,O40/TotalEventos)</f>
        <v>#REF!</v>
      </c>
      <c r="P39" s="428"/>
      <c r="Q39" s="428"/>
      <c r="R39" s="429"/>
      <c r="S39" s="427" t="e">
        <f ca="1">IF(TotalEventos=0,0,S40/TotalEventos)</f>
        <v>#REF!</v>
      </c>
      <c r="T39" s="428"/>
      <c r="U39" s="428"/>
      <c r="V39" s="429"/>
      <c r="W39" s="427" t="e">
        <f ca="1">IF(TotalEventos=0,0,W40/TotalEventos)</f>
        <v>#REF!</v>
      </c>
      <c r="X39" s="428"/>
      <c r="Y39" s="428"/>
      <c r="Z39" s="429"/>
      <c r="AA39" s="427" t="e">
        <f ca="1">IF(TotalEventos=0,0,AA40/TotalEventos)</f>
        <v>#REF!</v>
      </c>
      <c r="AB39" s="428"/>
      <c r="AC39" s="428"/>
      <c r="AD39" s="429"/>
      <c r="AE39" s="427" t="e">
        <f ca="1">IF(TotalEventos=0,0,AE40/TotalEventos)</f>
        <v>#REF!</v>
      </c>
      <c r="AF39" s="428"/>
      <c r="AG39" s="428"/>
      <c r="AH39" s="429"/>
      <c r="AI39" s="427" t="e">
        <f ca="1">IF(TotalEventos=0,0,AI40/TotalEventos)</f>
        <v>#REF!</v>
      </c>
      <c r="AJ39" s="428"/>
      <c r="AK39" s="428"/>
      <c r="AL39" s="429"/>
      <c r="AM39" s="427" t="e">
        <f ca="1">IF(TotalEventos=0,0,AM40/TotalEventos)</f>
        <v>#REF!</v>
      </c>
      <c r="AN39" s="428"/>
      <c r="AO39" s="428"/>
      <c r="AP39" s="429"/>
      <c r="AQ39" s="427" t="e">
        <f ca="1">IF(TotalEventos=0,0,AQ40/TotalEventos)</f>
        <v>#REF!</v>
      </c>
      <c r="AR39" s="428"/>
      <c r="AS39" s="428"/>
      <c r="AT39" s="429"/>
      <c r="AU39" s="427" t="e">
        <f ca="1">IF(TotalEventos=0,0,AU40/TotalEventos)</f>
        <v>#REF!</v>
      </c>
      <c r="AV39" s="428"/>
      <c r="AW39" s="428"/>
      <c r="AX39" s="429"/>
      <c r="AY39" s="427" t="e">
        <f ca="1">IF(TotalEventos=0,0,AY40/TotalEventos)</f>
        <v>#REF!</v>
      </c>
      <c r="AZ39" s="428"/>
      <c r="BA39" s="428"/>
      <c r="BB39" s="429"/>
    </row>
    <row r="40" spans="2:54" ht="15">
      <c r="B40" s="450"/>
      <c r="C40" s="451"/>
      <c r="D40"/>
      <c r="E40" s="452" t="s">
        <v>11</v>
      </c>
      <c r="F40" s="453"/>
      <c r="G40" s="424" t="e">
        <f ca="1">SUMIF(OFFSET($E$34:$BB$34,1,0,numEventos-1),G38,OFFSET(ValoresPorEvento,1,0,numEventos-1))*(1+INDEX(TotalPorEvento,1,0)/(TotalEventos-INDEX(TotalPorEvento,1,0)))</f>
        <v>#REF!</v>
      </c>
      <c r="H40" s="425"/>
      <c r="I40" s="425"/>
      <c r="J40" s="426"/>
      <c r="K40" s="424" t="e">
        <f ca="1">SUMIF(OFFSET($E$34:$BB$34,1,0,numEventos-1),K38,OFFSET(ValoresPorEvento,1,0,numEventos-1))*(1+INDEX(TotalPorEvento,1,0)/(TotalEventos-INDEX(TotalPorEvento,1,0)))</f>
        <v>#REF!</v>
      </c>
      <c r="L40" s="425"/>
      <c r="M40" s="425"/>
      <c r="N40" s="426"/>
      <c r="O40" s="424" t="e">
        <f ca="1">SUMIF(OFFSET($E$34:$BB$34,1,0,numEventos-1),O38,OFFSET(ValoresPorEvento,1,0,numEventos-1))*(1+INDEX(TotalPorEvento,1,0)/(TotalEventos-INDEX(TotalPorEvento,1,0)))</f>
        <v>#REF!</v>
      </c>
      <c r="P40" s="425"/>
      <c r="Q40" s="425"/>
      <c r="R40" s="426"/>
      <c r="S40" s="424" t="e">
        <f ca="1">SUMIF(OFFSET($E$34:$BB$34,1,0,numEventos-1),S38,OFFSET(ValoresPorEvento,1,0,numEventos-1))*(1+INDEX(TotalPorEvento,1,0)/(TotalEventos-INDEX(TotalPorEvento,1,0)))</f>
        <v>#REF!</v>
      </c>
      <c r="T40" s="425"/>
      <c r="U40" s="425"/>
      <c r="V40" s="426"/>
      <c r="W40" s="424" t="e">
        <f ca="1">SUMIF(OFFSET($E$34:$BB$34,1,0,numEventos-1),W38,OFFSET(ValoresPorEvento,1,0,numEventos-1))*(1+INDEX(TotalPorEvento,1,0)/(TotalEventos-INDEX(TotalPorEvento,1,0)))</f>
        <v>#REF!</v>
      </c>
      <c r="X40" s="425"/>
      <c r="Y40" s="425"/>
      <c r="Z40" s="426"/>
      <c r="AA40" s="424" t="e">
        <f ca="1">SUMIF(OFFSET($E$34:$BB$34,1,0,numEventos-1),AA38,OFFSET(ValoresPorEvento,1,0,numEventos-1))*(1+INDEX(TotalPorEvento,1,0)/(TotalEventos-INDEX(TotalPorEvento,1,0)))</f>
        <v>#REF!</v>
      </c>
      <c r="AB40" s="425"/>
      <c r="AC40" s="425"/>
      <c r="AD40" s="426"/>
      <c r="AE40" s="424" t="e">
        <f ca="1">SUMIF(OFFSET($E$34:$BB$34,1,0,numEventos-1),AE38,OFFSET(ValoresPorEvento,1,0,numEventos-1))*(1+INDEX(TotalPorEvento,1,0)/(TotalEventos-INDEX(TotalPorEvento,1,0)))</f>
        <v>#REF!</v>
      </c>
      <c r="AF40" s="425"/>
      <c r="AG40" s="425"/>
      <c r="AH40" s="426"/>
      <c r="AI40" s="424" t="e">
        <f ca="1">SUMIF(OFFSET($E$34:$BB$34,1,0,numEventos-1),AI38,OFFSET(ValoresPorEvento,1,0,numEventos-1))*(1+INDEX(TotalPorEvento,1,0)/(TotalEventos-INDEX(TotalPorEvento,1,0)))</f>
        <v>#REF!</v>
      </c>
      <c r="AJ40" s="425"/>
      <c r="AK40" s="425"/>
      <c r="AL40" s="426"/>
      <c r="AM40" s="424" t="e">
        <f ca="1">SUMIF(OFFSET($E$34:$BB$34,1,0,numEventos-1),AM38,OFFSET(ValoresPorEvento,1,0,numEventos-1))*(1+INDEX(TotalPorEvento,1,0)/(TotalEventos-INDEX(TotalPorEvento,1,0)))</f>
        <v>#REF!</v>
      </c>
      <c r="AN40" s="425"/>
      <c r="AO40" s="425"/>
      <c r="AP40" s="426"/>
      <c r="AQ40" s="424" t="e">
        <f ca="1">SUMIF(OFFSET($E$34:$BB$34,1,0,numEventos-1),AQ38,OFFSET(ValoresPorEvento,1,0,numEventos-1))*(1+INDEX(TotalPorEvento,1,0)/(TotalEventos-INDEX(TotalPorEvento,1,0)))</f>
        <v>#REF!</v>
      </c>
      <c r="AR40" s="425"/>
      <c r="AS40" s="425"/>
      <c r="AT40" s="426"/>
      <c r="AU40" s="424" t="e">
        <f ca="1">SUMIF(OFFSET($E$34:$BB$34,1,0,numEventos-1),AU38,OFFSET(ValoresPorEvento,1,0,numEventos-1))*(1+INDEX(TotalPorEvento,1,0)/(TotalEventos-INDEX(TotalPorEvento,1,0)))</f>
        <v>#REF!</v>
      </c>
      <c r="AV40" s="425"/>
      <c r="AW40" s="425"/>
      <c r="AX40" s="426"/>
      <c r="AY40" s="424" t="e">
        <f ca="1">SUMIF(OFFSET($E$34:$BB$34,1,0,numEventos-1),AY38,OFFSET(ValoresPorEvento,1,0,numEventos-1))*(1+INDEX(TotalPorEvento,1,0)/(TotalEventos-INDEX(TotalPorEvento,1,0)))</f>
        <v>#REF!</v>
      </c>
      <c r="AZ40" s="425"/>
      <c r="BA40" s="425"/>
      <c r="BB40" s="426"/>
    </row>
    <row r="41" spans="2:54" ht="15">
      <c r="B41" s="448" t="s">
        <v>9</v>
      </c>
      <c r="C41" s="449"/>
      <c r="D41"/>
      <c r="E41" s="454" t="s">
        <v>10</v>
      </c>
      <c r="F41" s="455"/>
      <c r="G41" s="427" t="e">
        <f ca="1">IF(TotalEventos=0,0,G42/TotalEventos)</f>
        <v>#REF!</v>
      </c>
      <c r="H41" s="428"/>
      <c r="I41" s="428"/>
      <c r="J41" s="429"/>
      <c r="K41" s="427" t="e">
        <f ca="1">IF(TotalEventos=0,0,K42/TotalEventos)</f>
        <v>#REF!</v>
      </c>
      <c r="L41" s="428"/>
      <c r="M41" s="428"/>
      <c r="N41" s="429"/>
      <c r="O41" s="427" t="e">
        <f ca="1">IF(TotalEventos=0,0,O42/TotalEventos)</f>
        <v>#REF!</v>
      </c>
      <c r="P41" s="428"/>
      <c r="Q41" s="428"/>
      <c r="R41" s="429"/>
      <c r="S41" s="427" t="e">
        <f ca="1">IF(TotalEventos=0,0,S42/TotalEventos)</f>
        <v>#REF!</v>
      </c>
      <c r="T41" s="428"/>
      <c r="U41" s="428"/>
      <c r="V41" s="429"/>
      <c r="W41" s="427" t="e">
        <f ca="1">IF(TotalEventos=0,0,W42/TotalEventos)</f>
        <v>#REF!</v>
      </c>
      <c r="X41" s="428"/>
      <c r="Y41" s="428"/>
      <c r="Z41" s="429"/>
      <c r="AA41" s="427" t="e">
        <f ca="1">IF(TotalEventos=0,0,AA42/TotalEventos)</f>
        <v>#REF!</v>
      </c>
      <c r="AB41" s="428"/>
      <c r="AC41" s="428"/>
      <c r="AD41" s="429"/>
      <c r="AE41" s="427" t="e">
        <f ca="1">IF(TotalEventos=0,0,AE42/TotalEventos)</f>
        <v>#REF!</v>
      </c>
      <c r="AF41" s="428"/>
      <c r="AG41" s="428"/>
      <c r="AH41" s="429"/>
      <c r="AI41" s="427" t="e">
        <f ca="1">IF(TotalEventos=0,0,AI42/TotalEventos)</f>
        <v>#REF!</v>
      </c>
      <c r="AJ41" s="428"/>
      <c r="AK41" s="428"/>
      <c r="AL41" s="429"/>
      <c r="AM41" s="427" t="e">
        <f ca="1">IF(TotalEventos=0,0,AM42/TotalEventos)</f>
        <v>#REF!</v>
      </c>
      <c r="AN41" s="428"/>
      <c r="AO41" s="428"/>
      <c r="AP41" s="429"/>
      <c r="AQ41" s="427" t="e">
        <f ca="1">IF(TotalEventos=0,0,AQ42/TotalEventos)</f>
        <v>#REF!</v>
      </c>
      <c r="AR41" s="428"/>
      <c r="AS41" s="428"/>
      <c r="AT41" s="429"/>
      <c r="AU41" s="427" t="e">
        <f ca="1">IF(TotalEventos=0,0,AU42/TotalEventos)</f>
        <v>#REF!</v>
      </c>
      <c r="AV41" s="428"/>
      <c r="AW41" s="428"/>
      <c r="AX41" s="429"/>
      <c r="AY41" s="427" t="e">
        <f ca="1">IF(TotalEventos=0,0,AY42/TotalEventos)</f>
        <v>#REF!</v>
      </c>
      <c r="AZ41" s="428"/>
      <c r="BA41" s="428"/>
      <c r="BB41" s="429"/>
    </row>
    <row r="42" spans="2:54" ht="15">
      <c r="B42" s="450"/>
      <c r="C42" s="451"/>
      <c r="D42"/>
      <c r="E42" s="452" t="s">
        <v>11</v>
      </c>
      <c r="F42" s="453"/>
      <c r="G42" s="424" t="e">
        <f ca="1">SUMIF(OFFSET($E$34:$BB$34,1,0,numEventos-1),"&lt;="&amp;G38,OFFSET(ValoresPorEvento,1,0,numEventos-1))*(1+INDEX(TotalPorEvento,1,0)/(TotalEventos-INDEX(TotalPorEvento,1,0)))</f>
        <v>#REF!</v>
      </c>
      <c r="H42" s="425"/>
      <c r="I42" s="425"/>
      <c r="J42" s="426"/>
      <c r="K42" s="424" t="e">
        <f ca="1">K40+G42</f>
        <v>#REF!</v>
      </c>
      <c r="L42" s="425"/>
      <c r="M42" s="425"/>
      <c r="N42" s="426"/>
      <c r="O42" s="424" t="e">
        <f ca="1">O40+K42</f>
        <v>#REF!</v>
      </c>
      <c r="P42" s="425"/>
      <c r="Q42" s="425"/>
      <c r="R42" s="426"/>
      <c r="S42" s="424" t="e">
        <f ca="1">S40+O42</f>
        <v>#REF!</v>
      </c>
      <c r="T42" s="425"/>
      <c r="U42" s="425"/>
      <c r="V42" s="426"/>
      <c r="W42" s="424" t="e">
        <f ca="1">W40+S42</f>
        <v>#REF!</v>
      </c>
      <c r="X42" s="425"/>
      <c r="Y42" s="425"/>
      <c r="Z42" s="426"/>
      <c r="AA42" s="424" t="e">
        <f ca="1">AA40+W42</f>
        <v>#REF!</v>
      </c>
      <c r="AB42" s="425"/>
      <c r="AC42" s="425"/>
      <c r="AD42" s="426"/>
      <c r="AE42" s="424" t="e">
        <f ca="1">AE40+AA42</f>
        <v>#REF!</v>
      </c>
      <c r="AF42" s="425"/>
      <c r="AG42" s="425"/>
      <c r="AH42" s="426"/>
      <c r="AI42" s="424" t="e">
        <f ca="1">AI40+AE42</f>
        <v>#REF!</v>
      </c>
      <c r="AJ42" s="425"/>
      <c r="AK42" s="425"/>
      <c r="AL42" s="426"/>
      <c r="AM42" s="424" t="e">
        <f ca="1">AM40+AI42</f>
        <v>#REF!</v>
      </c>
      <c r="AN42" s="425"/>
      <c r="AO42" s="425"/>
      <c r="AP42" s="426"/>
      <c r="AQ42" s="424" t="e">
        <f ca="1">AQ40+AM42</f>
        <v>#REF!</v>
      </c>
      <c r="AR42" s="425"/>
      <c r="AS42" s="425"/>
      <c r="AT42" s="426"/>
      <c r="AU42" s="424" t="e">
        <f ca="1">AU40+AQ42</f>
        <v>#REF!</v>
      </c>
      <c r="AV42" s="425"/>
      <c r="AW42" s="425"/>
      <c r="AX42" s="426"/>
      <c r="AY42" s="424" t="e">
        <f ca="1">AY40+AU42</f>
        <v>#REF!</v>
      </c>
      <c r="AZ42" s="425"/>
      <c r="BA42" s="425"/>
      <c r="BB42" s="426"/>
    </row>
    <row r="43" spans="2:54" ht="7.5" customHeight="1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</row>
    <row r="44" spans="2:54" ht="7.5" customHeight="1">
      <c r="B44"/>
      <c r="C44"/>
      <c r="D44"/>
      <c r="E44" s="21"/>
      <c r="F44" s="21"/>
      <c r="G44" s="21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</row>
    <row r="46" spans="2:54" ht="31.5" customHeight="1">
      <c r="B46" s="422" t="e">
        <f ca="1">Import.Município&amp;", "&amp;TEXT(hoje,"dd")&amp;" de "&amp;TEXT(hoje,"mmmm")&amp;" de "&amp;TEXT(hoje,"aaaa")</f>
        <v>#REF!</v>
      </c>
      <c r="C46" s="422"/>
      <c r="D46" s="422"/>
      <c r="E46" s="422"/>
      <c r="F46" s="422"/>
      <c r="G46" s="422"/>
      <c r="H46" s="422"/>
      <c r="I46" s="422"/>
      <c r="J46" s="422"/>
      <c r="K46" s="422"/>
      <c r="L46" s="422"/>
      <c r="M46" s="422"/>
      <c r="N46" s="57"/>
      <c r="O46" s="57"/>
      <c r="AM46" s="58"/>
      <c r="AN46" s="58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</row>
    <row r="47" spans="2:54">
      <c r="B47" s="421" t="s">
        <v>43</v>
      </c>
      <c r="C47" s="421"/>
      <c r="D47" s="421"/>
      <c r="E47" s="21"/>
      <c r="R47" s="59"/>
      <c r="S47" s="421"/>
      <c r="T47" s="421"/>
      <c r="U47" s="421"/>
      <c r="V47" s="421"/>
      <c r="AQ47" s="59" t="s">
        <v>41</v>
      </c>
      <c r="AR47" s="421" t="e">
        <f>respPLE</f>
        <v>#REF!</v>
      </c>
      <c r="AS47" s="421"/>
      <c r="AT47" s="421"/>
      <c r="AU47" s="421"/>
    </row>
    <row r="48" spans="2:54">
      <c r="R48" s="59"/>
      <c r="S48" s="421"/>
      <c r="T48" s="421"/>
      <c r="U48" s="421"/>
      <c r="V48" s="421"/>
      <c r="AQ48" s="59" t="s">
        <v>42</v>
      </c>
      <c r="AR48" s="421" t="e">
        <f>creaPLE</f>
        <v>#REF!</v>
      </c>
      <c r="AS48" s="421"/>
      <c r="AT48" s="421"/>
      <c r="AU48" s="421"/>
    </row>
    <row r="51" spans="7:10">
      <c r="G51" s="21"/>
      <c r="H51" s="21"/>
      <c r="I51" s="21"/>
      <c r="J51" s="21"/>
    </row>
    <row r="52" spans="7:10">
      <c r="G52" s="21"/>
      <c r="H52" s="21"/>
      <c r="I52" s="21"/>
      <c r="J52" s="21"/>
    </row>
    <row r="53" spans="7:10">
      <c r="G53" s="21"/>
      <c r="H53" s="21"/>
      <c r="I53" s="21"/>
      <c r="J53" s="21"/>
    </row>
    <row r="54" spans="7:10">
      <c r="G54" s="21"/>
      <c r="H54" s="21"/>
      <c r="I54" s="21"/>
      <c r="J54" s="21"/>
    </row>
    <row r="55" spans="7:10">
      <c r="G55" s="21"/>
      <c r="H55" s="21"/>
      <c r="I55" s="21"/>
      <c r="J55" s="21"/>
    </row>
  </sheetData>
  <sheetProtection algorithmName="SHA-512" hashValue="rkpr59JKg/xtu+SdFmcT6AC/13eLHu2YOGn+UZCb/4XYEWdzbYnP1vnYN4YxsUBU0tWaHq0dfMCPV/Zbskgpvw==" saltValue="ioIzv88fVdAK5sR2knXHzw==" spinCount="100000" sheet="1" objects="1" scenarios="1"/>
  <mergeCells count="78">
    <mergeCell ref="S48:V48"/>
    <mergeCell ref="AR47:AU47"/>
    <mergeCell ref="O42:R42"/>
    <mergeCell ref="AA41:AD41"/>
    <mergeCell ref="S40:V40"/>
    <mergeCell ref="O41:R41"/>
    <mergeCell ref="W40:Z40"/>
    <mergeCell ref="AR48:AU48"/>
    <mergeCell ref="S42:V42"/>
    <mergeCell ref="W42:Z42"/>
    <mergeCell ref="AA42:AD42"/>
    <mergeCell ref="AM41:AP41"/>
    <mergeCell ref="AE41:AH41"/>
    <mergeCell ref="AA40:AD40"/>
    <mergeCell ref="O40:R40"/>
    <mergeCell ref="AU41:AX41"/>
    <mergeCell ref="W41:Z41"/>
    <mergeCell ref="S47:V47"/>
    <mergeCell ref="E42:F42"/>
    <mergeCell ref="B41:C42"/>
    <mergeCell ref="G41:J41"/>
    <mergeCell ref="S41:V41"/>
    <mergeCell ref="K41:N41"/>
    <mergeCell ref="K42:N42"/>
    <mergeCell ref="K40:N40"/>
    <mergeCell ref="B47:D47"/>
    <mergeCell ref="G42:J42"/>
    <mergeCell ref="B46:M46"/>
    <mergeCell ref="E41:F41"/>
    <mergeCell ref="B31:B32"/>
    <mergeCell ref="C31:C32"/>
    <mergeCell ref="G39:J39"/>
    <mergeCell ref="B38:C38"/>
    <mergeCell ref="E39:F39"/>
    <mergeCell ref="B39:C40"/>
    <mergeCell ref="G40:J40"/>
    <mergeCell ref="E40:F40"/>
    <mergeCell ref="AY20:BB20"/>
    <mergeCell ref="E32:BB32"/>
    <mergeCell ref="D20:V20"/>
    <mergeCell ref="G38:J38"/>
    <mergeCell ref="K38:N38"/>
    <mergeCell ref="O38:R38"/>
    <mergeCell ref="S38:V38"/>
    <mergeCell ref="W38:Z38"/>
    <mergeCell ref="AA38:AD38"/>
    <mergeCell ref="AQ38:AT38"/>
    <mergeCell ref="AY38:BB38"/>
    <mergeCell ref="AA39:AD39"/>
    <mergeCell ref="S39:V39"/>
    <mergeCell ref="K39:N39"/>
    <mergeCell ref="O39:R39"/>
    <mergeCell ref="W39:Z39"/>
    <mergeCell ref="AY39:BB39"/>
    <mergeCell ref="AU39:AX39"/>
    <mergeCell ref="AQ39:AT39"/>
    <mergeCell ref="AM38:AP38"/>
    <mergeCell ref="AI38:AL38"/>
    <mergeCell ref="AI39:AL39"/>
    <mergeCell ref="AM39:AP39"/>
    <mergeCell ref="AE39:AH39"/>
    <mergeCell ref="AU38:AX38"/>
    <mergeCell ref="AE38:AH38"/>
    <mergeCell ref="AE40:AH40"/>
    <mergeCell ref="AI40:AL40"/>
    <mergeCell ref="AY42:BB42"/>
    <mergeCell ref="AY41:BB41"/>
    <mergeCell ref="AY40:BB40"/>
    <mergeCell ref="AU42:AX42"/>
    <mergeCell ref="AQ41:AT41"/>
    <mergeCell ref="AE42:AH42"/>
    <mergeCell ref="AQ42:AT42"/>
    <mergeCell ref="AM42:AP42"/>
    <mergeCell ref="AI42:AL42"/>
    <mergeCell ref="AU40:AX40"/>
    <mergeCell ref="AQ40:AT40"/>
    <mergeCell ref="AM40:AP40"/>
    <mergeCell ref="AI41:AL41"/>
  </mergeCells>
  <phoneticPr fontId="0" type="noConversion"/>
  <conditionalFormatting sqref="E1:BB1 E35:BB36">
    <cfRule type="expression" dxfId="20" priority="161" stopIfTrue="1">
      <formula>INDEX(ValoresPorEvento,$B1,E$31)=0</formula>
    </cfRule>
  </conditionalFormatting>
  <conditionalFormatting sqref="G38:BB38">
    <cfRule type="expression" dxfId="19" priority="149" stopIfTrue="1">
      <formula>AND(G39=0,G41=1)</formula>
    </cfRule>
  </conditionalFormatting>
  <conditionalFormatting sqref="G39:BB39">
    <cfRule type="expression" dxfId="18" priority="148" stopIfTrue="1">
      <formula>AND(G39=0,G41=1)</formula>
    </cfRule>
  </conditionalFormatting>
  <conditionalFormatting sqref="G40:BB40">
    <cfRule type="expression" dxfId="17" priority="147" stopIfTrue="1">
      <formula>AND(G39=0,G41=1)</formula>
    </cfRule>
  </conditionalFormatting>
  <conditionalFormatting sqref="G41:BB41">
    <cfRule type="expression" dxfId="16" priority="146" stopIfTrue="1">
      <formula>AND(G39=0,G41=1)</formula>
    </cfRule>
  </conditionalFormatting>
  <conditionalFormatting sqref="G42:BB42">
    <cfRule type="expression" dxfId="15" priority="145" stopIfTrue="1">
      <formula>AND(G39=0,G41=1)</formula>
    </cfRule>
  </conditionalFormatting>
  <dataValidations count="1">
    <dataValidation type="whole" allowBlank="1" showInputMessage="1" showErrorMessage="1" error="É permitido digitar em eventos que não sejam nulos, com número de período compatível com o número de meses exibido no cronograma. (Botão Adicionar Ano)" sqref="E1:BB1 E35 F34:BB35 E36:BB36" xr:uid="{00000000-0002-0000-1300-000000000000}">
      <formula1>1</formula1>
      <formula2>IF(INDEX(ValoresPorEvento,$B1,E$31)=0,0,$BC$20)</formula2>
    </dataValidation>
  </dataValidations>
  <pageMargins left="0.78740157480314965" right="0.78740157480314965" top="0.78740157480314965" bottom="0.78740157480314965" header="0.31496062992125984" footer="0.31496062992125984"/>
  <pageSetup paperSize="9" scale="65" fitToWidth="0" fitToHeight="0" pageOrder="overThenDown" orientation="landscape" horizontalDpi="4294967295" verticalDpi="4294967295" r:id="rId1"/>
  <headerFooter>
    <oddFooter>&amp;R&amp;P&amp;L27.477 v006   micro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Plan8"/>
  <dimension ref="B1:BC1192"/>
  <sheetViews>
    <sheetView showGridLines="0" topLeftCell="A20" zoomScaleNormal="100" zoomScaleSheetLayoutView="100" workbookViewId="0">
      <pane xSplit="3" ySplit="13" topLeftCell="D33" activePane="bottomRight" state="frozen"/>
      <selection activeCell="F33" sqref="F33"/>
      <selection pane="topRight" activeCell="F33" sqref="F33"/>
      <selection pane="bottomLeft" activeCell="F33" sqref="F33"/>
      <selection pane="bottomRight" activeCell="F33" sqref="F33"/>
    </sheetView>
  </sheetViews>
  <sheetFormatPr defaultColWidth="3.42578125" defaultRowHeight="11.25" zeroHeight="1"/>
  <cols>
    <col min="1" max="1" width="2.28515625" style="21" customWidth="1"/>
    <col min="2" max="2" width="5.5703125" style="19" customWidth="1"/>
    <col min="3" max="3" width="20" style="20" customWidth="1"/>
    <col min="4" max="4" width="0.85546875" style="20" customWidth="1"/>
    <col min="5" max="56" width="3.42578125" style="21" customWidth="1"/>
    <col min="57" max="16384" width="3.42578125" style="21"/>
  </cols>
  <sheetData>
    <row r="1" spans="2:54" ht="13.5" hidden="1">
      <c r="B1" s="130" t="e">
        <f ca="1">OFFSET(B1,-1,0)+1</f>
        <v>#REF!</v>
      </c>
      <c r="C1" s="166" t="e">
        <f ca="1">IF(B1&lt;=numEventos,INDEX(Eventos,B1,2),"")</f>
        <v>#REF!</v>
      </c>
      <c r="D1" s="39" t="s">
        <v>145</v>
      </c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</row>
    <row r="19" spans="2:55" customFormat="1" ht="15" hidden="1"/>
    <row r="20" spans="2:55" s="24" customFormat="1" ht="30.75" customHeight="1">
      <c r="C20" s="135"/>
      <c r="D20" s="439" t="s">
        <v>112</v>
      </c>
      <c r="E20" s="439"/>
      <c r="F20" s="439"/>
      <c r="G20" s="439"/>
      <c r="H20" s="439"/>
      <c r="I20" s="439"/>
      <c r="J20" s="439"/>
      <c r="K20" s="439"/>
      <c r="L20" s="439"/>
      <c r="M20" s="439"/>
      <c r="N20" s="439"/>
      <c r="O20" s="439"/>
      <c r="P20" s="439"/>
      <c r="Q20" s="439"/>
      <c r="R20" s="439"/>
      <c r="S20" s="439"/>
      <c r="T20" s="439"/>
      <c r="U20" s="439"/>
      <c r="V20" s="439"/>
      <c r="Z20"/>
      <c r="AA20"/>
      <c r="AB20"/>
      <c r="AC20"/>
      <c r="AD20" s="465"/>
      <c r="AE20" s="465"/>
      <c r="AF20" s="465"/>
      <c r="AG20" s="465"/>
      <c r="AH20" s="465"/>
      <c r="AI20" s="465"/>
      <c r="AJ20" s="465"/>
      <c r="AK20" s="465"/>
      <c r="AL20" s="465"/>
      <c r="AM20" s="465"/>
      <c r="AY20" s="433" t="s">
        <v>106</v>
      </c>
      <c r="AZ20" s="434"/>
      <c r="BA20" s="434"/>
      <c r="BB20" s="435"/>
      <c r="BC20" s="24">
        <f ca="1">COUNTA(OFFSET(Medições,0,0,,2))/3*12</f>
        <v>12</v>
      </c>
    </row>
    <row r="21" spans="2:55" ht="6.75" customHeight="1"/>
    <row r="22" spans="2:55"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</row>
    <row r="23" spans="2:55"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</row>
    <row r="24" spans="2:55">
      <c r="E24" s="27"/>
      <c r="F24" s="27"/>
      <c r="X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</row>
    <row r="25" spans="2:55">
      <c r="E25" s="27"/>
      <c r="F25" s="27"/>
      <c r="X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</row>
    <row r="26" spans="2:55" ht="45.75" customHeight="1"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2"/>
      <c r="Z26" s="22"/>
      <c r="AA26" s="22"/>
      <c r="AB26" s="22"/>
      <c r="AC26" s="23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</row>
    <row r="27" spans="2:55" ht="11.25" customHeight="1">
      <c r="E27" s="27"/>
      <c r="F27" s="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 s="27"/>
      <c r="AR27" s="28"/>
      <c r="AS27" s="28"/>
      <c r="AT27" s="28"/>
      <c r="AU27" s="28"/>
      <c r="AV27" s="28"/>
      <c r="AW27" s="27"/>
      <c r="AX27" s="22"/>
      <c r="AY27"/>
      <c r="AZ27"/>
      <c r="BA27"/>
      <c r="BB27"/>
    </row>
    <row r="28" spans="2:55" ht="15.75">
      <c r="E28" s="27"/>
      <c r="F28" s="27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 s="133" t="s">
        <v>110</v>
      </c>
      <c r="AA28" s="475" t="e">
        <f ca="1">OFFSET(G43,TRUNC((mediçao-G40)/12,0)*8,(mediçao-OFFSET(G40,TRUNC((mediçao-G40)/12,0)*8,0))*4)</f>
        <v>#REF!</v>
      </c>
      <c r="AB28" s="476"/>
      <c r="AC28" s="476"/>
      <c r="AD28" s="477"/>
      <c r="AE28"/>
      <c r="AF28"/>
      <c r="AG28"/>
      <c r="AH28" s="134" t="s">
        <v>111</v>
      </c>
      <c r="AI28" s="472" t="str">
        <f ca="1">IF(OFFSET(G39,TRUNC((mediçao-G40)/12,0)*8,(mediçao-OFFSET(G39,1+TRUNC((mediçao-G40)/12,0)*8,0))*4)="","DIGITE A DATA DA MEDIÇÃO",TEXT(IF(mediçao=G40,dataInicioObra,1+OFFSET(G39,TRUNC((mediçao-G40)/12,0)*8,(mediçao-1-OFFSET(G39,1+TRUNC((mediçao-G40)/12,0)*8,0))*4)),"dd/mm/aaaa")&amp;" a "&amp;TEXT(OFFSET(G39,TRUNC((mediçao-G40)/12,0)*8,(mediçao-OFFSET(G39,1+TRUNC((mediçao-G40)/12,0)*8,0))*4),"dd/mm/aaaa"))</f>
        <v>DIGITE A DATA DA MEDIÇÃO</v>
      </c>
      <c r="AJ28" s="473"/>
      <c r="AK28" s="473"/>
      <c r="AL28" s="473"/>
      <c r="AM28" s="473"/>
      <c r="AN28" s="473"/>
      <c r="AO28" s="473"/>
      <c r="AP28" s="473"/>
      <c r="AQ28" s="473"/>
      <c r="AR28" s="473"/>
      <c r="AS28" s="474"/>
      <c r="AT28"/>
      <c r="AW28" s="133" t="s">
        <v>88</v>
      </c>
      <c r="AX28" s="469">
        <v>1</v>
      </c>
      <c r="AY28" s="470"/>
      <c r="AZ28" s="470"/>
      <c r="BA28" s="470"/>
      <c r="BB28" s="471"/>
    </row>
    <row r="29" spans="2:55"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9">
        <f>mediçao</f>
        <v>1</v>
      </c>
      <c r="BB29" s="29" t="str">
        <f>CONCATENATE(mediçao,".")</f>
        <v>1.</v>
      </c>
    </row>
    <row r="30" spans="2:55" ht="99.95" customHeight="1">
      <c r="B30" s="30"/>
      <c r="E30" s="167" t="e">
        <f>IF(Eventograma_e_Quantitativos!N15&lt;&gt;"",Eventograma_e_Quantitativos!N15,"")</f>
        <v>#REF!</v>
      </c>
      <c r="F30" s="167" t="e">
        <f>IF(Eventograma_e_Quantitativos!O15&lt;&gt;"",Eventograma_e_Quantitativos!O15,"")</f>
        <v>#REF!</v>
      </c>
      <c r="G30" s="167" t="e">
        <f>IF(Eventograma_e_Quantitativos!P15&lt;&gt;"",Eventograma_e_Quantitativos!P15,"")</f>
        <v>#REF!</v>
      </c>
      <c r="H30" s="167" t="e">
        <f>IF(Eventograma_e_Quantitativos!Q15&lt;&gt;"",Eventograma_e_Quantitativos!Q15,"")</f>
        <v>#REF!</v>
      </c>
      <c r="I30" s="167" t="str">
        <f>IF(Eventograma_e_Quantitativos!R15&lt;&gt;"",Eventograma_e_Quantitativos!R15,"")</f>
        <v/>
      </c>
      <c r="J30" s="167" t="str">
        <f>IF(Eventograma_e_Quantitativos!S15&lt;&gt;"",Eventograma_e_Quantitativos!S15,"")</f>
        <v/>
      </c>
      <c r="K30" s="167" t="str">
        <f>IF(Eventograma_e_Quantitativos!T15&lt;&gt;"",Eventograma_e_Quantitativos!T15,"")</f>
        <v/>
      </c>
      <c r="L30" s="167" t="str">
        <f>IF(Eventograma_e_Quantitativos!U15&lt;&gt;"",Eventograma_e_Quantitativos!U15,"")</f>
        <v/>
      </c>
      <c r="M30" s="167" t="str">
        <f>IF(Eventograma_e_Quantitativos!V15&lt;&gt;"",Eventograma_e_Quantitativos!V15,"")</f>
        <v/>
      </c>
      <c r="N30" s="167" t="str">
        <f>IF(Eventograma_e_Quantitativos!W15&lt;&gt;"",Eventograma_e_Quantitativos!W15,"")</f>
        <v/>
      </c>
      <c r="O30" s="167" t="str">
        <f>IF(Eventograma_e_Quantitativos!X15&lt;&gt;"",Eventograma_e_Quantitativos!X15,"")</f>
        <v/>
      </c>
      <c r="P30" s="167" t="str">
        <f>IF(Eventograma_e_Quantitativos!Y15&lt;&gt;"",Eventograma_e_Quantitativos!Y15,"")</f>
        <v/>
      </c>
      <c r="Q30" s="167" t="str">
        <f>IF(Eventograma_e_Quantitativos!Z15&lt;&gt;"",Eventograma_e_Quantitativos!Z15,"")</f>
        <v/>
      </c>
      <c r="R30" s="167" t="str">
        <f>IF(Eventograma_e_Quantitativos!AA15&lt;&gt;"",Eventograma_e_Quantitativos!AA15,"")</f>
        <v/>
      </c>
      <c r="S30" s="167" t="str">
        <f>IF(Eventograma_e_Quantitativos!AB15&lt;&gt;"",Eventograma_e_Quantitativos!AB15,"")</f>
        <v/>
      </c>
      <c r="T30" s="167" t="str">
        <f>IF(Eventograma_e_Quantitativos!AC15&lt;&gt;"",Eventograma_e_Quantitativos!AC15,"")</f>
        <v/>
      </c>
      <c r="U30" s="167" t="str">
        <f>IF(Eventograma_e_Quantitativos!AD15&lt;&gt;"",Eventograma_e_Quantitativos!AD15,"")</f>
        <v/>
      </c>
      <c r="V30" s="167" t="str">
        <f>IF(Eventograma_e_Quantitativos!AE15&lt;&gt;"",Eventograma_e_Quantitativos!AE15,"")</f>
        <v/>
      </c>
      <c r="W30" s="167" t="str">
        <f>IF(Eventograma_e_Quantitativos!AF15&lt;&gt;"",Eventograma_e_Quantitativos!AF15,"")</f>
        <v/>
      </c>
      <c r="X30" s="167" t="str">
        <f>IF(Eventograma_e_Quantitativos!AG15&lt;&gt;"",Eventograma_e_Quantitativos!AG15,"")</f>
        <v/>
      </c>
      <c r="Y30" s="167" t="str">
        <f>IF(Eventograma_e_Quantitativos!AH15&lt;&gt;"",Eventograma_e_Quantitativos!AH15,"")</f>
        <v/>
      </c>
      <c r="Z30" s="167" t="str">
        <f>IF(Eventograma_e_Quantitativos!AI15&lt;&gt;"",Eventograma_e_Quantitativos!AI15,"")</f>
        <v/>
      </c>
      <c r="AA30" s="167" t="str">
        <f>IF(Eventograma_e_Quantitativos!AJ15&lt;&gt;"",Eventograma_e_Quantitativos!AJ15,"")</f>
        <v/>
      </c>
      <c r="AB30" s="167" t="str">
        <f>IF(Eventograma_e_Quantitativos!AK15&lt;&gt;"",Eventograma_e_Quantitativos!AK15,"")</f>
        <v/>
      </c>
      <c r="AC30" s="167" t="str">
        <f>IF(Eventograma_e_Quantitativos!AL15&lt;&gt;"",Eventograma_e_Quantitativos!AL15,"")</f>
        <v/>
      </c>
      <c r="AD30" s="167" t="str">
        <f>IF(Eventograma_e_Quantitativos!AM15&lt;&gt;"",Eventograma_e_Quantitativos!AM15,"")</f>
        <v/>
      </c>
      <c r="AE30" s="167" t="str">
        <f>IF(Eventograma_e_Quantitativos!AN15&lt;&gt;"",Eventograma_e_Quantitativos!AN15,"")</f>
        <v/>
      </c>
      <c r="AF30" s="167" t="str">
        <f>IF(Eventograma_e_Quantitativos!AO15&lt;&gt;"",Eventograma_e_Quantitativos!AO15,"")</f>
        <v/>
      </c>
      <c r="AG30" s="167" t="str">
        <f>IF(Eventograma_e_Quantitativos!AP15&lt;&gt;"",Eventograma_e_Quantitativos!AP15,"")</f>
        <v/>
      </c>
      <c r="AH30" s="167" t="str">
        <f>IF(Eventograma_e_Quantitativos!AQ15&lt;&gt;"",Eventograma_e_Quantitativos!AQ15,"")</f>
        <v/>
      </c>
      <c r="AI30" s="167" t="str">
        <f>IF(Eventograma_e_Quantitativos!AR15&lt;&gt;"",Eventograma_e_Quantitativos!AR15,"")</f>
        <v/>
      </c>
      <c r="AJ30" s="167" t="str">
        <f>IF(Eventograma_e_Quantitativos!AS15&lt;&gt;"",Eventograma_e_Quantitativos!AS15,"")</f>
        <v/>
      </c>
      <c r="AK30" s="167" t="str">
        <f>IF(Eventograma_e_Quantitativos!AT15&lt;&gt;"",Eventograma_e_Quantitativos!AT15,"")</f>
        <v/>
      </c>
      <c r="AL30" s="167" t="str">
        <f>IF(Eventograma_e_Quantitativos!AU15&lt;&gt;"",Eventograma_e_Quantitativos!AU15,"")</f>
        <v/>
      </c>
      <c r="AM30" s="167" t="str">
        <f>IF(Eventograma_e_Quantitativos!AV15&lt;&gt;"",Eventograma_e_Quantitativos!AV15,"")</f>
        <v/>
      </c>
      <c r="AN30" s="167" t="str">
        <f>IF(Eventograma_e_Quantitativos!AW15&lt;&gt;"",Eventograma_e_Quantitativos!AW15,"")</f>
        <v/>
      </c>
      <c r="AO30" s="167" t="str">
        <f>IF(Eventograma_e_Quantitativos!AX15&lt;&gt;"",Eventograma_e_Quantitativos!AX15,"")</f>
        <v/>
      </c>
      <c r="AP30" s="167" t="str">
        <f>IF(Eventograma_e_Quantitativos!AY15&lt;&gt;"",Eventograma_e_Quantitativos!AY15,"")</f>
        <v/>
      </c>
      <c r="AQ30" s="167" t="str">
        <f>IF(Eventograma_e_Quantitativos!AZ15&lt;&gt;"",Eventograma_e_Quantitativos!AZ15,"")</f>
        <v/>
      </c>
      <c r="AR30" s="167" t="str">
        <f>IF(Eventograma_e_Quantitativos!BA15&lt;&gt;"",Eventograma_e_Quantitativos!BA15,"")</f>
        <v/>
      </c>
      <c r="AS30" s="167" t="str">
        <f>IF(Eventograma_e_Quantitativos!BB15&lt;&gt;"",Eventograma_e_Quantitativos!BB15,"")</f>
        <v/>
      </c>
      <c r="AT30" s="167" t="str">
        <f>IF(Eventograma_e_Quantitativos!BC15&lt;&gt;"",Eventograma_e_Quantitativos!BC15,"")</f>
        <v/>
      </c>
      <c r="AU30" s="167" t="str">
        <f>IF(Eventograma_e_Quantitativos!BD15&lt;&gt;"",Eventograma_e_Quantitativos!BD15,"")</f>
        <v/>
      </c>
      <c r="AV30" s="167" t="str">
        <f>IF(Eventograma_e_Quantitativos!BE15&lt;&gt;"",Eventograma_e_Quantitativos!BE15,"")</f>
        <v/>
      </c>
      <c r="AW30" s="167" t="str">
        <f>IF(Eventograma_e_Quantitativos!BF15&lt;&gt;"",Eventograma_e_Quantitativos!BF15,"")</f>
        <v/>
      </c>
      <c r="AX30" s="167" t="str">
        <f>IF(Eventograma_e_Quantitativos!BG15&lt;&gt;"",Eventograma_e_Quantitativos!BG15,"")</f>
        <v/>
      </c>
      <c r="AY30" s="167" t="str">
        <f>IF(Eventograma_e_Quantitativos!BH15&lt;&gt;"",Eventograma_e_Quantitativos!BH15,"")</f>
        <v/>
      </c>
      <c r="AZ30" s="167" t="str">
        <f>IF(Eventograma_e_Quantitativos!BI15&lt;&gt;"",Eventograma_e_Quantitativos!BI15,"")</f>
        <v/>
      </c>
      <c r="BA30" s="167" t="str">
        <f>IF(Eventograma_e_Quantitativos!BJ15&lt;&gt;"",Eventograma_e_Quantitativos!BJ15,"")</f>
        <v/>
      </c>
      <c r="BB30" s="167" t="str">
        <f>IF(Eventograma_e_Quantitativos!BK15&lt;&gt;"",Eventograma_e_Quantitativos!BK15,"")</f>
        <v/>
      </c>
    </row>
    <row r="31" spans="2:55" s="31" customFormat="1" ht="11.25" customHeight="1">
      <c r="B31" s="440" t="s">
        <v>95</v>
      </c>
      <c r="C31" s="442" t="s">
        <v>96</v>
      </c>
      <c r="D31" s="32"/>
      <c r="E31" s="132">
        <v>1</v>
      </c>
      <c r="F31" s="132">
        <v>2</v>
      </c>
      <c r="G31" s="132">
        <v>3</v>
      </c>
      <c r="H31" s="132">
        <v>4</v>
      </c>
      <c r="I31" s="132">
        <v>5</v>
      </c>
      <c r="J31" s="132">
        <v>6</v>
      </c>
      <c r="K31" s="132">
        <v>7</v>
      </c>
      <c r="L31" s="132">
        <v>8</v>
      </c>
      <c r="M31" s="132">
        <v>9</v>
      </c>
      <c r="N31" s="132">
        <v>10</v>
      </c>
      <c r="O31" s="132">
        <v>11</v>
      </c>
      <c r="P31" s="132">
        <v>12</v>
      </c>
      <c r="Q31" s="132">
        <v>13</v>
      </c>
      <c r="R31" s="132">
        <v>14</v>
      </c>
      <c r="S31" s="132">
        <v>15</v>
      </c>
      <c r="T31" s="132">
        <v>16</v>
      </c>
      <c r="U31" s="132">
        <v>17</v>
      </c>
      <c r="V31" s="132">
        <v>18</v>
      </c>
      <c r="W31" s="132">
        <v>19</v>
      </c>
      <c r="X31" s="132">
        <v>20</v>
      </c>
      <c r="Y31" s="132">
        <v>21</v>
      </c>
      <c r="Z31" s="132">
        <v>22</v>
      </c>
      <c r="AA31" s="132">
        <v>23</v>
      </c>
      <c r="AB31" s="132">
        <v>24</v>
      </c>
      <c r="AC31" s="132">
        <v>25</v>
      </c>
      <c r="AD31" s="132">
        <v>26</v>
      </c>
      <c r="AE31" s="132">
        <v>27</v>
      </c>
      <c r="AF31" s="132">
        <v>28</v>
      </c>
      <c r="AG31" s="132">
        <v>29</v>
      </c>
      <c r="AH31" s="132">
        <v>30</v>
      </c>
      <c r="AI31" s="132">
        <v>31</v>
      </c>
      <c r="AJ31" s="132">
        <v>32</v>
      </c>
      <c r="AK31" s="132">
        <v>33</v>
      </c>
      <c r="AL31" s="132">
        <v>34</v>
      </c>
      <c r="AM31" s="132">
        <v>35</v>
      </c>
      <c r="AN31" s="132">
        <v>36</v>
      </c>
      <c r="AO31" s="132">
        <v>37</v>
      </c>
      <c r="AP31" s="132">
        <v>38</v>
      </c>
      <c r="AQ31" s="132">
        <v>39</v>
      </c>
      <c r="AR31" s="132">
        <v>40</v>
      </c>
      <c r="AS31" s="132">
        <v>41</v>
      </c>
      <c r="AT31" s="132">
        <v>42</v>
      </c>
      <c r="AU31" s="132">
        <v>43</v>
      </c>
      <c r="AV31" s="132">
        <v>44</v>
      </c>
      <c r="AW31" s="132">
        <v>45</v>
      </c>
      <c r="AX31" s="132">
        <v>46</v>
      </c>
      <c r="AY31" s="132">
        <v>47</v>
      </c>
      <c r="AZ31" s="132">
        <v>48</v>
      </c>
      <c r="BA31" s="132">
        <v>49</v>
      </c>
      <c r="BB31" s="132">
        <v>50</v>
      </c>
    </row>
    <row r="32" spans="2:55" s="32" customFormat="1" ht="20.25" customHeight="1">
      <c r="B32" s="441"/>
      <c r="C32" s="443"/>
      <c r="D32" s="33"/>
      <c r="E32" s="466" t="s">
        <v>84</v>
      </c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7"/>
      <c r="T32" s="467"/>
      <c r="U32" s="467"/>
      <c r="V32" s="467"/>
      <c r="W32" s="467"/>
      <c r="X32" s="467"/>
      <c r="Y32" s="467"/>
      <c r="Z32" s="467"/>
      <c r="AA32" s="467"/>
      <c r="AB32" s="467"/>
      <c r="AC32" s="467"/>
      <c r="AD32" s="467"/>
      <c r="AE32" s="467"/>
      <c r="AF32" s="467"/>
      <c r="AG32" s="467"/>
      <c r="AH32" s="467"/>
      <c r="AI32" s="467"/>
      <c r="AJ32" s="467"/>
      <c r="AK32" s="467"/>
      <c r="AL32" s="467"/>
      <c r="AM32" s="467"/>
      <c r="AN32" s="467"/>
      <c r="AO32" s="467"/>
      <c r="AP32" s="467"/>
      <c r="AQ32" s="467"/>
      <c r="AR32" s="467"/>
      <c r="AS32" s="467"/>
      <c r="AT32" s="467"/>
      <c r="AU32" s="467"/>
      <c r="AV32" s="467"/>
      <c r="AW32" s="467"/>
      <c r="AX32" s="467"/>
      <c r="AY32" s="467"/>
      <c r="AZ32" s="467"/>
      <c r="BA32" s="467"/>
      <c r="BB32" s="468"/>
    </row>
    <row r="33" spans="2:54" s="27" customFormat="1" ht="4.5" customHeight="1">
      <c r="B33" s="34"/>
      <c r="C33" s="35"/>
      <c r="D33" s="35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</row>
    <row r="34" spans="2:54" ht="13.5" hidden="1">
      <c r="B34" s="130">
        <f ca="1">OFFSET(B34,-1,0)+1</f>
        <v>1</v>
      </c>
      <c r="C34" s="166" t="str">
        <f ca="1">IF(B34&lt;=numEventos,INDEX(Eventos,B34,2),"")</f>
        <v>Administração Local</v>
      </c>
      <c r="D34" s="39" t="s">
        <v>145</v>
      </c>
      <c r="E34" s="176" t="s">
        <v>151</v>
      </c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  <c r="W34" s="177"/>
      <c r="X34" s="177"/>
      <c r="Y34" s="177"/>
      <c r="Z34" s="177"/>
      <c r="AA34" s="177"/>
      <c r="AB34" s="177"/>
      <c r="AC34" s="177"/>
      <c r="AD34" s="177"/>
      <c r="AE34" s="177"/>
      <c r="AF34" s="177"/>
      <c r="AG34" s="177"/>
      <c r="AH34" s="177"/>
      <c r="AI34" s="177"/>
      <c r="AJ34" s="177"/>
      <c r="AK34" s="177"/>
      <c r="AL34" s="177"/>
      <c r="AM34" s="177"/>
      <c r="AN34" s="177"/>
      <c r="AO34" s="177"/>
      <c r="AP34" s="177"/>
      <c r="AQ34" s="177"/>
      <c r="AR34" s="177"/>
      <c r="AS34" s="177"/>
      <c r="AT34" s="177"/>
      <c r="AU34" s="177"/>
      <c r="AV34" s="177"/>
      <c r="AW34" s="177"/>
      <c r="AX34" s="177"/>
      <c r="AY34" s="177"/>
      <c r="AZ34" s="177"/>
      <c r="BA34" s="177"/>
      <c r="BB34" s="178"/>
    </row>
    <row r="35" spans="2:54" ht="13.5" hidden="1">
      <c r="B35" s="130">
        <f ca="1">OFFSET(B35,-1,0)+1</f>
        <v>2</v>
      </c>
      <c r="C35" s="166" t="str">
        <f ca="1">IF(B35&lt;=numEventos,INDEX(Eventos,B35,2),"")</f>
        <v>PAVIMENTAÇÃO</v>
      </c>
      <c r="D35" s="39" t="s">
        <v>145</v>
      </c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131"/>
      <c r="AH35" s="131"/>
      <c r="AI35" s="131"/>
      <c r="AJ35" s="131"/>
      <c r="AK35" s="131"/>
      <c r="AL35" s="131"/>
      <c r="AM35" s="131"/>
      <c r="AN35" s="131"/>
      <c r="AO35" s="131"/>
      <c r="AP35" s="131"/>
      <c r="AQ35" s="131"/>
      <c r="AR35" s="131"/>
      <c r="AS35" s="131"/>
      <c r="AT35" s="131"/>
      <c r="AU35" s="131"/>
      <c r="AV35" s="131"/>
      <c r="AW35" s="131"/>
      <c r="AX35" s="131"/>
      <c r="AY35" s="131"/>
      <c r="AZ35" s="131"/>
      <c r="BA35" s="131"/>
      <c r="BB35" s="131"/>
    </row>
    <row r="36" spans="2:54" ht="13.5" hidden="1">
      <c r="B36" s="130">
        <f ca="1">OFFSET(B36,-1,0)+1</f>
        <v>3</v>
      </c>
      <c r="C36" s="166" t="str">
        <f ca="1">IF(B36&lt;=numEventos,INDEX(Eventos,B36,2),"")</f>
        <v>CALÇADA</v>
      </c>
      <c r="D36" s="39" t="s">
        <v>145</v>
      </c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131"/>
      <c r="Y36" s="131"/>
      <c r="Z36" s="131"/>
      <c r="AA36" s="131"/>
      <c r="AB36" s="131"/>
      <c r="AC36" s="131"/>
      <c r="AD36" s="131"/>
      <c r="AE36" s="131"/>
      <c r="AF36" s="131"/>
      <c r="AG36" s="131"/>
      <c r="AH36" s="131"/>
      <c r="AI36" s="131"/>
      <c r="AJ36" s="131"/>
      <c r="AK36" s="131"/>
      <c r="AL36" s="131"/>
      <c r="AM36" s="131"/>
      <c r="AN36" s="131"/>
      <c r="AO36" s="131"/>
      <c r="AP36" s="131"/>
      <c r="AQ36" s="131"/>
      <c r="AR36" s="131"/>
      <c r="AS36" s="131"/>
      <c r="AT36" s="131"/>
      <c r="AU36" s="131"/>
      <c r="AV36" s="131"/>
      <c r="AW36" s="131"/>
      <c r="AX36" s="131"/>
      <c r="AY36" s="131"/>
      <c r="AZ36" s="131"/>
      <c r="BA36" s="131"/>
      <c r="BB36" s="131"/>
    </row>
    <row r="37" spans="2:54"/>
    <row r="38" spans="2:54" ht="12">
      <c r="G38" s="459" t="s">
        <v>109</v>
      </c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0"/>
      <c r="T38" s="460"/>
      <c r="U38" s="460"/>
      <c r="V38" s="460"/>
      <c r="W38" s="460"/>
      <c r="X38" s="460"/>
      <c r="Y38" s="460"/>
      <c r="Z38" s="460"/>
      <c r="AA38" s="460"/>
      <c r="AB38" s="460"/>
      <c r="AC38" s="460"/>
      <c r="AD38" s="460"/>
      <c r="AE38" s="460"/>
      <c r="AF38" s="460"/>
      <c r="AG38" s="460"/>
      <c r="AH38" s="460"/>
      <c r="AI38" s="460"/>
      <c r="AJ38" s="460"/>
      <c r="AK38" s="460"/>
      <c r="AL38" s="460"/>
      <c r="AM38" s="460"/>
      <c r="AN38" s="460"/>
      <c r="AO38" s="460"/>
      <c r="AP38" s="460"/>
      <c r="AQ38" s="460"/>
      <c r="AR38" s="460"/>
      <c r="AS38" s="460"/>
      <c r="AT38" s="460"/>
      <c r="AU38" s="460"/>
      <c r="AV38" s="460"/>
      <c r="AW38" s="460"/>
      <c r="AX38" s="460"/>
      <c r="AY38" s="460"/>
      <c r="AZ38" s="460"/>
      <c r="BA38" s="460"/>
      <c r="BB38" s="461"/>
    </row>
    <row r="39" spans="2:54" ht="15" customHeight="1">
      <c r="G39" s="462"/>
      <c r="H39" s="463"/>
      <c r="I39" s="463"/>
      <c r="J39" s="464"/>
      <c r="K39" s="462"/>
      <c r="L39" s="463"/>
      <c r="M39" s="463"/>
      <c r="N39" s="464"/>
      <c r="O39" s="462"/>
      <c r="P39" s="463"/>
      <c r="Q39" s="463"/>
      <c r="R39" s="464"/>
      <c r="S39" s="462"/>
      <c r="T39" s="463"/>
      <c r="U39" s="463"/>
      <c r="V39" s="464"/>
      <c r="W39" s="462"/>
      <c r="X39" s="463"/>
      <c r="Y39" s="463"/>
      <c r="Z39" s="464"/>
      <c r="AA39" s="462"/>
      <c r="AB39" s="463"/>
      <c r="AC39" s="463"/>
      <c r="AD39" s="464"/>
      <c r="AE39" s="462"/>
      <c r="AF39" s="463"/>
      <c r="AG39" s="463"/>
      <c r="AH39" s="464"/>
      <c r="AI39" s="462"/>
      <c r="AJ39" s="463"/>
      <c r="AK39" s="463"/>
      <c r="AL39" s="464"/>
      <c r="AM39" s="462"/>
      <c r="AN39" s="463"/>
      <c r="AO39" s="463"/>
      <c r="AP39" s="464"/>
      <c r="AQ39" s="462"/>
      <c r="AR39" s="463"/>
      <c r="AS39" s="463"/>
      <c r="AT39" s="464"/>
      <c r="AU39" s="462"/>
      <c r="AV39" s="463"/>
      <c r="AW39" s="463"/>
      <c r="AX39" s="464"/>
      <c r="AY39" s="462"/>
      <c r="AZ39" s="463"/>
      <c r="BA39" s="463"/>
      <c r="BB39" s="464"/>
    </row>
    <row r="40" spans="2:54" ht="15">
      <c r="B40" s="444" t="s">
        <v>108</v>
      </c>
      <c r="C40" s="445"/>
      <c r="D40"/>
      <c r="E40" s="20"/>
      <c r="F40" s="20"/>
      <c r="G40" s="459">
        <f>(ROW($G40)-ROW($G$40))/8*12+1</f>
        <v>1</v>
      </c>
      <c r="H40" s="460"/>
      <c r="I40" s="460"/>
      <c r="J40" s="461"/>
      <c r="K40" s="459">
        <f>G40+1</f>
        <v>2</v>
      </c>
      <c r="L40" s="460"/>
      <c r="M40" s="460"/>
      <c r="N40" s="461"/>
      <c r="O40" s="459">
        <f>K40+1</f>
        <v>3</v>
      </c>
      <c r="P40" s="460"/>
      <c r="Q40" s="460"/>
      <c r="R40" s="461"/>
      <c r="S40" s="459">
        <f>O40+1</f>
        <v>4</v>
      </c>
      <c r="T40" s="460"/>
      <c r="U40" s="460"/>
      <c r="V40" s="461"/>
      <c r="W40" s="459">
        <f>S40+1</f>
        <v>5</v>
      </c>
      <c r="X40" s="460"/>
      <c r="Y40" s="460"/>
      <c r="Z40" s="461"/>
      <c r="AA40" s="459">
        <f>W40+1</f>
        <v>6</v>
      </c>
      <c r="AB40" s="460"/>
      <c r="AC40" s="460"/>
      <c r="AD40" s="461"/>
      <c r="AE40" s="459">
        <f>AA40+1</f>
        <v>7</v>
      </c>
      <c r="AF40" s="460"/>
      <c r="AG40" s="460"/>
      <c r="AH40" s="461"/>
      <c r="AI40" s="459">
        <f>AE40+1</f>
        <v>8</v>
      </c>
      <c r="AJ40" s="460"/>
      <c r="AK40" s="460"/>
      <c r="AL40" s="461"/>
      <c r="AM40" s="459">
        <f>AI40+1</f>
        <v>9</v>
      </c>
      <c r="AN40" s="460"/>
      <c r="AO40" s="460"/>
      <c r="AP40" s="461"/>
      <c r="AQ40" s="459">
        <f>AM40+1</f>
        <v>10</v>
      </c>
      <c r="AR40" s="460"/>
      <c r="AS40" s="460"/>
      <c r="AT40" s="461"/>
      <c r="AU40" s="459">
        <f>AQ40+1</f>
        <v>11</v>
      </c>
      <c r="AV40" s="460"/>
      <c r="AW40" s="460"/>
      <c r="AX40" s="461"/>
      <c r="AY40" s="459">
        <f>AU40+1</f>
        <v>12</v>
      </c>
      <c r="AZ40" s="460"/>
      <c r="BA40" s="460"/>
      <c r="BB40" s="461"/>
    </row>
    <row r="41" spans="2:54" ht="15">
      <c r="B41" s="448" t="s">
        <v>8</v>
      </c>
      <c r="C41" s="449"/>
      <c r="D41"/>
      <c r="E41" s="446" t="s">
        <v>10</v>
      </c>
      <c r="F41" s="447"/>
      <c r="G41" s="456" t="e">
        <f ca="1">IF(TotalEventos=0,0,G42/TotalEventos)</f>
        <v>#REF!</v>
      </c>
      <c r="H41" s="457"/>
      <c r="I41" s="457"/>
      <c r="J41" s="458"/>
      <c r="K41" s="456" t="e">
        <f ca="1">IF(TotalEventos=0,0,K42/TotalEventos)</f>
        <v>#REF!</v>
      </c>
      <c r="L41" s="457"/>
      <c r="M41" s="457"/>
      <c r="N41" s="458"/>
      <c r="O41" s="456" t="e">
        <f ca="1">IF(TotalEventos=0,0,O42/TotalEventos)</f>
        <v>#REF!</v>
      </c>
      <c r="P41" s="457"/>
      <c r="Q41" s="457"/>
      <c r="R41" s="458"/>
      <c r="S41" s="456" t="e">
        <f ca="1">IF(TotalEventos=0,0,S42/TotalEventos)</f>
        <v>#REF!</v>
      </c>
      <c r="T41" s="457"/>
      <c r="U41" s="457"/>
      <c r="V41" s="458"/>
      <c r="W41" s="456" t="e">
        <f ca="1">IF(TotalEventos=0,0,W42/TotalEventos)</f>
        <v>#REF!</v>
      </c>
      <c r="X41" s="457"/>
      <c r="Y41" s="457"/>
      <c r="Z41" s="458"/>
      <c r="AA41" s="456" t="e">
        <f ca="1">IF(TotalEventos=0,0,AA42/TotalEventos)</f>
        <v>#REF!</v>
      </c>
      <c r="AB41" s="457"/>
      <c r="AC41" s="457"/>
      <c r="AD41" s="458"/>
      <c r="AE41" s="456" t="e">
        <f ca="1">IF(TotalEventos=0,0,AE42/TotalEventos)</f>
        <v>#REF!</v>
      </c>
      <c r="AF41" s="457"/>
      <c r="AG41" s="457"/>
      <c r="AH41" s="458"/>
      <c r="AI41" s="456" t="e">
        <f ca="1">IF(TotalEventos=0,0,AI42/TotalEventos)</f>
        <v>#REF!</v>
      </c>
      <c r="AJ41" s="457"/>
      <c r="AK41" s="457"/>
      <c r="AL41" s="458"/>
      <c r="AM41" s="456" t="e">
        <f ca="1">IF(TotalEventos=0,0,AM42/TotalEventos)</f>
        <v>#REF!</v>
      </c>
      <c r="AN41" s="457"/>
      <c r="AO41" s="457"/>
      <c r="AP41" s="458"/>
      <c r="AQ41" s="456" t="e">
        <f ca="1">IF(TotalEventos=0,0,AQ42/TotalEventos)</f>
        <v>#REF!</v>
      </c>
      <c r="AR41" s="457"/>
      <c r="AS41" s="457"/>
      <c r="AT41" s="458"/>
      <c r="AU41" s="456" t="e">
        <f ca="1">IF(TotalEventos=0,0,AU42/TotalEventos)</f>
        <v>#REF!</v>
      </c>
      <c r="AV41" s="457"/>
      <c r="AW41" s="457"/>
      <c r="AX41" s="458"/>
      <c r="AY41" s="456" t="e">
        <f ca="1">IF(TotalEventos=0,0,AY42/TotalEventos)</f>
        <v>#REF!</v>
      </c>
      <c r="AZ41" s="457"/>
      <c r="BA41" s="457"/>
      <c r="BB41" s="458"/>
    </row>
    <row r="42" spans="2:54" ht="15">
      <c r="B42" s="450"/>
      <c r="C42" s="451"/>
      <c r="D42"/>
      <c r="E42" s="452" t="s">
        <v>11</v>
      </c>
      <c r="F42" s="453"/>
      <c r="G42" s="424" t="e">
        <f ca="1">SUMIF(OFFSET(Import.PLE,1,0,numEventos-1),G40,OFFSET(ValoresPorEvento,1,0,numEventos-1))*(1+INDEX(TotalPorEvento,1,0)/(TotalEventos-INDEX(TotalPorEvento,1,0)))</f>
        <v>#REF!</v>
      </c>
      <c r="H42" s="425"/>
      <c r="I42" s="425"/>
      <c r="J42" s="426"/>
      <c r="K42" s="424" t="e">
        <f ca="1">SUMIF(OFFSET(Import.PLE,1,0,numEventos-1),K40,OFFSET(ValoresPorEvento,1,0,numEventos-1))*(1+INDEX(TotalPorEvento,1,0)/(TotalEventos-INDEX(TotalPorEvento,1,0)))</f>
        <v>#REF!</v>
      </c>
      <c r="L42" s="425"/>
      <c r="M42" s="425"/>
      <c r="N42" s="426"/>
      <c r="O42" s="424" t="e">
        <f ca="1">SUMIF(OFFSET(Import.PLE,1,0,numEventos-1),O40,OFFSET(ValoresPorEvento,1,0,numEventos-1))*(1+INDEX(TotalPorEvento,1,0)/(TotalEventos-INDEX(TotalPorEvento,1,0)))</f>
        <v>#REF!</v>
      </c>
      <c r="P42" s="425"/>
      <c r="Q42" s="425"/>
      <c r="R42" s="426"/>
      <c r="S42" s="424" t="e">
        <f ca="1">SUMIF(OFFSET(Import.PLE,1,0,numEventos-1),S40,OFFSET(ValoresPorEvento,1,0,numEventos-1))*(1+INDEX(TotalPorEvento,1,0)/(TotalEventos-INDEX(TotalPorEvento,1,0)))</f>
        <v>#REF!</v>
      </c>
      <c r="T42" s="425"/>
      <c r="U42" s="425"/>
      <c r="V42" s="426"/>
      <c r="W42" s="424" t="e">
        <f ca="1">SUMIF(OFFSET(Import.PLE,1,0,numEventos-1),W40,OFFSET(ValoresPorEvento,1,0,numEventos-1))*(1+INDEX(TotalPorEvento,1,0)/(TotalEventos-INDEX(TotalPorEvento,1,0)))</f>
        <v>#REF!</v>
      </c>
      <c r="X42" s="425"/>
      <c r="Y42" s="425"/>
      <c r="Z42" s="426"/>
      <c r="AA42" s="424" t="e">
        <f ca="1">SUMIF(OFFSET(Import.PLE,1,0,numEventos-1),AA40,OFFSET(ValoresPorEvento,1,0,numEventos-1))*(1+INDEX(TotalPorEvento,1,0)/(TotalEventos-INDEX(TotalPorEvento,1,0)))</f>
        <v>#REF!</v>
      </c>
      <c r="AB42" s="425"/>
      <c r="AC42" s="425"/>
      <c r="AD42" s="426"/>
      <c r="AE42" s="424" t="e">
        <f ca="1">SUMIF(OFFSET(Import.PLE,1,0,numEventos-1),AE40,OFFSET(ValoresPorEvento,1,0,numEventos-1))*(1+INDEX(TotalPorEvento,1,0)/(TotalEventos-INDEX(TotalPorEvento,1,0)))</f>
        <v>#REF!</v>
      </c>
      <c r="AF42" s="425"/>
      <c r="AG42" s="425"/>
      <c r="AH42" s="426"/>
      <c r="AI42" s="424" t="e">
        <f ca="1">SUMIF(OFFSET(Import.PLE,1,0,numEventos-1),AI40,OFFSET(ValoresPorEvento,1,0,numEventos-1))*(1+INDEX(TotalPorEvento,1,0)/(TotalEventos-INDEX(TotalPorEvento,1,0)))</f>
        <v>#REF!</v>
      </c>
      <c r="AJ42" s="425"/>
      <c r="AK42" s="425"/>
      <c r="AL42" s="426"/>
      <c r="AM42" s="424" t="e">
        <f ca="1">SUMIF(OFFSET(Import.PLE,1,0,numEventos-1),AM40,OFFSET(ValoresPorEvento,1,0,numEventos-1))*(1+INDEX(TotalPorEvento,1,0)/(TotalEventos-INDEX(TotalPorEvento,1,0)))</f>
        <v>#REF!</v>
      </c>
      <c r="AN42" s="425"/>
      <c r="AO42" s="425"/>
      <c r="AP42" s="426"/>
      <c r="AQ42" s="424" t="e">
        <f ca="1">SUMIF(OFFSET(Import.PLE,1,0,numEventos-1),AQ40,OFFSET(ValoresPorEvento,1,0,numEventos-1))*(1+INDEX(TotalPorEvento,1,0)/(TotalEventos-INDEX(TotalPorEvento,1,0)))</f>
        <v>#REF!</v>
      </c>
      <c r="AR42" s="425"/>
      <c r="AS42" s="425"/>
      <c r="AT42" s="426"/>
      <c r="AU42" s="424" t="e">
        <f ca="1">SUMIF(OFFSET(Import.PLE,1,0,numEventos-1),AU40,OFFSET(ValoresPorEvento,1,0,numEventos-1))*(1+INDEX(TotalPorEvento,1,0)/(TotalEventos-INDEX(TotalPorEvento,1,0)))</f>
        <v>#REF!</v>
      </c>
      <c r="AV42" s="425"/>
      <c r="AW42" s="425"/>
      <c r="AX42" s="426"/>
      <c r="AY42" s="424" t="e">
        <f ca="1">SUMIF(OFFSET(Import.PLE,1,0,numEventos-1),AY40,OFFSET(ValoresPorEvento,1,0,numEventos-1))*(1+INDEX(TotalPorEvento,1,0)/(TotalEventos-INDEX(TotalPorEvento,1,0)))</f>
        <v>#REF!</v>
      </c>
      <c r="AZ42" s="425"/>
      <c r="BA42" s="425"/>
      <c r="BB42" s="426"/>
    </row>
    <row r="43" spans="2:54" ht="15">
      <c r="B43" s="448" t="s">
        <v>9</v>
      </c>
      <c r="C43" s="449"/>
      <c r="D43"/>
      <c r="E43" s="454" t="s">
        <v>10</v>
      </c>
      <c r="F43" s="455"/>
      <c r="G43" s="456" t="e">
        <f ca="1">IF(TotalEventos=0,0,G44/TotalEventos)</f>
        <v>#REF!</v>
      </c>
      <c r="H43" s="457"/>
      <c r="I43" s="457"/>
      <c r="J43" s="458"/>
      <c r="K43" s="456" t="e">
        <f ca="1">IF(TotalEventos=0,0,K44/TotalEventos)</f>
        <v>#REF!</v>
      </c>
      <c r="L43" s="457"/>
      <c r="M43" s="457"/>
      <c r="N43" s="458"/>
      <c r="O43" s="456" t="e">
        <f ca="1">IF(TotalEventos=0,0,O44/TotalEventos)</f>
        <v>#REF!</v>
      </c>
      <c r="P43" s="457"/>
      <c r="Q43" s="457"/>
      <c r="R43" s="458"/>
      <c r="S43" s="456" t="e">
        <f ca="1">IF(TotalEventos=0,0,S44/TotalEventos)</f>
        <v>#REF!</v>
      </c>
      <c r="T43" s="457"/>
      <c r="U43" s="457"/>
      <c r="V43" s="458"/>
      <c r="W43" s="456" t="e">
        <f ca="1">IF(TotalEventos=0,0,W44/TotalEventos)</f>
        <v>#REF!</v>
      </c>
      <c r="X43" s="457"/>
      <c r="Y43" s="457"/>
      <c r="Z43" s="458"/>
      <c r="AA43" s="456" t="e">
        <f ca="1">IF(TotalEventos=0,0,AA44/TotalEventos)</f>
        <v>#REF!</v>
      </c>
      <c r="AB43" s="457"/>
      <c r="AC43" s="457"/>
      <c r="AD43" s="458"/>
      <c r="AE43" s="456" t="e">
        <f ca="1">IF(TotalEventos=0,0,AE44/TotalEventos)</f>
        <v>#REF!</v>
      </c>
      <c r="AF43" s="457"/>
      <c r="AG43" s="457"/>
      <c r="AH43" s="458"/>
      <c r="AI43" s="456" t="e">
        <f ca="1">IF(TotalEventos=0,0,AI44/TotalEventos)</f>
        <v>#REF!</v>
      </c>
      <c r="AJ43" s="457"/>
      <c r="AK43" s="457"/>
      <c r="AL43" s="458"/>
      <c r="AM43" s="456" t="e">
        <f ca="1">IF(TotalEventos=0,0,AM44/TotalEventos)</f>
        <v>#REF!</v>
      </c>
      <c r="AN43" s="457"/>
      <c r="AO43" s="457"/>
      <c r="AP43" s="458"/>
      <c r="AQ43" s="456" t="e">
        <f ca="1">IF(TotalEventos=0,0,AQ44/TotalEventos)</f>
        <v>#REF!</v>
      </c>
      <c r="AR43" s="457"/>
      <c r="AS43" s="457"/>
      <c r="AT43" s="458"/>
      <c r="AU43" s="456" t="e">
        <f ca="1">IF(TotalEventos=0,0,AU44/TotalEventos)</f>
        <v>#REF!</v>
      </c>
      <c r="AV43" s="457"/>
      <c r="AW43" s="457"/>
      <c r="AX43" s="458"/>
      <c r="AY43" s="456" t="e">
        <f ca="1">IF(TotalEventos=0,0,AY44/TotalEventos)</f>
        <v>#REF!</v>
      </c>
      <c r="AZ43" s="457"/>
      <c r="BA43" s="457"/>
      <c r="BB43" s="458"/>
    </row>
    <row r="44" spans="2:54" ht="15">
      <c r="B44" s="450"/>
      <c r="C44" s="451"/>
      <c r="D44"/>
      <c r="E44" s="452" t="s">
        <v>11</v>
      </c>
      <c r="F44" s="453"/>
      <c r="G44" s="424" t="e">
        <f ca="1">SUMIF(OFFSET(Import.PLE,1,0,numEventos-1),"&lt;="&amp;G40,OFFSET(ValoresPorEvento,1,0,numEventos-1))*(1+INDEX(TotalPorEvento,1,0)/(TotalEventos-INDEX(TotalPorEvento,1,0)))</f>
        <v>#REF!</v>
      </c>
      <c r="H44" s="425"/>
      <c r="I44" s="425"/>
      <c r="J44" s="426"/>
      <c r="K44" s="424" t="e">
        <f ca="1">K42+G44</f>
        <v>#REF!</v>
      </c>
      <c r="L44" s="425"/>
      <c r="M44" s="425"/>
      <c r="N44" s="426"/>
      <c r="O44" s="424" t="e">
        <f ca="1">O42+K44</f>
        <v>#REF!</v>
      </c>
      <c r="P44" s="425"/>
      <c r="Q44" s="425"/>
      <c r="R44" s="426"/>
      <c r="S44" s="424" t="e">
        <f ca="1">S42+O44</f>
        <v>#REF!</v>
      </c>
      <c r="T44" s="425"/>
      <c r="U44" s="425"/>
      <c r="V44" s="426"/>
      <c r="W44" s="424" t="e">
        <f ca="1">W42+S44</f>
        <v>#REF!</v>
      </c>
      <c r="X44" s="425"/>
      <c r="Y44" s="425"/>
      <c r="Z44" s="426"/>
      <c r="AA44" s="424" t="e">
        <f ca="1">AA42+W44</f>
        <v>#REF!</v>
      </c>
      <c r="AB44" s="425"/>
      <c r="AC44" s="425"/>
      <c r="AD44" s="426"/>
      <c r="AE44" s="424" t="e">
        <f ca="1">AE42+AA44</f>
        <v>#REF!</v>
      </c>
      <c r="AF44" s="425"/>
      <c r="AG44" s="425"/>
      <c r="AH44" s="426"/>
      <c r="AI44" s="424" t="e">
        <f ca="1">AI42+AE44</f>
        <v>#REF!</v>
      </c>
      <c r="AJ44" s="425"/>
      <c r="AK44" s="425"/>
      <c r="AL44" s="426"/>
      <c r="AM44" s="424" t="e">
        <f ca="1">AM42+AI44</f>
        <v>#REF!</v>
      </c>
      <c r="AN44" s="425"/>
      <c r="AO44" s="425"/>
      <c r="AP44" s="426"/>
      <c r="AQ44" s="424" t="e">
        <f ca="1">AQ42+AM44</f>
        <v>#REF!</v>
      </c>
      <c r="AR44" s="425"/>
      <c r="AS44" s="425"/>
      <c r="AT44" s="426"/>
      <c r="AU44" s="424" t="e">
        <f ca="1">AU42+AQ44</f>
        <v>#REF!</v>
      </c>
      <c r="AV44" s="425"/>
      <c r="AW44" s="425"/>
      <c r="AX44" s="426"/>
      <c r="AY44" s="424" t="e">
        <f ca="1">AY42+AU44</f>
        <v>#REF!</v>
      </c>
      <c r="AZ44" s="425"/>
      <c r="BA44" s="425"/>
      <c r="BB44" s="426"/>
    </row>
    <row r="45" spans="2:54">
      <c r="B45" s="20"/>
    </row>
    <row r="46" spans="2:54" ht="24" customHeight="1"/>
    <row r="47" spans="2:54" ht="12">
      <c r="B47" s="422" t="e">
        <f ca="1">Import.Município&amp;", "&amp;TEXT(hoje,"dd")&amp;" de "&amp;TEXT(hoje,"mmmm")&amp;" de "&amp;TEXT(hoje,"aaaa")</f>
        <v>#REF!</v>
      </c>
      <c r="C47" s="422"/>
      <c r="D47" s="422"/>
      <c r="E47" s="422"/>
      <c r="F47" s="422"/>
      <c r="G47" s="422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</row>
    <row r="48" spans="2:54">
      <c r="B48" s="420" t="s">
        <v>43</v>
      </c>
      <c r="C48" s="420"/>
      <c r="AR48" s="41" t="s">
        <v>52</v>
      </c>
      <c r="AS48" s="421">
        <f>respFiscal</f>
        <v>0</v>
      </c>
      <c r="AT48" s="421"/>
      <c r="AU48" s="421"/>
      <c r="AV48" s="421"/>
      <c r="AW48" s="421"/>
      <c r="AX48" s="421"/>
      <c r="AY48" s="421"/>
      <c r="AZ48" s="421"/>
      <c r="BA48" s="421"/>
      <c r="BB48" s="421"/>
    </row>
    <row r="49" spans="44:54">
      <c r="AR49" s="41" t="s">
        <v>42</v>
      </c>
      <c r="AS49" s="421">
        <f>creaFiscal</f>
        <v>0</v>
      </c>
      <c r="AT49" s="421"/>
      <c r="AU49" s="421"/>
      <c r="AV49" s="421"/>
      <c r="AW49" s="421"/>
      <c r="AX49" s="421"/>
      <c r="AY49" s="421"/>
      <c r="AZ49" s="421"/>
      <c r="BA49" s="421"/>
      <c r="BB49" s="421"/>
    </row>
    <row r="50" spans="44:54">
      <c r="AR50" s="41" t="s">
        <v>44</v>
      </c>
      <c r="AS50" s="421">
        <f>artFiscal</f>
        <v>0</v>
      </c>
      <c r="AT50" s="421"/>
      <c r="AU50" s="421"/>
      <c r="AV50" s="421"/>
      <c r="AW50" s="421"/>
      <c r="AX50" s="421"/>
      <c r="AY50" s="421"/>
      <c r="AZ50" s="421"/>
      <c r="BA50" s="421"/>
      <c r="BB50" s="421"/>
    </row>
    <row r="51" spans="44:54"/>
    <row r="52" spans="44:54"/>
    <row r="53" spans="44:54"/>
    <row r="54" spans="44:54"/>
    <row r="55" spans="44:54"/>
    <row r="56" spans="44:54"/>
    <row r="57" spans="44:54"/>
    <row r="58" spans="44:54"/>
    <row r="59" spans="44:54"/>
    <row r="60" spans="44:54"/>
    <row r="61" spans="44:54"/>
    <row r="62" spans="44:54"/>
    <row r="63" spans="44:54"/>
    <row r="64" spans="44:5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 spans="7:9"/>
    <row r="546" spans="7:9"/>
    <row r="547" spans="7:9"/>
    <row r="548" spans="7:9" ht="15" customHeight="1">
      <c r="G548"/>
      <c r="H548"/>
      <c r="I548"/>
    </row>
    <row r="549" spans="7:9"/>
    <row r="550" spans="7:9"/>
    <row r="551" spans="7:9"/>
    <row r="552" spans="7:9"/>
    <row r="553" spans="7:9"/>
    <row r="554" spans="7:9"/>
    <row r="555" spans="7:9"/>
    <row r="556" spans="7:9"/>
    <row r="557" spans="7:9"/>
    <row r="558" spans="7:9"/>
    <row r="559" spans="7:9"/>
    <row r="560" spans="7:9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</sheetData>
  <sheetProtection algorithmName="SHA-512" hashValue="pz26qymTZ/kRRz01EtheKXnYCnbN0zj6NEAPnEt1x0z8v11yLi7JTF+WT3SEm1Y7/KJh7WcmNDvDGNYyXN7Aeg==" saltValue="LkedsS+Ym6XL3kU6tgIpNg==" spinCount="100000" sheet="1" objects="1" scenarios="1"/>
  <mergeCells count="94">
    <mergeCell ref="AS49:BB49"/>
    <mergeCell ref="AY42:BB42"/>
    <mergeCell ref="AS50:BB50"/>
    <mergeCell ref="AU42:AX42"/>
    <mergeCell ref="AE42:AH42"/>
    <mergeCell ref="AS48:BB48"/>
    <mergeCell ref="AQ44:AT44"/>
    <mergeCell ref="AM44:AP44"/>
    <mergeCell ref="AM42:AP42"/>
    <mergeCell ref="AU44:AX44"/>
    <mergeCell ref="AY43:BB43"/>
    <mergeCell ref="AQ43:AT43"/>
    <mergeCell ref="AU43:AX43"/>
    <mergeCell ref="AM43:AP43"/>
    <mergeCell ref="AY44:BB44"/>
    <mergeCell ref="AQ42:AT42"/>
    <mergeCell ref="AA44:AD44"/>
    <mergeCell ref="AI44:AL44"/>
    <mergeCell ref="W43:Z43"/>
    <mergeCell ref="AA42:AD42"/>
    <mergeCell ref="AE43:AH43"/>
    <mergeCell ref="AE44:AH44"/>
    <mergeCell ref="AI43:AL43"/>
    <mergeCell ref="W42:Z42"/>
    <mergeCell ref="B48:C48"/>
    <mergeCell ref="E43:F43"/>
    <mergeCell ref="E44:F44"/>
    <mergeCell ref="B47:G47"/>
    <mergeCell ref="W44:Z44"/>
    <mergeCell ref="G44:J44"/>
    <mergeCell ref="O44:R44"/>
    <mergeCell ref="S43:V43"/>
    <mergeCell ref="B43:C44"/>
    <mergeCell ref="K44:N44"/>
    <mergeCell ref="G43:J43"/>
    <mergeCell ref="S44:V44"/>
    <mergeCell ref="O43:R43"/>
    <mergeCell ref="K43:N43"/>
    <mergeCell ref="K41:N41"/>
    <mergeCell ref="S41:V41"/>
    <mergeCell ref="AE40:AH40"/>
    <mergeCell ref="W41:Z41"/>
    <mergeCell ref="AA41:AD41"/>
    <mergeCell ref="K40:N40"/>
    <mergeCell ref="AE41:AH41"/>
    <mergeCell ref="O41:R41"/>
    <mergeCell ref="AA40:AD40"/>
    <mergeCell ref="W40:Z40"/>
    <mergeCell ref="S42:V42"/>
    <mergeCell ref="AI42:AL42"/>
    <mergeCell ref="K42:N42"/>
    <mergeCell ref="O42:R42"/>
    <mergeCell ref="AA43:AD43"/>
    <mergeCell ref="AY41:BB41"/>
    <mergeCell ref="AQ41:AT41"/>
    <mergeCell ref="AY40:BB40"/>
    <mergeCell ref="AM40:AP40"/>
    <mergeCell ref="AI40:AL40"/>
    <mergeCell ref="AI41:AL41"/>
    <mergeCell ref="AU41:AX41"/>
    <mergeCell ref="AQ40:AT40"/>
    <mergeCell ref="AM41:AP41"/>
    <mergeCell ref="AY20:BB20"/>
    <mergeCell ref="O40:R40"/>
    <mergeCell ref="S40:V40"/>
    <mergeCell ref="AD20:AM20"/>
    <mergeCell ref="E32:BB32"/>
    <mergeCell ref="AU40:AX40"/>
    <mergeCell ref="AX28:BB28"/>
    <mergeCell ref="AI28:AS28"/>
    <mergeCell ref="W39:Z39"/>
    <mergeCell ref="D20:V20"/>
    <mergeCell ref="AE39:AH39"/>
    <mergeCell ref="AU39:AX39"/>
    <mergeCell ref="AQ39:AT39"/>
    <mergeCell ref="AA39:AD39"/>
    <mergeCell ref="AA28:AD28"/>
    <mergeCell ref="AI39:AL39"/>
    <mergeCell ref="AM39:AP39"/>
    <mergeCell ref="G38:BB38"/>
    <mergeCell ref="S39:V39"/>
    <mergeCell ref="G39:J39"/>
    <mergeCell ref="K39:N39"/>
    <mergeCell ref="O39:R39"/>
    <mergeCell ref="AY39:BB39"/>
    <mergeCell ref="G41:J41"/>
    <mergeCell ref="B41:C42"/>
    <mergeCell ref="B31:B32"/>
    <mergeCell ref="C31:C32"/>
    <mergeCell ref="E42:F42"/>
    <mergeCell ref="E41:F41"/>
    <mergeCell ref="B40:C40"/>
    <mergeCell ref="G40:J40"/>
    <mergeCell ref="G42:J42"/>
  </mergeCells>
  <phoneticPr fontId="0" type="noConversion"/>
  <conditionalFormatting sqref="B1:C1 B34:C36">
    <cfRule type="expression" dxfId="14" priority="109" stopIfTrue="1">
      <formula>$B1&gt;numEventos</formula>
    </cfRule>
  </conditionalFormatting>
  <conditionalFormatting sqref="E1:BB1 E35:BB36">
    <cfRule type="expression" dxfId="13" priority="58" stopIfTrue="1">
      <formula>E1&gt;mediçao</formula>
    </cfRule>
    <cfRule type="expression" dxfId="12" priority="59" stopIfTrue="1">
      <formula>E1=mediçao</formula>
    </cfRule>
    <cfRule type="expression" dxfId="11" priority="60" stopIfTrue="1">
      <formula>INDEX(ValoresPorEvento,$B1,E$31)=0</formula>
    </cfRule>
  </conditionalFormatting>
  <conditionalFormatting sqref="G41:BB41">
    <cfRule type="expression" dxfId="10" priority="91" stopIfTrue="1">
      <formula>G40&gt;mediçao</formula>
    </cfRule>
    <cfRule type="expression" dxfId="9" priority="92" stopIfTrue="1">
      <formula>G40=mediçao</formula>
    </cfRule>
  </conditionalFormatting>
  <conditionalFormatting sqref="G42:BB42">
    <cfRule type="expression" dxfId="8" priority="79" stopIfTrue="1">
      <formula>G40=mediçao</formula>
    </cfRule>
    <cfRule type="expression" dxfId="7" priority="82" stopIfTrue="1">
      <formula>G40&gt;mediçao</formula>
    </cfRule>
  </conditionalFormatting>
  <conditionalFormatting sqref="G43:BB43">
    <cfRule type="expression" dxfId="6" priority="78" stopIfTrue="1">
      <formula>G40=mediçao</formula>
    </cfRule>
    <cfRule type="expression" dxfId="5" priority="81" stopIfTrue="1">
      <formula>G40&gt;mediçao</formula>
    </cfRule>
  </conditionalFormatting>
  <conditionalFormatting sqref="G44:BB44">
    <cfRule type="expression" dxfId="4" priority="77" stopIfTrue="1">
      <formula>G40=mediçao</formula>
    </cfRule>
    <cfRule type="expression" dxfId="3" priority="80" stopIfTrue="1">
      <formula>G40&gt;mediçao</formula>
    </cfRule>
  </conditionalFormatting>
  <dataValidations count="3">
    <dataValidation type="list" allowBlank="1" showDropDown="1" showErrorMessage="1" error="É permitido digitar apenas o número da medição atual, em eventos que não sejam nulos." prompt="Preenchimento Fiscalização: Preencher com o número do PERÍODO em que o evento foi concluído. _x000a__x000a_Preenchimento CAIXA: se o evento será glosado, adicionar &quot;.&quot; ao final do período." sqref="E1:BB1 F34:BB36 E35:E36" xr:uid="{00000000-0002-0000-1400-000000000000}">
      <formula1>IF(INDEX(ValoresPorEvento,$B1,E$31)=0,"",mediçao)</formula1>
    </dataValidation>
    <dataValidation allowBlank="1" showInputMessage="1" showErrorMessage="1" promptTitle="Nº da medição" prompt="Use as setas para alterar o valor" sqref="AY27:BB27" xr:uid="{00000000-0002-0000-1400-000001000000}"/>
    <dataValidation type="textLength" operator="lessThan" showInputMessage="1" error="Digite a data de medição nas colunas de medição à direita &gt;&gt;&gt;" prompt="Digite a data de medição abaixo dos eventos" sqref="AI28:AS28" xr:uid="{00000000-0002-0000-1400-000002000000}">
      <formula1>0</formula1>
    </dataValidation>
  </dataValidations>
  <pageMargins left="0.78740157480314965" right="0.78740157480314965" top="0.78740157480314965" bottom="0.78740157480314965" header="0.31496062992125984" footer="0.31496062992125984"/>
  <pageSetup paperSize="9" scale="65" fitToWidth="0" fitToHeight="0" pageOrder="overThenDown" orientation="landscape" horizontalDpi="4294967295" verticalDpi="4294967295" r:id="rId1"/>
  <headerFooter>
    <oddFooter>&amp;R&amp;P&amp;L27.477 v006   micro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021" r:id="rId4" name="Spinner 1613">
              <controlPr defaultSize="0" print="0" autoPict="0">
                <anchor moveWithCells="1" sizeWithCells="1">
                  <from>
                    <xdr:col>52</xdr:col>
                    <xdr:colOff>228600</xdr:colOff>
                    <xdr:row>26</xdr:row>
                    <xdr:rowOff>142875</xdr:rowOff>
                  </from>
                  <to>
                    <xdr:col>53</xdr:col>
                    <xdr:colOff>228600</xdr:colOff>
                    <xdr:row>28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Plan3">
    <pageSetUpPr fitToPage="1"/>
  </sheetPr>
  <dimension ref="B1:Q45"/>
  <sheetViews>
    <sheetView showGridLines="0" view="pageBreakPreview" topLeftCell="A2" zoomScale="130" zoomScaleNormal="100" zoomScaleSheetLayoutView="130" workbookViewId="0">
      <selection activeCell="F33" sqref="F33"/>
    </sheetView>
  </sheetViews>
  <sheetFormatPr defaultRowHeight="11.25"/>
  <cols>
    <col min="1" max="1" width="1.42578125" style="21" customWidth="1"/>
    <col min="2" max="2" width="6.7109375" style="21" customWidth="1"/>
    <col min="3" max="3" width="6.7109375" style="21" hidden="1" customWidth="1"/>
    <col min="4" max="4" width="10.28515625" style="21" customWidth="1"/>
    <col min="5" max="6" width="13.5703125" style="21" customWidth="1"/>
    <col min="7" max="8" width="8.5703125" style="21" customWidth="1"/>
    <col min="9" max="9" width="8.140625" style="21" customWidth="1"/>
    <col min="10" max="12" width="8.5703125" style="21" customWidth="1"/>
    <col min="13" max="13" width="9.140625" style="21"/>
    <col min="14" max="14" width="1.140625" style="21" customWidth="1"/>
    <col min="15" max="15" width="7" style="21" customWidth="1"/>
    <col min="16" max="16" width="14.28515625" style="21" customWidth="1"/>
    <col min="17" max="16384" width="9.140625" style="21"/>
  </cols>
  <sheetData>
    <row r="1" spans="2:17" hidden="1">
      <c r="B1" s="37" t="e">
        <f ca="1">OFFSET(B1,-1,0)+1</f>
        <v>#REF!</v>
      </c>
      <c r="C1" s="37">
        <f ca="1">IF(OR(D1="",D1&lt;dataInicioObra),"",COUNTIF(CronoPrev!$C$14:$C$25,"&lt;"&amp;(D1-7))+1)</f>
        <v>1</v>
      </c>
      <c r="D1" s="45">
        <f ca="1">OFFSET(PLE!$G$39,TRUNC((ROW($B1)-ROW($B$14))/12,0)*8,MOD(ROW($B1)-ROW($B$14),12)*4)</f>
        <v>47</v>
      </c>
      <c r="E1" s="179">
        <f ca="1">OFFSET(PLE!$G$42,TRUNC((ROW($B1)-ROW($B$14))/12,0)*8,MOD(ROW(B1)-ROW($B$14),12)*4)</f>
        <v>0</v>
      </c>
      <c r="F1" s="179" t="e">
        <f ca="1">E1+OFFSET(F1,-1,0)</f>
        <v>#REF!</v>
      </c>
      <c r="G1" s="38">
        <f ca="1">OFFSET(PLE!$G$41,TRUNC((ROW($B1)-ROW($B$14))/12,0)*8,MOD(ROW(B1)-ROW($B$14),12)*4)</f>
        <v>0</v>
      </c>
      <c r="H1" s="38" t="e">
        <f ca="1">G1+OFFSET(H1,-1,0)</f>
        <v>#REF!</v>
      </c>
      <c r="I1" s="38" t="e">
        <f ca="1">IF(C1="","",IF(C1&gt;Cronograma.NumPeríodos,1,VLOOKUP(C1,CronoPrev!$B$14:$G$25,6,FALSE)))</f>
        <v>#REF!</v>
      </c>
      <c r="J1" s="138">
        <f ca="1">D1-dataInicioObra</f>
        <v>47</v>
      </c>
      <c r="K1" s="37" t="e">
        <f ca="1">INDEX(OFFSET(CronoPrev,0,3,,1),COUNTIF(OFFSET(CronoPrev,0,5,,1),"&lt;"&amp;H1))+ROUND((H1-IF(""=(INDEX(OFFSET(CronoPrev,0,5,,1),COUNTIF(OFFSET(CronoPrev,0,5,,1),"&lt;"&amp;H1))),0,INDEX(OFFSET(CronoPrev,0,5,,1),COUNTIF(OFFSET(CronoPrev,0,5,,1),"&lt;"&amp;H1))))/INDEX(OFFSET(CronoPrev,0,4,,1),COUNTIF(OFFSET(CronoPrev,0,5,,1),"&lt;"&amp;H1)+1)*INDEX(OFFSET(CronoPrev,0,2,,1),COUNTIF(OFFSET(CronoPrev,0,5,,1),"&lt;"&amp;H1)+1),0)</f>
        <v>#REF!</v>
      </c>
      <c r="L1" s="37" t="e">
        <f ca="1">IF(C1="","",K1-J1)</f>
        <v>#REF!</v>
      </c>
      <c r="M1" s="38" t="e">
        <f ca="1">IF(C1="","",L1/SUM(OFFSET(CronoPrev!$D$14,0,0,Cronograma.NumPeríodos)))</f>
        <v>#REF!</v>
      </c>
    </row>
    <row r="2" spans="2:17" s="26" customFormat="1" ht="21" customHeight="1">
      <c r="E2" s="478" t="s">
        <v>116</v>
      </c>
      <c r="F2" s="478"/>
      <c r="G2" s="478"/>
      <c r="H2" s="478"/>
      <c r="I2" s="478"/>
      <c r="J2" s="478"/>
      <c r="P2" s="137" t="s">
        <v>117</v>
      </c>
      <c r="Q2"/>
    </row>
    <row r="4" spans="2:17" ht="15">
      <c r="B4"/>
      <c r="C4"/>
      <c r="D4"/>
      <c r="E4"/>
      <c r="F4"/>
      <c r="G4"/>
      <c r="H4"/>
      <c r="I4"/>
      <c r="J4"/>
      <c r="K4"/>
      <c r="L4"/>
      <c r="M4"/>
    </row>
    <row r="5" spans="2:17" ht="15">
      <c r="B5"/>
      <c r="C5"/>
      <c r="D5"/>
      <c r="E5"/>
      <c r="F5"/>
      <c r="G5"/>
      <c r="H5"/>
      <c r="I5"/>
      <c r="J5"/>
      <c r="K5"/>
      <c r="L5"/>
      <c r="M5"/>
    </row>
    <row r="6" spans="2:17" ht="15">
      <c r="B6"/>
      <c r="C6"/>
      <c r="D6"/>
      <c r="E6"/>
      <c r="F6"/>
      <c r="G6"/>
      <c r="H6"/>
      <c r="I6"/>
      <c r="J6"/>
      <c r="K6"/>
      <c r="L6"/>
      <c r="M6"/>
    </row>
    <row r="7" spans="2:17" ht="15" hidden="1">
      <c r="B7"/>
      <c r="C7"/>
      <c r="D7"/>
      <c r="E7"/>
      <c r="F7"/>
      <c r="G7"/>
      <c r="H7"/>
      <c r="I7"/>
      <c r="J7"/>
      <c r="K7"/>
      <c r="L7"/>
      <c r="M7"/>
    </row>
    <row r="8" spans="2:17" ht="15" hidden="1">
      <c r="B8"/>
      <c r="C8"/>
      <c r="D8"/>
      <c r="E8"/>
      <c r="F8"/>
      <c r="G8"/>
      <c r="H8"/>
      <c r="I8"/>
      <c r="J8"/>
      <c r="K8"/>
      <c r="L8"/>
      <c r="M8"/>
    </row>
    <row r="9" spans="2:17" ht="10.5" customHeight="1">
      <c r="B9" s="27"/>
      <c r="I9" s="41"/>
    </row>
    <row r="10" spans="2:17">
      <c r="B10" s="27" t="s">
        <v>18</v>
      </c>
      <c r="M10" s="41" t="e">
        <f ca="1">"Valor de Investimento: R$ "&amp;TEXT(TotalEventos,"#.###,00")</f>
        <v>#REF!</v>
      </c>
      <c r="O10" s="27" t="s">
        <v>85</v>
      </c>
    </row>
    <row r="11" spans="2:17" ht="16.5" customHeight="1">
      <c r="B11" s="479" t="s">
        <v>21</v>
      </c>
      <c r="C11" s="479" t="s">
        <v>13</v>
      </c>
      <c r="D11" s="479" t="s">
        <v>20</v>
      </c>
      <c r="E11" s="466" t="s">
        <v>115</v>
      </c>
      <c r="F11" s="468"/>
      <c r="G11" s="466" t="s">
        <v>104</v>
      </c>
      <c r="H11" s="468"/>
      <c r="I11" s="481" t="s">
        <v>16</v>
      </c>
      <c r="J11" s="479" t="s">
        <v>26</v>
      </c>
      <c r="K11" s="479" t="s">
        <v>19</v>
      </c>
      <c r="L11" s="479" t="s">
        <v>87</v>
      </c>
      <c r="M11" s="479" t="s">
        <v>22</v>
      </c>
      <c r="O11" s="479" t="s">
        <v>86</v>
      </c>
      <c r="P11" s="479" t="s">
        <v>113</v>
      </c>
    </row>
    <row r="12" spans="2:17" ht="23.25" customHeight="1">
      <c r="B12" s="479"/>
      <c r="C12" s="479"/>
      <c r="D12" s="479"/>
      <c r="E12" s="104" t="s">
        <v>114</v>
      </c>
      <c r="F12" s="104" t="s">
        <v>9</v>
      </c>
      <c r="G12" s="103" t="s">
        <v>114</v>
      </c>
      <c r="H12" s="103" t="s">
        <v>9</v>
      </c>
      <c r="I12" s="482"/>
      <c r="J12" s="479"/>
      <c r="K12" s="479"/>
      <c r="L12" s="479"/>
      <c r="M12" s="480"/>
      <c r="O12" s="479"/>
      <c r="P12" s="480"/>
    </row>
    <row r="13" spans="2:17" ht="3.75" customHeight="1">
      <c r="B13" s="42"/>
      <c r="C13" s="42"/>
      <c r="D13" s="102" t="s">
        <v>83</v>
      </c>
      <c r="J13" s="44"/>
      <c r="K13" s="44"/>
      <c r="L13" s="44"/>
      <c r="M13" s="19"/>
    </row>
    <row r="14" spans="2:17">
      <c r="B14" s="37">
        <f ca="1">OFFSET(B14,-1,0)+1</f>
        <v>1</v>
      </c>
      <c r="C14" s="37">
        <f ca="1">IF(OR(D14="",D14&lt;dataInicioObra),"",COUNTIF(CronoPrev!$C$14:$C$25,"&lt;"&amp;(D14-7))+1)</f>
        <v>1</v>
      </c>
      <c r="D14" s="45">
        <f ca="1">OFFSET(PLE!$G$39,TRUNC((ROW($B14)-ROW($B$14))/12,0)*8,MOD(ROW($B14)-ROW($B$14),12)*4)</f>
        <v>0</v>
      </c>
      <c r="E14" s="179" t="e">
        <f ca="1">OFFSET(PLE!$G$42,TRUNC((ROW($B14)-ROW($B$14))/12,0)*8,MOD(ROW(B14)-ROW($B$14),12)*4)</f>
        <v>#REF!</v>
      </c>
      <c r="F14" s="179" t="e">
        <f ca="1">E14+OFFSET(F14,-1,0)</f>
        <v>#REF!</v>
      </c>
      <c r="G14" s="38" t="e">
        <f ca="1">OFFSET(PLE!$G$41,TRUNC((ROW($B14)-ROW($B$14))/12,0)*8,MOD(ROW(B14)-ROW($B$14),12)*4)</f>
        <v>#REF!</v>
      </c>
      <c r="H14" s="38" t="e">
        <f ca="1">G14+OFFSET(H14,-1,0)</f>
        <v>#REF!</v>
      </c>
      <c r="I14" s="38" t="e">
        <f ca="1">IF(C14="","",IF(C14&gt;Cronograma.NumPeríodos,1,VLOOKUP(C14,CronoPrev!$B$14:$G$25,6,FALSE)))</f>
        <v>#REF!</v>
      </c>
      <c r="J14" s="138">
        <f t="shared" ref="J14:J37" ca="1" si="0">D14-dataInicioObra</f>
        <v>0</v>
      </c>
      <c r="K14" s="37" t="e">
        <f ca="1">INDEX(OFFSET(CronoPrev,0,3,,1),COUNTIF(OFFSET(CronoPrev,0,5,,1),"&lt;"&amp;H14))+ROUND((H14-IF(""=(INDEX(OFFSET(CronoPrev,0,5,,1),COUNTIF(OFFSET(CronoPrev,0,5,,1),"&lt;"&amp;H14))),0,INDEX(OFFSET(CronoPrev,0,5,,1),COUNTIF(OFFSET(CronoPrev,0,5,,1),"&lt;"&amp;H14))))/INDEX(OFFSET(CronoPrev,0,4,,1),COUNTIF(OFFSET(CronoPrev,0,5,,1),"&lt;"&amp;H14)+1)*INDEX(OFFSET(CronoPrev,0,2,,1),COUNTIF(OFFSET(CronoPrev,0,5,,1),"&lt;"&amp;H14)+1),0)</f>
        <v>#REF!</v>
      </c>
      <c r="L14" s="37" t="e">
        <f ca="1">IF(C14="","",K14-J14)</f>
        <v>#REF!</v>
      </c>
      <c r="M14" s="38" t="e">
        <f ca="1">IF(C14="","",L14/SUM(OFFSET(CronoPrev!$D$14,0,0,Cronograma.NumPeríodos)))</f>
        <v>#REF!</v>
      </c>
      <c r="O14" s="54">
        <v>1</v>
      </c>
      <c r="P14" s="105">
        <f ca="1">SUMIF(OFFSET(Eventograma_e_Quantitativos!$DK$18,1,0):OFFSET(Eventograma_e_Quantitativos!$DK$36,-1,0),Resumo_de_Acompanhamento!$O14,OFFSET(Eventograma_e_Quantitativos!$DL$18,1,0):OFFSET(Eventograma_e_Quantitativos!$DL$36,-1,0))</f>
        <v>0</v>
      </c>
    </row>
    <row r="15" spans="2:17">
      <c r="B15" s="37">
        <f t="shared" ref="B15:B37" ca="1" si="1">OFFSET(B15,-1,0)+1</f>
        <v>2</v>
      </c>
      <c r="C15" s="37">
        <f ca="1">IF(OR(D15="",D15&lt;dataInicioObra),"",COUNTIF(CronoPrev!$C$14:$C$25,"&lt;"&amp;(D15-7))+1)</f>
        <v>1</v>
      </c>
      <c r="D15" s="45">
        <f ca="1">OFFSET(PLE!$G$39,TRUNC((ROW($B15)-ROW($B$14))/12,0)*8,MOD(ROW($B15)-ROW($B$14),12)*4)</f>
        <v>0</v>
      </c>
      <c r="E15" s="179" t="e">
        <f ca="1">OFFSET(PLE!$G$42,TRUNC((ROW($B15)-ROW($B$14))/12,0)*8,MOD(ROW(B15)-ROW($B$14),12)*4)</f>
        <v>#REF!</v>
      </c>
      <c r="F15" s="179" t="e">
        <f t="shared" ref="F15:F37" ca="1" si="2">E15+OFFSET(F15,-1,0)</f>
        <v>#REF!</v>
      </c>
      <c r="G15" s="38" t="e">
        <f ca="1">OFFSET(PLE!$G$41,TRUNC((ROW($B15)-ROW($B$14))/12,0)*8,MOD(ROW(B15)-ROW($B$14),12)*4)</f>
        <v>#REF!</v>
      </c>
      <c r="H15" s="38" t="e">
        <f t="shared" ref="H15:H37" ca="1" si="3">G15+OFFSET(H15,-1,0)</f>
        <v>#REF!</v>
      </c>
      <c r="I15" s="38" t="e">
        <f ca="1">IF(C15="","",IF(C15&gt;Cronograma.NumPeríodos,1,VLOOKUP(C15,CronoPrev!$B$14:$G$25,6,FALSE)))</f>
        <v>#REF!</v>
      </c>
      <c r="J15" s="138">
        <f t="shared" ca="1" si="0"/>
        <v>0</v>
      </c>
      <c r="K15" s="37" t="e">
        <f t="shared" ref="K15:K37" ca="1" si="4">INDEX(OFFSET(CronoPrev,0,3,,1),COUNTIF(OFFSET(CronoPrev,0,5,,1),"&lt;"&amp;H15))+ROUND((H15-IF(""=(INDEX(OFFSET(CronoPrev,0,5,,1),COUNTIF(OFFSET(CronoPrev,0,5,,1),"&lt;"&amp;H15))),0,INDEX(OFFSET(CronoPrev,0,5,,1),COUNTIF(OFFSET(CronoPrev,0,5,,1),"&lt;"&amp;H15))))/INDEX(OFFSET(CronoPrev,0,4,,1),COUNTIF(OFFSET(CronoPrev,0,5,,1),"&lt;"&amp;H15)+1)*INDEX(OFFSET(CronoPrev,0,2,,1),COUNTIF(OFFSET(CronoPrev,0,5,,1),"&lt;"&amp;H15)+1),0)</f>
        <v>#REF!</v>
      </c>
      <c r="L15" s="37" t="e">
        <f t="shared" ref="L15:L37" ca="1" si="5">IF(C15="","",K15-J15)</f>
        <v>#REF!</v>
      </c>
      <c r="M15" s="38" t="e">
        <f ca="1">IF(C15="","",L15/SUM(OFFSET(CronoPrev!$D$14,0,0,Cronograma.NumPeríodos)))</f>
        <v>#REF!</v>
      </c>
      <c r="O15" s="54">
        <v>2</v>
      </c>
      <c r="P15" s="105">
        <f ca="1">SUMIF(OFFSET(Eventograma_e_Quantitativos!$DK$18,1,0):OFFSET(Eventograma_e_Quantitativos!$DK$36,-1,0),Resumo_de_Acompanhamento!$O15,OFFSET(Eventograma_e_Quantitativos!$DL$18,1,0):OFFSET(Eventograma_e_Quantitativos!$DL$36,-1,0))</f>
        <v>0</v>
      </c>
    </row>
    <row r="16" spans="2:17">
      <c r="B16" s="37">
        <f t="shared" ca="1" si="1"/>
        <v>3</v>
      </c>
      <c r="C16" s="37">
        <f ca="1">IF(OR(D16="",D16&lt;dataInicioObra),"",COUNTIF(CronoPrev!$C$14:$C$25,"&lt;"&amp;(D16-7))+1)</f>
        <v>1</v>
      </c>
      <c r="D16" s="45">
        <f ca="1">OFFSET(PLE!$G$39,TRUNC((ROW($B16)-ROW($B$14))/12,0)*8,MOD(ROW($B16)-ROW($B$14),12)*4)</f>
        <v>0</v>
      </c>
      <c r="E16" s="179" t="e">
        <f ca="1">OFFSET(PLE!$G$42,TRUNC((ROW($B16)-ROW($B$14))/12,0)*8,MOD(ROW(B16)-ROW($B$14),12)*4)</f>
        <v>#REF!</v>
      </c>
      <c r="F16" s="179" t="e">
        <f t="shared" ca="1" si="2"/>
        <v>#REF!</v>
      </c>
      <c r="G16" s="38" t="e">
        <f ca="1">OFFSET(PLE!$G$41,TRUNC((ROW($B16)-ROW($B$14))/12,0)*8,MOD(ROW(B16)-ROW($B$14),12)*4)</f>
        <v>#REF!</v>
      </c>
      <c r="H16" s="38" t="e">
        <f t="shared" ca="1" si="3"/>
        <v>#REF!</v>
      </c>
      <c r="I16" s="38" t="e">
        <f ca="1">IF(C16="","",IF(C16&gt;Cronograma.NumPeríodos,1,VLOOKUP(C16,CronoPrev!$B$14:$G$25,6,FALSE)))</f>
        <v>#REF!</v>
      </c>
      <c r="J16" s="138">
        <f t="shared" ca="1" si="0"/>
        <v>0</v>
      </c>
      <c r="K16" s="37" t="e">
        <f t="shared" ca="1" si="4"/>
        <v>#REF!</v>
      </c>
      <c r="L16" s="37" t="e">
        <f t="shared" ca="1" si="5"/>
        <v>#REF!</v>
      </c>
      <c r="M16" s="38" t="e">
        <f ca="1">IF(C16="","",L16/SUM(OFFSET(CronoPrev!$D$14,0,0,Cronograma.NumPeríodos)))</f>
        <v>#REF!</v>
      </c>
      <c r="O16" s="54">
        <v>3</v>
      </c>
      <c r="P16" s="105">
        <f ca="1">SUMIF(OFFSET(Eventograma_e_Quantitativos!$DK$18,1,0):OFFSET(Eventograma_e_Quantitativos!$DK$36,-1,0),Resumo_de_Acompanhamento!$O16,OFFSET(Eventograma_e_Quantitativos!$DL$18,1,0):OFFSET(Eventograma_e_Quantitativos!$DL$36,-1,0))</f>
        <v>0</v>
      </c>
    </row>
    <row r="17" spans="2:16">
      <c r="B17" s="37">
        <f t="shared" ca="1" si="1"/>
        <v>4</v>
      </c>
      <c r="C17" s="37">
        <f ca="1">IF(OR(D17="",D17&lt;dataInicioObra),"",COUNTIF(CronoPrev!$C$14:$C$25,"&lt;"&amp;(D17-7))+1)</f>
        <v>1</v>
      </c>
      <c r="D17" s="45">
        <f ca="1">OFFSET(PLE!$G$39,TRUNC((ROW($B17)-ROW($B$14))/12,0)*8,MOD(ROW($B17)-ROW($B$14),12)*4)</f>
        <v>0</v>
      </c>
      <c r="E17" s="179" t="e">
        <f ca="1">OFFSET(PLE!$G$42,TRUNC((ROW($B17)-ROW($B$14))/12,0)*8,MOD(ROW(B17)-ROW($B$14),12)*4)</f>
        <v>#REF!</v>
      </c>
      <c r="F17" s="179" t="e">
        <f t="shared" ca="1" si="2"/>
        <v>#REF!</v>
      </c>
      <c r="G17" s="38" t="e">
        <f ca="1">OFFSET(PLE!$G$41,TRUNC((ROW($B17)-ROW($B$14))/12,0)*8,MOD(ROW(B17)-ROW($B$14),12)*4)</f>
        <v>#REF!</v>
      </c>
      <c r="H17" s="38" t="e">
        <f t="shared" ca="1" si="3"/>
        <v>#REF!</v>
      </c>
      <c r="I17" s="38" t="e">
        <f ca="1">IF(C17="","",IF(C17&gt;Cronograma.NumPeríodos,1,VLOOKUP(C17,CronoPrev!$B$14:$G$25,6,FALSE)))</f>
        <v>#REF!</v>
      </c>
      <c r="J17" s="138">
        <f t="shared" ca="1" si="0"/>
        <v>0</v>
      </c>
      <c r="K17" s="37" t="e">
        <f t="shared" ca="1" si="4"/>
        <v>#REF!</v>
      </c>
      <c r="L17" s="37" t="e">
        <f t="shared" ca="1" si="5"/>
        <v>#REF!</v>
      </c>
      <c r="M17" s="38" t="e">
        <f ca="1">IF(C17="","",L17/SUM(OFFSET(CronoPrev!$D$14,0,0,Cronograma.NumPeríodos)))</f>
        <v>#REF!</v>
      </c>
      <c r="O17" s="54">
        <v>4</v>
      </c>
      <c r="P17" s="105">
        <f ca="1">SUMIF(OFFSET(Eventograma_e_Quantitativos!$DK$18,1,0):OFFSET(Eventograma_e_Quantitativos!$DK$36,-1,0),Resumo_de_Acompanhamento!$O17,OFFSET(Eventograma_e_Quantitativos!$DL$18,1,0):OFFSET(Eventograma_e_Quantitativos!$DL$36,-1,0))</f>
        <v>0</v>
      </c>
    </row>
    <row r="18" spans="2:16">
      <c r="B18" s="37">
        <f t="shared" ca="1" si="1"/>
        <v>5</v>
      </c>
      <c r="C18" s="37">
        <f ca="1">IF(OR(D18="",D18&lt;dataInicioObra),"",COUNTIF(CronoPrev!$C$14:$C$25,"&lt;"&amp;(D18-7))+1)</f>
        <v>1</v>
      </c>
      <c r="D18" s="45">
        <f ca="1">OFFSET(PLE!$G$39,TRUNC((ROW($B18)-ROW($B$14))/12,0)*8,MOD(ROW($B18)-ROW($B$14),12)*4)</f>
        <v>0</v>
      </c>
      <c r="E18" s="179" t="e">
        <f ca="1">OFFSET(PLE!$G$42,TRUNC((ROW($B18)-ROW($B$14))/12,0)*8,MOD(ROW(B18)-ROW($B$14),12)*4)</f>
        <v>#REF!</v>
      </c>
      <c r="F18" s="179" t="e">
        <f t="shared" ca="1" si="2"/>
        <v>#REF!</v>
      </c>
      <c r="G18" s="38" t="e">
        <f ca="1">OFFSET(PLE!$G$41,TRUNC((ROW($B18)-ROW($B$14))/12,0)*8,MOD(ROW(B18)-ROW($B$14),12)*4)</f>
        <v>#REF!</v>
      </c>
      <c r="H18" s="38" t="e">
        <f t="shared" ca="1" si="3"/>
        <v>#REF!</v>
      </c>
      <c r="I18" s="38" t="e">
        <f ca="1">IF(C18="","",IF(C18&gt;Cronograma.NumPeríodos,1,VLOOKUP(C18,CronoPrev!$B$14:$G$25,6,FALSE)))</f>
        <v>#REF!</v>
      </c>
      <c r="J18" s="138">
        <f t="shared" ca="1" si="0"/>
        <v>0</v>
      </c>
      <c r="K18" s="37" t="e">
        <f t="shared" ca="1" si="4"/>
        <v>#REF!</v>
      </c>
      <c r="L18" s="37" t="e">
        <f t="shared" ca="1" si="5"/>
        <v>#REF!</v>
      </c>
      <c r="M18" s="38" t="e">
        <f ca="1">IF(C18="","",L18/SUM(OFFSET(CronoPrev!$D$14,0,0,Cronograma.NumPeríodos)))</f>
        <v>#REF!</v>
      </c>
      <c r="O18" s="54">
        <v>5</v>
      </c>
      <c r="P18" s="105">
        <f ca="1">SUMIF(OFFSET(Eventograma_e_Quantitativos!$DK$18,1,0):OFFSET(Eventograma_e_Quantitativos!$DK$36,-1,0),Resumo_de_Acompanhamento!$O18,OFFSET(Eventograma_e_Quantitativos!$DL$18,1,0):OFFSET(Eventograma_e_Quantitativos!$DL$36,-1,0))</f>
        <v>0</v>
      </c>
    </row>
    <row r="19" spans="2:16">
      <c r="B19" s="37">
        <f t="shared" ca="1" si="1"/>
        <v>6</v>
      </c>
      <c r="C19" s="37">
        <f ca="1">IF(OR(D19="",D19&lt;dataInicioObra),"",COUNTIF(CronoPrev!$C$14:$C$25,"&lt;"&amp;(D19-7))+1)</f>
        <v>1</v>
      </c>
      <c r="D19" s="45">
        <f ca="1">OFFSET(PLE!$G$39,TRUNC((ROW($B19)-ROW($B$14))/12,0)*8,MOD(ROW($B19)-ROW($B$14),12)*4)</f>
        <v>0</v>
      </c>
      <c r="E19" s="179" t="e">
        <f ca="1">OFFSET(PLE!$G$42,TRUNC((ROW($B19)-ROW($B$14))/12,0)*8,MOD(ROW(B19)-ROW($B$14),12)*4)</f>
        <v>#REF!</v>
      </c>
      <c r="F19" s="179" t="e">
        <f t="shared" ca="1" si="2"/>
        <v>#REF!</v>
      </c>
      <c r="G19" s="38" t="e">
        <f ca="1">OFFSET(PLE!$G$41,TRUNC((ROW($B19)-ROW($B$14))/12,0)*8,MOD(ROW(B19)-ROW($B$14),12)*4)</f>
        <v>#REF!</v>
      </c>
      <c r="H19" s="38" t="e">
        <f t="shared" ca="1" si="3"/>
        <v>#REF!</v>
      </c>
      <c r="I19" s="38" t="e">
        <f ca="1">IF(C19="","",IF(C19&gt;Cronograma.NumPeríodos,1,VLOOKUP(C19,CronoPrev!$B$14:$G$25,6,FALSE)))</f>
        <v>#REF!</v>
      </c>
      <c r="J19" s="138">
        <f t="shared" ca="1" si="0"/>
        <v>0</v>
      </c>
      <c r="K19" s="37" t="e">
        <f t="shared" ca="1" si="4"/>
        <v>#REF!</v>
      </c>
      <c r="L19" s="37" t="e">
        <f t="shared" ca="1" si="5"/>
        <v>#REF!</v>
      </c>
      <c r="M19" s="38" t="e">
        <f ca="1">IF(C19="","",L19/SUM(OFFSET(CronoPrev!$D$14,0,0,Cronograma.NumPeríodos)))</f>
        <v>#REF!</v>
      </c>
      <c r="O19" s="54">
        <v>6</v>
      </c>
      <c r="P19" s="105">
        <f ca="1">SUMIF(OFFSET(Eventograma_e_Quantitativos!$DK$18,1,0):OFFSET(Eventograma_e_Quantitativos!$DK$36,-1,0),Resumo_de_Acompanhamento!$O19,OFFSET(Eventograma_e_Quantitativos!$DL$18,1,0):OFFSET(Eventograma_e_Quantitativos!$DL$36,-1,0))</f>
        <v>0</v>
      </c>
    </row>
    <row r="20" spans="2:16">
      <c r="B20" s="37">
        <f t="shared" ca="1" si="1"/>
        <v>7</v>
      </c>
      <c r="C20" s="37">
        <f ca="1">IF(OR(D20="",D20&lt;dataInicioObra),"",COUNTIF(CronoPrev!$C$14:$C$25,"&lt;"&amp;(D20-7))+1)</f>
        <v>1</v>
      </c>
      <c r="D20" s="45">
        <f ca="1">OFFSET(PLE!$G$39,TRUNC((ROW($B20)-ROW($B$14))/12,0)*8,MOD(ROW($B20)-ROW($B$14),12)*4)</f>
        <v>0</v>
      </c>
      <c r="E20" s="179" t="e">
        <f ca="1">OFFSET(PLE!$G$42,TRUNC((ROW($B20)-ROW($B$14))/12,0)*8,MOD(ROW(B20)-ROW($B$14),12)*4)</f>
        <v>#REF!</v>
      </c>
      <c r="F20" s="179" t="e">
        <f t="shared" ca="1" si="2"/>
        <v>#REF!</v>
      </c>
      <c r="G20" s="38" t="e">
        <f ca="1">OFFSET(PLE!$G$41,TRUNC((ROW($B20)-ROW($B$14))/12,0)*8,MOD(ROW(B20)-ROW($B$14),12)*4)</f>
        <v>#REF!</v>
      </c>
      <c r="H20" s="38" t="e">
        <f t="shared" ca="1" si="3"/>
        <v>#REF!</v>
      </c>
      <c r="I20" s="38" t="e">
        <f ca="1">IF(C20="","",IF(C20&gt;Cronograma.NumPeríodos,1,VLOOKUP(C20,CronoPrev!$B$14:$G$25,6,FALSE)))</f>
        <v>#REF!</v>
      </c>
      <c r="J20" s="138">
        <f t="shared" ca="1" si="0"/>
        <v>0</v>
      </c>
      <c r="K20" s="37" t="e">
        <f t="shared" ca="1" si="4"/>
        <v>#REF!</v>
      </c>
      <c r="L20" s="37" t="e">
        <f t="shared" ca="1" si="5"/>
        <v>#REF!</v>
      </c>
      <c r="M20" s="38" t="e">
        <f ca="1">IF(C20="","",L20/SUM(OFFSET(CronoPrev!$D$14,0,0,Cronograma.NumPeríodos)))</f>
        <v>#REF!</v>
      </c>
      <c r="O20" s="54">
        <v>7</v>
      </c>
      <c r="P20" s="105">
        <f ca="1">SUMIF(OFFSET(Eventograma_e_Quantitativos!$DK$18,1,0):OFFSET(Eventograma_e_Quantitativos!$DK$36,-1,0),Resumo_de_Acompanhamento!$O20,OFFSET(Eventograma_e_Quantitativos!$DL$18,1,0):OFFSET(Eventograma_e_Quantitativos!$DL$36,-1,0))</f>
        <v>0</v>
      </c>
    </row>
    <row r="21" spans="2:16">
      <c r="B21" s="37">
        <f t="shared" ca="1" si="1"/>
        <v>8</v>
      </c>
      <c r="C21" s="37">
        <f ca="1">IF(OR(D21="",D21&lt;dataInicioObra),"",COUNTIF(CronoPrev!$C$14:$C$25,"&lt;"&amp;(D21-7))+1)</f>
        <v>1</v>
      </c>
      <c r="D21" s="45">
        <f ca="1">OFFSET(PLE!$G$39,TRUNC((ROW($B21)-ROW($B$14))/12,0)*8,MOD(ROW($B21)-ROW($B$14),12)*4)</f>
        <v>0</v>
      </c>
      <c r="E21" s="179" t="e">
        <f ca="1">OFFSET(PLE!$G$42,TRUNC((ROW($B21)-ROW($B$14))/12,0)*8,MOD(ROW(B21)-ROW($B$14),12)*4)</f>
        <v>#REF!</v>
      </c>
      <c r="F21" s="179" t="e">
        <f t="shared" ca="1" si="2"/>
        <v>#REF!</v>
      </c>
      <c r="G21" s="38" t="e">
        <f ca="1">OFFSET(PLE!$G$41,TRUNC((ROW($B21)-ROW($B$14))/12,0)*8,MOD(ROW(B21)-ROW($B$14),12)*4)</f>
        <v>#REF!</v>
      </c>
      <c r="H21" s="38" t="e">
        <f t="shared" ca="1" si="3"/>
        <v>#REF!</v>
      </c>
      <c r="I21" s="38" t="e">
        <f ca="1">IF(C21="","",IF(C21&gt;Cronograma.NumPeríodos,1,VLOOKUP(C21,CronoPrev!$B$14:$G$25,6,FALSE)))</f>
        <v>#REF!</v>
      </c>
      <c r="J21" s="138">
        <f t="shared" ca="1" si="0"/>
        <v>0</v>
      </c>
      <c r="K21" s="37" t="e">
        <f t="shared" ca="1" si="4"/>
        <v>#REF!</v>
      </c>
      <c r="L21" s="37" t="e">
        <f t="shared" ca="1" si="5"/>
        <v>#REF!</v>
      </c>
      <c r="M21" s="38" t="e">
        <f ca="1">IF(C21="","",L21/SUM(OFFSET(CronoPrev!$D$14,0,0,Cronograma.NumPeríodos)))</f>
        <v>#REF!</v>
      </c>
      <c r="O21" s="54">
        <v>8</v>
      </c>
      <c r="P21" s="105">
        <f ca="1">SUMIF(OFFSET(Eventograma_e_Quantitativos!$DK$18,1,0):OFFSET(Eventograma_e_Quantitativos!$DK$36,-1,0),Resumo_de_Acompanhamento!$O21,OFFSET(Eventograma_e_Quantitativos!$DL$18,1,0):OFFSET(Eventograma_e_Quantitativos!$DL$36,-1,0))</f>
        <v>0</v>
      </c>
    </row>
    <row r="22" spans="2:16">
      <c r="B22" s="37">
        <f t="shared" ca="1" si="1"/>
        <v>9</v>
      </c>
      <c r="C22" s="37">
        <f ca="1">IF(OR(D22="",D22&lt;dataInicioObra),"",COUNTIF(CronoPrev!$C$14:$C$25,"&lt;"&amp;(D22-7))+1)</f>
        <v>1</v>
      </c>
      <c r="D22" s="45">
        <f ca="1">OFFSET(PLE!$G$39,TRUNC((ROW($B22)-ROW($B$14))/12,0)*8,MOD(ROW($B22)-ROW($B$14),12)*4)</f>
        <v>0</v>
      </c>
      <c r="E22" s="179" t="e">
        <f ca="1">OFFSET(PLE!$G$42,TRUNC((ROW($B22)-ROW($B$14))/12,0)*8,MOD(ROW(B22)-ROW($B$14),12)*4)</f>
        <v>#REF!</v>
      </c>
      <c r="F22" s="179" t="e">
        <f t="shared" ca="1" si="2"/>
        <v>#REF!</v>
      </c>
      <c r="G22" s="38" t="e">
        <f ca="1">OFFSET(PLE!$G$41,TRUNC((ROW($B22)-ROW($B$14))/12,0)*8,MOD(ROW(B22)-ROW($B$14),12)*4)</f>
        <v>#REF!</v>
      </c>
      <c r="H22" s="38" t="e">
        <f t="shared" ca="1" si="3"/>
        <v>#REF!</v>
      </c>
      <c r="I22" s="38" t="e">
        <f ca="1">IF(C22="","",IF(C22&gt;Cronograma.NumPeríodos,1,VLOOKUP(C22,CronoPrev!$B$14:$G$25,6,FALSE)))</f>
        <v>#REF!</v>
      </c>
      <c r="J22" s="138">
        <f t="shared" ca="1" si="0"/>
        <v>0</v>
      </c>
      <c r="K22" s="37" t="e">
        <f t="shared" ca="1" si="4"/>
        <v>#REF!</v>
      </c>
      <c r="L22" s="37" t="e">
        <f t="shared" ca="1" si="5"/>
        <v>#REF!</v>
      </c>
      <c r="M22" s="38" t="e">
        <f ca="1">IF(C22="","",L22/SUM(OFFSET(CronoPrev!$D$14,0,0,Cronograma.NumPeríodos)))</f>
        <v>#REF!</v>
      </c>
      <c r="O22" s="54">
        <v>9</v>
      </c>
      <c r="P22" s="105">
        <f ca="1">SUMIF(OFFSET(Eventograma_e_Quantitativos!$DK$18,1,0):OFFSET(Eventograma_e_Quantitativos!$DK$36,-1,0),Resumo_de_Acompanhamento!$O22,OFFSET(Eventograma_e_Quantitativos!$DL$18,1,0):OFFSET(Eventograma_e_Quantitativos!$DL$36,-1,0))</f>
        <v>0</v>
      </c>
    </row>
    <row r="23" spans="2:16">
      <c r="B23" s="37">
        <f t="shared" ca="1" si="1"/>
        <v>10</v>
      </c>
      <c r="C23" s="37">
        <f ca="1">IF(OR(D23="",D23&lt;dataInicioObra),"",COUNTIF(CronoPrev!$C$14:$C$25,"&lt;"&amp;(D23-7))+1)</f>
        <v>1</v>
      </c>
      <c r="D23" s="45">
        <f ca="1">OFFSET(PLE!$G$39,TRUNC((ROW($B23)-ROW($B$14))/12,0)*8,MOD(ROW($B23)-ROW($B$14),12)*4)</f>
        <v>0</v>
      </c>
      <c r="E23" s="179" t="e">
        <f ca="1">OFFSET(PLE!$G$42,TRUNC((ROW($B23)-ROW($B$14))/12,0)*8,MOD(ROW(B23)-ROW($B$14),12)*4)</f>
        <v>#REF!</v>
      </c>
      <c r="F23" s="179" t="e">
        <f t="shared" ca="1" si="2"/>
        <v>#REF!</v>
      </c>
      <c r="G23" s="38" t="e">
        <f ca="1">OFFSET(PLE!$G$41,TRUNC((ROW($B23)-ROW($B$14))/12,0)*8,MOD(ROW(B23)-ROW($B$14),12)*4)</f>
        <v>#REF!</v>
      </c>
      <c r="H23" s="38" t="e">
        <f t="shared" ca="1" si="3"/>
        <v>#REF!</v>
      </c>
      <c r="I23" s="38" t="e">
        <f ca="1">IF(C23="","",IF(C23&gt;Cronograma.NumPeríodos,1,VLOOKUP(C23,CronoPrev!$B$14:$G$25,6,FALSE)))</f>
        <v>#REF!</v>
      </c>
      <c r="J23" s="138">
        <f t="shared" ca="1" si="0"/>
        <v>0</v>
      </c>
      <c r="K23" s="37" t="e">
        <f t="shared" ca="1" si="4"/>
        <v>#REF!</v>
      </c>
      <c r="L23" s="37" t="e">
        <f t="shared" ca="1" si="5"/>
        <v>#REF!</v>
      </c>
      <c r="M23" s="38" t="e">
        <f ca="1">IF(C23="","",L23/SUM(OFFSET(CronoPrev!$D$14,0,0,Cronograma.NumPeríodos)))</f>
        <v>#REF!</v>
      </c>
      <c r="O23" s="54">
        <v>10</v>
      </c>
      <c r="P23" s="105">
        <f ca="1">SUMIF(OFFSET(Eventograma_e_Quantitativos!$DK$18,1,0):OFFSET(Eventograma_e_Quantitativos!$DK$36,-1,0),Resumo_de_Acompanhamento!$O23,OFFSET(Eventograma_e_Quantitativos!$DL$18,1,0):OFFSET(Eventograma_e_Quantitativos!$DL$36,-1,0))</f>
        <v>0</v>
      </c>
    </row>
    <row r="24" spans="2:16">
      <c r="B24" s="37">
        <f t="shared" ca="1" si="1"/>
        <v>11</v>
      </c>
      <c r="C24" s="37">
        <f ca="1">IF(OR(D24="",D24&lt;dataInicioObra),"",COUNTIF(CronoPrev!$C$14:$C$25,"&lt;"&amp;(D24-7))+1)</f>
        <v>1</v>
      </c>
      <c r="D24" s="45">
        <f ca="1">OFFSET(PLE!$G$39,TRUNC((ROW($B24)-ROW($B$14))/12,0)*8,MOD(ROW($B24)-ROW($B$14),12)*4)</f>
        <v>0</v>
      </c>
      <c r="E24" s="179" t="e">
        <f ca="1">OFFSET(PLE!$G$42,TRUNC((ROW($B24)-ROW($B$14))/12,0)*8,MOD(ROW(B24)-ROW($B$14),12)*4)</f>
        <v>#REF!</v>
      </c>
      <c r="F24" s="179" t="e">
        <f t="shared" ca="1" si="2"/>
        <v>#REF!</v>
      </c>
      <c r="G24" s="38" t="e">
        <f ca="1">OFFSET(PLE!$G$41,TRUNC((ROW($B24)-ROW($B$14))/12,0)*8,MOD(ROW(B24)-ROW($B$14),12)*4)</f>
        <v>#REF!</v>
      </c>
      <c r="H24" s="38" t="e">
        <f t="shared" ca="1" si="3"/>
        <v>#REF!</v>
      </c>
      <c r="I24" s="38" t="e">
        <f ca="1">IF(C24="","",IF(C24&gt;Cronograma.NumPeríodos,1,VLOOKUP(C24,CronoPrev!$B$14:$G$25,6,FALSE)))</f>
        <v>#REF!</v>
      </c>
      <c r="J24" s="138">
        <f t="shared" ca="1" si="0"/>
        <v>0</v>
      </c>
      <c r="K24" s="37" t="e">
        <f t="shared" ca="1" si="4"/>
        <v>#REF!</v>
      </c>
      <c r="L24" s="37" t="e">
        <f t="shared" ca="1" si="5"/>
        <v>#REF!</v>
      </c>
      <c r="M24" s="38" t="e">
        <f ca="1">IF(C24="","",L24/SUM(OFFSET(CronoPrev!$D$14,0,0,Cronograma.NumPeríodos)))</f>
        <v>#REF!</v>
      </c>
      <c r="O24" s="54">
        <v>11</v>
      </c>
      <c r="P24" s="105">
        <f ca="1">SUMIF(OFFSET(Eventograma_e_Quantitativos!$DK$18,1,0):OFFSET(Eventograma_e_Quantitativos!$DK$36,-1,0),Resumo_de_Acompanhamento!$O24,OFFSET(Eventograma_e_Quantitativos!$DL$18,1,0):OFFSET(Eventograma_e_Quantitativos!$DL$36,-1,0))</f>
        <v>0</v>
      </c>
    </row>
    <row r="25" spans="2:16">
      <c r="B25" s="37">
        <f t="shared" ca="1" si="1"/>
        <v>12</v>
      </c>
      <c r="C25" s="37">
        <f ca="1">IF(OR(D25="",D25&lt;dataInicioObra),"",COUNTIF(CronoPrev!$C$14:$C$25,"&lt;"&amp;(D25-7))+1)</f>
        <v>1</v>
      </c>
      <c r="D25" s="45">
        <f ca="1">OFFSET(PLE!$G$39,TRUNC((ROW($B25)-ROW($B$14))/12,0)*8,MOD(ROW($B25)-ROW($B$14),12)*4)</f>
        <v>0</v>
      </c>
      <c r="E25" s="179" t="e">
        <f ca="1">OFFSET(PLE!$G$42,TRUNC((ROW($B25)-ROW($B$14))/12,0)*8,MOD(ROW(B25)-ROW($B$14),12)*4)</f>
        <v>#REF!</v>
      </c>
      <c r="F25" s="179" t="e">
        <f t="shared" ca="1" si="2"/>
        <v>#REF!</v>
      </c>
      <c r="G25" s="38" t="e">
        <f ca="1">OFFSET(PLE!$G$41,TRUNC((ROW($B25)-ROW($B$14))/12,0)*8,MOD(ROW(B25)-ROW($B$14),12)*4)</f>
        <v>#REF!</v>
      </c>
      <c r="H25" s="38" t="e">
        <f t="shared" ca="1" si="3"/>
        <v>#REF!</v>
      </c>
      <c r="I25" s="38" t="e">
        <f ca="1">IF(C25="","",IF(C25&gt;Cronograma.NumPeríodos,1,VLOOKUP(C25,CronoPrev!$B$14:$G$25,6,FALSE)))</f>
        <v>#REF!</v>
      </c>
      <c r="J25" s="138">
        <f t="shared" ca="1" si="0"/>
        <v>0</v>
      </c>
      <c r="K25" s="37" t="e">
        <f t="shared" ca="1" si="4"/>
        <v>#REF!</v>
      </c>
      <c r="L25" s="37" t="e">
        <f t="shared" ca="1" si="5"/>
        <v>#REF!</v>
      </c>
      <c r="M25" s="38" t="e">
        <f ca="1">IF(C25="","",L25/SUM(OFFSET(CronoPrev!$D$14,0,0,Cronograma.NumPeríodos)))</f>
        <v>#REF!</v>
      </c>
      <c r="O25" s="54">
        <v>12</v>
      </c>
      <c r="P25" s="105">
        <f ca="1">SUMIF(OFFSET(Eventograma_e_Quantitativos!$DK$18,1,0):OFFSET(Eventograma_e_Quantitativos!$DK$36,-1,0),Resumo_de_Acompanhamento!$O25,OFFSET(Eventograma_e_Quantitativos!$DL$18,1,0):OFFSET(Eventograma_e_Quantitativos!$DL$36,-1,0))</f>
        <v>0</v>
      </c>
    </row>
    <row r="26" spans="2:16">
      <c r="B26" s="37">
        <f t="shared" ca="1" si="1"/>
        <v>13</v>
      </c>
      <c r="C26" s="37">
        <f ca="1">IF(OR(D26="",D26&lt;dataInicioObra),"",COUNTIF(CronoPrev!$C$14:$C$25,"&lt;"&amp;(D26-7))+1)</f>
        <v>1</v>
      </c>
      <c r="D26" s="45">
        <f ca="1">OFFSET(PLE!$G$39,TRUNC((ROW($B26)-ROW($B$14))/12,0)*8,MOD(ROW($B26)-ROW($B$14),12)*4)</f>
        <v>0</v>
      </c>
      <c r="E26" s="179">
        <f ca="1">OFFSET(PLE!$G$42,TRUNC((ROW($B26)-ROW($B$14))/12,0)*8,MOD(ROW(B26)-ROW($B$14),12)*4)</f>
        <v>0</v>
      </c>
      <c r="F26" s="179" t="e">
        <f t="shared" ca="1" si="2"/>
        <v>#REF!</v>
      </c>
      <c r="G26" s="38">
        <f ca="1">OFFSET(PLE!$G$41,TRUNC((ROW($B26)-ROW($B$14))/12,0)*8,MOD(ROW(B26)-ROW($B$14),12)*4)</f>
        <v>0</v>
      </c>
      <c r="H26" s="38" t="e">
        <f t="shared" ca="1" si="3"/>
        <v>#REF!</v>
      </c>
      <c r="I26" s="38" t="e">
        <f ca="1">IF(C26="","",IF(C26&gt;Cronograma.NumPeríodos,1,VLOOKUP(C26,CronoPrev!$B$14:$G$25,6,FALSE)))</f>
        <v>#REF!</v>
      </c>
      <c r="J26" s="138">
        <f t="shared" ca="1" si="0"/>
        <v>0</v>
      </c>
      <c r="K26" s="37" t="e">
        <f t="shared" ca="1" si="4"/>
        <v>#REF!</v>
      </c>
      <c r="L26" s="37" t="e">
        <f t="shared" ca="1" si="5"/>
        <v>#REF!</v>
      </c>
      <c r="M26" s="38" t="e">
        <f ca="1">IF(C26="","",L26/SUM(OFFSET(CronoPrev!$D$14,0,0,Cronograma.NumPeríodos)))</f>
        <v>#REF!</v>
      </c>
      <c r="O26" s="54">
        <v>13</v>
      </c>
      <c r="P26" s="105">
        <f ca="1">SUMIF(OFFSET(Eventograma_e_Quantitativos!$DK$18,1,0):OFFSET(Eventograma_e_Quantitativos!$DK$36,-1,0),Resumo_de_Acompanhamento!$O26,OFFSET(Eventograma_e_Quantitativos!$DL$18,1,0):OFFSET(Eventograma_e_Quantitativos!$DL$36,-1,0))</f>
        <v>0</v>
      </c>
    </row>
    <row r="27" spans="2:16">
      <c r="B27" s="37">
        <f t="shared" ca="1" si="1"/>
        <v>14</v>
      </c>
      <c r="C27" s="37">
        <f ca="1">IF(OR(D27="",D27&lt;dataInicioObra),"",COUNTIF(CronoPrev!$C$14:$C$25,"&lt;"&amp;(D27-7))+1)</f>
        <v>1</v>
      </c>
      <c r="D27" s="45">
        <f ca="1">OFFSET(PLE!$G$39,TRUNC((ROW($B27)-ROW($B$14))/12,0)*8,MOD(ROW($B27)-ROW($B$14),12)*4)</f>
        <v>0</v>
      </c>
      <c r="E27" s="179">
        <f ca="1">OFFSET(PLE!$G$42,TRUNC((ROW($B27)-ROW($B$14))/12,0)*8,MOD(ROW(B27)-ROW($B$14),12)*4)</f>
        <v>0</v>
      </c>
      <c r="F27" s="179" t="e">
        <f t="shared" ca="1" si="2"/>
        <v>#REF!</v>
      </c>
      <c r="G27" s="38">
        <f ca="1">OFFSET(PLE!$G$41,TRUNC((ROW($B27)-ROW($B$14))/12,0)*8,MOD(ROW(B27)-ROW($B$14),12)*4)</f>
        <v>0</v>
      </c>
      <c r="H27" s="38" t="e">
        <f t="shared" ca="1" si="3"/>
        <v>#REF!</v>
      </c>
      <c r="I27" s="38" t="e">
        <f ca="1">IF(C27="","",IF(C27&gt;Cronograma.NumPeríodos,1,VLOOKUP(C27,CronoPrev!$B$14:$G$25,6,FALSE)))</f>
        <v>#REF!</v>
      </c>
      <c r="J27" s="138">
        <f t="shared" ca="1" si="0"/>
        <v>0</v>
      </c>
      <c r="K27" s="37" t="e">
        <f t="shared" ca="1" si="4"/>
        <v>#REF!</v>
      </c>
      <c r="L27" s="37" t="e">
        <f t="shared" ca="1" si="5"/>
        <v>#REF!</v>
      </c>
      <c r="M27" s="38" t="e">
        <f ca="1">IF(C27="","",L27/SUM(OFFSET(CronoPrev!$D$14,0,0,Cronograma.NumPeríodos)))</f>
        <v>#REF!</v>
      </c>
      <c r="O27" s="54">
        <v>14</v>
      </c>
      <c r="P27" s="105">
        <f ca="1">SUMIF(OFFSET(Eventograma_e_Quantitativos!$DK$18,1,0):OFFSET(Eventograma_e_Quantitativos!$DK$36,-1,0),Resumo_de_Acompanhamento!$O27,OFFSET(Eventograma_e_Quantitativos!$DL$18,1,0):OFFSET(Eventograma_e_Quantitativos!$DL$36,-1,0))</f>
        <v>0</v>
      </c>
    </row>
    <row r="28" spans="2:16">
      <c r="B28" s="37">
        <f t="shared" ca="1" si="1"/>
        <v>15</v>
      </c>
      <c r="C28" s="37">
        <f ca="1">IF(OR(D28="",D28&lt;dataInicioObra),"",COUNTIF(CronoPrev!$C$14:$C$25,"&lt;"&amp;(D28-7))+1)</f>
        <v>1</v>
      </c>
      <c r="D28" s="45">
        <f ca="1">OFFSET(PLE!$G$39,TRUNC((ROW($B28)-ROW($B$14))/12,0)*8,MOD(ROW($B28)-ROW($B$14),12)*4)</f>
        <v>0</v>
      </c>
      <c r="E28" s="179">
        <f ca="1">OFFSET(PLE!$G$42,TRUNC((ROW($B28)-ROW($B$14))/12,0)*8,MOD(ROW(B28)-ROW($B$14),12)*4)</f>
        <v>0</v>
      </c>
      <c r="F28" s="179" t="e">
        <f t="shared" ca="1" si="2"/>
        <v>#REF!</v>
      </c>
      <c r="G28" s="38">
        <f ca="1">OFFSET(PLE!$G$41,TRUNC((ROW($B28)-ROW($B$14))/12,0)*8,MOD(ROW(B28)-ROW($B$14),12)*4)</f>
        <v>0</v>
      </c>
      <c r="H28" s="38" t="e">
        <f t="shared" ca="1" si="3"/>
        <v>#REF!</v>
      </c>
      <c r="I28" s="38" t="e">
        <f ca="1">IF(C28="","",IF(C28&gt;Cronograma.NumPeríodos,1,VLOOKUP(C28,CronoPrev!$B$14:$G$25,6,FALSE)))</f>
        <v>#REF!</v>
      </c>
      <c r="J28" s="138">
        <f t="shared" ca="1" si="0"/>
        <v>0</v>
      </c>
      <c r="K28" s="37" t="e">
        <f t="shared" ca="1" si="4"/>
        <v>#REF!</v>
      </c>
      <c r="L28" s="37" t="e">
        <f t="shared" ca="1" si="5"/>
        <v>#REF!</v>
      </c>
      <c r="M28" s="38" t="e">
        <f ca="1">IF(C28="","",L28/SUM(OFFSET(CronoPrev!$D$14,0,0,Cronograma.NumPeríodos)))</f>
        <v>#REF!</v>
      </c>
      <c r="O28" s="54">
        <v>15</v>
      </c>
      <c r="P28" s="105">
        <f ca="1">SUMIF(OFFSET(Eventograma_e_Quantitativos!$DK$18,1,0):OFFSET(Eventograma_e_Quantitativos!$DK$36,-1,0),Resumo_de_Acompanhamento!$O28,OFFSET(Eventograma_e_Quantitativos!$DL$18,1,0):OFFSET(Eventograma_e_Quantitativos!$DL$36,-1,0))</f>
        <v>0</v>
      </c>
    </row>
    <row r="29" spans="2:16">
      <c r="B29" s="37">
        <f t="shared" ca="1" si="1"/>
        <v>16</v>
      </c>
      <c r="C29" s="37">
        <f ca="1">IF(OR(D29="",D29&lt;dataInicioObra),"",COUNTIF(CronoPrev!$C$14:$C$25,"&lt;"&amp;(D29-7))+1)</f>
        <v>1</v>
      </c>
      <c r="D29" s="45">
        <f ca="1">OFFSET(PLE!$G$39,TRUNC((ROW($B29)-ROW($B$14))/12,0)*8,MOD(ROW($B29)-ROW($B$14),12)*4)</f>
        <v>0</v>
      </c>
      <c r="E29" s="179">
        <f ca="1">OFFSET(PLE!$G$42,TRUNC((ROW($B29)-ROW($B$14))/12,0)*8,MOD(ROW(B29)-ROW($B$14),12)*4)</f>
        <v>0</v>
      </c>
      <c r="F29" s="179" t="e">
        <f t="shared" ca="1" si="2"/>
        <v>#REF!</v>
      </c>
      <c r="G29" s="38">
        <f ca="1">OFFSET(PLE!$G$41,TRUNC((ROW($B29)-ROW($B$14))/12,0)*8,MOD(ROW(B29)-ROW($B$14),12)*4)</f>
        <v>0</v>
      </c>
      <c r="H29" s="38" t="e">
        <f t="shared" ca="1" si="3"/>
        <v>#REF!</v>
      </c>
      <c r="I29" s="38" t="e">
        <f ca="1">IF(C29="","",IF(C29&gt;Cronograma.NumPeríodos,1,VLOOKUP(C29,CronoPrev!$B$14:$G$25,6,FALSE)))</f>
        <v>#REF!</v>
      </c>
      <c r="J29" s="138">
        <f t="shared" ca="1" si="0"/>
        <v>0</v>
      </c>
      <c r="K29" s="37" t="e">
        <f t="shared" ca="1" si="4"/>
        <v>#REF!</v>
      </c>
      <c r="L29" s="37" t="e">
        <f t="shared" ca="1" si="5"/>
        <v>#REF!</v>
      </c>
      <c r="M29" s="38" t="e">
        <f ca="1">IF(C29="","",L29/SUM(OFFSET(CronoPrev!$D$14,0,0,Cronograma.NumPeríodos)))</f>
        <v>#REF!</v>
      </c>
      <c r="O29" s="54">
        <v>16</v>
      </c>
      <c r="P29" s="105">
        <f ca="1">SUMIF(OFFSET(Eventograma_e_Quantitativos!$DK$18,1,0):OFFSET(Eventograma_e_Quantitativos!$DK$36,-1,0),Resumo_de_Acompanhamento!$O29,OFFSET(Eventograma_e_Quantitativos!$DL$18,1,0):OFFSET(Eventograma_e_Quantitativos!$DL$36,-1,0))</f>
        <v>0</v>
      </c>
    </row>
    <row r="30" spans="2:16">
      <c r="B30" s="37">
        <f t="shared" ca="1" si="1"/>
        <v>17</v>
      </c>
      <c r="C30" s="37">
        <f ca="1">IF(OR(D30="",D30&lt;dataInicioObra),"",COUNTIF(CronoPrev!$C$14:$C$25,"&lt;"&amp;(D30-7))+1)</f>
        <v>1</v>
      </c>
      <c r="D30" s="45">
        <f ca="1">OFFSET(PLE!$G$39,TRUNC((ROW($B30)-ROW($B$14))/12,0)*8,MOD(ROW($B30)-ROW($B$14),12)*4)</f>
        <v>0</v>
      </c>
      <c r="E30" s="179">
        <f ca="1">OFFSET(PLE!$G$42,TRUNC((ROW($B30)-ROW($B$14))/12,0)*8,MOD(ROW(B30)-ROW($B$14),12)*4)</f>
        <v>0</v>
      </c>
      <c r="F30" s="179" t="e">
        <f t="shared" ca="1" si="2"/>
        <v>#REF!</v>
      </c>
      <c r="G30" s="38">
        <f ca="1">OFFSET(PLE!$G$41,TRUNC((ROW($B30)-ROW($B$14))/12,0)*8,MOD(ROW(B30)-ROW($B$14),12)*4)</f>
        <v>0</v>
      </c>
      <c r="H30" s="38" t="e">
        <f t="shared" ca="1" si="3"/>
        <v>#REF!</v>
      </c>
      <c r="I30" s="38" t="e">
        <f ca="1">IF(C30="","",IF(C30&gt;Cronograma.NumPeríodos,1,VLOOKUP(C30,CronoPrev!$B$14:$G$25,6,FALSE)))</f>
        <v>#REF!</v>
      </c>
      <c r="J30" s="138">
        <f t="shared" ca="1" si="0"/>
        <v>0</v>
      </c>
      <c r="K30" s="37" t="e">
        <f t="shared" ca="1" si="4"/>
        <v>#REF!</v>
      </c>
      <c r="L30" s="37" t="e">
        <f t="shared" ca="1" si="5"/>
        <v>#REF!</v>
      </c>
      <c r="M30" s="38" t="e">
        <f ca="1">IF(C30="","",L30/SUM(OFFSET(CronoPrev!$D$14,0,0,Cronograma.NumPeríodos)))</f>
        <v>#REF!</v>
      </c>
      <c r="O30" s="54">
        <v>17</v>
      </c>
      <c r="P30" s="105">
        <f ca="1">SUMIF(OFFSET(Eventograma_e_Quantitativos!$DK$18,1,0):OFFSET(Eventograma_e_Quantitativos!$DK$36,-1,0),Resumo_de_Acompanhamento!$O30,OFFSET(Eventograma_e_Quantitativos!$DL$18,1,0):OFFSET(Eventograma_e_Quantitativos!$DL$36,-1,0))</f>
        <v>0</v>
      </c>
    </row>
    <row r="31" spans="2:16">
      <c r="B31" s="37">
        <f t="shared" ca="1" si="1"/>
        <v>18</v>
      </c>
      <c r="C31" s="37">
        <f ca="1">IF(OR(D31="",D31&lt;dataInicioObra),"",COUNTIF(CronoPrev!$C$14:$C$25,"&lt;"&amp;(D31-7))+1)</f>
        <v>1</v>
      </c>
      <c r="D31" s="45">
        <f ca="1">OFFSET(PLE!$G$39,TRUNC((ROW($B31)-ROW($B$14))/12,0)*8,MOD(ROW($B31)-ROW($B$14),12)*4)</f>
        <v>0</v>
      </c>
      <c r="E31" s="179">
        <f ca="1">OFFSET(PLE!$G$42,TRUNC((ROW($B31)-ROW($B$14))/12,0)*8,MOD(ROW(B31)-ROW($B$14),12)*4)</f>
        <v>0</v>
      </c>
      <c r="F31" s="179" t="e">
        <f t="shared" ca="1" si="2"/>
        <v>#REF!</v>
      </c>
      <c r="G31" s="38">
        <f ca="1">OFFSET(PLE!$G$41,TRUNC((ROW($B31)-ROW($B$14))/12,0)*8,MOD(ROW(B31)-ROW($B$14),12)*4)</f>
        <v>0</v>
      </c>
      <c r="H31" s="38" t="e">
        <f t="shared" ca="1" si="3"/>
        <v>#REF!</v>
      </c>
      <c r="I31" s="38" t="e">
        <f ca="1">IF(C31="","",IF(C31&gt;Cronograma.NumPeríodos,1,VLOOKUP(C31,CronoPrev!$B$14:$G$25,6,FALSE)))</f>
        <v>#REF!</v>
      </c>
      <c r="J31" s="138">
        <f t="shared" ca="1" si="0"/>
        <v>0</v>
      </c>
      <c r="K31" s="37" t="e">
        <f t="shared" ca="1" si="4"/>
        <v>#REF!</v>
      </c>
      <c r="L31" s="37" t="e">
        <f t="shared" ca="1" si="5"/>
        <v>#REF!</v>
      </c>
      <c r="M31" s="38" t="e">
        <f ca="1">IF(C31="","",L31/SUM(OFFSET(CronoPrev!$D$14,0,0,Cronograma.NumPeríodos)))</f>
        <v>#REF!</v>
      </c>
      <c r="O31" s="54">
        <v>18</v>
      </c>
      <c r="P31" s="105">
        <f ca="1">SUMIF(OFFSET(Eventograma_e_Quantitativos!$DK$18,1,0):OFFSET(Eventograma_e_Quantitativos!$DK$36,-1,0),Resumo_de_Acompanhamento!$O31,OFFSET(Eventograma_e_Quantitativos!$DL$18,1,0):OFFSET(Eventograma_e_Quantitativos!$DL$36,-1,0))</f>
        <v>0</v>
      </c>
    </row>
    <row r="32" spans="2:16">
      <c r="B32" s="37">
        <f t="shared" ca="1" si="1"/>
        <v>19</v>
      </c>
      <c r="C32" s="37">
        <f ca="1">IF(OR(D32="",D32&lt;dataInicioObra),"",COUNTIF(CronoPrev!$C$14:$C$25,"&lt;"&amp;(D32-7))+1)</f>
        <v>1</v>
      </c>
      <c r="D32" s="45">
        <f ca="1">OFFSET(PLE!$G$39,TRUNC((ROW($B32)-ROW($B$14))/12,0)*8,MOD(ROW($B32)-ROW($B$14),12)*4)</f>
        <v>0</v>
      </c>
      <c r="E32" s="179">
        <f ca="1">OFFSET(PLE!$G$42,TRUNC((ROW($B32)-ROW($B$14))/12,0)*8,MOD(ROW(B32)-ROW($B$14),12)*4)</f>
        <v>0</v>
      </c>
      <c r="F32" s="179" t="e">
        <f t="shared" ca="1" si="2"/>
        <v>#REF!</v>
      </c>
      <c r="G32" s="38">
        <f ca="1">OFFSET(PLE!$G$41,TRUNC((ROW($B32)-ROW($B$14))/12,0)*8,MOD(ROW(B32)-ROW($B$14),12)*4)</f>
        <v>0</v>
      </c>
      <c r="H32" s="38" t="e">
        <f t="shared" ca="1" si="3"/>
        <v>#REF!</v>
      </c>
      <c r="I32" s="38" t="e">
        <f ca="1">IF(C32="","",IF(C32&gt;Cronograma.NumPeríodos,1,VLOOKUP(C32,CronoPrev!$B$14:$G$25,6,FALSE)))</f>
        <v>#REF!</v>
      </c>
      <c r="J32" s="138">
        <f t="shared" ca="1" si="0"/>
        <v>0</v>
      </c>
      <c r="K32" s="37" t="e">
        <f t="shared" ca="1" si="4"/>
        <v>#REF!</v>
      </c>
      <c r="L32" s="37" t="e">
        <f t="shared" ca="1" si="5"/>
        <v>#REF!</v>
      </c>
      <c r="M32" s="38" t="e">
        <f ca="1">IF(C32="","",L32/SUM(OFFSET(CronoPrev!$D$14,0,0,Cronograma.NumPeríodos)))</f>
        <v>#REF!</v>
      </c>
      <c r="O32" s="54">
        <v>19</v>
      </c>
      <c r="P32" s="105">
        <f ca="1">SUMIF(OFFSET(Eventograma_e_Quantitativos!$DK$18,1,0):OFFSET(Eventograma_e_Quantitativos!$DK$36,-1,0),Resumo_de_Acompanhamento!$O32,OFFSET(Eventograma_e_Quantitativos!$DL$18,1,0):OFFSET(Eventograma_e_Quantitativos!$DL$36,-1,0))</f>
        <v>0</v>
      </c>
    </row>
    <row r="33" spans="2:16">
      <c r="B33" s="37">
        <f t="shared" ca="1" si="1"/>
        <v>20</v>
      </c>
      <c r="C33" s="37">
        <f ca="1">IF(OR(D33="",D33&lt;dataInicioObra),"",COUNTIF(CronoPrev!$C$14:$C$25,"&lt;"&amp;(D33-7))+1)</f>
        <v>1</v>
      </c>
      <c r="D33" s="45">
        <f ca="1">OFFSET(PLE!$G$39,TRUNC((ROW($B33)-ROW($B$14))/12,0)*8,MOD(ROW($B33)-ROW($B$14),12)*4)</f>
        <v>0</v>
      </c>
      <c r="E33" s="179">
        <f ca="1">OFFSET(PLE!$G$42,TRUNC((ROW($B33)-ROW($B$14))/12,0)*8,MOD(ROW(B33)-ROW($B$14),12)*4)</f>
        <v>0</v>
      </c>
      <c r="F33" s="179" t="e">
        <f t="shared" ca="1" si="2"/>
        <v>#REF!</v>
      </c>
      <c r="G33" s="38">
        <f ca="1">OFFSET(PLE!$G$41,TRUNC((ROW($B33)-ROW($B$14))/12,0)*8,MOD(ROW(B33)-ROW($B$14),12)*4)</f>
        <v>0</v>
      </c>
      <c r="H33" s="38" t="e">
        <f t="shared" ca="1" si="3"/>
        <v>#REF!</v>
      </c>
      <c r="I33" s="38" t="e">
        <f ca="1">IF(C33="","",IF(C33&gt;Cronograma.NumPeríodos,1,VLOOKUP(C33,CronoPrev!$B$14:$G$25,6,FALSE)))</f>
        <v>#REF!</v>
      </c>
      <c r="J33" s="138">
        <f t="shared" ca="1" si="0"/>
        <v>0</v>
      </c>
      <c r="K33" s="37" t="e">
        <f t="shared" ca="1" si="4"/>
        <v>#REF!</v>
      </c>
      <c r="L33" s="37" t="e">
        <f t="shared" ca="1" si="5"/>
        <v>#REF!</v>
      </c>
      <c r="M33" s="38" t="e">
        <f ca="1">IF(C33="","",L33/SUM(OFFSET(CronoPrev!$D$14,0,0,Cronograma.NumPeríodos)))</f>
        <v>#REF!</v>
      </c>
      <c r="O33" s="54">
        <v>20</v>
      </c>
      <c r="P33" s="105">
        <f ca="1">SUMIF(OFFSET(Eventograma_e_Quantitativos!$DK$18,1,0):OFFSET(Eventograma_e_Quantitativos!$DK$36,-1,0),Resumo_de_Acompanhamento!$O33,OFFSET(Eventograma_e_Quantitativos!$DL$18,1,0):OFFSET(Eventograma_e_Quantitativos!$DL$36,-1,0))</f>
        <v>0</v>
      </c>
    </row>
    <row r="34" spans="2:16">
      <c r="B34" s="37">
        <f t="shared" ca="1" si="1"/>
        <v>21</v>
      </c>
      <c r="C34" s="37">
        <f ca="1">IF(OR(D34="",D34&lt;dataInicioObra),"",COUNTIF(CronoPrev!$C$14:$C$25,"&lt;"&amp;(D34-7))+1)</f>
        <v>1</v>
      </c>
      <c r="D34" s="45">
        <f ca="1">OFFSET(PLE!$G$39,TRUNC((ROW($B34)-ROW($B$14))/12,0)*8,MOD(ROW($B34)-ROW($B$14),12)*4)</f>
        <v>0</v>
      </c>
      <c r="E34" s="179">
        <f ca="1">OFFSET(PLE!$G$42,TRUNC((ROW($B34)-ROW($B$14))/12,0)*8,MOD(ROW(B34)-ROW($B$14),12)*4)</f>
        <v>0</v>
      </c>
      <c r="F34" s="179" t="e">
        <f t="shared" ca="1" si="2"/>
        <v>#REF!</v>
      </c>
      <c r="G34" s="38">
        <f ca="1">OFFSET(PLE!$G$41,TRUNC((ROW($B34)-ROW($B$14))/12,0)*8,MOD(ROW(B34)-ROW($B$14),12)*4)</f>
        <v>0</v>
      </c>
      <c r="H34" s="38" t="e">
        <f t="shared" ca="1" si="3"/>
        <v>#REF!</v>
      </c>
      <c r="I34" s="38" t="e">
        <f ca="1">IF(C34="","",IF(C34&gt;Cronograma.NumPeríodos,1,VLOOKUP(C34,CronoPrev!$B$14:$G$25,6,FALSE)))</f>
        <v>#REF!</v>
      </c>
      <c r="J34" s="138">
        <f t="shared" ca="1" si="0"/>
        <v>0</v>
      </c>
      <c r="K34" s="37" t="e">
        <f t="shared" ca="1" si="4"/>
        <v>#REF!</v>
      </c>
      <c r="L34" s="37" t="e">
        <f t="shared" ca="1" si="5"/>
        <v>#REF!</v>
      </c>
      <c r="M34" s="38" t="e">
        <f ca="1">IF(C34="","",L34/SUM(OFFSET(CronoPrev!$D$14,0,0,Cronograma.NumPeríodos)))</f>
        <v>#REF!</v>
      </c>
    </row>
    <row r="35" spans="2:16">
      <c r="B35" s="37">
        <f t="shared" ca="1" si="1"/>
        <v>22</v>
      </c>
      <c r="C35" s="37">
        <f ca="1">IF(OR(D35="",D35&lt;dataInicioObra),"",COUNTIF(CronoPrev!$C$14:$C$25,"&lt;"&amp;(D35-7))+1)</f>
        <v>1</v>
      </c>
      <c r="D35" s="45">
        <f ca="1">OFFSET(PLE!$G$39,TRUNC((ROW($B35)-ROW($B$14))/12,0)*8,MOD(ROW($B35)-ROW($B$14),12)*4)</f>
        <v>0</v>
      </c>
      <c r="E35" s="179">
        <f ca="1">OFFSET(PLE!$G$42,TRUNC((ROW($B35)-ROW($B$14))/12,0)*8,MOD(ROW(B35)-ROW($B$14),12)*4)</f>
        <v>0</v>
      </c>
      <c r="F35" s="179" t="e">
        <f t="shared" ca="1" si="2"/>
        <v>#REF!</v>
      </c>
      <c r="G35" s="38">
        <f ca="1">OFFSET(PLE!$G$41,TRUNC((ROW($B35)-ROW($B$14))/12,0)*8,MOD(ROW(B35)-ROW($B$14),12)*4)</f>
        <v>0</v>
      </c>
      <c r="H35" s="38" t="e">
        <f t="shared" ca="1" si="3"/>
        <v>#REF!</v>
      </c>
      <c r="I35" s="38" t="e">
        <f ca="1">IF(C35="","",IF(C35&gt;Cronograma.NumPeríodos,1,VLOOKUP(C35,CronoPrev!$B$14:$G$25,6,FALSE)))</f>
        <v>#REF!</v>
      </c>
      <c r="J35" s="138">
        <f t="shared" ca="1" si="0"/>
        <v>0</v>
      </c>
      <c r="K35" s="37" t="e">
        <f t="shared" ca="1" si="4"/>
        <v>#REF!</v>
      </c>
      <c r="L35" s="37" t="e">
        <f t="shared" ca="1" si="5"/>
        <v>#REF!</v>
      </c>
      <c r="M35" s="38" t="e">
        <f ca="1">IF(C35="","",L35/SUM(OFFSET(CronoPrev!$D$14,0,0,Cronograma.NumPeríodos)))</f>
        <v>#REF!</v>
      </c>
    </row>
    <row r="36" spans="2:16">
      <c r="B36" s="37">
        <f t="shared" ca="1" si="1"/>
        <v>23</v>
      </c>
      <c r="C36" s="37">
        <f ca="1">IF(OR(D36="",D36&lt;dataInicioObra),"",COUNTIF(CronoPrev!$C$14:$C$25,"&lt;"&amp;(D36-7))+1)</f>
        <v>1</v>
      </c>
      <c r="D36" s="45">
        <f ca="1">OFFSET(PLE!$G$39,TRUNC((ROW($B36)-ROW($B$14))/12,0)*8,MOD(ROW($B36)-ROW($B$14),12)*4)</f>
        <v>0</v>
      </c>
      <c r="E36" s="179">
        <f ca="1">OFFSET(PLE!$G$42,TRUNC((ROW($B36)-ROW($B$14))/12,0)*8,MOD(ROW(B36)-ROW($B$14),12)*4)</f>
        <v>0</v>
      </c>
      <c r="F36" s="179" t="e">
        <f t="shared" ca="1" si="2"/>
        <v>#REF!</v>
      </c>
      <c r="G36" s="38">
        <f ca="1">OFFSET(PLE!$G$41,TRUNC((ROW($B36)-ROW($B$14))/12,0)*8,MOD(ROW(B36)-ROW($B$14),12)*4)</f>
        <v>0</v>
      </c>
      <c r="H36" s="38" t="e">
        <f t="shared" ca="1" si="3"/>
        <v>#REF!</v>
      </c>
      <c r="I36" s="38" t="e">
        <f ca="1">IF(C36="","",IF(C36&gt;Cronograma.NumPeríodos,1,VLOOKUP(C36,CronoPrev!$B$14:$G$25,6,FALSE)))</f>
        <v>#REF!</v>
      </c>
      <c r="J36" s="138">
        <f t="shared" ca="1" si="0"/>
        <v>0</v>
      </c>
      <c r="K36" s="37" t="e">
        <f t="shared" ca="1" si="4"/>
        <v>#REF!</v>
      </c>
      <c r="L36" s="37" t="e">
        <f t="shared" ca="1" si="5"/>
        <v>#REF!</v>
      </c>
      <c r="M36" s="38" t="e">
        <f ca="1">IF(C36="","",L36/SUM(OFFSET(CronoPrev!$D$14,0,0,Cronograma.NumPeríodos)))</f>
        <v>#REF!</v>
      </c>
    </row>
    <row r="37" spans="2:16">
      <c r="B37" s="37">
        <f t="shared" ca="1" si="1"/>
        <v>24</v>
      </c>
      <c r="C37" s="37">
        <f ca="1">IF(OR(D37="",D37&lt;dataInicioObra),"",COUNTIF(CronoPrev!$C$14:$C$25,"&lt;"&amp;(D37-7))+1)</f>
        <v>1</v>
      </c>
      <c r="D37" s="45">
        <f ca="1">OFFSET(PLE!$G$39,TRUNC((ROW($B37)-ROW($B$14))/12,0)*8,MOD(ROW($B37)-ROW($B$14),12)*4)</f>
        <v>0</v>
      </c>
      <c r="E37" s="179">
        <f ca="1">OFFSET(PLE!$G$42,TRUNC((ROW($B37)-ROW($B$14))/12,0)*8,MOD(ROW(B37)-ROW($B$14),12)*4)</f>
        <v>0</v>
      </c>
      <c r="F37" s="179" t="e">
        <f t="shared" ca="1" si="2"/>
        <v>#REF!</v>
      </c>
      <c r="G37" s="38">
        <f ca="1">OFFSET(PLE!$G$41,TRUNC((ROW($B37)-ROW($B$14))/12,0)*8,MOD(ROW(B37)-ROW($B$14),12)*4)</f>
        <v>0</v>
      </c>
      <c r="H37" s="38" t="e">
        <f t="shared" ca="1" si="3"/>
        <v>#REF!</v>
      </c>
      <c r="I37" s="38" t="e">
        <f ca="1">IF(C37="","",IF(C37&gt;Cronograma.NumPeríodos,1,VLOOKUP(C37,CronoPrev!$B$14:$G$25,6,FALSE)))</f>
        <v>#REF!</v>
      </c>
      <c r="J37" s="138">
        <f t="shared" ca="1" si="0"/>
        <v>0</v>
      </c>
      <c r="K37" s="37" t="e">
        <f t="shared" ca="1" si="4"/>
        <v>#REF!</v>
      </c>
      <c r="L37" s="37" t="e">
        <f t="shared" ca="1" si="5"/>
        <v>#REF!</v>
      </c>
      <c r="M37" s="38" t="e">
        <f ca="1">IF(C37="","",L37/SUM(OFFSET(CronoPrev!$D$14,0,0,Cronograma.NumPeríodos)))</f>
        <v>#REF!</v>
      </c>
    </row>
    <row r="38" spans="2:16" ht="3.75" customHeight="1"/>
    <row r="39" spans="2:16">
      <c r="B39" s="47" t="s">
        <v>118</v>
      </c>
      <c r="C39" s="48"/>
      <c r="D39" s="49"/>
      <c r="E39" s="48"/>
      <c r="F39" s="143" t="e">
        <f ca="1">OFFSET(F$13,mediçao,0)</f>
        <v>#REF!</v>
      </c>
      <c r="G39" s="48"/>
      <c r="H39" s="136" t="e">
        <f ca="1">OFFSET(H$13,mediçao,0)</f>
        <v>#REF!</v>
      </c>
      <c r="I39" s="50"/>
      <c r="J39" s="48"/>
      <c r="K39" s="51" t="s">
        <v>27</v>
      </c>
      <c r="L39" s="142" t="e">
        <f ca="1">OFFSET($L$13,mediçao,0)</f>
        <v>#REF!</v>
      </c>
      <c r="M39" s="52" t="e">
        <f ca="1">OFFSET($M$13,mediçao,0)</f>
        <v>#REF!</v>
      </c>
    </row>
    <row r="40" spans="2:16" ht="8.25" customHeight="1"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</row>
    <row r="41" spans="2:16" ht="9" customHeight="1"/>
    <row r="42" spans="2:16" ht="18.75" customHeight="1">
      <c r="B42" s="422" t="e">
        <f ca="1">Import.Município&amp;", "&amp;TEXT(hoje,"dd")&amp;" de "&amp;TEXT(hoje,"mmmm")&amp;" de "&amp;TEXT(hoje,"aaaa")</f>
        <v>#REF!</v>
      </c>
      <c r="C42" s="422"/>
      <c r="D42" s="422"/>
      <c r="E42" s="422"/>
      <c r="F42" s="422"/>
      <c r="G42" s="153"/>
      <c r="K42" s="40"/>
      <c r="L42" s="40"/>
      <c r="M42" s="40"/>
      <c r="N42" s="40"/>
      <c r="O42" s="40"/>
      <c r="P42" s="40"/>
    </row>
    <row r="43" spans="2:16">
      <c r="B43" s="420" t="s">
        <v>43</v>
      </c>
      <c r="C43" s="420"/>
      <c r="D43" s="420"/>
      <c r="E43" s="420"/>
      <c r="F43" s="420"/>
      <c r="K43" s="41" t="s">
        <v>52</v>
      </c>
      <c r="L43" s="420">
        <f>respFiscal</f>
        <v>0</v>
      </c>
      <c r="M43" s="420"/>
      <c r="N43" s="420"/>
      <c r="O43" s="420"/>
      <c r="P43" s="420"/>
    </row>
    <row r="44" spans="2:16">
      <c r="C44" s="41" t="s">
        <v>42</v>
      </c>
      <c r="D44" s="20"/>
      <c r="G44" s="20"/>
      <c r="K44" s="41" t="s">
        <v>42</v>
      </c>
      <c r="L44" s="421">
        <f>creaFiscal</f>
        <v>0</v>
      </c>
      <c r="M44" s="421"/>
      <c r="N44" s="421"/>
      <c r="O44" s="421"/>
      <c r="P44" s="421"/>
    </row>
    <row r="45" spans="2:16">
      <c r="C45" s="41" t="s">
        <v>44</v>
      </c>
      <c r="D45" s="20"/>
      <c r="G45" s="20"/>
      <c r="K45" s="41" t="s">
        <v>44</v>
      </c>
      <c r="L45" s="421">
        <f>artFiscal</f>
        <v>0</v>
      </c>
      <c r="M45" s="421"/>
      <c r="N45" s="421"/>
      <c r="O45" s="421"/>
      <c r="P45" s="421"/>
    </row>
  </sheetData>
  <sheetProtection formatRows="0"/>
  <mergeCells count="18">
    <mergeCell ref="L43:P43"/>
    <mergeCell ref="L44:P44"/>
    <mergeCell ref="L45:P45"/>
    <mergeCell ref="B11:B12"/>
    <mergeCell ref="D11:D12"/>
    <mergeCell ref="C11:C12"/>
    <mergeCell ref="E11:F11"/>
    <mergeCell ref="I11:I12"/>
    <mergeCell ref="G11:H11"/>
    <mergeCell ref="B43:F43"/>
    <mergeCell ref="B42:F42"/>
    <mergeCell ref="E2:J2"/>
    <mergeCell ref="J11:J12"/>
    <mergeCell ref="P11:P12"/>
    <mergeCell ref="L11:L12"/>
    <mergeCell ref="M11:M12"/>
    <mergeCell ref="K11:K12"/>
    <mergeCell ref="O11:O12"/>
  </mergeCells>
  <phoneticPr fontId="0" type="noConversion"/>
  <conditionalFormatting sqref="B1:M1 B14:M37">
    <cfRule type="expression" dxfId="2" priority="4" stopIfTrue="1">
      <formula>$B1&gt;mediçao</formula>
    </cfRule>
  </conditionalFormatting>
  <pageMargins left="0.78740157480314998" right="0.78740157480314998" top="0.78740157480314998" bottom="0.78740157480314998" header="0.59055118110236204" footer="0.59055118110236204"/>
  <pageSetup paperSize="9" fitToHeight="0" orientation="landscape" horizontalDpi="4294967295" verticalDpi="4294967295" r:id="rId1"/>
  <headerFooter>
    <oddFooter>&amp;R&amp;P&amp;L27.477 v006   micro</oddFooter>
  </headerFooter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0000"/>
  </sheetPr>
  <dimension ref="A1"/>
  <sheetViews>
    <sheetView workbookViewId="0">
      <selection activeCell="D22" sqref="D22"/>
    </sheetView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Plan1"/>
  <dimension ref="A1:G25"/>
  <sheetViews>
    <sheetView workbookViewId="0"/>
  </sheetViews>
  <sheetFormatPr defaultRowHeight="15"/>
  <sheetData>
    <row r="1" spans="1:7">
      <c r="A1" s="57"/>
      <c r="B1" s="21"/>
      <c r="C1" s="21"/>
      <c r="D1" s="21"/>
      <c r="E1" s="21"/>
      <c r="F1" s="21"/>
      <c r="G1" s="21"/>
    </row>
    <row r="2" spans="1:7">
      <c r="A2" s="99"/>
      <c r="B2" s="26"/>
      <c r="C2" s="26"/>
      <c r="D2" s="26"/>
      <c r="E2" s="26"/>
      <c r="F2" s="26"/>
      <c r="G2" s="26"/>
    </row>
    <row r="3" spans="1:7">
      <c r="A3" s="57"/>
      <c r="B3" s="21"/>
      <c r="C3" s="21"/>
      <c r="D3" s="21"/>
      <c r="E3" s="21"/>
      <c r="F3" s="21"/>
      <c r="G3" s="21"/>
    </row>
    <row r="4" spans="1:7">
      <c r="A4" s="57"/>
      <c r="B4" s="21"/>
      <c r="C4" s="21"/>
      <c r="D4" s="21"/>
      <c r="E4" s="21"/>
      <c r="F4" s="21"/>
      <c r="G4" s="21"/>
    </row>
    <row r="5" spans="1:7">
      <c r="A5" s="57"/>
      <c r="B5" s="21"/>
      <c r="C5" s="21"/>
      <c r="D5" s="21"/>
      <c r="E5" s="21"/>
      <c r="F5" s="21"/>
      <c r="G5" s="21"/>
    </row>
    <row r="6" spans="1:7">
      <c r="A6" s="57"/>
      <c r="B6" s="21"/>
      <c r="C6" s="21"/>
      <c r="D6" s="21"/>
      <c r="E6" s="21"/>
      <c r="F6" s="21"/>
      <c r="G6" s="21"/>
    </row>
    <row r="7" spans="1:7">
      <c r="A7" s="57"/>
      <c r="B7" s="21"/>
      <c r="C7" s="21"/>
      <c r="D7" s="21"/>
      <c r="E7" s="21"/>
      <c r="F7" s="46"/>
      <c r="G7" s="21"/>
    </row>
    <row r="8" spans="1:7">
      <c r="A8" s="101"/>
      <c r="B8" s="37">
        <f ca="1">OFFSET(B8,-1,0)+1</f>
        <v>1</v>
      </c>
      <c r="C8" s="45">
        <f ca="1">IF(DAY(DATE(YEAR(dataInicioObra),MONTH(dataInicioObra)+B8,DAY(dataInicioObra)))=DAY(dataInicioObra),DATE(YEAR(dataInicioObra),MONTH(dataInicioObra)+B8,DAY(dataInicioObra)),DATE(YEAR(dataInicioObra),MONTH(dataInicioObra)+1+B8,1)-1)</f>
        <v>60</v>
      </c>
      <c r="D8" s="138">
        <f ca="1">C8-OFFSET(C8,-1,0)</f>
        <v>60</v>
      </c>
      <c r="E8" s="138">
        <f ca="1">D8+OFFSET(E8,-1,0)</f>
        <v>60</v>
      </c>
      <c r="F8" s="46" t="e">
        <f ca="1">OFFSET(Cronograma!$G$39,TRUNC((ROW(B8)-ROW($B$14))/12,0)*6,MOD(ROW(B8)-ROW($B$14),12)*4)</f>
        <v>#REF!</v>
      </c>
      <c r="G8" s="46" t="e">
        <f ca="1">F8+OFFSET(G8,-1,0)</f>
        <v>#REF!</v>
      </c>
    </row>
    <row r="9" spans="1:7">
      <c r="A9" s="57"/>
      <c r="B9" s="27"/>
      <c r="C9" s="21"/>
      <c r="D9" s="21"/>
      <c r="E9" s="21"/>
      <c r="F9" s="21"/>
      <c r="G9" s="21"/>
    </row>
    <row r="10" spans="1:7">
      <c r="A10" s="57"/>
      <c r="B10" s="27" t="s">
        <v>17</v>
      </c>
      <c r="C10" s="21"/>
      <c r="D10" s="21"/>
      <c r="E10" s="21"/>
    </row>
    <row r="11" spans="1:7">
      <c r="A11" s="57"/>
      <c r="B11" s="479" t="s">
        <v>13</v>
      </c>
      <c r="C11" s="480" t="s">
        <v>14</v>
      </c>
      <c r="D11" s="104"/>
      <c r="E11" s="104"/>
      <c r="F11" s="480" t="s">
        <v>16</v>
      </c>
      <c r="G11" s="480"/>
    </row>
    <row r="12" spans="1:7">
      <c r="A12" s="100"/>
      <c r="B12" s="479"/>
      <c r="C12" s="480"/>
      <c r="D12" s="104"/>
      <c r="E12" s="104"/>
      <c r="F12" s="104" t="s">
        <v>15</v>
      </c>
      <c r="G12" s="104" t="s">
        <v>9</v>
      </c>
    </row>
    <row r="13" spans="1:7">
      <c r="A13" s="57"/>
      <c r="B13" s="42">
        <v>0</v>
      </c>
      <c r="C13" s="152">
        <f>dataInicioObra</f>
        <v>0</v>
      </c>
      <c r="D13" s="43"/>
      <c r="E13" s="31"/>
      <c r="F13" s="31"/>
      <c r="G13" s="31"/>
    </row>
    <row r="14" spans="1:7">
      <c r="A14" s="101"/>
      <c r="B14" s="37">
        <f ca="1">OFFSET(B14,-1,0)+1</f>
        <v>1</v>
      </c>
      <c r="C14" s="45">
        <f ca="1">IF(DAY(DATE(YEAR(dataInicioObra),MONTH(dataInicioObra)+B14,DAY(dataInicioObra)))=DAY(dataInicioObra),DATE(YEAR(dataInicioObra),MONTH(dataInicioObra)+B14,DAY(dataInicioObra)),DATE(YEAR(dataInicioObra),MONTH(dataInicioObra)+1+B14,1)-1)</f>
        <v>60</v>
      </c>
      <c r="D14" s="138">
        <f ca="1">C14-OFFSET(C14,-1,0)</f>
        <v>60</v>
      </c>
      <c r="E14" s="138">
        <f ca="1">D14+OFFSET(E14,-1,0)</f>
        <v>60</v>
      </c>
      <c r="F14" s="46" t="e">
        <f ca="1">OFFSET(Cronograma!$G$39,TRUNC((ROW(B14)-ROW($B$14))/12,0)*6,MOD(ROW(B14)-ROW($B$14),12)*4)</f>
        <v>#REF!</v>
      </c>
      <c r="G14" s="46" t="e">
        <f ca="1">F14+OFFSET(G14,-1,0)</f>
        <v>#REF!</v>
      </c>
    </row>
    <row r="15" spans="1:7">
      <c r="A15" s="101"/>
      <c r="B15" s="37">
        <f ca="1">OFFSET(B15,-1,0)+1</f>
        <v>2</v>
      </c>
      <c r="C15" s="45">
        <f ca="1">IF(DAY(DATE(YEAR(dataInicioObra),MONTH(dataInicioObra)+B15,DAY(dataInicioObra)))=DAY(dataInicioObra),DATE(YEAR(dataInicioObra),MONTH(dataInicioObra)+B15,DAY(dataInicioObra)),DATE(YEAR(dataInicioObra),MONTH(dataInicioObra)+1+B15,1)-1)</f>
        <v>91</v>
      </c>
      <c r="D15" s="138">
        <f t="shared" ref="D15:D25" ca="1" si="0">C15-OFFSET(C15,-1,0)</f>
        <v>31</v>
      </c>
      <c r="E15" s="138">
        <f t="shared" ref="E15:E25" ca="1" si="1">D15+OFFSET(E15,-1,0)</f>
        <v>91</v>
      </c>
      <c r="F15" s="46" t="e">
        <f ca="1">OFFSET(Cronograma!$G$39,TRUNC((ROW(B15)-ROW($B$14))/12,0)*6,MOD(ROW(B15)-ROW($B$14),12)*4)</f>
        <v>#REF!</v>
      </c>
      <c r="G15" s="46" t="e">
        <f t="shared" ref="G15:G25" ca="1" si="2">F15+OFFSET(G15,-1,0)</f>
        <v>#REF!</v>
      </c>
    </row>
    <row r="16" spans="1:7">
      <c r="A16" s="101"/>
      <c r="B16" s="37">
        <f t="shared" ref="B16:B25" ca="1" si="3">OFFSET(B16,-1,0)+1</f>
        <v>3</v>
      </c>
      <c r="C16" s="45">
        <f t="shared" ref="C16:C25" ca="1" si="4">IF(DAY(DATE(YEAR(dataInicioObra),MONTH(dataInicioObra)+B16,DAY(dataInicioObra)))=DAY(dataInicioObra),DATE(YEAR(dataInicioObra),MONTH(dataInicioObra)+B16,DAY(dataInicioObra)),DATE(YEAR(dataInicioObra),MONTH(dataInicioObra)+1+B16,1)-1)</f>
        <v>121</v>
      </c>
      <c r="D16" s="138">
        <f t="shared" ca="1" si="0"/>
        <v>30</v>
      </c>
      <c r="E16" s="138">
        <f t="shared" ca="1" si="1"/>
        <v>121</v>
      </c>
      <c r="F16" s="46" t="e">
        <f ca="1">OFFSET(Cronograma!$G$39,TRUNC((ROW(B16)-ROW($B$14))/12,0)*6,MOD(ROW(B16)-ROW($B$14),12)*4)</f>
        <v>#REF!</v>
      </c>
      <c r="G16" s="46" t="e">
        <f t="shared" ca="1" si="2"/>
        <v>#REF!</v>
      </c>
    </row>
    <row r="17" spans="1:7">
      <c r="A17" s="101"/>
      <c r="B17" s="37">
        <f t="shared" ca="1" si="3"/>
        <v>4</v>
      </c>
      <c r="C17" s="45">
        <f t="shared" ca="1" si="4"/>
        <v>152</v>
      </c>
      <c r="D17" s="138">
        <f t="shared" ca="1" si="0"/>
        <v>31</v>
      </c>
      <c r="E17" s="138">
        <f t="shared" ca="1" si="1"/>
        <v>152</v>
      </c>
      <c r="F17" s="46" t="e">
        <f ca="1">OFFSET(Cronograma!$G$39,TRUNC((ROW(B17)-ROW($B$14))/12,0)*6,MOD(ROW(B17)-ROW($B$14),12)*4)</f>
        <v>#REF!</v>
      </c>
      <c r="G17" s="46" t="e">
        <f t="shared" ca="1" si="2"/>
        <v>#REF!</v>
      </c>
    </row>
    <row r="18" spans="1:7">
      <c r="A18" s="101"/>
      <c r="B18" s="37">
        <f t="shared" ca="1" si="3"/>
        <v>5</v>
      </c>
      <c r="C18" s="45">
        <f t="shared" ca="1" si="4"/>
        <v>182</v>
      </c>
      <c r="D18" s="138">
        <f t="shared" ca="1" si="0"/>
        <v>30</v>
      </c>
      <c r="E18" s="138">
        <f t="shared" ca="1" si="1"/>
        <v>182</v>
      </c>
      <c r="F18" s="46" t="e">
        <f ca="1">OFFSET(Cronograma!$G$39,TRUNC((ROW(B18)-ROW($B$14))/12,0)*6,MOD(ROW(B18)-ROW($B$14),12)*4)</f>
        <v>#REF!</v>
      </c>
      <c r="G18" s="46" t="e">
        <f t="shared" ca="1" si="2"/>
        <v>#REF!</v>
      </c>
    </row>
    <row r="19" spans="1:7">
      <c r="A19" s="101"/>
      <c r="B19" s="37">
        <f t="shared" ca="1" si="3"/>
        <v>6</v>
      </c>
      <c r="C19" s="45">
        <f t="shared" ca="1" si="4"/>
        <v>213</v>
      </c>
      <c r="D19" s="138">
        <f t="shared" ca="1" si="0"/>
        <v>31</v>
      </c>
      <c r="E19" s="138">
        <f t="shared" ca="1" si="1"/>
        <v>213</v>
      </c>
      <c r="F19" s="46" t="e">
        <f ca="1">OFFSET(Cronograma!$G$39,TRUNC((ROW(B19)-ROW($B$14))/12,0)*6,MOD(ROW(B19)-ROW($B$14),12)*4)</f>
        <v>#REF!</v>
      </c>
      <c r="G19" s="46" t="e">
        <f t="shared" ca="1" si="2"/>
        <v>#REF!</v>
      </c>
    </row>
    <row r="20" spans="1:7">
      <c r="A20" s="101"/>
      <c r="B20" s="37">
        <f t="shared" ca="1" si="3"/>
        <v>7</v>
      </c>
      <c r="C20" s="45">
        <f t="shared" ca="1" si="4"/>
        <v>244</v>
      </c>
      <c r="D20" s="138">
        <f t="shared" ca="1" si="0"/>
        <v>31</v>
      </c>
      <c r="E20" s="138">
        <f t="shared" ca="1" si="1"/>
        <v>244</v>
      </c>
      <c r="F20" s="46" t="e">
        <f ca="1">OFFSET(Cronograma!$G$39,TRUNC((ROW(B20)-ROW($B$14))/12,0)*6,MOD(ROW(B20)-ROW($B$14),12)*4)</f>
        <v>#REF!</v>
      </c>
      <c r="G20" s="46" t="e">
        <f t="shared" ca="1" si="2"/>
        <v>#REF!</v>
      </c>
    </row>
    <row r="21" spans="1:7">
      <c r="A21" s="101"/>
      <c r="B21" s="37">
        <f t="shared" ca="1" si="3"/>
        <v>8</v>
      </c>
      <c r="C21" s="45">
        <f t="shared" ca="1" si="4"/>
        <v>274</v>
      </c>
      <c r="D21" s="138">
        <f t="shared" ca="1" si="0"/>
        <v>30</v>
      </c>
      <c r="E21" s="138">
        <f t="shared" ca="1" si="1"/>
        <v>274</v>
      </c>
      <c r="F21" s="46" t="e">
        <f ca="1">OFFSET(Cronograma!$G$39,TRUNC((ROW(B21)-ROW($B$14))/12,0)*6,MOD(ROW(B21)-ROW($B$14),12)*4)</f>
        <v>#REF!</v>
      </c>
      <c r="G21" s="46" t="e">
        <f t="shared" ca="1" si="2"/>
        <v>#REF!</v>
      </c>
    </row>
    <row r="22" spans="1:7">
      <c r="A22" s="101"/>
      <c r="B22" s="37">
        <f t="shared" ca="1" si="3"/>
        <v>9</v>
      </c>
      <c r="C22" s="45">
        <f t="shared" ca="1" si="4"/>
        <v>305</v>
      </c>
      <c r="D22" s="138">
        <f t="shared" ca="1" si="0"/>
        <v>31</v>
      </c>
      <c r="E22" s="138">
        <f t="shared" ca="1" si="1"/>
        <v>305</v>
      </c>
      <c r="F22" s="46" t="e">
        <f ca="1">OFFSET(Cronograma!$G$39,TRUNC((ROW(B22)-ROW($B$14))/12,0)*6,MOD(ROW(B22)-ROW($B$14),12)*4)</f>
        <v>#REF!</v>
      </c>
      <c r="G22" s="46" t="e">
        <f t="shared" ca="1" si="2"/>
        <v>#REF!</v>
      </c>
    </row>
    <row r="23" spans="1:7">
      <c r="A23" s="101"/>
      <c r="B23" s="37">
        <f t="shared" ca="1" si="3"/>
        <v>10</v>
      </c>
      <c r="C23" s="45">
        <f t="shared" ca="1" si="4"/>
        <v>335</v>
      </c>
      <c r="D23" s="138">
        <f t="shared" ca="1" si="0"/>
        <v>30</v>
      </c>
      <c r="E23" s="138">
        <f t="shared" ca="1" si="1"/>
        <v>335</v>
      </c>
      <c r="F23" s="46" t="e">
        <f ca="1">OFFSET(Cronograma!$G$39,TRUNC((ROW(B23)-ROW($B$14))/12,0)*6,MOD(ROW(B23)-ROW($B$14),12)*4)</f>
        <v>#REF!</v>
      </c>
      <c r="G23" s="46" t="e">
        <f t="shared" ca="1" si="2"/>
        <v>#REF!</v>
      </c>
    </row>
    <row r="24" spans="1:7">
      <c r="A24" s="101"/>
      <c r="B24" s="37">
        <f t="shared" ca="1" si="3"/>
        <v>11</v>
      </c>
      <c r="C24" s="45">
        <f t="shared" ca="1" si="4"/>
        <v>366</v>
      </c>
      <c r="D24" s="138">
        <f t="shared" ca="1" si="0"/>
        <v>31</v>
      </c>
      <c r="E24" s="138">
        <f t="shared" ca="1" si="1"/>
        <v>366</v>
      </c>
      <c r="F24" s="46" t="e">
        <f ca="1">OFFSET(Cronograma!$G$39,TRUNC((ROW(B24)-ROW($B$14))/12,0)*6,MOD(ROW(B24)-ROW($B$14),12)*4)</f>
        <v>#REF!</v>
      </c>
      <c r="G24" s="46" t="e">
        <f t="shared" ca="1" si="2"/>
        <v>#REF!</v>
      </c>
    </row>
    <row r="25" spans="1:7">
      <c r="A25" s="101"/>
      <c r="B25" s="37">
        <f t="shared" ca="1" si="3"/>
        <v>12</v>
      </c>
      <c r="C25" s="45">
        <f t="shared" ca="1" si="4"/>
        <v>397</v>
      </c>
      <c r="D25" s="138">
        <f t="shared" ca="1" si="0"/>
        <v>31</v>
      </c>
      <c r="E25" s="138">
        <f t="shared" ca="1" si="1"/>
        <v>397</v>
      </c>
      <c r="F25" s="46" t="e">
        <f ca="1">OFFSET(Cronograma!$G$39,TRUNC((ROW(B25)-ROW($B$14))/12,0)*6,MOD(ROW(B25)-ROW($B$14),12)*4)</f>
        <v>#REF!</v>
      </c>
      <c r="G25" s="46" t="e">
        <f t="shared" ca="1" si="2"/>
        <v>#REF!</v>
      </c>
    </row>
  </sheetData>
  <mergeCells count="3">
    <mergeCell ref="B11:B12"/>
    <mergeCell ref="C11:C12"/>
    <mergeCell ref="F11:G11"/>
  </mergeCells>
  <phoneticPr fontId="0" type="noConversion"/>
  <conditionalFormatting sqref="B8:G8 B14:G25">
    <cfRule type="expression" dxfId="1" priority="9" stopIfTrue="1">
      <formula>$G8=""</formula>
    </cfRule>
  </conditionalFormatting>
  <conditionalFormatting sqref="F7">
    <cfRule type="expression" dxfId="0" priority="1" stopIfTrue="1">
      <formula>$G7=""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headerFooter>
    <oddFooter>&amp;L27.477 v006   micro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68</vt:i4>
      </vt:variant>
    </vt:vector>
  </HeadingPairs>
  <TitlesOfParts>
    <vt:vector size="82" baseType="lpstr">
      <vt:lpstr>Encargos</vt:lpstr>
      <vt:lpstr>BDI</vt:lpstr>
      <vt:lpstr>BDI fornecimento</vt:lpstr>
      <vt:lpstr>relatorio Conde </vt:lpstr>
      <vt:lpstr>Resumo_Pavim</vt:lpstr>
      <vt:lpstr>Dados_Intesidade</vt:lpstr>
      <vt:lpstr>DADOS</vt:lpstr>
      <vt:lpstr>Eventograma_e_Quantitativos</vt:lpstr>
      <vt:lpstr>Detalhamento</vt:lpstr>
      <vt:lpstr>Cronograma</vt:lpstr>
      <vt:lpstr>PLE</vt:lpstr>
      <vt:lpstr>Resumo_de_Acompanhamento</vt:lpstr>
      <vt:lpstr>Agrup.Eventos</vt:lpstr>
      <vt:lpstr>CronoPrev</vt:lpstr>
      <vt:lpstr>BDI!Area_de_impressao</vt:lpstr>
      <vt:lpstr>'BDI fornecimento'!Area_de_impressao</vt:lpstr>
      <vt:lpstr>Cronograma!Area_de_impressao</vt:lpstr>
      <vt:lpstr>DADOS!Area_de_impressao</vt:lpstr>
      <vt:lpstr>Detalhamento!Area_de_impressao</vt:lpstr>
      <vt:lpstr>Encargos!Area_de_impressao</vt:lpstr>
      <vt:lpstr>Eventograma_e_Quantitativos!Area_de_impressao</vt:lpstr>
      <vt:lpstr>PLE!Area_de_impressao</vt:lpstr>
      <vt:lpstr>Resumo_de_Acompanhamento!Area_de_impressao</vt:lpstr>
      <vt:lpstr>Resumo_Pavim!Area_de_impressao</vt:lpstr>
      <vt:lpstr>artExec</vt:lpstr>
      <vt:lpstr>artFiscal</vt:lpstr>
      <vt:lpstr>cargoTomador</vt:lpstr>
      <vt:lpstr>creaExec</vt:lpstr>
      <vt:lpstr>creaFiscal</vt:lpstr>
      <vt:lpstr>creaPLE</vt:lpstr>
      <vt:lpstr>Cronograma</vt:lpstr>
      <vt:lpstr>Cronograma.LinhaPadrão</vt:lpstr>
      <vt:lpstr>Cronograma.Padrão</vt:lpstr>
      <vt:lpstr>Cronograma.Períodos.LinhaPadrão</vt:lpstr>
      <vt:lpstr>CronoPrev.LinhaPadrão</vt:lpstr>
      <vt:lpstr>DADOS.LinhaPadrão</vt:lpstr>
      <vt:lpstr>dataInicioObra</vt:lpstr>
      <vt:lpstr>Detalhamento.Filtro</vt:lpstr>
      <vt:lpstr>Detalhamento.LinhaPadrão</vt:lpstr>
      <vt:lpstr>Detalhamento.OpçãoServiços</vt:lpstr>
      <vt:lpstr>Detalhamento.OpçõesExibição</vt:lpstr>
      <vt:lpstr>Detalhamento.OpçõesServiços</vt:lpstr>
      <vt:lpstr>Eventograma_e_Quantitativos.LinhaPadrão</vt:lpstr>
      <vt:lpstr>FaltaEvento</vt:lpstr>
      <vt:lpstr>Import.Ação</vt:lpstr>
      <vt:lpstr>Import.CNPJ</vt:lpstr>
      <vt:lpstr>Import.Convênio</vt:lpstr>
      <vt:lpstr>Import.CR</vt:lpstr>
      <vt:lpstr>Import.CTEF</vt:lpstr>
      <vt:lpstr>Import.DataAssinaturaCR</vt:lpstr>
      <vt:lpstr>Import.DataInícioObra</vt:lpstr>
      <vt:lpstr>Import.Descrição</vt:lpstr>
      <vt:lpstr>Import.Empresa</vt:lpstr>
      <vt:lpstr>Import.FrenteDeObra</vt:lpstr>
      <vt:lpstr>Import.Gestor</vt:lpstr>
      <vt:lpstr>Import.Gigov</vt:lpstr>
      <vt:lpstr>Import.Localidade</vt:lpstr>
      <vt:lpstr>Import.Município</vt:lpstr>
      <vt:lpstr>Import.ObjetoCR</vt:lpstr>
      <vt:lpstr>Import.ObjetoCTEF</vt:lpstr>
      <vt:lpstr>Import.Programa</vt:lpstr>
      <vt:lpstr>Import.Proponente</vt:lpstr>
      <vt:lpstr>Eventograma_e_Quantitativos!Item</vt:lpstr>
      <vt:lpstr>mediçao</vt:lpstr>
      <vt:lpstr>Medições</vt:lpstr>
      <vt:lpstr>Medições.Padrão</vt:lpstr>
      <vt:lpstr>Detalhamento!Nível</vt:lpstr>
      <vt:lpstr>Eventograma_e_Quantitativos!Nível</vt:lpstr>
      <vt:lpstr>nomeTomador</vt:lpstr>
      <vt:lpstr>Eventograma_e_Quantitativos!NumEvento</vt:lpstr>
      <vt:lpstr>PLE.LinhaPadrão</vt:lpstr>
      <vt:lpstr>Eventograma_e_Quantitativos!PreçoTotal</vt:lpstr>
      <vt:lpstr>Eventograma_e_Quantitativos!PreçoUnit</vt:lpstr>
      <vt:lpstr>respExec</vt:lpstr>
      <vt:lpstr>respFiscal</vt:lpstr>
      <vt:lpstr>respPLE</vt:lpstr>
      <vt:lpstr>Resumo_de_Acompanhamento.LinhaPadrão</vt:lpstr>
      <vt:lpstr>Cronograma!Titulos_de_impressao</vt:lpstr>
      <vt:lpstr>Detalhamento!Titulos_de_impressao</vt:lpstr>
      <vt:lpstr>Eventograma_e_Quantitativos!Titulos_de_impressao</vt:lpstr>
      <vt:lpstr>PLE!Titulos_de_impressao</vt:lpstr>
      <vt:lpstr>ValoresPorEvento.LinhaPadrão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AsusPC</dc:creator>
  <cp:lastModifiedBy>Lincoln Cartaxo</cp:lastModifiedBy>
  <cp:lastPrinted>2025-01-21T12:19:35Z</cp:lastPrinted>
  <dcterms:created xsi:type="dcterms:W3CDTF">2015-07-14T23:43:47Z</dcterms:created>
  <dcterms:modified xsi:type="dcterms:W3CDTF">2025-02-12T20:00:56Z</dcterms:modified>
</cp:coreProperties>
</file>