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X:\Sec. de Administração\CPL\Público\EXERCÍCIO 2026\UC-O 2026\PROCESSO LICITATÓRIO - 2026\PROC. 257-2026 - C.E. 9027.2026 - Limpeza do Rio Ipojuca\ANEXOS\"/>
    </mc:Choice>
  </mc:AlternateContent>
  <xr:revisionPtr revIDLastSave="0" documentId="8_{AAE8576F-5465-45DF-827A-33594B248C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1. Escavadeira" sheetId="2" r:id="rId2"/>
    <sheet name="2. Retro " sheetId="3" r:id="rId3"/>
    <sheet name="3. Comp 1. Minicarregadeira" sheetId="4" r:id="rId4"/>
    <sheet name="4. Comp 2.  Trator de Esteiras" sheetId="5" r:id="rId5"/>
    <sheet name="5. Comp 3.  Draga" sheetId="6" r:id="rId6"/>
    <sheet name="6. Comp 4. Cavalo Mecânico" sheetId="7" r:id="rId7"/>
    <sheet name="7. Comp 5. Limpeza do Rio" sheetId="8" r:id="rId8"/>
    <sheet name="8. Comp 6. Remoção de Plantas A" sheetId="9" r:id="rId9"/>
    <sheet name="9. Comp 7.  Hidráulica Anfíbia" sheetId="10" r:id="rId10"/>
    <sheet name="10. Comp 8. Escavadeira Hidrául" sheetId="11" r:id="rId11"/>
    <sheet name="11. Comp 9.  Demolição e tratam" sheetId="12" r:id="rId12"/>
    <sheet name="12 e 13. Transporte de Resíduos" sheetId="13" r:id="rId13"/>
    <sheet name="ADM - LOCAL" sheetId="14" r:id="rId14"/>
    <sheet name="Produtividade" sheetId="15" r:id="rId15"/>
    <sheet name="BDI - Desonerado" sheetId="16" r:id="rId16"/>
    <sheet name="Banco de Preços" sheetId="17" r:id="rId17"/>
    <sheet name="Insumos, Materiais e Equipament" sheetId="18" r:id="rId18"/>
    <sheet name="Encargos Sociais" sheetId="19" r:id="rId19"/>
    <sheet name="Cronograma" sheetId="20" r:id="rId20"/>
    <sheet name="PL. ORÇAMENTÁRIA DES" sheetId="21" state="hidden" r:id="rId21"/>
  </sheets>
  <externalReferences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">#REF!</definedName>
    <definedName name="___________NEW2" localSheetId="1">{"'RATEIO RECEITA BRUTA'!$B$77:$C$106"}</definedName>
    <definedName name="___________NEW2" localSheetId="3">{"'RATEIO RECEITA BRUTA'!$B$77:$C$106"}</definedName>
    <definedName name="___________NEW2">{"'RATEIO RECEITA BRUTA'!$B$77:$C$106"}</definedName>
    <definedName name="_________x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____x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____x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___JAN0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___JAN0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___JAN0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__x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__x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__x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_JAN0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_JAN0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_JAN0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_REC3">#REF!</definedName>
    <definedName name="______REC35">#REF!</definedName>
    <definedName name="______REC4">#REF!</definedName>
    <definedName name="______REP1">#REF!</definedName>
    <definedName name="______REP15">#REF!</definedName>
    <definedName name="______REP2">#REF!</definedName>
    <definedName name="______SE2">#REF!</definedName>
    <definedName name="_____ago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__ago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__ago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__JAN0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p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p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p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REC3">#REF!</definedName>
    <definedName name="_____REC35">#REF!</definedName>
    <definedName name="_____REC4">#REF!</definedName>
    <definedName name="_____REP1">#REF!</definedName>
    <definedName name="_____REP15">#REF!</definedName>
    <definedName name="_____REP2">#REF!</definedName>
    <definedName name="_____x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x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x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adm1" localSheetId="1">{"'Índice'!$A$1:$K$49"}</definedName>
    <definedName name="____adm1" localSheetId="3">{"'Índice'!$A$1:$K$49"}</definedName>
    <definedName name="____adm1">{"'Índice'!$A$1:$K$49"}</definedName>
    <definedName name="____adm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dm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dm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go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_ago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_ago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_JAN0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JAN0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JAN0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PU1">#REF!</definedName>
    <definedName name="____REC3">#REF!</definedName>
    <definedName name="____REC35">#REF!</definedName>
    <definedName name="____REC4">#REF!</definedName>
    <definedName name="____REP1">#REF!</definedName>
    <definedName name="____REP15">#REF!</definedName>
    <definedName name="____REP2">#REF!</definedName>
    <definedName name="____SE2">#REF!</definedName>
    <definedName name="____TA1">#REF!</definedName>
    <definedName name="____TA2">#REF!</definedName>
    <definedName name="____x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ACC2" localSheetId="1">'[1]DIF FAT FEV 01'!$X$13:$Y$40</definedName>
    <definedName name="___ACC2">#REF!</definedName>
    <definedName name="___adm1" localSheetId="1">{"'Índice'!$A$1:$K$49"}</definedName>
    <definedName name="___adm1" localSheetId="3">{"'Índice'!$A$1:$K$49"}</definedName>
    <definedName name="___adm1">{"'Índice'!$A$1:$K$49"}</definedName>
    <definedName name="___adm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dm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dm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go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ago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ago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JAN0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PU1">#REF!</definedName>
    <definedName name="___REC3">#REF!</definedName>
    <definedName name="___REC35">#REF!</definedName>
    <definedName name="___REC4">#REF!</definedName>
    <definedName name="___REP1">#REF!</definedName>
    <definedName name="___REP15">#REF!</definedName>
    <definedName name="___REP2">#REF!</definedName>
    <definedName name="___SE2">#REF!</definedName>
    <definedName name="___TA1">#REF!</definedName>
    <definedName name="___TA2">#REF!</definedName>
    <definedName name="___thinkcellPDLM4DZHWAPEPH5A6BCJ66VLSE" localSheetId="13">#REF!</definedName>
    <definedName name="___thinkcellPDLM4DZHWAPEPH5A6BCJ66VLSE" localSheetId="19">#REF!</definedName>
    <definedName name="___thinkcellPDLM4DZHWAPEPH5A6BCJ66VLSE">#REF!</definedName>
    <definedName name="___tq200">#REF!</definedName>
    <definedName name="___tq300">#REF!</definedName>
    <definedName name="___x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lfn.IFERROR">#NAME?</definedName>
    <definedName name="___xlfn.RTD">#NAME?</definedName>
    <definedName name="__123Graph_A" localSheetId="1">[2]Assum!$B$12:$B$19</definedName>
    <definedName name="__123Graph_A">#REF!</definedName>
    <definedName name="__123Graph_ACurrent" localSheetId="1">'[3]2- Varrição Man.- Imp. de Cesto'!$BD$1:$BN$1</definedName>
    <definedName name="__123Graph_ACurrent">#REF!</definedName>
    <definedName name="__123Graph_AGraph10" localSheetId="1">[4]aux!$I$24:$M$24</definedName>
    <definedName name="__123Graph_AGraph10">#REF!</definedName>
    <definedName name="__123Graph_AGraph11" localSheetId="1">[4]aux!$I$26:$M$26</definedName>
    <definedName name="__123Graph_AGraph11">#REF!</definedName>
    <definedName name="__123Graph_AGraph12" localSheetId="1">[4]aux!$I$28:$M$28</definedName>
    <definedName name="__123Graph_AGraph12">#REF!</definedName>
    <definedName name="__123Graph_AGraph2" localSheetId="1">[4]aux!$I$8:$M$8</definedName>
    <definedName name="__123Graph_AGraph2">#REF!</definedName>
    <definedName name="__123Graph_AGraph3" localSheetId="1">[4]aux!$I$10:$M$10</definedName>
    <definedName name="__123Graph_AGraph3">#REF!</definedName>
    <definedName name="__123Graph_AGraph4" localSheetId="1">[4]aux!$I$12:$M$12</definedName>
    <definedName name="__123Graph_AGraph4">#REF!</definedName>
    <definedName name="__123Graph_AGraph5" localSheetId="1">[4]aux!$I$14:$M$14</definedName>
    <definedName name="__123Graph_AGraph5">#REF!</definedName>
    <definedName name="__123Graph_AGraph6" localSheetId="1">[4]aux!$I$16:$M$16</definedName>
    <definedName name="__123Graph_AGraph6">#REF!</definedName>
    <definedName name="__123Graph_AGraph7" localSheetId="1">[4]aux!$I$18:$M$18</definedName>
    <definedName name="__123Graph_AGraph7">#REF!</definedName>
    <definedName name="__123Graph_AGraph8" localSheetId="1">[4]aux!$I$20:$M$20</definedName>
    <definedName name="__123Graph_AGraph8">#REF!</definedName>
    <definedName name="__123Graph_AGraph9" localSheetId="1">[4]aux!$I$22:$M$22</definedName>
    <definedName name="__123Graph_AGraph9">#REF!</definedName>
    <definedName name="__123Graph_ASIDECO" localSheetId="13">#REF!</definedName>
    <definedName name="__123Graph_ASIDECO" localSheetId="19">#REF!</definedName>
    <definedName name="__123Graph_ASIDECO">#REF!</definedName>
    <definedName name="__123Graph_B" localSheetId="1">[2]Assum!$C$12:$C$19</definedName>
    <definedName name="__123Graph_B">#REF!</definedName>
    <definedName name="__123Graph_BCurrent" localSheetId="1">'[3]2- Varrição Man.- Imp. de Cesto'!$BD$2:$BN$2</definedName>
    <definedName name="__123Graph_BCurrent">#REF!</definedName>
    <definedName name="__123Graph_BGraph10" localSheetId="1">[4]aux!$B$24:$F$24</definedName>
    <definedName name="__123Graph_BGraph10">#REF!</definedName>
    <definedName name="__123Graph_BGraph11" localSheetId="1">[4]aux!$B$26:$F$26</definedName>
    <definedName name="__123Graph_BGraph11">#REF!</definedName>
    <definedName name="__123Graph_BGraph12" localSheetId="1">[4]aux!$B$28:$F$28</definedName>
    <definedName name="__123Graph_BGraph12">#REF!</definedName>
    <definedName name="__123Graph_BGraph2" localSheetId="1">[4]aux!$B$8:$F$8</definedName>
    <definedName name="__123Graph_BGraph2">#REF!</definedName>
    <definedName name="__123Graph_BGraph3" localSheetId="1">[4]aux!$B$10:$F$10</definedName>
    <definedName name="__123Graph_BGraph3">#REF!</definedName>
    <definedName name="__123Graph_BGraph4" localSheetId="1">[4]aux!$B$12:$F$12</definedName>
    <definedName name="__123Graph_BGraph4">#REF!</definedName>
    <definedName name="__123Graph_BGraph5" localSheetId="1">[4]aux!$B$14:$F$14</definedName>
    <definedName name="__123Graph_BGraph5">#REF!</definedName>
    <definedName name="__123Graph_BGraph6" localSheetId="1">[4]aux!$B$16:$F$16</definedName>
    <definedName name="__123Graph_BGraph6">#REF!</definedName>
    <definedName name="__123Graph_BGraph7" localSheetId="1">[4]aux!$B$18:$F$18</definedName>
    <definedName name="__123Graph_BGraph7">#REF!</definedName>
    <definedName name="__123Graph_BGraph8" localSheetId="1">[4]aux!$B$20:$F$20</definedName>
    <definedName name="__123Graph_BGraph8">#REF!</definedName>
    <definedName name="__123Graph_BGraph9" localSheetId="1">[4]aux!$B$22:$F$22</definedName>
    <definedName name="__123Graph_BGraph9">#REF!</definedName>
    <definedName name="__123Graph_BSIDECO" localSheetId="13">#REF!</definedName>
    <definedName name="__123Graph_BSIDECO" localSheetId="19">#REF!</definedName>
    <definedName name="__123Graph_BSIDECO">#REF!</definedName>
    <definedName name="__123Graph_C" localSheetId="1">[2]Assum!$D$12:$D$19</definedName>
    <definedName name="__123Graph_C">#REF!</definedName>
    <definedName name="__123Graph_CCurrent" localSheetId="1">'[3]2- Varrição Man.- Imp. de Cesto'!$BD$3:$BN$3</definedName>
    <definedName name="__123Graph_CCurrent">#REF!</definedName>
    <definedName name="__123Graph_CSIDECO" localSheetId="13">#REF!</definedName>
    <definedName name="__123Graph_CSIDECO" localSheetId="19">#REF!</definedName>
    <definedName name="__123Graph_CSIDECO">#REF!</definedName>
    <definedName name="__123Graph_D" localSheetId="1">[2]Assum!$E$12:$E$19</definedName>
    <definedName name="__123Graph_D">#REF!</definedName>
    <definedName name="__123Graph_DCurrent" localSheetId="1">'[3]2- Varrição Man.- Imp. de Cesto'!$BD$4:$BN$4</definedName>
    <definedName name="__123Graph_DCurrent">#REF!</definedName>
    <definedName name="__123Graph_E" localSheetId="1">[2]Assum!$F$12:$F$19</definedName>
    <definedName name="__123Graph_E">#REF!</definedName>
    <definedName name="__123Graph_ECurrent" localSheetId="1">'[3]2- Varrição Man.- Imp. de Cesto'!$BD$5:$BN$5</definedName>
    <definedName name="__123Graph_ECurrent">#REF!</definedName>
    <definedName name="__123Graph_FCurrent" localSheetId="1">'[3]2- Varrição Man.- Imp. de Cesto'!$BD$6:$BN$6</definedName>
    <definedName name="__123Graph_FCurrent">#REF!</definedName>
    <definedName name="__123Graph_X" localSheetId="1">'[5]BALANCE SHEET-GAAP'!$B$19:$B$24</definedName>
    <definedName name="__123Graph_X">#REF!</definedName>
    <definedName name="__123Graph_XGraph10" localSheetId="1">[4]aux!$B$25:$F$25</definedName>
    <definedName name="__123Graph_XGraph10">#REF!</definedName>
    <definedName name="__123Graph_XGraph11" localSheetId="1">[4]aux!$B$27:$F$27</definedName>
    <definedName name="__123Graph_XGraph11">#REF!</definedName>
    <definedName name="__123Graph_XGraph12" localSheetId="1">[4]aux!$B$29:$F$29</definedName>
    <definedName name="__123Graph_XGraph12">#REF!</definedName>
    <definedName name="__123Graph_XGraph2" localSheetId="1">[4]aux!$B$9:$F$9</definedName>
    <definedName name="__123Graph_XGraph2">#REF!</definedName>
    <definedName name="__123Graph_XGraph3" localSheetId="1">[4]aux!$B$11:$F$11</definedName>
    <definedName name="__123Graph_XGraph3">#REF!</definedName>
    <definedName name="__123Graph_XGraph4" localSheetId="1">[4]aux!$B$13:$F$13</definedName>
    <definedName name="__123Graph_XGraph4">#REF!</definedName>
    <definedName name="__123Graph_XGraph5" localSheetId="1">[4]aux!$B$15:$F$15</definedName>
    <definedName name="__123Graph_XGraph5">#REF!</definedName>
    <definedName name="__123Graph_XGraph6" localSheetId="1">[4]aux!$B$17:$F$17</definedName>
    <definedName name="__123Graph_XGraph6">#REF!</definedName>
    <definedName name="__123Graph_XGraph7" localSheetId="1">[4]aux!$B$19:$F$19</definedName>
    <definedName name="__123Graph_XGraph7">#REF!</definedName>
    <definedName name="__123Graph_XGraph8" localSheetId="1">[4]aux!$B$21:$F$21</definedName>
    <definedName name="__123Graph_XGraph8">#REF!</definedName>
    <definedName name="__123Graph_XGraph9" localSheetId="1">[4]aux!$B$23:$F$23</definedName>
    <definedName name="__123Graph_XGraph9">#REF!</definedName>
    <definedName name="__123Graph_XSIDECO" localSheetId="13">#REF!</definedName>
    <definedName name="__123Graph_XSIDECO" localSheetId="19">#REF!</definedName>
    <definedName name="__123Graph_XSIDECO">#REF!</definedName>
    <definedName name="__adm1" localSheetId="1">{"'Índice'!$A$1:$K$49"}</definedName>
    <definedName name="__adm1" localSheetId="3">{"'Índice'!$A$1:$K$49"}</definedName>
    <definedName name="__adm1">{"'Índice'!$A$1:$K$49"}</definedName>
    <definedName name="__adm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dm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dm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go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BUD1">#REF!</definedName>
    <definedName name="__BUD2">#REF!</definedName>
    <definedName name="__BUD3">#REF!</definedName>
    <definedName name="__BUD4">#REF!</definedName>
    <definedName name="__BUD5">#REF!</definedName>
    <definedName name="__BUD6">#REF!</definedName>
    <definedName name="__BUD7">#REF!</definedName>
    <definedName name="__BUD8">#REF!</definedName>
    <definedName name="__DAT1">#REF!</definedName>
    <definedName name="__DAT10">#REF!</definedName>
    <definedName name="__DAT11">#REF!</definedName>
    <definedName name="__DAT12">#REF!</definedName>
    <definedName name="__DAT13">#REF!</definedName>
    <definedName name="__DAT14">#REF!</definedName>
    <definedName name="__DAT15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DIA1">#REF!</definedName>
    <definedName name="__DIA2">#REF!</definedName>
    <definedName name="__DIA3">#REF!</definedName>
    <definedName name="__DIA4">#REF!</definedName>
    <definedName name="__DIA5">#REF!</definedName>
    <definedName name="__DIA6">#REF!</definedName>
    <definedName name="__DIA7">#REF!</definedName>
    <definedName name="__DIA8">#REF!</definedName>
    <definedName name="__FDS_HYPERLINK_TOGGLE_STATE__">"ON"</definedName>
    <definedName name="__FYE2">#REF!</definedName>
    <definedName name="__IntlFixup">TRUE</definedName>
    <definedName name="__JAN0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LAB1">#REF!</definedName>
    <definedName name="__LAB2">#REF!</definedName>
    <definedName name="__LAB3">#REF!</definedName>
    <definedName name="__PAR1">#REF!</definedName>
    <definedName name="__PAR2">#REF!</definedName>
    <definedName name="__PAR3">#REF!</definedName>
    <definedName name="__PAR4">#REF!</definedName>
    <definedName name="__PRU2006">#REF!</definedName>
    <definedName name="__PU1">#REF!</definedName>
    <definedName name="__RBC2006">#REF!</definedName>
    <definedName name="__REC3">#REF!</definedName>
    <definedName name="__REC35">#REF!</definedName>
    <definedName name="__REC4">#REF!</definedName>
    <definedName name="__REP1">#REF!</definedName>
    <definedName name="__REP15">#REF!</definedName>
    <definedName name="__REP2">#REF!</definedName>
    <definedName name="__SE2">#REF!</definedName>
    <definedName name="__sub1">#REF!</definedName>
    <definedName name="__sub2">#REF!</definedName>
    <definedName name="__sub3">#REF!</definedName>
    <definedName name="__sub4">#REF!</definedName>
    <definedName name="__TA1">#REF!</definedName>
    <definedName name="__TA2">#REF!</definedName>
    <definedName name="__TitleTemp">#NAME?</definedName>
    <definedName name="__tq200">#REF!</definedName>
    <definedName name="__tq201">#REF!</definedName>
    <definedName name="__tq202">#REF!</definedName>
    <definedName name="__tq300">#REF!</definedName>
    <definedName name="__x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lfn.BAHTTEXT">#NAME?</definedName>
    <definedName name="__xlfn.IFERROR">#NAME?</definedName>
    <definedName name="__xlfn.RTD">#NAME?</definedName>
    <definedName name="__ZZ18">#REF!</definedName>
    <definedName name="_0">#REF!</definedName>
    <definedName name="_0_1">"$#REF!.$#REF!$#REF!"</definedName>
    <definedName name="_0_1_1">#REF!</definedName>
    <definedName name="_0_1_1_1">"$#REF!.$#REF!$#REF!"</definedName>
    <definedName name="_1">#REF!</definedName>
    <definedName name="_1__123Graph_ACHART_1" localSheetId="1">'[6]PROP ELAB GANH'!$K$9:$K$15</definedName>
    <definedName name="_1__123Graph_ACHART_1">#REF!</definedName>
    <definedName name="_1_1B">#REF!</definedName>
    <definedName name="_10__123Graph_BCHART_9" localSheetId="1">'[6]PROP ELAB GANH'!$C$9:$C$15</definedName>
    <definedName name="_10__123Graph_BCHART_9">#REF!</definedName>
    <definedName name="_10_4CD">#REF!</definedName>
    <definedName name="_11__123Graph_LBL_ACHART_2" localSheetId="1">[6]PARETOS!$M$4:$M$10</definedName>
    <definedName name="_11__123Graph_LBL_ACHART_2">#REF!</definedName>
    <definedName name="_12__123Graph_LBL_ACHART_3" localSheetId="1">[6]PARETOS!$N$29:$N$36</definedName>
    <definedName name="_12__123Graph_LBL_ACHART_3">#REF!</definedName>
    <definedName name="_13__123Graph_LBL_ACHART_7" localSheetId="1">'[6]PROP ELAB GANH'!$P$47:$P$55</definedName>
    <definedName name="_13__123Graph_LBL_ACHART_7">#REF!</definedName>
    <definedName name="_14__123Graph_LBL_ACHART_8" localSheetId="1">'[6]PROP ELAB GANH'!$P$70:$P$78</definedName>
    <definedName name="_14__123Graph_LBL_ACHART_8">#REF!</definedName>
    <definedName name="_14A1">#REF!</definedName>
    <definedName name="_14A2">#REF!</definedName>
    <definedName name="_14B1">#REF!</definedName>
    <definedName name="_14B2">#REF!</definedName>
    <definedName name="_15__123Graph_LBL_BCHART_2" localSheetId="1">[6]PARETOS!$N$4:$N$10</definedName>
    <definedName name="_15__123Graph_LBL_BCHART_2">#REF!</definedName>
    <definedName name="_16__123Graph_LBL_BCHART_3" localSheetId="1">[6]PARETOS!$O$28:$O$35</definedName>
    <definedName name="_16__123Graph_LBL_BCHART_3">#REF!</definedName>
    <definedName name="_17__123Graph_XCHART_3" localSheetId="1">[6]PARETOS!$M$29:$M$36</definedName>
    <definedName name="_17__123Graph_XCHART_3">#REF!</definedName>
    <definedName name="_18__123Graph_XCHART_8" localSheetId="1">'[6]PROP ELAB GANH'!$L$70:$L$78</definedName>
    <definedName name="_18__123Graph_XCHART_8">#REF!</definedName>
    <definedName name="_19__123Graph_XCHART_9" localSheetId="1">'[6]PROP ELAB GANH'!$K$93:$K$99</definedName>
    <definedName name="_19__123Graph_XCHART_9">#REF!</definedName>
    <definedName name="_1DescProd">#REF!</definedName>
    <definedName name="_1Excel_BuiltIn_Print_Area_23_1">#REF!</definedName>
    <definedName name="_2">#REF!</definedName>
    <definedName name="_2__123Graph_ACHART_2" localSheetId="1">[6]PARETOS!$M$4:$M$10</definedName>
    <definedName name="_2__123Graph_ACHART_2">#REF!</definedName>
    <definedName name="_2_3">#REF!</definedName>
    <definedName name="_20_3Graph_LBL_ACHART_3_ƙ믰Ł__랴Ł_________耀_______123Gra" localSheetId="1">[6]PARETOS!$N$29:$N$36</definedName>
    <definedName name="_20_3Graph_LBL_ACHART_3_ƙ믰Ł__랴Ł_________耀_______123Gra">#REF!</definedName>
    <definedName name="_2Aplicação">#REF!</definedName>
    <definedName name="_2Excel_BuiltIn_Print_Area_3_1">#REF!</definedName>
    <definedName name="_3">#REF!</definedName>
    <definedName name="_3__123Graph_ACHART_3" localSheetId="1">[6]PARETOS!$N$29:$N$36</definedName>
    <definedName name="_3__123Graph_ACHART_3">#REF!</definedName>
    <definedName name="_3_4ACD">#REF!</definedName>
    <definedName name="_3NCarItem">#REF!</definedName>
    <definedName name="_4__123Graph_ACHART_7" localSheetId="1">'[6]PROP ELAB GANH'!$P$47:$P$55</definedName>
    <definedName name="_4__123Graph_ACHART_7">#REF!</definedName>
    <definedName name="_4_4ASCH">#REF!</definedName>
    <definedName name="_4A1d">#REF!</definedName>
    <definedName name="_4A2m">#REF!</definedName>
    <definedName name="_4A2s">#REF!</definedName>
    <definedName name="_4B1d">#REF!</definedName>
    <definedName name="_4B2m">#REF!</definedName>
    <definedName name="_4B2s">#REF!</definedName>
    <definedName name="_4C1d">#REF!</definedName>
    <definedName name="_4C2m">#REF!</definedName>
    <definedName name="_4C2s">#REF!</definedName>
    <definedName name="_4D1d">#REF!</definedName>
    <definedName name="_4D2m">#REF!</definedName>
    <definedName name="_4D2s">#REF!</definedName>
    <definedName name="_4E1d">#REF!</definedName>
    <definedName name="_4E2m">#REF!</definedName>
    <definedName name="_4Es">#REF!</definedName>
    <definedName name="_4M">#REF!</definedName>
    <definedName name="_4NDescGen">#REF!</definedName>
    <definedName name="_4S">#REF!</definedName>
    <definedName name="_5__123Graph_ACHART_8" localSheetId="1">'[6]PROP ELAB GANH'!$P$70:$P$78</definedName>
    <definedName name="_5__123Graph_ACHART_8">#REF!</definedName>
    <definedName name="_5NCódBusca">#REF!</definedName>
    <definedName name="_6">#REF!</definedName>
    <definedName name="_6__123Graph_ACHART_9" localSheetId="1">'[6]PROP ELAB GANH'!$L$95:$L$101</definedName>
    <definedName name="_6__123Graph_ACHART_9">#REF!</definedName>
    <definedName name="_7__123Graph_BCHART_1" localSheetId="1">'[6]PROP ELAB GANH'!$E$9:$E$15</definedName>
    <definedName name="_7__123Graph_BCHART_1">#REF!</definedName>
    <definedName name="_8__123Graph_BCHART_2" localSheetId="1">[6]PARETOS!$N$4:$N$10</definedName>
    <definedName name="_8__123Graph_BCHART_2">#REF!</definedName>
    <definedName name="_8_4BCD">#REF!</definedName>
    <definedName name="_9__123Graph_BCHART_3" localSheetId="1">[6]PARETOS!$O$28:$O$35</definedName>
    <definedName name="_9__123Graph_BCHART_3">#REF!</definedName>
    <definedName name="_9_4BSCH">#REF!</definedName>
    <definedName name="_a">#REF!</definedName>
    <definedName name="_a_1">"$#REF!.$#REF!$#REF!"</definedName>
    <definedName name="_a_1_1">#REF!</definedName>
    <definedName name="_a_1_1_1">"$#REF!.$#REF!$#REF!"</definedName>
    <definedName name="_ACC2" localSheetId="13">#REF!</definedName>
    <definedName name="_ACC2" localSheetId="19">#REF!</definedName>
    <definedName name="_ACC2">#REF!</definedName>
    <definedName name="_adm1" localSheetId="1">{"'Índice'!$A$1:$K$49"}</definedName>
    <definedName name="_adm1" localSheetId="3">{"'Índice'!$A$1:$K$49"}</definedName>
    <definedName name="_adm1">{"'Índice'!$A$1:$K$49"}</definedName>
    <definedName name="_adm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dm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dm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go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ltera_operacao">#REF!</definedName>
    <definedName name="_Atualiza_outorga">#REF!</definedName>
    <definedName name="_BAL1">#REF!</definedName>
    <definedName name="_bdm.3F011716051B4FEEAD434DAF7429A66C.edm" localSheetId="13">#REF!</definedName>
    <definedName name="_bdm.3F011716051B4FEEAD434DAF7429A66C.edm" localSheetId="19">#REF!</definedName>
    <definedName name="_bdm.3F011716051B4FEEAD434DAF7429A66C.edm">#REF!</definedName>
    <definedName name="_bdm.88CC4E1D12694638BB763E7B3B3E920B.edm" localSheetId="1">[7]Cover!$A$1:$IV$65536</definedName>
    <definedName name="_bdm.88CC4E1D12694638BB763E7B3B3E920B.edm">#REF!</definedName>
    <definedName name="_bdm.E8CF0219824446BFB78BED17CACAE78D.edm" localSheetId="1">'[7]Output PPT'!$A$1:$IV$65536</definedName>
    <definedName name="_bdm.E8CF0219824446BFB78BED17CACAE78D.edm">#REF!</definedName>
    <definedName name="_BLA1">"SRVEXACT;041;marleen;0"</definedName>
    <definedName name="_BLC1">#REF!</definedName>
    <definedName name="_BLC2">#REF!</definedName>
    <definedName name="_BLC3">#REF!</definedName>
    <definedName name="_BLC4">#REF!</definedName>
    <definedName name="_BUD1">#REF!</definedName>
    <definedName name="_BUD2">#REF!</definedName>
    <definedName name="_BUD3">#REF!</definedName>
    <definedName name="_BUD4">#REF!</definedName>
    <definedName name="_BUD5">#REF!</definedName>
    <definedName name="_BUD6">#REF!</definedName>
    <definedName name="_BUD7">#REF!</definedName>
    <definedName name="_BUD8">#REF!</definedName>
    <definedName name="_CED11">#REF!</definedName>
    <definedName name="_CTD1">#REF!</definedName>
    <definedName name="_D3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D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D4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D4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D5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D5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D6" localSheetId="3">{0;0;0;0;9;#N/A;0.75;0.75;1;1;1;FALSE;FALSE;FALSE;FALSE;FALSE;#N/A;1;100;#N/A;#N/A;"&amp;A";"Page &amp;P"}</definedName>
    <definedName name="_D6">{0;0;0;0;9;#N/A;0.75;0.75;1;1;1;FALSE;FALSE;FALSE;FALSE;FALSE;#N/A;1;100;#N/A;#N/A;"&amp;A";"Page &amp;P"}</definedName>
    <definedName name="_D7" localSheetId="3">{0;0;0;0;9;#N/A;0.75;0.75;1;1;1;FALSE;FALSE;FALSE;FALSE;FALSE;#N/A;1;100;#N/A;#N/A;"&amp;A";"Page &amp;P"}</definedName>
    <definedName name="_D7">{0;0;0;0;9;#N/A;0.75;0.75;1;1;1;FALSE;FALSE;FALSE;FALSE;FALSE;#N/A;1;100;#N/A;#N/A;"&amp;A";"Page &amp;P"}</definedName>
    <definedName name="_D8" localSheetId="3">{0;0;0;0;9;#N/A;0.75;0.75;1;1;1;FALSE;FALSE;FALSE;FALSE;FALSE;#N/A;1;100;#N/A;#N/A;"&amp;A";"Page &amp;P"}</definedName>
    <definedName name="_D8">{0;0;0;0;9;#N/A;0.75;0.75;1;1;1;FALSE;FALSE;FALSE;FALSE;FALSE;#N/A;1;100;#N/A;#N/A;"&amp;A";"Page &amp;P"}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DescGenérica">#REF!</definedName>
    <definedName name="_DIA1">#REF!</definedName>
    <definedName name="_DIA2">#REF!</definedName>
    <definedName name="_DIA3">#REF!</definedName>
    <definedName name="_DIA4">#REF!</definedName>
    <definedName name="_DIA5">#REF!</definedName>
    <definedName name="_DIA6">#REF!</definedName>
    <definedName name="_DIA7">#REF!</definedName>
    <definedName name="_DIA8">#REF!</definedName>
    <definedName name="_Dist_Bin" localSheetId="13">#REF!</definedName>
    <definedName name="_Dist_Bin" localSheetId="19">#REF!</definedName>
    <definedName name="_Dist_Bin">#REF!</definedName>
    <definedName name="_Dist_Values" localSheetId="13">#REF!</definedName>
    <definedName name="_Dist_Values" localSheetId="19">#REF!</definedName>
    <definedName name="_Dist_Values">#REF!</definedName>
    <definedName name="_Fator_atualiza_outorga">#REF!</definedName>
    <definedName name="_Fill" localSheetId="13">#REF!</definedName>
    <definedName name="_Fill" localSheetId="19">#REF!</definedName>
    <definedName name="_Fill">#REF!</definedName>
    <definedName name="_Fillb">#REF!</definedName>
    <definedName name="_FYE2">#REF!</definedName>
    <definedName name="_Indice_Operacao">#REF!</definedName>
    <definedName name="_JAN0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Key1" localSheetId="13">#REF!</definedName>
    <definedName name="_Key1" localSheetId="19">#REF!</definedName>
    <definedName name="_Key1">#REF!</definedName>
    <definedName name="_Key2" localSheetId="13">#REF!</definedName>
    <definedName name="_Key2" localSheetId="19">#REF!</definedName>
    <definedName name="_Key2">#REF!</definedName>
    <definedName name="_LAB1">#REF!</definedName>
    <definedName name="_LAB2">#REF!</definedName>
    <definedName name="_LAB3">#REF!</definedName>
    <definedName name="_MatInverse_In" localSheetId="13">#REF!</definedName>
    <definedName name="_MatInverse_In" localSheetId="19">#REF!</definedName>
    <definedName name="_MatInverse_In">#REF!</definedName>
    <definedName name="_MLH1">#REF!</definedName>
    <definedName name="_MLH2">#REF!</definedName>
    <definedName name="_MLH3">#REF!</definedName>
    <definedName name="_N2Aplicação">#REF!</definedName>
    <definedName name="_NEW2" localSheetId="1">{"'RATEIO RECEITA BRUTA'!$B$77:$C$106"}</definedName>
    <definedName name="_NEW2" localSheetId="3">{"'RATEIO RECEITA BRUTA'!$B$77:$C$106"}</definedName>
    <definedName name="_NEW2">{"'RATEIO RECEITA BRUTA'!$B$77:$C$106"}</definedName>
    <definedName name="_Order1">255</definedName>
    <definedName name="_Order2">255</definedName>
    <definedName name="_P00Balance">#REF!</definedName>
    <definedName name="_P00Cash">#REF!</definedName>
    <definedName name="_P00Debt">#REF!</definedName>
    <definedName name="_P00debt1">#REF!</definedName>
    <definedName name="_P00debt2">#REF!</definedName>
    <definedName name="_P00Deprec.">#REF!</definedName>
    <definedName name="_PAR1">#REF!</definedName>
    <definedName name="_PAR2">#REF!</definedName>
    <definedName name="_PAR3">#REF!</definedName>
    <definedName name="_PAR4">#REF!</definedName>
    <definedName name="_ped1">#REF!</definedName>
    <definedName name="_PRU2006">#REF!</definedName>
    <definedName name="_PU1">#REF!</definedName>
    <definedName name="_qe1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e1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e10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e10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e11" localSheetId="3">{0;0;0;0;9;#N/A;0.75;0.75;1;1;1;FALSE;FALSE;FALSE;FALSE;FALSE;#N/A;1;100;#N/A;#N/A;"&amp;A";"Page &amp;P"}</definedName>
    <definedName name="_qe11">{0;0;0;0;9;#N/A;0.75;0.75;1;1;1;FALSE;FALSE;FALSE;FALSE;FALSE;#N/A;1;100;#N/A;#N/A;"&amp;A";"Page &amp;P"}</definedName>
    <definedName name="_qe2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e2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e3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e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e4" localSheetId="3">{0;0;0;0;9;#N/A;0.75;0.75;1;1;1;FALSE;FALSE;FALSE;FALSE;FALSE;#N/A;1;100;#N/A;#N/A;"&amp;A";"Page &amp;P"}</definedName>
    <definedName name="_qe4">{0;0;0;0;9;#N/A;0.75;0.75;1;1;1;FALSE;FALSE;FALSE;FALSE;FALSE;#N/A;1;100;#N/A;#N/A;"&amp;A";"Page &amp;P"}</definedName>
    <definedName name="_qe5" localSheetId="3">{0;0;0;0;9;#N/A;0.75;0.75;1;1;1;FALSE;FALSE;FALSE;FALSE;FALSE;#N/A;1;100;#N/A;#N/A;"&amp;A";"Page &amp;P"}</definedName>
    <definedName name="_qe5">{0;0;0;0;9;#N/A;0.75;0.75;1;1;1;FALSE;FALSE;FALSE;FALSE;FALSE;#N/A;1;100;#N/A;#N/A;"&amp;A";"Page &amp;P"}</definedName>
    <definedName name="_qe6" localSheetId="3">{0;0;0;0;9;#N/A;0.75;0.75;1;1;1;FALSE;FALSE;FALSE;FALSE;FALSE;#N/A;1;100;#N/A;#N/A;"&amp;A";"Page &amp;P"}</definedName>
    <definedName name="_qe6">{0;0;0;0;9;#N/A;0.75;0.75;1;1;1;FALSE;FALSE;FALSE;FALSE;FALSE;#N/A;1;100;#N/A;#N/A;"&amp;A";"Page &amp;P"}</definedName>
    <definedName name="_qe7" localSheetId="3">{0;0;0;0;1;#N/A;0.5;0.5;0.75;0.75;2;TRUE;TRUE;FALSE;FALSE;FALSE;#N/A;1;56;#N/A;#N/A;"&amp;L&amp;7 RAMIBD05\GROUPS\EMG\DESOUSA\BRAZIL\MACHADIB\MODEL\MODEL_20.XLS -- &amp;D, &amp;T -- Page 7 of 9
Machadinho Project
&amp;R&amp;""Arial,Italic""Confidential";"&amp;L&amp;F&amp;A&amp;RPage 7"}</definedName>
    <definedName name="_qe7">{0;0;0;0;1;#N/A;0.5;0.5;0.75;0.75;2;TRUE;TRUE;FALSE;FALSE;FALSE;#N/A;1;56;#N/A;#N/A;"&amp;L&amp;7 RAMIBD05\GROUPS\EMG\DESOUSA\BRAZIL\MACHADIB\MODEL\MODEL_20.XLS -- &amp;D, &amp;T -- Page 7 of 9
Machadinho Project
&amp;R&amp;""Arial,Italic""Confidential";"&amp;L&amp;F&amp;A&amp;RPage 7"}</definedName>
    <definedName name="_qe8" localSheetId="3">{0;0;0;0;1;#N/A;0.5;0.5;0.75;0.75;2;TRUE;TRUE;FALSE;FALSE;FALSE;#N/A;1;56;#N/A;#N/A;"&amp;L&amp;7 RAMIBD05\GROUPS\EMG\DESOUSA\BRAZIL\MACHADIB\MODEL\MODEL_20.XLS -- &amp;D, &amp;T -- Page 8 of 9
Machadinho Project
&amp;R&amp;""Arial,Italic""Confidential";"&amp;L&amp;F&amp;A&amp;RPage 8"}</definedName>
    <definedName name="_qe8">{0;0;0;0;1;#N/A;0.5;0.5;0.75;0.75;2;TRUE;TRUE;FALSE;FALSE;FALSE;#N/A;1;56;#N/A;#N/A;"&amp;L&amp;7 RAMIBD05\GROUPS\EMG\DESOUSA\BRAZIL\MACHADIB\MODEL\MODEL_20.XLS -- &amp;D, &amp;T -- Page 8 of 9
Machadinho Project
&amp;R&amp;""Arial,Italic""Confidential";"&amp;L&amp;F&amp;A&amp;RPage 8"}</definedName>
    <definedName name="_qe9" localSheetId="3">{0;0;0;0;258;#N/A;0.75;0.75;1;1;2;FALSE;FALSE;FALSE;FALSE;FALSE;#N/A;1;#N/A;1;1;"&amp;A";"Page &amp;P"}</definedName>
    <definedName name="_qe9">{0;0;0;0;258;#N/A;0.75;0.75;1;1;2;FALSE;FALSE;FALSE;FALSE;FALSE;#N/A;1;#N/A;1;1;"&amp;A";"Page &amp;P"}</definedName>
    <definedName name="_qw1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w1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w2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w2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w3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w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r">#REF!</definedName>
    <definedName name="_r3_dados">#REF!</definedName>
    <definedName name="_RBC2006">#REF!</definedName>
    <definedName name="_RC">#REF!</definedName>
    <definedName name="_REC3">#REF!</definedName>
    <definedName name="_REC35">#REF!</definedName>
    <definedName name="_REC4">#REF!</definedName>
    <definedName name="_Regression_Int">1</definedName>
    <definedName name="_Regression_Out">#REF!</definedName>
    <definedName name="_Regression_X" localSheetId="13">#REF!</definedName>
    <definedName name="_Regression_X" localSheetId="19">#REF!</definedName>
    <definedName name="_Regression_X">#REF!</definedName>
    <definedName name="_Regression_Y" localSheetId="13">#REF!</definedName>
    <definedName name="_Regression_Y" localSheetId="19">#REF!</definedName>
    <definedName name="_Regression_Y">#REF!</definedName>
    <definedName name="_REP1">#REF!</definedName>
    <definedName name="_REP15">#REF!</definedName>
    <definedName name="_REP2">#REF!</definedName>
    <definedName name="_Report">0</definedName>
    <definedName name="_rj99">#REF!</definedName>
    <definedName name="_SE2">#REF!</definedName>
    <definedName name="_Sort" localSheetId="13">#REF!</definedName>
    <definedName name="_Sort" localSheetId="19">#REF!</definedName>
    <definedName name="_Sort">#REF!</definedName>
    <definedName name="_sp332">#REF!</definedName>
    <definedName name="_sub1">#REF!</definedName>
    <definedName name="_sub2">#REF!</definedName>
    <definedName name="_sub3">#REF!</definedName>
    <definedName name="_sub4">#REF!</definedName>
    <definedName name="_TA1">#REF!</definedName>
    <definedName name="_TA2">#REF!</definedName>
    <definedName name="_TABELAPRU">#REF!</definedName>
    <definedName name="_Table1_In1" localSheetId="7">#REF!</definedName>
    <definedName name="_Table1_In1" localSheetId="13">#REF!</definedName>
    <definedName name="_Table1_In1" localSheetId="19">#REF!</definedName>
    <definedName name="_Table1_In1">#REF!</definedName>
    <definedName name="_Table1_Out" localSheetId="7">#REF!</definedName>
    <definedName name="_Table1_Out" localSheetId="13">#REF!</definedName>
    <definedName name="_Table1_Out" localSheetId="19">#REF!</definedName>
    <definedName name="_Table1_Out">#REF!</definedName>
    <definedName name="_Table2_In1" localSheetId="7">#REF!</definedName>
    <definedName name="_Table2_In1" localSheetId="13">#REF!</definedName>
    <definedName name="_Table2_In1" localSheetId="19">#REF!</definedName>
    <definedName name="_Table2_In1">#REF!</definedName>
    <definedName name="_Table2_In2" localSheetId="13">#REF!</definedName>
    <definedName name="_Table2_In2" localSheetId="19">#REF!</definedName>
    <definedName name="_Table2_In2">#REF!</definedName>
    <definedName name="_Table2_Out" localSheetId="7">#REF!</definedName>
    <definedName name="_Table2_Out" localSheetId="13">#REF!</definedName>
    <definedName name="_Table2_Out" localSheetId="19">#REF!</definedName>
    <definedName name="_Table2_Out">#REF!</definedName>
    <definedName name="_Table3_In2" localSheetId="13">#REF!</definedName>
    <definedName name="_Table3_In2" localSheetId="19">#REF!</definedName>
    <definedName name="_Table3_In2">#REF!</definedName>
    <definedName name="_Table3_Out" localSheetId="13">#REF!</definedName>
    <definedName name="_Table3_Out" localSheetId="19">#REF!</definedName>
    <definedName name="_Table3_Out">#REF!</definedName>
    <definedName name="_TC9613">#REF!</definedName>
    <definedName name="_tq200">#REF!</definedName>
    <definedName name="_tq201">#REF!</definedName>
    <definedName name="_tq202">#REF!</definedName>
    <definedName name="_tq300">#REF!</definedName>
    <definedName name="_TX001">#REF!</definedName>
    <definedName name="_TX002">#REF!</definedName>
    <definedName name="_ValorSaídaSelecionada">#REF!</definedName>
    <definedName name="_VAX1">#REF!</definedName>
    <definedName name="_VAX2">#REF!</definedName>
    <definedName name="_VRL1">#REF!</definedName>
    <definedName name="_VRL2">#REF!</definedName>
    <definedName name="_VRL3">#REF!</definedName>
    <definedName name="_wq1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wq1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wq10" localSheetId="3">{0;0;0;0;258;#N/A;0.75;0.75;1;1;2;FALSE;FALSE;FALSE;FALSE;FALSE;#N/A;1;#N/A;1;1;"&amp;A";"Page &amp;P"}</definedName>
    <definedName name="_wq10">{0;0;0;0;258;#N/A;0.75;0.75;1;1;2;FALSE;FALSE;FALSE;FALSE;FALSE;#N/A;1;#N/A;1;1;"&amp;A";"Page &amp;P"}</definedName>
    <definedName name="_wq11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wq11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wq12" localSheetId="3">{0;0;0;0;9;#N/A;0.75;0.75;1;1;1;FALSE;FALSE;FALSE;FALSE;FALSE;#N/A;1;100;#N/A;#N/A;"&amp;A";"Page &amp;P"}</definedName>
    <definedName name="_wq12">{0;0;0;0;9;#N/A;0.75;0.75;1;1;1;FALSE;FALSE;FALSE;FALSE;FALSE;#N/A;1;100;#N/A;#N/A;"&amp;A";"Page &amp;P"}</definedName>
    <definedName name="_wq2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wq2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wq3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wq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wq4" localSheetId="3">{0;0;0;0;9;#N/A;0.75;0.75;1;1;1;FALSE;FALSE;FALSE;FALSE;FALSE;#N/A;1;100;#N/A;#N/A;"&amp;A";"Page &amp;P"}</definedName>
    <definedName name="_wq4">{0;0;0;0;9;#N/A;0.75;0.75;1;1;1;FALSE;FALSE;FALSE;FALSE;FALSE;#N/A;1;100;#N/A;#N/A;"&amp;A";"Page &amp;P"}</definedName>
    <definedName name="_wq5" localSheetId="3">{0;0;0;0;9;#N/A;0.75;0.75;1;1;1;FALSE;FALSE;FALSE;FALSE;FALSE;#N/A;1;100;#N/A;#N/A;"&amp;A";"Page &amp;P"}</definedName>
    <definedName name="_wq5">{0;0;0;0;9;#N/A;0.75;0.75;1;1;1;FALSE;FALSE;FALSE;FALSE;FALSE;#N/A;1;100;#N/A;#N/A;"&amp;A";"Page &amp;P"}</definedName>
    <definedName name="_wq6" localSheetId="3">{0;0;0;0;9;#N/A;0.75;0.75;1;1;1;FALSE;FALSE;FALSE;FALSE;FALSE;#N/A;1;100;#N/A;#N/A;"&amp;A";"Page &amp;P"}</definedName>
    <definedName name="_wq6">{0;0;0;0;9;#N/A;0.75;0.75;1;1;1;FALSE;FALSE;FALSE;FALSE;FALSE;#N/A;1;100;#N/A;#N/A;"&amp;A";"Page &amp;P"}</definedName>
    <definedName name="_wq7" localSheetId="3">{0;0;0;0;1;#N/A;0.5;0.5;0.75;0.75;2;TRUE;TRUE;FALSE;FALSE;FALSE;#N/A;1;56;#N/A;#N/A;"&amp;L&amp;7 RAMIBD05\GROUPS\EMG\DESOUSA\BRAZIL\MACHADIB\MODEL\MODEL_20.XLS -- &amp;D, &amp;T -- Page 7 of 9
Machadinho Project
&amp;R&amp;""Arial,Italic""Confidential";"&amp;L&amp;F&amp;A&amp;RPage 7"}</definedName>
    <definedName name="_wq7">{0;0;0;0;1;#N/A;0.5;0.5;0.75;0.75;2;TRUE;TRUE;FALSE;FALSE;FALSE;#N/A;1;56;#N/A;#N/A;"&amp;L&amp;7 RAMIBD05\GROUPS\EMG\DESOUSA\BRAZIL\MACHADIB\MODEL\MODEL_20.XLS -- &amp;D, &amp;T -- Page 7 of 9
Machadinho Project
&amp;R&amp;""Arial,Italic""Confidential";"&amp;L&amp;F&amp;A&amp;RPage 7"}</definedName>
    <definedName name="_wq8" localSheetId="3">{0;0;0;0;1;#N/A;0.5;0.5;0.75;0.75;2;TRUE;TRUE;FALSE;FALSE;FALSE;#N/A;1;56;#N/A;#N/A;"&amp;L&amp;7 RAMIBD05\GROUPS\EMG\DESOUSA\BRAZIL\MACHADIB\MODEL\MODEL_20.XLS -- &amp;D, &amp;T -- Page 8 of 9
Machadinho Project
&amp;R&amp;""Arial,Italic""Confidential";"&amp;L&amp;F&amp;A&amp;RPage 8"}</definedName>
    <definedName name="_wq8">{0;0;0;0;1;#N/A;0.5;0.5;0.75;0.75;2;TRUE;TRUE;FALSE;FALSE;FALSE;#N/A;1;56;#N/A;#N/A;"&amp;L&amp;7 RAMIBD05\GROUPS\EMG\DESOUSA\BRAZIL\MACHADIB\MODEL\MODEL_20.XLS -- &amp;D, &amp;T -- Page 8 of 9
Machadinho Project
&amp;R&amp;""Arial,Italic""Confidential";"&amp;L&amp;F&amp;A&amp;RPage 8"}</definedName>
    <definedName name="_x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Z1srAssp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1srAssp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2ndAssp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2ndAssp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2srAssp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2srAssp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3rdassp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3rdassp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3reAssp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3reAssp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Balance" localSheetId="3">{0;0;0;0;9;#N/A;0.75;0.75;1;1;1;FALSE;FALSE;FALSE;FALSE;FALSE;#N/A;1;100;#N/A;#N/A;"&amp;A";"Page &amp;P"}</definedName>
    <definedName name="_ZBalance">{0;0;0;0;9;#N/A;0.75;0.75;1;1;1;FALSE;FALSE;FALSE;FALSE;FALSE;#N/A;1;100;#N/A;#N/A;"&amp;A";"Page &amp;P"}</definedName>
    <definedName name="_ZCash" localSheetId="3">{0;0;0;0;9;#N/A;0.75;0.75;1;1;1;FALSE;FALSE;FALSE;FALSE;FALSE;#N/A;1;100;#N/A;#N/A;"&amp;A";"Page &amp;P"}</definedName>
    <definedName name="_ZCash">{0;0;0;0;9;#N/A;0.75;0.75;1;1;1;FALSE;FALSE;FALSE;FALSE;FALSE;#N/A;1;100;#N/A;#N/A;"&amp;A";"Page &amp;P"}</definedName>
    <definedName name="_ZDebt" localSheetId="3">{0;0;0;0;9;#N/A;0.75;0.75;1;1;1;FALSE;FALSE;FALSE;FALSE;FALSE;#N/A;1;100;#N/A;#N/A;"&amp;A";"Page &amp;P"}</definedName>
    <definedName name="_ZDebt">{0;0;0;0;9;#N/A;0.75;0.75;1;1;1;FALSE;FALSE;FALSE;FALSE;FALSE;#N/A;1;100;#N/A;#N/A;"&amp;A";"Page &amp;P"}</definedName>
    <definedName name="_Zdebt1" localSheetId="3">{0;0;0;0;1;#N/A;0.5;0.5;0.75;0.75;2;TRUE;TRUE;FALSE;FALSE;FALSE;#N/A;1;56;#N/A;#N/A;"&amp;L&amp;7 RAMIBD05\GROUPS\EMG\DESOUSA\BRAZIL\MACHADIB\MODEL\MODEL_20.XLS -- &amp;D, &amp;T -- Page 7 of 9
Machadinho Project
&amp;R&amp;""Arial,Italic""Confidential";"&amp;L&amp;F&amp;A&amp;RPage 7"}</definedName>
    <definedName name="_Zdebt1">{0;0;0;0;1;#N/A;0.5;0.5;0.75;0.75;2;TRUE;TRUE;FALSE;FALSE;FALSE;#N/A;1;56;#N/A;#N/A;"&amp;L&amp;7 RAMIBD05\GROUPS\EMG\DESOUSA\BRAZIL\MACHADIB\MODEL\MODEL_20.XLS -- &amp;D, &amp;T -- Page 7 of 9
Machadinho Project
&amp;R&amp;""Arial,Italic""Confidential";"&amp;L&amp;F&amp;A&amp;RPage 7"}</definedName>
    <definedName name="_Zdebt2" localSheetId="3">{0;0;0;0;1;#N/A;0.5;0.5;0.75;0.75;2;TRUE;TRUE;FALSE;FALSE;FALSE;#N/A;1;56;#N/A;#N/A;"&amp;L&amp;7 RAMIBD05\GROUPS\EMG\DESOUSA\BRAZIL\MACHADIB\MODEL\MODEL_20.XLS -- &amp;D, &amp;T -- Page 8 of 9
Machadinho Project
&amp;R&amp;""Arial,Italic""Confidential";"&amp;L&amp;F&amp;A&amp;RPage 8"}</definedName>
    <definedName name="_Zdebt2">{0;0;0;0;1;#N/A;0.5;0.5;0.75;0.75;2;TRUE;TRUE;FALSE;FALSE;FALSE;#N/A;1;56;#N/A;#N/A;"&amp;L&amp;7 RAMIBD05\GROUPS\EMG\DESOUSA\BRAZIL\MACHADIB\MODEL\MODEL_20.XLS -- &amp;D, &amp;T -- Page 8 of 9
Machadinho Project
&amp;R&amp;""Arial,Italic""Confidential";"&amp;L&amp;F&amp;A&amp;RPage 8"}</definedName>
    <definedName name="_ZDeprec." localSheetId="3">{0;0;0;0;258;#N/A;0.75;0.75;1;1;2;FALSE;FALSE;FALSE;FALSE;FALSE;#N/A;1;#N/A;1;1;"&amp;A";"Page &amp;P"}</definedName>
    <definedName name="_ZDeprec.">{0;0;0;0;258;#N/A;0.75;0.75;1;1;2;FALSE;FALSE;FALSE;FALSE;FALSE;#N/A;1;#N/A;1;1;"&amp;A";"Page &amp;P"}</definedName>
    <definedName name="_ZZ18">#REF!</definedName>
    <definedName name="a">#REF!</definedName>
    <definedName name="A_1">#REF!</definedName>
    <definedName name="A_10">"$#REF!.$P$#REF!"</definedName>
    <definedName name="A_11">"$#REF!.$P$#REF!"</definedName>
    <definedName name="A_3">#REF!</definedName>
    <definedName name="A_5">"$#REF!.$P$#REF!"</definedName>
    <definedName name="A_6">"$#REF!.$P$#REF!"</definedName>
    <definedName name="A_Data_Pull">#REF!</definedName>
    <definedName name="a6.ncg">#REF!</definedName>
    <definedName name="aa">#REF!</definedName>
    <definedName name="aaa">#REF!</definedName>
    <definedName name="aaa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DOCTOPS">"AAA_SET"</definedName>
    <definedName name="AAA_duser">"OFF"</definedName>
    <definedName name="aaaa">#REF!</definedName>
    <definedName name="AAAAA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AAAAA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AAAAA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AAB_Addin5">"AAB_Description for addin 5,Description for addin 5,Description for addin 5,Description for addin 5,Description for addin 5,Description for addin 5"</definedName>
    <definedName name="AAB_GSPPG">"AAB_Goldman Sachs PPG Chart Utilities 1.0g"</definedName>
    <definedName name="AB">#REF!</definedName>
    <definedName name="abastecimento">#REF!</definedName>
    <definedName name="abc">#REF!</definedName>
    <definedName name="ABC_ATUAL">#REF!</definedName>
    <definedName name="ABRIL">#REF!</definedName>
    <definedName name="AC">#REF!</definedName>
    <definedName name="AccessDatabase">"C:\Controle de Custos - SAP\CONTROLE DE RC E PC.mdb"</definedName>
    <definedName name="AÇO">#REF!</definedName>
    <definedName name="Acomp_mes">#REF!</definedName>
    <definedName name="Acréscimo_de_hora_extra">#REF!</definedName>
    <definedName name="Acréscimo_feriado">#REF!</definedName>
    <definedName name="Active_beg">#REF!</definedName>
    <definedName name="ACTU_1995">#REF!</definedName>
    <definedName name="ACUM">#REF!</definedName>
    <definedName name="ACUM1">#REF!</definedName>
    <definedName name="ACUM2">#REF!</definedName>
    <definedName name="ACUM3">#REF!</definedName>
    <definedName name="ACUM4">#REF!</definedName>
    <definedName name="ACUM5">#REF!</definedName>
    <definedName name="ACUM6">#REF!</definedName>
    <definedName name="ACUM7">#REF!</definedName>
    <definedName name="ACUM8">#REF!</definedName>
    <definedName name="AD">#REF!</definedName>
    <definedName name="ADEQ">"Texto 9"</definedName>
    <definedName name="Adicional_noturno">#REF!</definedName>
    <definedName name="ADM">#REF!</definedName>
    <definedName name="admbarramansa">#REF!</definedName>
    <definedName name="Administrativo">#REF!</definedName>
    <definedName name="ADNOTURNO">#REF!</definedName>
    <definedName name="ADPOFJPDAFOK" localSheetId="1">{"'RATEIO RECEITA BRUTA'!$B$77:$C$106"}</definedName>
    <definedName name="ADPOFJPDAFOK" localSheetId="3">{"'RATEIO RECEITA BRUTA'!$B$77:$C$106"}</definedName>
    <definedName name="ADPOFJPDAFOK">{"'RATEIO RECEITA BRUTA'!$B$77:$C$106"}</definedName>
    <definedName name="ADS">#REF!</definedName>
    <definedName name="aersf">#REF!</definedName>
    <definedName name="AF">#REF!</definedName>
    <definedName name="AFSDF">#REF!</definedName>
    <definedName name="AFSF">#REF!</definedName>
    <definedName name="AgCon">#REF!</definedName>
    <definedName name="AgCon1">#REF!</definedName>
    <definedName name="Agencias_Consulta">#REF!</definedName>
    <definedName name="ago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TO">#REF!</definedName>
    <definedName name="AGRUPAMENTO_I">#REF!</definedName>
    <definedName name="AGRUPAMENTO_II">#REF!</definedName>
    <definedName name="AGRUPAMENTO_III">#REF!</definedName>
    <definedName name="AGRUPAMENTO_IV">#REF!</definedName>
    <definedName name="AGRUPAMENTO_V">#REF!</definedName>
    <definedName name="AGSD">#REF!</definedName>
    <definedName name="AGSDG">#REF!</definedName>
    <definedName name="AIR">#REF!</definedName>
    <definedName name="airpj">#REF!</definedName>
    <definedName name="Ajudante_diu_cap_mec">#REF!</definedName>
    <definedName name="Ajudante_diu_cap_mec_res">#REF!</definedName>
    <definedName name="Ajudante_diu_eq_padrão">#REF!</definedName>
    <definedName name="Ajudante_diu_eq_padrão_res">#REF!</definedName>
    <definedName name="Ajudante_diu_lav_vias">#REF!</definedName>
    <definedName name="Ajudante_diu_lav_vias_res">#REF!</definedName>
    <definedName name="Ajudante_diu_op_aterro">#REF!</definedName>
    <definedName name="Ajudante_diu_op_aterro_res">#REF!</definedName>
    <definedName name="Ajudante_diu_usi_rec_comp">#REF!</definedName>
    <definedName name="Ajudante_diu_usi_rec_comp_res">#REF!</definedName>
    <definedName name="Ajudante_diu_usi_tra_RSSS">#REF!</definedName>
    <definedName name="Ajudante_diu_usi_tra_RSSS_res">#REF!</definedName>
    <definedName name="Ajudante_not_cap_mec">#REF!</definedName>
    <definedName name="Ajudante_not_cap_mec_res">#REF!</definedName>
    <definedName name="Ajudante_not_eq_padrão">#REF!</definedName>
    <definedName name="Ajudante_not_eq_padrão_res">#REF!</definedName>
    <definedName name="Ajudante_not_lav_vias">#REF!</definedName>
    <definedName name="Ajudante_not_lav_vias_res">#REF!</definedName>
    <definedName name="Ajudante_not_op_aterro">#REF!</definedName>
    <definedName name="Ajudante_not_op_aterro_res">#REF!</definedName>
    <definedName name="Ajudante_not_usi_rec_comp">#REF!</definedName>
    <definedName name="Ajudante_not_usi_rec_comp_res">#REF!</definedName>
    <definedName name="Ajudante_not_usi_tra_RSSS">#REF!</definedName>
    <definedName name="Ajudante_not_usi_tra_RSSS_res">#REF!</definedName>
    <definedName name="alex">#REF!</definedName>
    <definedName name="AliqICMS">#REF!</definedName>
    <definedName name="AliqPorTipo">#REF!</definedName>
    <definedName name="ALÍQUOTAS_DE_PRESUNÇÃO">#REF!</definedName>
    <definedName name="ALÍQUOTAS_DE_PRESUNÇÃO_IR_CSLL">" "</definedName>
    <definedName name="Alíquotas_IRcsll">#REF!</definedName>
    <definedName name="ALMOÇO">#REF!</definedName>
    <definedName name="almoxarifado">#REF!</definedName>
    <definedName name="AM_custo">#REF!</definedName>
    <definedName name="AM_Deducao">#REF!</definedName>
    <definedName name="AM_Dependente">#REF!</definedName>
    <definedName name="AM_qtd_dependente">#REF!</definedName>
    <definedName name="AM_Titular">#REF!</definedName>
    <definedName name="amortizaciones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NALISE">#REF!</definedName>
    <definedName name="Análise">#REF!</definedName>
    <definedName name="Análise_1">#REF!</definedName>
    <definedName name="Anbid">#REF!</definedName>
    <definedName name="Anexo_1Ano">#REF!</definedName>
    <definedName name="Anexo_6Meses">#REF!</definedName>
    <definedName name="ANEXO_PAZMIÑO">#REF!</definedName>
    <definedName name="ANEXO_VENDEDORES">#REF!</definedName>
    <definedName name="AnimCapa">#REF!</definedName>
    <definedName name="AnimCapa_1">#REF!</definedName>
    <definedName name="AnimDetalhes">#REF!</definedName>
    <definedName name="AnimDetalhes_1">#REF!</definedName>
    <definedName name="anscount">7</definedName>
    <definedName name="ANUAL">#REF!</definedName>
    <definedName name="AO_agregado">#REF!</definedName>
    <definedName name="AO_Custo">#REF!</definedName>
    <definedName name="AO_Deducao">#REF!</definedName>
    <definedName name="AO_dependente">#REF!</definedName>
    <definedName name="AO_qtd_agregado">#REF!</definedName>
    <definedName name="AO_qtd_dependente">#REF!</definedName>
    <definedName name="AO_Titular">#REF!</definedName>
    <definedName name="aout">#REF!</definedName>
    <definedName name="APARECIDO">#REF!</definedName>
    <definedName name="APARELHOS">#REF!</definedName>
    <definedName name="APOIO">#REF!</definedName>
    <definedName name="Apoio_1">#REF!</definedName>
    <definedName name="araca">#REF!</definedName>
    <definedName name="area">#REF!</definedName>
    <definedName name="ÁREA">#REF!</definedName>
    <definedName name="área_impmut">#REF!</definedName>
    <definedName name="área_impr.">#REF!</definedName>
    <definedName name="AREA1">#REF!</definedName>
    <definedName name="area2">#REF!</definedName>
    <definedName name="AREA3">#REF!</definedName>
    <definedName name="AREA4">#REF!</definedName>
    <definedName name="AREA5">#REF!</definedName>
    <definedName name="AREA6">#REF!</definedName>
    <definedName name="AREA7">#REF!</definedName>
    <definedName name="AREA8">#REF!</definedName>
    <definedName name="AREA94">#REF!</definedName>
    <definedName name="AREA95">#REF!</definedName>
    <definedName name="AS" localSheetId="13">#REF!</definedName>
    <definedName name="AS" localSheetId="19">#REF!</definedName>
    <definedName name="AS">#REF!</definedName>
    <definedName name="AS2DocOpenMode">"AS2DocumentEdit"</definedName>
    <definedName name="AS2HasNoAutoHeaderFooter">" "</definedName>
    <definedName name="AS2NamedRange">17</definedName>
    <definedName name="AS2ReportLS">1</definedName>
    <definedName name="AS2SyncStepLS">0</definedName>
    <definedName name="AS2VersionLS">300</definedName>
    <definedName name="asa">#REF!</definedName>
    <definedName name="asdadsad" localSheetId="13">#REF!</definedName>
    <definedName name="asdadsad" localSheetId="19">#REF!</definedName>
    <definedName name="asdadsad">#REF!</definedName>
    <definedName name="ASE" localSheetId="13">#REF!</definedName>
    <definedName name="ASE" localSheetId="19">#REF!</definedName>
    <definedName name="ASE">#REF!</definedName>
    <definedName name="asfa">#REF!</definedName>
    <definedName name="ASFASDF">#REF!</definedName>
    <definedName name="ASFDG">#REF!</definedName>
    <definedName name="ASFDGD">#REF!</definedName>
    <definedName name="ASG">#REF!</definedName>
    <definedName name="ASGD">#REF!</definedName>
    <definedName name="ASGDF">#REF!</definedName>
    <definedName name="ASSASASASA">#REF!</definedName>
    <definedName name="Assumptios2" localSheetId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umptios2" localSheetId="3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umptios2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terro_São_João">#REF!</definedName>
    <definedName name="AterroCapa">#REF!</definedName>
    <definedName name="AterroCapa_1">#REF!</definedName>
    <definedName name="AterroDetalhes">#REF!</definedName>
    <definedName name="AterroDetalhes_1">#REF!</definedName>
    <definedName name="ATI" localSheetId="1">[8]April!$C$70:$C$81</definedName>
    <definedName name="ATI">#REF!</definedName>
    <definedName name="aux">#REF!</definedName>
    <definedName name="AUXILIARES">#REF!</definedName>
    <definedName name="avril">#REF!</definedName>
    <definedName name="azul">#REF!</definedName>
    <definedName name="B">#REF!</definedName>
    <definedName name="B_1">#REF!</definedName>
    <definedName name="bacia16">#REF!</definedName>
    <definedName name="BAL">#REF!</definedName>
    <definedName name="balance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ÇO_PATRIMONIAL">#REF!</definedName>
    <definedName name="BALIA">#REF!</definedName>
    <definedName name="BANCO">#REF!</definedName>
    <definedName name="BANCO_1">#REF!</definedName>
    <definedName name="BANCO_10">"$#REF!.$AA$1:$AO$111"</definedName>
    <definedName name="BANCO_11">"$#REF!.$AA$1:$AO$111"</definedName>
    <definedName name="BANCO_3">#REF!</definedName>
    <definedName name="BANCO_5">"$#REF!.$AA$1:$AO$111"</definedName>
    <definedName name="BANCO_6">"$#REF!.$AA$1:$AO$111"</definedName>
    <definedName name="Banco_dados_IM">#REF!</definedName>
    <definedName name="Banco_dados_IM_1">#REF!</definedName>
    <definedName name="Banco_dados_IM_10">"$#REF!.$A$1:$Q$1673"</definedName>
    <definedName name="Banco_dados_IM_11">"$#REF!.$A$1:$Q$1673"</definedName>
    <definedName name="Banco_dados_IM_3">#REF!</definedName>
    <definedName name="Banco_dados_IM_5">"$#REF!.$A$1:$Q$1673"</definedName>
    <definedName name="Banco_dados_IM_6">"$#REF!.$A$1:$Q$1673"</definedName>
    <definedName name="BankLeague">#REF!</definedName>
    <definedName name="BAREA">#REF!</definedName>
    <definedName name="BAREA1">#REF!</definedName>
    <definedName name="BAREA2">#REF!</definedName>
    <definedName name="BAREA3">#REF!</definedName>
    <definedName name="BAREA4">#REF!</definedName>
    <definedName name="BAREA5">#REF!</definedName>
    <definedName name="BAREA6">#REF!</definedName>
    <definedName name="BAREA7">#REF!</definedName>
    <definedName name="BAREA8">#REF!</definedName>
    <definedName name="BARRAMANSA">#REF!</definedName>
    <definedName name="Bas">#REF!</definedName>
    <definedName name="Basc">#REF!</definedName>
    <definedName name="Basc_1">#REF!</definedName>
    <definedName name="BASE_Apuração">#REF!</definedName>
    <definedName name="base_year">#REF!</definedName>
    <definedName name="BaseDeCálculo">#REF!</definedName>
    <definedName name="bb">#REF!</definedName>
    <definedName name="BBB" localSheetId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 localSheetId="3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C_10">#REF!</definedName>
    <definedName name="BC_15">#REF!</definedName>
    <definedName name="BC_20">#REF!</definedName>
    <definedName name="BCOS">#REF!</definedName>
    <definedName name="BCUM">#REF!</definedName>
    <definedName name="BCUM1">#REF!</definedName>
    <definedName name="BCUM2">#REF!</definedName>
    <definedName name="BCUM3">#REF!</definedName>
    <definedName name="BCUM4">#REF!</definedName>
    <definedName name="BCUM5">#REF!</definedName>
    <definedName name="BCUM6">#REF!</definedName>
    <definedName name="BCUM7">#REF!</definedName>
    <definedName name="BCUM8">#REF!</definedName>
    <definedName name="BD_sal_aju_aterro">#REF!</definedName>
    <definedName name="BD_sal_aju_cam_aberto">#REF!</definedName>
    <definedName name="BD_sal_aju_mec_cam_com">#REF!</definedName>
    <definedName name="BD_sal_aju_usi_tra_RSSS">#REF!</definedName>
    <definedName name="BD_sal_carrinheiro">#REF!</definedName>
    <definedName name="BD_sal_coletor_dom">#REF!</definedName>
    <definedName name="BD_sal_coletor_hosp">#REF!</definedName>
    <definedName name="BD_sal_coletor_varrição">#REF!</definedName>
    <definedName name="BD_sal_encarregado">#REF!</definedName>
    <definedName name="BD_sal_encarregado_aterro">#REF!</definedName>
    <definedName name="BD_sal_feitor_varrição">#REF!</definedName>
    <definedName name="BD_sal_gari">#REF!</definedName>
    <definedName name="BD_sal_jardineiro">#REF!</definedName>
    <definedName name="BD_sal_lav_cam_com">#REF!</definedName>
    <definedName name="BD_sal_limp_boca_lobo">#REF!</definedName>
    <definedName name="BD_sal_limp_fossa">#REF!</definedName>
    <definedName name="BD_sal_mec_cam_com">#REF!</definedName>
    <definedName name="BD_sal_mot_cam_com">#REF!</definedName>
    <definedName name="BD_sal_op_balança">#REF!</definedName>
    <definedName name="BD_sal_op_maq_capinadeira">#REF!</definedName>
    <definedName name="BD_sal_op_pá_carr">#REF!</definedName>
    <definedName name="BD_sal_op_roçadeira">#REF!</definedName>
    <definedName name="BD_sal_op_rolo_com">#REF!</definedName>
    <definedName name="BD_sal_op_usi_tra_RSSS">#REF!</definedName>
    <definedName name="BD_sal_op_usina_rec_comp">#REF!</definedName>
    <definedName name="BD_sal_podador">#REF!</definedName>
    <definedName name="BD_sal_porteiro">#REF!</definedName>
    <definedName name="BD_sal_tratorista">#REF!</definedName>
    <definedName name="BD_sal_varredeira">#REF!</definedName>
    <definedName name="BD_sal_vigia">#REF!</definedName>
    <definedName name="BD01_20">#REF!</definedName>
    <definedName name="BD1_9">#REF!</definedName>
    <definedName name="BD100_900">#REF!</definedName>
    <definedName name="BD20_90">#REF!</definedName>
    <definedName name="BDE">#REF!</definedName>
    <definedName name="BDEQ">#REF!</definedName>
    <definedName name="bdgfsb">#REF!</definedName>
    <definedName name="bdi">#REF!</definedName>
    <definedName name="BDI.Opcao">#REF!</definedName>
    <definedName name="BDI.TipoObra">#REF!</definedName>
    <definedName name="BDIM">#REF!</definedName>
    <definedName name="BDIS">#REF!</definedName>
    <definedName name="BDMO">#REF!</definedName>
    <definedName name="BE">#REF!</definedName>
    <definedName name="beg">#REF!</definedName>
    <definedName name="beneficios">#REF!</definedName>
    <definedName name="BENZUSB">#REF!</definedName>
    <definedName name="BENZUSH">#REF!</definedName>
    <definedName name="BENZUSL">#REF!</definedName>
    <definedName name="BERCO">#REF!</definedName>
    <definedName name="BG_Del">15</definedName>
    <definedName name="BG_Ins">4</definedName>
    <definedName name="BG_Mod">6</definedName>
    <definedName name="BI">#REF!</definedName>
    <definedName name="BL">#REF!</definedName>
    <definedName name="BLA">"SRVEXACT;030;marleen;0"</definedName>
    <definedName name="BLANK" localSheetId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3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localSheetId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localSheetId="3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PH1" localSheetId="1">[9]market!$E$7</definedName>
    <definedName name="BLPH1">#REF!</definedName>
    <definedName name="BLPH10" localSheetId="1">[9]market!$O$12</definedName>
    <definedName name="BLPH10">#REF!</definedName>
    <definedName name="BLPH100" localSheetId="13">#REF!</definedName>
    <definedName name="BLPH100" localSheetId="19">#REF!</definedName>
    <definedName name="BLPH100">#REF!</definedName>
    <definedName name="BLPH101" localSheetId="13">#REF!</definedName>
    <definedName name="BLPH101" localSheetId="19">#REF!</definedName>
    <definedName name="BLPH101">#REF!</definedName>
    <definedName name="BLPH102" localSheetId="13">#REF!</definedName>
    <definedName name="BLPH102" localSheetId="19">#REF!</definedName>
    <definedName name="BLPH102">#REF!</definedName>
    <definedName name="BLPH103" localSheetId="13">#REF!</definedName>
    <definedName name="BLPH103" localSheetId="19">#REF!</definedName>
    <definedName name="BLPH103">#REF!</definedName>
    <definedName name="BLPH104" localSheetId="13">#REF!</definedName>
    <definedName name="BLPH104" localSheetId="19">#REF!</definedName>
    <definedName name="BLPH104">#REF!</definedName>
    <definedName name="BLPH105" localSheetId="13">#REF!</definedName>
    <definedName name="BLPH105" localSheetId="19">#REF!</definedName>
    <definedName name="BLPH105">#REF!</definedName>
    <definedName name="BLPH106" localSheetId="13">#REF!</definedName>
    <definedName name="BLPH106" localSheetId="19">#REF!</definedName>
    <definedName name="BLPH106">#REF!</definedName>
    <definedName name="BLPH107" localSheetId="13">#REF!</definedName>
    <definedName name="BLPH107" localSheetId="19">#REF!</definedName>
    <definedName name="BLPH107">#REF!</definedName>
    <definedName name="BLPH108" localSheetId="13">#REF!</definedName>
    <definedName name="BLPH108" localSheetId="19">#REF!</definedName>
    <definedName name="BLPH108">#REF!</definedName>
    <definedName name="BLPH109" localSheetId="13">#REF!</definedName>
    <definedName name="BLPH109" localSheetId="19">#REF!</definedName>
    <definedName name="BLPH109">#REF!</definedName>
    <definedName name="BLPH11" localSheetId="1">[9]market!$Y$12</definedName>
    <definedName name="BLPH11">#REF!</definedName>
    <definedName name="BLPH110" localSheetId="13">#REF!</definedName>
    <definedName name="BLPH110" localSheetId="19">#REF!</definedName>
    <definedName name="BLPH110">#REF!</definedName>
    <definedName name="BLPH111" localSheetId="13">#REF!</definedName>
    <definedName name="BLPH111" localSheetId="19">#REF!</definedName>
    <definedName name="BLPH111">#REF!</definedName>
    <definedName name="BLPH112" localSheetId="13">#REF!</definedName>
    <definedName name="BLPH112" localSheetId="19">#REF!</definedName>
    <definedName name="BLPH112">#REF!</definedName>
    <definedName name="BLPH12" localSheetId="1">[9]market!$T$12</definedName>
    <definedName name="BLPH12">#REF!</definedName>
    <definedName name="BLPH13" localSheetId="1">[9]market!$AD$12</definedName>
    <definedName name="BLPH13">#REF!</definedName>
    <definedName name="BLPH14" localSheetId="1">[9]market!$AI$12</definedName>
    <definedName name="BLPH14">#REF!</definedName>
    <definedName name="BLPH15" localSheetId="13">#REF!</definedName>
    <definedName name="BLPH15" localSheetId="19">#REF!</definedName>
    <definedName name="BLPH15">#REF!</definedName>
    <definedName name="BLPH16" localSheetId="13">#REF!</definedName>
    <definedName name="BLPH16" localSheetId="19">#REF!</definedName>
    <definedName name="BLPH16">#REF!</definedName>
    <definedName name="BLPH17" localSheetId="13">#REF!</definedName>
    <definedName name="BLPH17" localSheetId="19">#REF!</definedName>
    <definedName name="BLPH17">#REF!</definedName>
    <definedName name="BLPH18" localSheetId="13">#REF!</definedName>
    <definedName name="BLPH18" localSheetId="19">#REF!</definedName>
    <definedName name="BLPH18">#REF!</definedName>
    <definedName name="BLPH19" localSheetId="13">#REF!</definedName>
    <definedName name="BLPH19" localSheetId="19">#REF!</definedName>
    <definedName name="BLPH19">#REF!</definedName>
    <definedName name="BLPH2" localSheetId="1">[9]market!$I$7</definedName>
    <definedName name="BLPH2">#REF!</definedName>
    <definedName name="BLPH20" localSheetId="13">#REF!</definedName>
    <definedName name="BLPH20" localSheetId="19">#REF!</definedName>
    <definedName name="BLPH20">#REF!</definedName>
    <definedName name="BLPH21" localSheetId="13">#REF!</definedName>
    <definedName name="BLPH21" localSheetId="19">#REF!</definedName>
    <definedName name="BLPH21">#REF!</definedName>
    <definedName name="BLPH22" localSheetId="13">#REF!</definedName>
    <definedName name="BLPH22" localSheetId="19">#REF!</definedName>
    <definedName name="BLPH22">#REF!</definedName>
    <definedName name="BLPH23" localSheetId="13">#REF!</definedName>
    <definedName name="BLPH23" localSheetId="19">#REF!</definedName>
    <definedName name="BLPH23">#REF!</definedName>
    <definedName name="BLPH24" localSheetId="13">#REF!</definedName>
    <definedName name="BLPH24" localSheetId="19">#REF!</definedName>
    <definedName name="BLPH24">#REF!</definedName>
    <definedName name="BLPH3" localSheetId="1">[9]market!$M$7</definedName>
    <definedName name="BLPH3">#REF!</definedName>
    <definedName name="BLPH4" localSheetId="1">[9]market!$Q$7</definedName>
    <definedName name="BLPH4">#REF!</definedName>
    <definedName name="BLPH5" localSheetId="1">[9]market!$Z$7</definedName>
    <definedName name="BLPH5">#REF!</definedName>
    <definedName name="BLPH6" localSheetId="1">[9]market!$T$7</definedName>
    <definedName name="BLPH6">#REF!</definedName>
    <definedName name="BLPH7" localSheetId="1">[9]market!$AC$7</definedName>
    <definedName name="BLPH7">#REF!</definedName>
    <definedName name="BLPH74" localSheetId="13">#REF!</definedName>
    <definedName name="BLPH74" localSheetId="19">#REF!</definedName>
    <definedName name="BLPH74">#REF!</definedName>
    <definedName name="BLPH75" localSheetId="13">#REF!</definedName>
    <definedName name="BLPH75" localSheetId="19">#REF!</definedName>
    <definedName name="BLPH75">#REF!</definedName>
    <definedName name="BLPH76" localSheetId="13">#REF!</definedName>
    <definedName name="BLPH76" localSheetId="19">#REF!</definedName>
    <definedName name="BLPH76">#REF!</definedName>
    <definedName name="BLPH77" localSheetId="13">#REF!</definedName>
    <definedName name="BLPH77" localSheetId="19">#REF!</definedName>
    <definedName name="BLPH77">#REF!</definedName>
    <definedName name="BLPH78" localSheetId="13">#REF!</definedName>
    <definedName name="BLPH78" localSheetId="19">#REF!</definedName>
    <definedName name="BLPH78">#REF!</definedName>
    <definedName name="BLPH79" localSheetId="13">#REF!</definedName>
    <definedName name="BLPH79" localSheetId="19">#REF!</definedName>
    <definedName name="BLPH79">#REF!</definedName>
    <definedName name="BLPH8" localSheetId="1">[9]market!$E$12</definedName>
    <definedName name="BLPH8">#REF!</definedName>
    <definedName name="BLPH80" localSheetId="13">#REF!</definedName>
    <definedName name="BLPH80" localSheetId="19">#REF!</definedName>
    <definedName name="BLPH80">#REF!</definedName>
    <definedName name="BLPH81" localSheetId="13">#REF!</definedName>
    <definedName name="BLPH81" localSheetId="19">#REF!</definedName>
    <definedName name="BLPH81">#REF!</definedName>
    <definedName name="BLPH82" localSheetId="13">#REF!</definedName>
    <definedName name="BLPH82" localSheetId="19">#REF!</definedName>
    <definedName name="BLPH82">#REF!</definedName>
    <definedName name="BLPH83" localSheetId="13">#REF!</definedName>
    <definedName name="BLPH83" localSheetId="19">#REF!</definedName>
    <definedName name="BLPH83">#REF!</definedName>
    <definedName name="BLPH84" localSheetId="13">#REF!</definedName>
    <definedName name="BLPH84" localSheetId="19">#REF!</definedName>
    <definedName name="BLPH84">#REF!</definedName>
    <definedName name="BLPH85" localSheetId="13">#REF!</definedName>
    <definedName name="BLPH85" localSheetId="19">#REF!</definedName>
    <definedName name="BLPH85">#REF!</definedName>
    <definedName name="BLPH86" localSheetId="13">#REF!</definedName>
    <definedName name="BLPH86" localSheetId="19">#REF!</definedName>
    <definedName name="BLPH86">#REF!</definedName>
    <definedName name="BLPH87" localSheetId="13">#REF!</definedName>
    <definedName name="BLPH87" localSheetId="19">#REF!</definedName>
    <definedName name="BLPH87">#REF!</definedName>
    <definedName name="BLPH88" localSheetId="13">#REF!</definedName>
    <definedName name="BLPH88" localSheetId="19">#REF!</definedName>
    <definedName name="BLPH88">#REF!</definedName>
    <definedName name="BLPH89" localSheetId="13">#REF!</definedName>
    <definedName name="BLPH89" localSheetId="19">#REF!</definedName>
    <definedName name="BLPH89">#REF!</definedName>
    <definedName name="BLPH9" localSheetId="1">[9]market!$J$12</definedName>
    <definedName name="BLPH9">#REF!</definedName>
    <definedName name="BLPH90" localSheetId="13">#REF!</definedName>
    <definedName name="BLPH90" localSheetId="19">#REF!</definedName>
    <definedName name="BLPH90">#REF!</definedName>
    <definedName name="BLPH91" localSheetId="13">#REF!</definedName>
    <definedName name="BLPH91" localSheetId="19">#REF!</definedName>
    <definedName name="BLPH91">#REF!</definedName>
    <definedName name="BLPH92" localSheetId="13">#REF!</definedName>
    <definedName name="BLPH92" localSheetId="19">#REF!</definedName>
    <definedName name="BLPH92">#REF!</definedName>
    <definedName name="BLPH93" localSheetId="13">#REF!</definedName>
    <definedName name="BLPH93" localSheetId="19">#REF!</definedName>
    <definedName name="BLPH93">#REF!</definedName>
    <definedName name="BLPH94" localSheetId="13">#REF!</definedName>
    <definedName name="BLPH94" localSheetId="19">#REF!</definedName>
    <definedName name="BLPH94">#REF!</definedName>
    <definedName name="BLPH95" localSheetId="13">#REF!</definedName>
    <definedName name="BLPH95" localSheetId="19">#REF!</definedName>
    <definedName name="BLPH95">#REF!</definedName>
    <definedName name="BLPH96" localSheetId="13">#REF!</definedName>
    <definedName name="BLPH96" localSheetId="19">#REF!</definedName>
    <definedName name="BLPH96">#REF!</definedName>
    <definedName name="BLPH97" localSheetId="13">#REF!</definedName>
    <definedName name="BLPH97" localSheetId="19">#REF!</definedName>
    <definedName name="BLPH97">#REF!</definedName>
    <definedName name="BLPH98" localSheetId="13">#REF!</definedName>
    <definedName name="BLPH98" localSheetId="19">#REF!</definedName>
    <definedName name="BLPH98">#REF!</definedName>
    <definedName name="BLPH99" localSheetId="13">#REF!</definedName>
    <definedName name="BLPH99" localSheetId="19">#REF!</definedName>
    <definedName name="BLPH99">#REF!</definedName>
    <definedName name="BLPI1" localSheetId="1">[10]Performance!$B$8</definedName>
    <definedName name="BLPI1">#REF!</definedName>
    <definedName name="BLPI3" localSheetId="1">[10]Performance!$F$8</definedName>
    <definedName name="BLPI3">#REF!</definedName>
    <definedName name="BLPI4" localSheetId="13">#REF!</definedName>
    <definedName name="BLPI4" localSheetId="19">#REF!</definedName>
    <definedName name="BLPI4">#REF!</definedName>
    <definedName name="BLPI5" localSheetId="13">#REF!</definedName>
    <definedName name="BLPI5" localSheetId="19">#REF!</definedName>
    <definedName name="BLPI5">#REF!</definedName>
    <definedName name="BOCA_DE_LOBO">"$#REF!.$IV$7780"</definedName>
    <definedName name="BOCA_DE_LOBO_1">#REF!</definedName>
    <definedName name="BOCA_DE_LOBO_10">"$#REF!.$IV$7780"</definedName>
    <definedName name="BOCA_DE_LOBO_11">"$#REF!.$IV$7780"</definedName>
    <definedName name="BOCA_DE_LOBO_3">#REF!</definedName>
    <definedName name="BOCA_DE_LOBO_5">"$#REF!.$IV$7780"</definedName>
    <definedName name="BOCA_DE_LOBO_6">"$#REF!.$IV$7780"</definedName>
    <definedName name="Bomba_putzmeister">#REF!</definedName>
    <definedName name="BRASILIT__Consolidado">#REF!</definedName>
    <definedName name="BROWN" localSheetId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3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sdbsd">#REF!</definedName>
    <definedName name="bsdbsgfdzb">#REF!</definedName>
    <definedName name="bsgfdbsgfdb">#REF!</definedName>
    <definedName name="BT">#REF!</definedName>
    <definedName name="BT__1">#REF!</definedName>
    <definedName name="BT_AOES">#REF!</definedName>
    <definedName name="BT_BLH">#REF!</definedName>
    <definedName name="BT_CEM">#REF!</definedName>
    <definedName name="BT_CTAVO">#REF!</definedName>
    <definedName name="BT_DE">#REF!</definedName>
    <definedName name="BT_E">#REF!</definedName>
    <definedName name="BT_EVG">#REF!</definedName>
    <definedName name="BT_MDA">#REF!</definedName>
    <definedName name="BT_MIL">#REF!</definedName>
    <definedName name="BT_MLH">#REF!</definedName>
    <definedName name="BT_VG">#REF!</definedName>
    <definedName name="BUD">#REF!</definedName>
    <definedName name="budget99">#REF!</definedName>
    <definedName name="BUTANUS">#REF!</definedName>
    <definedName name="C_">#REF!</definedName>
    <definedName name="C__1">#REF!</definedName>
    <definedName name="CAB">#REF!</definedName>
    <definedName name="CabSN">#REF!</definedName>
    <definedName name="CAD">#REF!</definedName>
    <definedName name="cadri">#REF!</definedName>
    <definedName name="CAETE">#REF!</definedName>
    <definedName name="CAFÉ">#REF!</definedName>
    <definedName name="CAIXA">#REF!</definedName>
    <definedName name="calculo">#REF!</definedName>
    <definedName name="cant">#REF!</definedName>
    <definedName name="CAP_00">#REF!</definedName>
    <definedName name="CAP_01">#REF!</definedName>
    <definedName name="CAP_02">#REF!</definedName>
    <definedName name="CAP_03">#REF!</definedName>
    <definedName name="CAP_04">#REF!</definedName>
    <definedName name="CAP_05">#REF!</definedName>
    <definedName name="CAP_06">#REF!</definedName>
    <definedName name="CAP_07">#REF!</definedName>
    <definedName name="CAP_08">#REF!</definedName>
    <definedName name="CAP_09">#REF!</definedName>
    <definedName name="CAP_10">#REF!</definedName>
    <definedName name="CAP_11">#REF!</definedName>
    <definedName name="CAP_12">#REF!</definedName>
    <definedName name="CAP_13">#REF!</definedName>
    <definedName name="CAP_14">#REF!</definedName>
    <definedName name="CAP_15">#REF!</definedName>
    <definedName name="CAP_16">#REF!</definedName>
    <definedName name="CAP_17">#REF!</definedName>
    <definedName name="CAP_18">#REF!</definedName>
    <definedName name="CAP_19">#REF!</definedName>
    <definedName name="CAP_20">#REF!</definedName>
    <definedName name="CAPAG">"Texto 12"</definedName>
    <definedName name="capex_03">#REF!</definedName>
    <definedName name="CAPEXO_PROFILE">#REF!</definedName>
    <definedName name="captacao">#REF!</definedName>
    <definedName name="Cards_beg">#REF!</definedName>
    <definedName name="CargaInterface">#REF!</definedName>
    <definedName name="cargapesomorto">#REF!</definedName>
    <definedName name="cargaprodutos">#REF!</definedName>
    <definedName name="CargaPRUInterface">#REF!</definedName>
    <definedName name="CargaVNDMéd2007">#REF!</definedName>
    <definedName name="Cargo">#REF!</definedName>
    <definedName name="Carr">#REF!</definedName>
    <definedName name="Carr_1">#REF!</definedName>
    <definedName name="CASENAME">#REF!</definedName>
    <definedName name="CASENUMBER">#REF!</definedName>
    <definedName name="cash_terminal">#REF!</definedName>
    <definedName name="Cat_Imob">#REF!</definedName>
    <definedName name="Categorias">#REF!</definedName>
    <definedName name="CatInvest">#REF!</definedName>
    <definedName name="CBUD">#REF!</definedName>
    <definedName name="CBWorkbookPriority">-471789682</definedName>
    <definedName name="cc" localSheetId="1">{"'CONS'!$A$10:$N$62"}</definedName>
    <definedName name="cc" localSheetId="3">{"'CONS'!$A$10:$N$62"}</definedName>
    <definedName name="cc">{"'CONS'!$A$10:$N$62"}</definedName>
    <definedName name="CC_deducao">#REF!</definedName>
    <definedName name="CC_mensal">#REF!</definedName>
    <definedName name="CCSA">#REF!</definedName>
    <definedName name="cd" localSheetId="3">{0;0;0;0;1;#N/A;0.5;0.5;0.75;0.75;2;TRUE;TRUE;FALSE;FALSE;FALSE;#N/A;1;56;#N/A;#N/A;"&amp;L&amp;7 RAMIBD05\GROUPS\EMG\DESOUSA\BRAZIL\MACHADIB\MODEL\MODEL_20.XLS -- &amp;D, &amp;T -- Page 8 of 9
Machadinho Project
&amp;R&amp;""Arial,Italic""Confidential";"&amp;L&amp;F&amp;A&amp;RPage 8"}</definedName>
    <definedName name="cd">{0;0;0;0;1;#N/A;0.5;0.5;0.75;0.75;2;TRUE;TRUE;FALSE;FALSE;FALSE;#N/A;1;56;#N/A;#N/A;"&amp;L&amp;7 RAMIBD05\GROUPS\EMG\DESOUSA\BRAZIL\MACHADIB\MODEL\MODEL_20.XLS -- &amp;D, &amp;T -- Page 8 of 9
Machadinho Project
&amp;R&amp;""Arial,Italic""Confidential";"&amp;L&amp;F&amp;A&amp;RPage 8"}</definedName>
    <definedName name="ced15D">#REF!</definedName>
    <definedName name="ced15M">#REF!</definedName>
    <definedName name="ced15S">#REF!</definedName>
    <definedName name="CED5_D">#REF!</definedName>
    <definedName name="CED5_M">#REF!</definedName>
    <definedName name="CED5_S">#REF!</definedName>
    <definedName name="ced5A">#REF!</definedName>
    <definedName name="ced5BM">#REF!</definedName>
    <definedName name="ced5BS">#REF!</definedName>
    <definedName name="ced5CM">#REF!</definedName>
    <definedName name="ced5CS">#REF!</definedName>
    <definedName name="CEDULA">#REF!</definedName>
    <definedName name="CEL">#REF!</definedName>
    <definedName name="celso">#REF!</definedName>
    <definedName name="Celular">#REF!</definedName>
    <definedName name="cen_constr">#REF!</definedName>
    <definedName name="Cenarios">#REF!</definedName>
    <definedName name="CenarioSel">#REF!</definedName>
    <definedName name="CER">#REF!</definedName>
    <definedName name="Cesta_Básica">#REF!</definedName>
    <definedName name="Change">#REF!</definedName>
    <definedName name="Change2">#REF!</definedName>
    <definedName name="Change3">#REF!</definedName>
    <definedName name="Change4">#REF!</definedName>
    <definedName name="ChangeRange">#REF!</definedName>
    <definedName name="ChangeRange2">#REF!</definedName>
    <definedName name="Chassis">#REF!</definedName>
    <definedName name="ChecaMilharesCentenas">#REF!</definedName>
    <definedName name="ChecaMilhõesMilharesCentenas">#REF!</definedName>
    <definedName name="ChecaTuboFlangeado">#REF!</definedName>
    <definedName name="check">#REF!</definedName>
    <definedName name="CI">#REF!</definedName>
    <definedName name="cif">#REF!</definedName>
    <definedName name="CINCO">#REF!</definedName>
    <definedName name="CIQWBGuid">"48cc5e84-8b8e-4259-b5a3-aac546284311"</definedName>
    <definedName name="circularização">"AS2DocumentBrowse"</definedName>
    <definedName name="CL">#REF!</definedName>
    <definedName name="çl">#REF!</definedName>
    <definedName name="clara">#REF!</definedName>
    <definedName name="CLIBA">#REF!</definedName>
    <definedName name="Cliente">#REF!</definedName>
    <definedName name="CLT_base">#REF!</definedName>
    <definedName name="clt_considerado">#REF!</definedName>
    <definedName name="COD">#REF!</definedName>
    <definedName name="CODIGO">#REF!</definedName>
    <definedName name="Código">#REF!</definedName>
    <definedName name="CódigoBusca">#REF!</definedName>
    <definedName name="CODIGOSAP">#REF!</definedName>
    <definedName name="CODINSUMO">#REF!</definedName>
    <definedName name="COEF">#REF!</definedName>
    <definedName name="cofi">15</definedName>
    <definedName name="COFINS">#REF!</definedName>
    <definedName name="coleta">#REF!</definedName>
    <definedName name="COLETA_1">#REF!</definedName>
    <definedName name="COLETA_10">"$#REF!.$A$84:$M$645"</definedName>
    <definedName name="COLETA_11">"$#REF!.$A$84:$M$645"</definedName>
    <definedName name="COLETA_3">#REF!</definedName>
    <definedName name="COLETA_5">"$#REF!.$A$84:$M$645"</definedName>
    <definedName name="COLETA_6">"$#REF!.$A$84:$M$645"</definedName>
    <definedName name="coleta1">#REF!</definedName>
    <definedName name="coleta2">#REF!</definedName>
    <definedName name="coleta3">#REF!</definedName>
    <definedName name="coleta4">#REF!</definedName>
    <definedName name="coleta5">#REF!</definedName>
    <definedName name="coleta6">#REF!</definedName>
    <definedName name="coleta7">#REF!</definedName>
    <definedName name="coleta8">#REF!</definedName>
    <definedName name="coleta9">#REF!</definedName>
    <definedName name="Coletor_diu_col_dom">#REF!</definedName>
    <definedName name="Coletor_diu_col_dom_res">#REF!</definedName>
    <definedName name="Coletor_diu_col_hosp">#REF!</definedName>
    <definedName name="Coletor_diu_col_hosp_res">#REF!</definedName>
    <definedName name="Coletor_diu_col_sel">#REF!</definedName>
    <definedName name="Coletor_diu_col_sel_res">#REF!</definedName>
    <definedName name="Coletor_not_col_dom">#REF!</definedName>
    <definedName name="Coletor_not_col_dom_res">#REF!</definedName>
    <definedName name="Coletor_not_col_hosp">#REF!</definedName>
    <definedName name="Coletor_not_col_hosp_res">#REF!</definedName>
    <definedName name="Coletor_not_col_sel">#REF!</definedName>
    <definedName name="Coletor_not_col_sel_res">#REF!</definedName>
    <definedName name="COMBUSTÍVEL">#REF!</definedName>
    <definedName name="COMERCIAL">#REF!</definedName>
    <definedName name="comissao">#REF!</definedName>
    <definedName name="COMISSÃO">#REF!</definedName>
    <definedName name="comparativo" localSheetId="1">{#N/A,#N/A,FALSE,"Cronograma";#N/A,#N/A,FALSE,"Cronogr. 2"}</definedName>
    <definedName name="comparativo" localSheetId="3">{#N/A,#N/A,FALSE,"Cronograma";#N/A,#N/A,FALSE,"Cronogr. 2"}</definedName>
    <definedName name="comparativo">{#N/A,#N/A,FALSE,"Cronograma";#N/A,#N/A,FALSE,"Cronogr. 2"}</definedName>
    <definedName name="CompCapa">#REF!</definedName>
    <definedName name="CompCapa_1">#REF!</definedName>
    <definedName name="CompDetalhes">#REF!</definedName>
    <definedName name="CompDetalhes_1">#REF!</definedName>
    <definedName name="COMPLEMENTARES">"$#REF!.$IV$7780"</definedName>
    <definedName name="COMPLEMENTARES_1">#REF!</definedName>
    <definedName name="COMPLEMENTARES_10">"$#REF!.$IV$7780"</definedName>
    <definedName name="COMPLEMENTARES_11">"$#REF!.$IV$7780"</definedName>
    <definedName name="COMPLEMENTARES_3">#REF!</definedName>
    <definedName name="COMPLEMENTARES_5">"$#REF!.$IV$7780"</definedName>
    <definedName name="COMPLEMENTARES_6">"$#REF!.$IV$7780"</definedName>
    <definedName name="COMPRIMENTOTUBOCL">#REF!</definedName>
    <definedName name="Con">#REF!</definedName>
    <definedName name="CONC">"Texto 16"</definedName>
    <definedName name="concorrentes" localSheetId="1">{#N/A,#N/A,FALSE,"Cronograma";#N/A,#N/A,FALSE,"Cronogr. 2"}</definedName>
    <definedName name="concorrentes" localSheetId="3">{#N/A,#N/A,FALSE,"Cronograma";#N/A,#N/A,FALSE,"Cronogr. 2"}</definedName>
    <definedName name="concorrentes">{#N/A,#N/A,FALSE,"Cronograma";#N/A,#N/A,FALSE,"Cronogr. 2"}</definedName>
    <definedName name="concreto">#REF!</definedName>
    <definedName name="CondiçãoMetragem">#REF!</definedName>
    <definedName name="conservação">#REF!</definedName>
    <definedName name="consolidado" localSheetId="1">{#N/A,#N/A,FALSE,"Cronograma";#N/A,#N/A,FALSE,"Cronogr. 2"}</definedName>
    <definedName name="consolidado" localSheetId="3">{#N/A,#N/A,FALSE,"Cronograma";#N/A,#N/A,FALSE,"Cronogr. 2"}</definedName>
    <definedName name="consolidado">{#N/A,#N/A,FALSE,"Cronograma";#N/A,#N/A,FALSE,"Cronogr. 2"}</definedName>
    <definedName name="Consulta_itens_financeiros">#REF!</definedName>
    <definedName name="Consulta_itens_financeiros2">#REF!</definedName>
    <definedName name="Consumo_Cam_Comp">#REF!</definedName>
    <definedName name="Consumo_veículo_leve">#REF!</definedName>
    <definedName name="CONSUMOS">#REF!</definedName>
    <definedName name="cont">#REF!</definedName>
    <definedName name="CONTA">#REF!</definedName>
    <definedName name="contabilidade">#REF!</definedName>
    <definedName name="contador">#REF!</definedName>
    <definedName name="contequity_efetivo">#REF!</definedName>
    <definedName name="controle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vênio_médico">#REF!</definedName>
    <definedName name="ConversaoBase">#REF!</definedName>
    <definedName name="Coord_TI">#REF!</definedName>
    <definedName name="corporate">#REF!</definedName>
    <definedName name="CORREGOS">"$#REF!.$#REF!$#REF!:$#REF!$#REF!"</definedName>
    <definedName name="CORREGOS_1">#REF!</definedName>
    <definedName name="CORREGOS_10">"$#REF!.$#REF!$#REF!:$#REF!$#REF!"</definedName>
    <definedName name="CORREGOS_11">"$#REF!.$#REF!$#REF!:$#REF!$#REF!"</definedName>
    <definedName name="CORREGOS_3">#REF!</definedName>
    <definedName name="CORREGOS_5">"$#REF!.$#REF!$#REF!:$#REF!$#REF!"</definedName>
    <definedName name="CORREGOS_6">"$#REF!.$#REF!$#REF!:$#REF!$#REF!"</definedName>
    <definedName name="COSTECAT">#REF!</definedName>
    <definedName name="COSTEPERS">#REF!</definedName>
    <definedName name="COSTOS">#REF!</definedName>
    <definedName name="CostOvrr1">#REF!</definedName>
    <definedName name="CostOvrr2">#REF!</definedName>
    <definedName name="cotação">#REF!</definedName>
    <definedName name="CPI">#REF!</definedName>
    <definedName name="CPI_factor">#REF!</definedName>
    <definedName name="cpmf">#REF!</definedName>
    <definedName name="CPMF1">#REF!</definedName>
    <definedName name="CPMF2">#REF!</definedName>
    <definedName name="CPMF3">#REF!</definedName>
    <definedName name="CPMF4">#REF!</definedName>
    <definedName name="CPONT">#REF!</definedName>
    <definedName name="CPU_MECANICA">#REF!</definedName>
    <definedName name="cpuinsta">#REF!</definedName>
    <definedName name="cpus">#REF!</definedName>
    <definedName name="CPUS001">#REF!</definedName>
    <definedName name="cpus1">#REF!</definedName>
    <definedName name="CR">#REF!</definedName>
    <definedName name="CRBE">#REF!</definedName>
    <definedName name="Critérios_IM">#REF!</definedName>
    <definedName name="Critérios_IM_1">#REF!</definedName>
    <definedName name="Critérios_IM_10">"$#REF!.$A$84"</definedName>
    <definedName name="Critérios_IM_11">"$#REF!.$A$84"</definedName>
    <definedName name="Critérios_IM_3">#REF!</definedName>
    <definedName name="Critérios_IM_5">"$#REF!.$A$84"</definedName>
    <definedName name="Critérios_IM_6">"$#REF!.$A$84"</definedName>
    <definedName name="CRONOG" localSheetId="1">{#N/A,#N/A,FALSE,"BOQCIC";#N/A,#N/A,FALSE,"3Ds";#N/A,#N/A,FALSE,"COST DETAIL"}</definedName>
    <definedName name="CRONOG" localSheetId="3">{#N/A,#N/A,FALSE,"BOQCIC";#N/A,#N/A,FALSE,"3Ds";#N/A,#N/A,FALSE,"COST DETAIL"}</definedName>
    <definedName name="CRONOG">{#N/A,#N/A,FALSE,"BOQCIC";#N/A,#N/A,FALSE,"3Ds";#N/A,#N/A,FALSE,"COST DETAIL"}</definedName>
    <definedName name="cronograma">#REF!</definedName>
    <definedName name="CRUDEB">#REF!</definedName>
    <definedName name="CRUDEH">#REF!</definedName>
    <definedName name="CRUDEL">#REF!</definedName>
    <definedName name="CS">#REF!</definedName>
    <definedName name="CSData1">#REF!</definedName>
    <definedName name="CSData2">#REF!</definedName>
    <definedName name="csll">#REF!</definedName>
    <definedName name="CTD">#REF!</definedName>
    <definedName name="CUATRO">#REF!</definedName>
    <definedName name="CURDISPLAY">#REF!</definedName>
    <definedName name="CURRENCY">#REF!</definedName>
    <definedName name="Current" localSheetId="1">[11]!Header1-1&amp;"."&amp;MAX(1,COUNTA(INDEX(#REF!,MATCH([11]!Header1-1,#REF!,FALSE)):#REF!))</definedName>
    <definedName name="Current">#REF!-1&amp;"."&amp;MAX(1,COUNTA(INDEX(#REF!,MATCH(#REF!-1,#REF!,FALSE)):#REF!))</definedName>
    <definedName name="CUSTO">#REF!</definedName>
    <definedName name="Custo_Cliente">#REF!</definedName>
    <definedName name="Custo_Fiança_Bancaria">#REF!</definedName>
    <definedName name="CUSTO_OPERACIONAL">#REF!</definedName>
    <definedName name="Custo_tot_coletor_col_sel">#REF!</definedName>
    <definedName name="Custo_tot_mot_col_sel">#REF!</definedName>
    <definedName name="Custo_tot_mot_eq_padrão">#REF!</definedName>
    <definedName name="Custo_tot_uniforme_col_sel">#REF!</definedName>
    <definedName name="Custo_tot_uniforme_var_man">#REF!</definedName>
    <definedName name="Custo_tot_varredeiras_var_man">#REF!</definedName>
    <definedName name="Custo_total_cam_comp">#REF!</definedName>
    <definedName name="Custo_total_cam_comp_1">#REF!</definedName>
    <definedName name="Custo_total_coletor_dom">#REF!</definedName>
    <definedName name="Custo_total_comb_cam_coletor">#REF!</definedName>
    <definedName name="Custo_total_ferramentas_coleta">#REF!</definedName>
    <definedName name="Custo_total_inst_coleta_dom">#REF!</definedName>
    <definedName name="Custo_total_inst_coleta_dom_1">#REF!</definedName>
    <definedName name="Custo_total_lub_lavagem_cam_col">#REF!</definedName>
    <definedName name="Custo_total_lub_lavagem_cam_comp">#REF!</definedName>
    <definedName name="Custo_total_mo_ind_coleta">#REF!</definedName>
    <definedName name="Custo_total_mo_ind_coleta_1">#REF!</definedName>
    <definedName name="Custo_total_motorista">#REF!</definedName>
    <definedName name="Custo_total_pneu_caminhão">#REF!</definedName>
    <definedName name="Custo_total_rádio_cam_com">#REF!</definedName>
    <definedName name="Custo_total_rádio_cam_com_1">#REF!</definedName>
    <definedName name="Custo_total_uniforme_coleta">#REF!</definedName>
    <definedName name="Custo_total_vei_fisc_coleta">#REF!</definedName>
    <definedName name="Custo_total_vei_fisc_coleta_1">#REF!</definedName>
    <definedName name="Custo_total_vei_fisc_coleta_dom">#REF!</definedName>
    <definedName name="Custo_total_vei_fisc_coleta_dom_1">#REF!</definedName>
    <definedName name="Custos_por_segmento">#REF!</definedName>
    <definedName name="CV">#REF!</definedName>
    <definedName name="CY4b2">#REF!</definedName>
    <definedName name="CY4b2Ac">#REF!</definedName>
    <definedName name="CY4c2">#REF!</definedName>
    <definedName name="CY4c2Ac">#REF!</definedName>
    <definedName name="CY5Suc">#REF!</definedName>
    <definedName name="CY5SucAc">#REF!</definedName>
    <definedName name="D">#REF!</definedName>
    <definedName name="D_1">#REF!</definedName>
    <definedName name="d_col">#REF!</definedName>
    <definedName name="d_eq">#REF!</definedName>
    <definedName name="d_var">#REF!</definedName>
    <definedName name="D2010_FX_LOG">#REF!</definedName>
    <definedName name="D2010_FX_POT">#REF!</definedName>
    <definedName name="DADOS">#REF!</definedName>
    <definedName name="DADOS_1">#REF!</definedName>
    <definedName name="DADOS_10">"$#REF!.$N$3:$Y$71"</definedName>
    <definedName name="DADOS_11">"$#REF!.$N$3:$Y$71"</definedName>
    <definedName name="DADOS_3">#REF!</definedName>
    <definedName name="DADOS_5">"$#REF!.$N$3:$Y$71"</definedName>
    <definedName name="DADOS_6">"$#REF!.$N$3:$Y$71"</definedName>
    <definedName name="DANIEL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DANIEL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DANIEL2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DANIEL2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DANTAS">#REF!</definedName>
    <definedName name="dasd">#REF!</definedName>
    <definedName name="DATA">#REF!</definedName>
    <definedName name="dataabertura">#REF!</definedName>
    <definedName name="Database">#REF!</definedName>
    <definedName name="DataEficacia">#REF!</definedName>
    <definedName name="DATE">#REF!</definedName>
    <definedName name="DATELINE">#REF!</definedName>
    <definedName name="DATOS">#REF!</definedName>
    <definedName name="dcf_year">#REF!</definedName>
    <definedName name="DDD">#REF!</definedName>
    <definedName name="dddd" localSheetId="1">{#N/A,#N/A,FALSE,"BOQCIC";#N/A,#N/A,FALSE,"3Ds";#N/A,#N/A,FALSE,"COST DETAIL"}</definedName>
    <definedName name="dddd" localSheetId="3">{#N/A,#N/A,FALSE,"BOQCIC";#N/A,#N/A,FALSE,"3Ds";#N/A,#N/A,FALSE,"COST DETAIL"}</definedName>
    <definedName name="dddd">{#N/A,#N/A,FALSE,"BOQCIC";#N/A,#N/A,FALSE,"3Ds";#N/A,#N/A,FALSE,"COST DETAIL"}</definedName>
    <definedName name="DDDDDDDDDDDD">#REF!</definedName>
    <definedName name="dds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dds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debt_terminal">#REF!</definedName>
    <definedName name="deds">#REF!</definedName>
    <definedName name="Deducao_ir_dependente">#REF!</definedName>
    <definedName name="Deduções_por_segmento">#REF!</definedName>
    <definedName name="defasagem">#REF!</definedName>
    <definedName name="definição">#REF!</definedName>
    <definedName name="dele">#REF!</definedName>
    <definedName name="delegacao">#REF!</definedName>
    <definedName name="DELEGAÇÃO">#REF!</definedName>
    <definedName name="DEM">#REF!</definedName>
    <definedName name="Dem_med_10anos">#REF!</definedName>
    <definedName name="Dem_med_14anos">#REF!</definedName>
    <definedName name="Dem_med_5anos">#REF!</definedName>
    <definedName name="Demanda_2008">#REF!</definedName>
    <definedName name="Demanda_Pess">#REF!</definedName>
    <definedName name="DemandaBase">#REF!</definedName>
    <definedName name="DEMO">#REF!</definedName>
    <definedName name="DEMONSTRAÇÃO_DE_RESULTADOS">#REF!</definedName>
    <definedName name="Deprec_Novos_Inest">#REF!</definedName>
    <definedName name="depreciacao_veiculo">#REF!</definedName>
    <definedName name="depreciaciones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RSA">#REF!</definedName>
    <definedName name="DERSA_2">#REF!</definedName>
    <definedName name="Des">#REF!</definedName>
    <definedName name="Des_1">#REF!</definedName>
    <definedName name="DescBilhões">#REF!</definedName>
    <definedName name="DescCentavos">#REF!</definedName>
    <definedName name="DescCentenas">#REF!</definedName>
    <definedName name="descespecial">#REF!</definedName>
    <definedName name="descespecial2">#REF!</definedName>
    <definedName name="DescFinal">#REF!</definedName>
    <definedName name="DescMaiuscula">#REF!</definedName>
    <definedName name="DescMilhares">#REF!</definedName>
    <definedName name="DescMilhões">#REF!</definedName>
    <definedName name="Desconto">#REF!</definedName>
    <definedName name="Desconto_META">#REF!</definedName>
    <definedName name="Desconto_vale_ref">#REF!</definedName>
    <definedName name="Desconto_vale_transp">#REF!</definedName>
    <definedName name="DescResCGord">#REF!</definedName>
    <definedName name="DescResSGord">#REF!</definedName>
    <definedName name="DescResTxDesc">#REF!</definedName>
    <definedName name="DescResultante">#REF!</definedName>
    <definedName name="DESCRICAO">#REF!</definedName>
    <definedName name="Descrição_Total">#REF!</definedName>
    <definedName name="descriçãofinal">#REF!</definedName>
    <definedName name="DESCRITIVO">#REF!</definedName>
    <definedName name="desenho" localSheetId="13">#REF!</definedName>
    <definedName name="desenho" localSheetId="19">#REF!</definedName>
    <definedName name="desenho">#REF!</definedName>
    <definedName name="DESONERACAO">IF(OR(Import.Desoneracao="DESONERADO",Import.Desoneracao="SIM"),"SIM","NÃO")</definedName>
    <definedName name="Despesas_ADM_CML">#REF!</definedName>
    <definedName name="DESUM">"Texto 7"</definedName>
    <definedName name="DETALHE">#REF!</definedName>
    <definedName name="deuda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ZEMBRO">#REF!</definedName>
    <definedName name="dfdfdfd">#REF!</definedName>
    <definedName name="dfs">#REF!</definedName>
    <definedName name="DIA">#REF!</definedName>
    <definedName name="DIARIOP4">#REF!</definedName>
    <definedName name="dias_mes">#REF!</definedName>
    <definedName name="Dias_trab_mês">#REF!</definedName>
    <definedName name="Dias_trabalhados">#REF!</definedName>
    <definedName name="dias_uteis">#REF!</definedName>
    <definedName name="DIF">#REF!</definedName>
    <definedName name="diff">#REF!</definedName>
    <definedName name="dim_pedagio">#REF!</definedName>
    <definedName name="dipos_pedagio">#REF!</definedName>
    <definedName name="dircomercial">#REF!</definedName>
    <definedName name="DiretórioAprovação">#REF!</definedName>
    <definedName name="dirfinanc">#REF!</definedName>
    <definedName name="dirgeral">#REF!</definedName>
    <definedName name="dirindustrial">#REF!</definedName>
    <definedName name="disclaimer">#REF!</definedName>
    <definedName name="disp">#REF!</definedName>
    <definedName name="dissidio_full">#REF!</definedName>
    <definedName name="Dissidio_projeto">#REF!</definedName>
    <definedName name="dist_bus">#REF!</definedName>
    <definedName name="div_c_cam">#REF!</definedName>
    <definedName name="div_c_cam1">#REF!</definedName>
    <definedName name="div_c_cam2">#REF!</definedName>
    <definedName name="div_c_cam3">#REF!</definedName>
    <definedName name="div_c_cam4">#REF!</definedName>
    <definedName name="div_c_cam5">#REF!</definedName>
    <definedName name="div_c_cam6">#REF!</definedName>
    <definedName name="div_c_cam7">#REF!</definedName>
    <definedName name="div_c_cam8">#REF!</definedName>
    <definedName name="div_c_cam9">#REF!</definedName>
    <definedName name="Div_Macro">#REF!</definedName>
    <definedName name="div_s_cam">#REF!</definedName>
    <definedName name="div_s_cam1">#REF!</definedName>
    <definedName name="div_s_cam2">#REF!</definedName>
    <definedName name="div_s_cam3">#REF!</definedName>
    <definedName name="div_s_cam4">#REF!</definedName>
    <definedName name="div_s_cam5">#REF!</definedName>
    <definedName name="div_s_cam6">#REF!</definedName>
    <definedName name="div_s_cam7">#REF!</definedName>
    <definedName name="div_s_cam8">#REF!</definedName>
    <definedName name="div_s_cam9">#REF!</definedName>
    <definedName name="diversos">#REF!</definedName>
    <definedName name="divida">#REF!</definedName>
    <definedName name="DM">#REF!</definedName>
    <definedName name="DMTCapas">#REF!</definedName>
    <definedName name="DMTCapas_1">#REF!</definedName>
    <definedName name="DMTDetalhes">#REF!</definedName>
    <definedName name="DMTDetalhes_1">#REF!</definedName>
    <definedName name="DMUS">#REF!</definedName>
    <definedName name="DMUS91">#REF!</definedName>
    <definedName name="DMUSB">#REF!</definedName>
    <definedName name="DMUSH">#REF!</definedName>
    <definedName name="DMUSL">#REF!</definedName>
    <definedName name="DNTubo">#REF!</definedName>
    <definedName name="DOAR">#REF!</definedName>
    <definedName name="DOIS">#REF!</definedName>
    <definedName name="dois_caneta">#REF!</definedName>
    <definedName name="Dolar">#REF!</definedName>
    <definedName name="Dólar">#REF!</definedName>
    <definedName name="dpi">#REF!</definedName>
    <definedName name="dpinv">#REF!</definedName>
    <definedName name="dr">#REF!</definedName>
    <definedName name="DR9SP425">#REF!</definedName>
    <definedName name="DRE">#REF!</definedName>
    <definedName name="dren">#REF!</definedName>
    <definedName name="Dreno">#REF!</definedName>
    <definedName name="DRI">#REF!</definedName>
    <definedName name="DRN">#REF!</definedName>
    <definedName name="ds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s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sad">#REF!</definedName>
    <definedName name="dsgsd" localSheetId="1">{#N/A,#N/A,FALSE,"Cronograma";#N/A,#N/A,FALSE,"Cronogr. 2"}</definedName>
    <definedName name="dsgsd" localSheetId="3">{#N/A,#N/A,FALSE,"Cronograma";#N/A,#N/A,FALSE,"Cronogr. 2"}</definedName>
    <definedName name="dsgsd">{#N/A,#N/A,FALSE,"Cronograma";#N/A,#N/A,FALSE,"Cronogr. 2"}</definedName>
    <definedName name="DSRA_IDB_value">#REF!</definedName>
    <definedName name="du" localSheetId="3">#REF!,#REF!,#REF!</definedName>
    <definedName name="du">#REF!,#REF!,#REF!</definedName>
    <definedName name="dxsdw" localSheetId="1">'[12]CONSSID12-96'!#REF!</definedName>
    <definedName name="dxsdw" localSheetId="13">#REF!</definedName>
    <definedName name="dxsdw">#REF!</definedName>
    <definedName name="DYr">#REF!</definedName>
    <definedName name="E">#REF!</definedName>
    <definedName name="E_1">#REF!</definedName>
    <definedName name="EA">#REF!</definedName>
    <definedName name="earn">#REF!</definedName>
    <definedName name="EB">#REF!</definedName>
    <definedName name="EBITDA_mult">#REF!</definedName>
    <definedName name="EC">#REF!</definedName>
    <definedName name="ede" localSheetId="3">{0;0;0;0;9;#N/A;0.75;0.75;1;1;1;FALSE;FALSE;FALSE;FALSE;FALSE;#N/A;1;100;#N/A;#N/A;"&amp;A";"Page &amp;P"}</definedName>
    <definedName name="ede">{0;0;0;0;9;#N/A;0.75;0.75;1;1;1;FALSE;FALSE;FALSE;FALSE;FALSE;#N/A;1;100;#N/A;#N/A;"&amp;A";"Page &amp;P"}</definedName>
    <definedName name="eduardocarvalho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eduardocarvalho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eduardocarvalho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eee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eeee">#REF!</definedName>
    <definedName name="ELE">#REF!</definedName>
    <definedName name="elton">#REF!</definedName>
    <definedName name="EM">#REF!</definedName>
    <definedName name="email">#REF!</definedName>
    <definedName name="emit">#REF!</definedName>
    <definedName name="EMPRESAS_03">#REF!</definedName>
    <definedName name="ENC">#REF!</definedName>
    <definedName name="Encargo">#REF!</definedName>
    <definedName name="ENCARGOS">#REF!</definedName>
    <definedName name="Encargos_clt">#REF!</definedName>
    <definedName name="Encargos_clt_demissional">#REF!</definedName>
    <definedName name="encargos_clt_outras">#REF!</definedName>
    <definedName name="Encargos_sociais">#REF!</definedName>
    <definedName name="Encarregado_diu_op_aterro">#REF!</definedName>
    <definedName name="Encarregado_diu_op_aterro_res">#REF!</definedName>
    <definedName name="Encarregado_not_op_aterro">#REF!</definedName>
    <definedName name="Encarregado_not_op_aterro_res">#REF!</definedName>
    <definedName name="EndOfConcession">#REF!</definedName>
    <definedName name="ENOB">#REF!</definedName>
    <definedName name="EP">#REF!</definedName>
    <definedName name="EPI">#REF!</definedName>
    <definedName name="eq_pedagio">#REF!</definedName>
    <definedName name="eqpos">#REF!</definedName>
    <definedName name="EQPTO">#REF!</definedName>
    <definedName name="equip">#REF!</definedName>
    <definedName name="Equity">#REF!</definedName>
    <definedName name="ER">#REF!</definedName>
    <definedName name="esc">#REF!</definedName>
    <definedName name="escada">#REF!</definedName>
    <definedName name="escav2m">#REF!</definedName>
    <definedName name="escav4m">#REF!</definedName>
    <definedName name="escav6m">#REF!</definedName>
    <definedName name="escavtot">#REF!</definedName>
    <definedName name="escoramtot">#REF!</definedName>
    <definedName name="escritorioRio">#REF!</definedName>
    <definedName name="Est">#REF!</definedName>
    <definedName name="EST_deducao">#REF!</definedName>
    <definedName name="EST_mensal">#REF!</definedName>
    <definedName name="Estados">#REF!</definedName>
    <definedName name="EstatVndUnidMedTPB">#REF!</definedName>
    <definedName name="EstatVndUnidNegTPB">#REF!</definedName>
    <definedName name="estr">#REF!</definedName>
    <definedName name="ETHUSB">#REF!</definedName>
    <definedName name="ETHUSH">#REF!</definedName>
    <definedName name="ETHUSL">#REF!</definedName>
    <definedName name="etu">#REF!</definedName>
    <definedName name="Euro">#REF!</definedName>
    <definedName name="EURORATE">#REF!</definedName>
    <definedName name="ev.Calculation">-4135</definedName>
    <definedName name="ev.Initialized">FALSE</definedName>
    <definedName name="EVOLUTION_DES_ROI" localSheetId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localSheetId="3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x">#REF!</definedName>
    <definedName name="ExactAddinConnection">"001"</definedName>
    <definedName name="ExactAddinConnection.001">"SRVEXACT2003;001;marleen;1"</definedName>
    <definedName name="ExactAddinConnection.021">"SRVEXACT2003;021;marleen;1"</definedName>
    <definedName name="ExactAddinConnection.025">"SRVEXACT2003;025;marleen;1"</definedName>
    <definedName name="ExactAddinConnection.030">"SRVEXACT2003;030;marleen;1"</definedName>
    <definedName name="ExactAddinConnection.040">"SRVEXACT2003;040;marleen;1"</definedName>
    <definedName name="ExactAddinConnection.041">"SRVEXACT2003;041;marleen;1"</definedName>
    <definedName name="ExactAddinConnection.050">"SRVEXACT2003;050;marleen;1"</definedName>
    <definedName name="ExactAddinReports">1</definedName>
    <definedName name="Exam_méd">#REF!</definedName>
    <definedName name="Excel_BuiltIn_Criteria">#REF!</definedName>
    <definedName name="Excel_BuiltIn_Criteria_1">#REF!</definedName>
    <definedName name="Excel_BuiltIn_Criteria_1_1">#REF!</definedName>
    <definedName name="Excel_BuiltIn_Criteria_1_1_1">"$#REF!.$A$84"</definedName>
    <definedName name="Excel_BuiltIn_Database">#REF!</definedName>
    <definedName name="Excel_BuiltIn_Database_1">#REF!</definedName>
    <definedName name="Excel_BuiltIn_Database_1_1">#REF!</definedName>
    <definedName name="Excel_BuiltIn_Database_1_1_1">"$#REF!.$A$9:$C$139"</definedName>
    <definedName name="Excel_BuiltIn_Database_10">"$#REF!.$A$1:$Q$1673"</definedName>
    <definedName name="Excel_BuiltIn_Database_11">"$#REF!.$A$1:$Q$1673"</definedName>
    <definedName name="Excel_BuiltIn_Database_12">"$#REF!.$A$1:$Q$1673"</definedName>
    <definedName name="Excel_BuiltIn_Database_14">"$#REF!.$A$1:$Q$1673"</definedName>
    <definedName name="Excel_BuiltIn_Database_15">"$#REF!.$A$1:$Q$1673"</definedName>
    <definedName name="Excel_BuiltIn_Database_16">"$#REF!.$A$1:$Q$1673"</definedName>
    <definedName name="Excel_BuiltIn_Database_3">"$#REF!.$A$1:$Q$1673"</definedName>
    <definedName name="Excel_BuiltIn_Database_4">"$#REF!.$A$1:$Q$1673"</definedName>
    <definedName name="Excel_BuiltIn_Database_5">"$#REF!.$A$1:$Q$1673"</definedName>
    <definedName name="Excel_BuiltIn_Database_8">"$#REF!.$A$1:$Q$1673"</definedName>
    <definedName name="Excel_BuiltIn_Database_9">"$#REF!.$A$1:$Q$1673"</definedName>
    <definedName name="Excel_BuiltIn_Extract">#REF!</definedName>
    <definedName name="Excel_BuiltIn_Extract_1">"$#REF!.$A$#REF!"</definedName>
    <definedName name="Excel_BuiltIn_Extract_1_1">#REF!</definedName>
    <definedName name="Excel_BuiltIn_Extract_1_1_1">"$#REF!.$A$#REF!"</definedName>
    <definedName name="Excel_BuiltIn_Print_Area_1">"$#REF!.$A$1:$DC$26"</definedName>
    <definedName name="Excel_BuiltIn_Print_Area_11">#REF!</definedName>
    <definedName name="Excel_BuiltIn_Print_Area_14_1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2">"$#REF!.$A$1:$AO$54"</definedName>
    <definedName name="Excel_BuiltIn_Print_Area_22">#REF!</definedName>
    <definedName name="Excel_BuiltIn_Print_Area_3_1">#REF!</definedName>
    <definedName name="Excel_BuiltIn_Print_Area_4_1">#REF!</definedName>
    <definedName name="Excel_BuiltIn_Print_Titles_3_1">NA()</definedName>
    <definedName name="expl_years">#REF!</definedName>
    <definedName name="exportaçao">#REF!</definedName>
    <definedName name="EXT">#REF!</definedName>
    <definedName name="extot">#REF!</definedName>
    <definedName name="EXTOTPS">#REF!</definedName>
    <definedName name="Extrair_IM">"$#REF!.$A$#REF!"</definedName>
    <definedName name="Extrair_IM_1">#REF!</definedName>
    <definedName name="Extrair_IM_10">"$#REF!.$A$#REF!"</definedName>
    <definedName name="Extrair_IM_11">"$#REF!.$A$#REF!"</definedName>
    <definedName name="Extrair_IM_3">#REF!</definedName>
    <definedName name="Extrair_IM_5">"$#REF!.$A$#REF!"</definedName>
    <definedName name="Extrair_IM_6">"$#REF!.$A$#REF!"</definedName>
    <definedName name="F">#REF!</definedName>
    <definedName name="F_">#REF!</definedName>
    <definedName name="F_1">#REF!</definedName>
    <definedName name="f_ratios1">#REF!</definedName>
    <definedName name="f_ratios2">#REF!</definedName>
    <definedName name="f_ratios3">#REF!</definedName>
    <definedName name="f_ratios4">#REF!</definedName>
    <definedName name="F_varrição_diu_var_man">#REF!</definedName>
    <definedName name="F_varrição_diu_var_man_res">#REF!</definedName>
    <definedName name="F_varrição_not_var_man">#REF!</definedName>
    <definedName name="F_varrição_not_var_man_res">#REF!</definedName>
    <definedName name="FAL">#REF!</definedName>
    <definedName name="FarmCapa">#REF!</definedName>
    <definedName name="FarmCapa_1">#REF!</definedName>
    <definedName name="FarmDetalhes">#REF!</definedName>
    <definedName name="FarmDetalhes_1">#REF!</definedName>
    <definedName name="FATOR1">#REF!</definedName>
    <definedName name="FatorFrete">#REF!</definedName>
    <definedName name="FatorFrete1">#REF!</definedName>
    <definedName name="FatorImpostos">#REF!</definedName>
    <definedName name="FAVELAS">"$#REF!.$IV$7780"</definedName>
    <definedName name="FAVELAS_1">#REF!</definedName>
    <definedName name="FAVELAS_10">"$#REF!.$IV$7780"</definedName>
    <definedName name="FAVELAS_11">"$#REF!.$IV$7780"</definedName>
    <definedName name="FAVELAS_3">#REF!</definedName>
    <definedName name="FAVELAS_5">"$#REF!.$IV$7780"</definedName>
    <definedName name="FAVELAS_6">"$#REF!.$IV$7780"</definedName>
    <definedName name="fax">#REF!</definedName>
    <definedName name="FDD_0_0">"A30681"</definedName>
    <definedName name="FDD_0_1">"A31047"</definedName>
    <definedName name="FDD_0_10">"A34334"</definedName>
    <definedName name="FDD_0_11">"A34699"</definedName>
    <definedName name="FDD_0_12">"A35064"</definedName>
    <definedName name="FDD_0_13">"A35430"</definedName>
    <definedName name="FDD_0_14">"A35795"</definedName>
    <definedName name="FDD_0_2">"A31412"</definedName>
    <definedName name="FDD_0_3">"A31777"</definedName>
    <definedName name="FDD_0_4">"A32142"</definedName>
    <definedName name="FDD_0_5">"A32508"</definedName>
    <definedName name="FDD_0_6">"A32873"</definedName>
    <definedName name="FDD_0_7">"A33238"</definedName>
    <definedName name="FDD_0_8">"A33603"</definedName>
    <definedName name="FDD_0_9">"A33969"</definedName>
    <definedName name="FDD_1_0">"U25569"</definedName>
    <definedName name="FDD_10_0">"A25569"</definedName>
    <definedName name="FDD_100_0">"A25569"</definedName>
    <definedName name="FDD_101_0">"A25569"</definedName>
    <definedName name="FDD_102_0">"A25569"</definedName>
    <definedName name="FDD_103_0">"A25569"</definedName>
    <definedName name="FDD_104_0">"A25569"</definedName>
    <definedName name="FDD_105_0">"A25569"</definedName>
    <definedName name="FDD_106_0">"A25569"</definedName>
    <definedName name="FDD_107_0">"A25569"</definedName>
    <definedName name="FDD_108_0">"A25569"</definedName>
    <definedName name="FDD_109_0">"A25569"</definedName>
    <definedName name="FDD_11_0">"A25569"</definedName>
    <definedName name="FDD_110_0">"A25569"</definedName>
    <definedName name="FDD_111_0">"A25569"</definedName>
    <definedName name="FDD_112_0">"A25569"</definedName>
    <definedName name="FDD_113_0">"A25569"</definedName>
    <definedName name="FDD_114_0">"A25569"</definedName>
    <definedName name="FDD_115_0">"A25569"</definedName>
    <definedName name="FDD_116_0">"A25569"</definedName>
    <definedName name="FDD_117_0">"A30681"</definedName>
    <definedName name="FDD_117_1">"A31047"</definedName>
    <definedName name="FDD_117_10">"A34334"</definedName>
    <definedName name="FDD_117_11">"A34699"</definedName>
    <definedName name="FDD_117_12">"A35064"</definedName>
    <definedName name="FDD_117_13">"A35430"</definedName>
    <definedName name="FDD_117_14">"A35795"</definedName>
    <definedName name="FDD_117_2">"A31412"</definedName>
    <definedName name="FDD_117_3">"A31777"</definedName>
    <definedName name="FDD_117_4">"A32142"</definedName>
    <definedName name="FDD_117_5">"A32508"</definedName>
    <definedName name="FDD_117_6">"A32873"</definedName>
    <definedName name="FDD_117_7">"A33238"</definedName>
    <definedName name="FDD_117_8">"A33603"</definedName>
    <definedName name="FDD_117_9">"A33969"</definedName>
    <definedName name="FDD_118_0">"A30681"</definedName>
    <definedName name="FDD_118_1">"A31047"</definedName>
    <definedName name="FDD_118_10">"A34334"</definedName>
    <definedName name="FDD_118_11">"A34699"</definedName>
    <definedName name="FDD_118_12">"A35064"</definedName>
    <definedName name="FDD_118_13">"A35430"</definedName>
    <definedName name="FDD_118_14">"A35795"</definedName>
    <definedName name="FDD_118_2">"A31412"</definedName>
    <definedName name="FDD_118_3">"A31777"</definedName>
    <definedName name="FDD_118_4">"A32142"</definedName>
    <definedName name="FDD_118_5">"A32508"</definedName>
    <definedName name="FDD_118_6">"A32873"</definedName>
    <definedName name="FDD_118_7">"A33238"</definedName>
    <definedName name="FDD_118_8">"A33603"</definedName>
    <definedName name="FDD_118_9">"A33969"</definedName>
    <definedName name="FDD_119_0">"A30681"</definedName>
    <definedName name="FDD_119_1">"A31047"</definedName>
    <definedName name="FDD_119_10">"A34334"</definedName>
    <definedName name="FDD_119_11">"A34699"</definedName>
    <definedName name="FDD_119_12">"A35064"</definedName>
    <definedName name="FDD_119_13">"A35430"</definedName>
    <definedName name="FDD_119_14">"A35795"</definedName>
    <definedName name="FDD_119_2">"A31412"</definedName>
    <definedName name="FDD_119_3">"A31777"</definedName>
    <definedName name="FDD_119_4">"A32142"</definedName>
    <definedName name="FDD_119_5">"A32508"</definedName>
    <definedName name="FDD_119_6">"A32873"</definedName>
    <definedName name="FDD_119_7">"A33238"</definedName>
    <definedName name="FDD_119_8">"A33603"</definedName>
    <definedName name="FDD_119_9">"A33969"</definedName>
    <definedName name="FDD_12_0">"A25569"</definedName>
    <definedName name="FDD_120_0">"A30681"</definedName>
    <definedName name="FDD_120_1">"A31047"</definedName>
    <definedName name="FDD_120_10">"A34334"</definedName>
    <definedName name="FDD_120_11">"A34699"</definedName>
    <definedName name="FDD_120_12">"A35064"</definedName>
    <definedName name="FDD_120_13">"A35430"</definedName>
    <definedName name="FDD_120_14">"A35795"</definedName>
    <definedName name="FDD_120_2">"A31412"</definedName>
    <definedName name="FDD_120_3">"A31777"</definedName>
    <definedName name="FDD_120_4">"A32142"</definedName>
    <definedName name="FDD_120_5">"A32508"</definedName>
    <definedName name="FDD_120_6">"A32873"</definedName>
    <definedName name="FDD_120_7">"A33238"</definedName>
    <definedName name="FDD_120_8">"A33603"</definedName>
    <definedName name="FDD_120_9">"A33969"</definedName>
    <definedName name="FDD_121_0">"A30681"</definedName>
    <definedName name="FDD_121_1">"A31047"</definedName>
    <definedName name="FDD_121_10">"A34334"</definedName>
    <definedName name="FDD_121_11">"A34699"</definedName>
    <definedName name="FDD_121_12">"A35064"</definedName>
    <definedName name="FDD_121_13">"A35430"</definedName>
    <definedName name="FDD_121_14">"A35795"</definedName>
    <definedName name="FDD_121_2">"A31412"</definedName>
    <definedName name="FDD_121_3">"A31777"</definedName>
    <definedName name="FDD_121_4">"A32142"</definedName>
    <definedName name="FDD_121_5">"A32508"</definedName>
    <definedName name="FDD_121_6">"A32873"</definedName>
    <definedName name="FDD_121_7">"A33238"</definedName>
    <definedName name="FDD_121_8">"A33603"</definedName>
    <definedName name="FDD_121_9">"A33969"</definedName>
    <definedName name="FDD_122_0">"A30681"</definedName>
    <definedName name="FDD_122_1">"A31047"</definedName>
    <definedName name="FDD_122_10">"A34334"</definedName>
    <definedName name="FDD_122_11">"A34699"</definedName>
    <definedName name="FDD_122_12">"A35064"</definedName>
    <definedName name="FDD_122_13">"A35430"</definedName>
    <definedName name="FDD_122_14">"A35795"</definedName>
    <definedName name="FDD_122_2">"A31412"</definedName>
    <definedName name="FDD_122_3">"A31777"</definedName>
    <definedName name="FDD_122_4">"A32142"</definedName>
    <definedName name="FDD_122_5">"A32508"</definedName>
    <definedName name="FDD_122_6">"A32873"</definedName>
    <definedName name="FDD_122_7">"A33238"</definedName>
    <definedName name="FDD_122_8">"A33603"</definedName>
    <definedName name="FDD_122_9">"A33969"</definedName>
    <definedName name="FDD_123_0">"A30681"</definedName>
    <definedName name="FDD_123_1">"A31047"</definedName>
    <definedName name="FDD_123_10">"A34334"</definedName>
    <definedName name="FDD_123_11">"A34699"</definedName>
    <definedName name="FDD_123_12">"A35064"</definedName>
    <definedName name="FDD_123_13">"A35430"</definedName>
    <definedName name="FDD_123_14">"A35795"</definedName>
    <definedName name="FDD_123_2">"A31412"</definedName>
    <definedName name="FDD_123_3">"A31777"</definedName>
    <definedName name="FDD_123_4">"A32142"</definedName>
    <definedName name="FDD_123_5">"A32508"</definedName>
    <definedName name="FDD_123_6">"A32873"</definedName>
    <definedName name="FDD_123_7">"A33238"</definedName>
    <definedName name="FDD_123_8">"A33603"</definedName>
    <definedName name="FDD_123_9">"A33969"</definedName>
    <definedName name="FDD_124_0">"A30681"</definedName>
    <definedName name="FDD_124_1">"A31047"</definedName>
    <definedName name="FDD_124_10">"A34334"</definedName>
    <definedName name="FDD_124_11">"A34699"</definedName>
    <definedName name="FDD_124_12">"A35064"</definedName>
    <definedName name="FDD_124_13">"A35430"</definedName>
    <definedName name="FDD_124_14">"A35795"</definedName>
    <definedName name="FDD_124_2">"A31412"</definedName>
    <definedName name="FDD_124_3">"A31777"</definedName>
    <definedName name="FDD_124_4">"A32142"</definedName>
    <definedName name="FDD_124_5">"A32508"</definedName>
    <definedName name="FDD_124_6">"A32873"</definedName>
    <definedName name="FDD_124_7">"A33238"</definedName>
    <definedName name="FDD_124_8">"A33603"</definedName>
    <definedName name="FDD_124_9">"A33969"</definedName>
    <definedName name="FDD_125_0">"A30681"</definedName>
    <definedName name="FDD_125_1">"A31047"</definedName>
    <definedName name="FDD_125_10">"A34334"</definedName>
    <definedName name="FDD_125_11">"A34699"</definedName>
    <definedName name="FDD_125_12">"A35064"</definedName>
    <definedName name="FDD_125_13">"A35430"</definedName>
    <definedName name="FDD_125_14">"A35795"</definedName>
    <definedName name="FDD_125_2">"A31412"</definedName>
    <definedName name="FDD_125_3">"A31777"</definedName>
    <definedName name="FDD_125_4">"A32142"</definedName>
    <definedName name="FDD_125_5">"A32508"</definedName>
    <definedName name="FDD_125_6">"A32873"</definedName>
    <definedName name="FDD_125_7">"A33238"</definedName>
    <definedName name="FDD_125_8">"A33603"</definedName>
    <definedName name="FDD_125_9">"A33969"</definedName>
    <definedName name="FDD_126_0">"A30681"</definedName>
    <definedName name="FDD_126_1">"A31047"</definedName>
    <definedName name="FDD_126_10">"A34334"</definedName>
    <definedName name="FDD_126_11">"A34699"</definedName>
    <definedName name="FDD_126_12">"A35064"</definedName>
    <definedName name="FDD_126_13">"A35430"</definedName>
    <definedName name="FDD_126_14">"A35795"</definedName>
    <definedName name="FDD_126_2">"A31412"</definedName>
    <definedName name="FDD_126_3">"A31777"</definedName>
    <definedName name="FDD_126_4">"A32142"</definedName>
    <definedName name="FDD_126_5">"A32508"</definedName>
    <definedName name="FDD_126_6">"A32873"</definedName>
    <definedName name="FDD_126_7">"A33238"</definedName>
    <definedName name="FDD_126_8">"A33603"</definedName>
    <definedName name="FDD_126_9">"A33969"</definedName>
    <definedName name="FDD_127_0">"A30681"</definedName>
    <definedName name="FDD_127_1">"A31047"</definedName>
    <definedName name="FDD_127_10">"A34334"</definedName>
    <definedName name="FDD_127_11">"A34699"</definedName>
    <definedName name="FDD_127_12">"A35064"</definedName>
    <definedName name="FDD_127_13">"A35430"</definedName>
    <definedName name="FDD_127_14">"A35795"</definedName>
    <definedName name="FDD_127_2">"A31412"</definedName>
    <definedName name="FDD_127_3">"A31777"</definedName>
    <definedName name="FDD_127_4">"A32142"</definedName>
    <definedName name="FDD_127_5">"A32508"</definedName>
    <definedName name="FDD_127_6">"A32873"</definedName>
    <definedName name="FDD_127_7">"A33238"</definedName>
    <definedName name="FDD_127_8">"A33603"</definedName>
    <definedName name="FDD_127_9">"A33969"</definedName>
    <definedName name="FDD_128_0">"A30681"</definedName>
    <definedName name="FDD_128_1">"A31047"</definedName>
    <definedName name="FDD_128_10">"A34334"</definedName>
    <definedName name="FDD_128_11">"A34699"</definedName>
    <definedName name="FDD_128_12">"A35064"</definedName>
    <definedName name="FDD_128_13">"A35430"</definedName>
    <definedName name="FDD_128_14">"A35795"</definedName>
    <definedName name="FDD_128_2">"A31412"</definedName>
    <definedName name="FDD_128_3">"A31777"</definedName>
    <definedName name="FDD_128_4">"A32142"</definedName>
    <definedName name="FDD_128_5">"A32508"</definedName>
    <definedName name="FDD_128_6">"A32873"</definedName>
    <definedName name="FDD_128_7">"A33238"</definedName>
    <definedName name="FDD_128_8">"A33603"</definedName>
    <definedName name="FDD_128_9">"A33969"</definedName>
    <definedName name="FDD_129_0">"A30681"</definedName>
    <definedName name="FDD_129_1">"A31047"</definedName>
    <definedName name="FDD_129_10">"A34334"</definedName>
    <definedName name="FDD_129_11">"A34699"</definedName>
    <definedName name="FDD_129_12">"A35064"</definedName>
    <definedName name="FDD_129_13">"A35430"</definedName>
    <definedName name="FDD_129_14">"A35795"</definedName>
    <definedName name="FDD_129_2">"A31412"</definedName>
    <definedName name="FDD_129_3">"A31777"</definedName>
    <definedName name="FDD_129_4">"A32142"</definedName>
    <definedName name="FDD_129_5">"A32508"</definedName>
    <definedName name="FDD_129_6">"A32873"</definedName>
    <definedName name="FDD_129_7">"A33238"</definedName>
    <definedName name="FDD_129_8">"A33603"</definedName>
    <definedName name="FDD_129_9">"A33969"</definedName>
    <definedName name="FDD_13_0">"A25569"</definedName>
    <definedName name="FDD_130_0">"A30681"</definedName>
    <definedName name="FDD_130_1">"A31047"</definedName>
    <definedName name="FDD_130_10">"A34334"</definedName>
    <definedName name="FDD_130_11">"A34699"</definedName>
    <definedName name="FDD_130_12">"A35064"</definedName>
    <definedName name="FDD_130_13">"A35430"</definedName>
    <definedName name="FDD_130_14">"A35795"</definedName>
    <definedName name="FDD_130_2">"A31412"</definedName>
    <definedName name="FDD_130_3">"A31777"</definedName>
    <definedName name="FDD_130_4">"A32142"</definedName>
    <definedName name="FDD_130_5">"A32508"</definedName>
    <definedName name="FDD_130_6">"A32873"</definedName>
    <definedName name="FDD_130_7">"A33238"</definedName>
    <definedName name="FDD_130_8">"A33603"</definedName>
    <definedName name="FDD_130_9">"A33969"</definedName>
    <definedName name="FDD_131_0">"A30681"</definedName>
    <definedName name="FDD_131_1">"A31047"</definedName>
    <definedName name="FDD_131_10">"A34334"</definedName>
    <definedName name="FDD_131_11">"A34699"</definedName>
    <definedName name="FDD_131_12">"A35064"</definedName>
    <definedName name="FDD_131_13">"A35430"</definedName>
    <definedName name="FDD_131_14">"A35795"</definedName>
    <definedName name="FDD_131_2">"A31412"</definedName>
    <definedName name="FDD_131_3">"A31777"</definedName>
    <definedName name="FDD_131_4">"A32142"</definedName>
    <definedName name="FDD_131_5">"A32508"</definedName>
    <definedName name="FDD_131_6">"A32873"</definedName>
    <definedName name="FDD_131_7">"A33238"</definedName>
    <definedName name="FDD_131_8">"A33603"</definedName>
    <definedName name="FDD_131_9">"A33969"</definedName>
    <definedName name="FDD_132_0">"U30681"</definedName>
    <definedName name="FDD_132_1">"U31047"</definedName>
    <definedName name="FDD_132_10">"U34334"</definedName>
    <definedName name="FDD_132_11">"U34699"</definedName>
    <definedName name="FDD_132_12">"U35064"</definedName>
    <definedName name="FDD_132_13">"U35430"</definedName>
    <definedName name="FDD_132_14">"U35795"</definedName>
    <definedName name="FDD_132_2">"U31412"</definedName>
    <definedName name="FDD_132_3">"U31777"</definedName>
    <definedName name="FDD_132_4">"U32142"</definedName>
    <definedName name="FDD_132_5">"U32508"</definedName>
    <definedName name="FDD_132_6">"U32873"</definedName>
    <definedName name="FDD_132_7">"U33238"</definedName>
    <definedName name="FDD_132_8">"U33603"</definedName>
    <definedName name="FDD_132_9">"U33969"</definedName>
    <definedName name="FDD_133_0">"A30681"</definedName>
    <definedName name="FDD_133_1">"A31047"</definedName>
    <definedName name="FDD_133_10">"A34334"</definedName>
    <definedName name="FDD_133_11">"A34699"</definedName>
    <definedName name="FDD_133_12">"A35064"</definedName>
    <definedName name="FDD_133_13">"A35430"</definedName>
    <definedName name="FDD_133_14">"A35795"</definedName>
    <definedName name="FDD_133_2">"A31412"</definedName>
    <definedName name="FDD_133_3">"A31777"</definedName>
    <definedName name="FDD_133_4">"A32142"</definedName>
    <definedName name="FDD_133_5">"A32508"</definedName>
    <definedName name="FDD_133_6">"A32873"</definedName>
    <definedName name="FDD_133_7">"A33238"</definedName>
    <definedName name="FDD_133_8">"A33603"</definedName>
    <definedName name="FDD_133_9">"A33969"</definedName>
    <definedName name="FDD_134_0">"A30681"</definedName>
    <definedName name="FDD_134_1">"A31047"</definedName>
    <definedName name="FDD_134_10">"A34334"</definedName>
    <definedName name="FDD_134_11">"A34699"</definedName>
    <definedName name="FDD_134_12">"A35064"</definedName>
    <definedName name="FDD_134_13">"A35430"</definedName>
    <definedName name="FDD_134_14">"A35795"</definedName>
    <definedName name="FDD_134_2">"A31412"</definedName>
    <definedName name="FDD_134_3">"A31777"</definedName>
    <definedName name="FDD_134_4">"A32142"</definedName>
    <definedName name="FDD_134_5">"A32508"</definedName>
    <definedName name="FDD_134_6">"A32873"</definedName>
    <definedName name="FDD_134_7">"A33238"</definedName>
    <definedName name="FDD_134_8">"A33603"</definedName>
    <definedName name="FDD_134_9">"A33969"</definedName>
    <definedName name="FDD_135_0">"A30681"</definedName>
    <definedName name="FDD_135_1">"A31047"</definedName>
    <definedName name="FDD_135_10">"A34334"</definedName>
    <definedName name="FDD_135_11">"A34699"</definedName>
    <definedName name="FDD_135_12">"A35064"</definedName>
    <definedName name="FDD_135_13">"A35430"</definedName>
    <definedName name="FDD_135_14">"A35795"</definedName>
    <definedName name="FDD_135_2">"A31412"</definedName>
    <definedName name="FDD_135_3">"A31777"</definedName>
    <definedName name="FDD_135_4">"A32142"</definedName>
    <definedName name="FDD_135_5">"A32508"</definedName>
    <definedName name="FDD_135_6">"A32873"</definedName>
    <definedName name="FDD_135_7">"A33238"</definedName>
    <definedName name="FDD_135_8">"A33603"</definedName>
    <definedName name="FDD_135_9">"A33969"</definedName>
    <definedName name="FDD_136_0">"A30681"</definedName>
    <definedName name="FDD_136_1">"A31047"</definedName>
    <definedName name="FDD_136_10">"A34334"</definedName>
    <definedName name="FDD_136_11">"A34699"</definedName>
    <definedName name="FDD_136_12">"A35064"</definedName>
    <definedName name="FDD_136_13">"A35430"</definedName>
    <definedName name="FDD_136_14">"A35795"</definedName>
    <definedName name="FDD_136_2">"A31412"</definedName>
    <definedName name="FDD_136_3">"A31777"</definedName>
    <definedName name="FDD_136_4">"A32142"</definedName>
    <definedName name="FDD_136_5">"A32508"</definedName>
    <definedName name="FDD_136_6">"A32873"</definedName>
    <definedName name="FDD_136_7">"A33238"</definedName>
    <definedName name="FDD_136_8">"A33603"</definedName>
    <definedName name="FDD_136_9">"A33969"</definedName>
    <definedName name="FDD_137_0">"A30681"</definedName>
    <definedName name="FDD_137_1">"A31047"</definedName>
    <definedName name="FDD_137_10">"A34334"</definedName>
    <definedName name="FDD_137_11">"A34699"</definedName>
    <definedName name="FDD_137_12">"A35064"</definedName>
    <definedName name="FDD_137_13">"A35430"</definedName>
    <definedName name="FDD_137_14">"A35795"</definedName>
    <definedName name="FDD_137_2">"A31412"</definedName>
    <definedName name="FDD_137_3">"A31777"</definedName>
    <definedName name="FDD_137_4">"A32142"</definedName>
    <definedName name="FDD_137_5">"A32508"</definedName>
    <definedName name="FDD_137_6">"A32873"</definedName>
    <definedName name="FDD_137_7">"A33238"</definedName>
    <definedName name="FDD_137_8">"A33603"</definedName>
    <definedName name="FDD_137_9">"A33969"</definedName>
    <definedName name="FDD_138_0">"A30681"</definedName>
    <definedName name="FDD_138_1">"A31047"</definedName>
    <definedName name="FDD_138_10">"A34334"</definedName>
    <definedName name="FDD_138_11">"A34699"</definedName>
    <definedName name="FDD_138_12">"A35064"</definedName>
    <definedName name="FDD_138_13">"A35430"</definedName>
    <definedName name="FDD_138_14">"A35795"</definedName>
    <definedName name="FDD_138_2">"A31412"</definedName>
    <definedName name="FDD_138_3">"A31777"</definedName>
    <definedName name="FDD_138_4">"A32142"</definedName>
    <definedName name="FDD_138_5">"A32508"</definedName>
    <definedName name="FDD_138_6">"A32873"</definedName>
    <definedName name="FDD_138_7">"A33238"</definedName>
    <definedName name="FDD_138_8">"A33603"</definedName>
    <definedName name="FDD_138_9">"A33969"</definedName>
    <definedName name="FDD_139_0">"A30681"</definedName>
    <definedName name="FDD_139_1">"A31047"</definedName>
    <definedName name="FDD_139_10">"U34334"</definedName>
    <definedName name="FDD_139_11">"U34699"</definedName>
    <definedName name="FDD_139_12">"U35064"</definedName>
    <definedName name="FDD_139_13">"U35430"</definedName>
    <definedName name="FDD_139_14">"U35795"</definedName>
    <definedName name="FDD_139_2">"A31412"</definedName>
    <definedName name="FDD_139_3">"U31777"</definedName>
    <definedName name="FDD_139_4">"U32142"</definedName>
    <definedName name="FDD_139_5">"U32508"</definedName>
    <definedName name="FDD_139_6">"U32873"</definedName>
    <definedName name="FDD_139_7">"U33238"</definedName>
    <definedName name="FDD_139_8">"U33603"</definedName>
    <definedName name="FDD_139_9">"U33969"</definedName>
    <definedName name="FDD_14_0">"A25569"</definedName>
    <definedName name="FDD_140_0">"A25569"</definedName>
    <definedName name="FDD_141_0">"A30681"</definedName>
    <definedName name="FDD_141_1">"A31047"</definedName>
    <definedName name="FDD_141_10">"A34334"</definedName>
    <definedName name="FDD_141_11">"A34699"</definedName>
    <definedName name="FDD_141_12">"A35064"</definedName>
    <definedName name="FDD_141_13">"A35430"</definedName>
    <definedName name="FDD_141_14">"A35795"</definedName>
    <definedName name="FDD_141_2">"A31412"</definedName>
    <definedName name="FDD_141_3">"A31777"</definedName>
    <definedName name="FDD_141_4">"A32142"</definedName>
    <definedName name="FDD_141_5">"A32508"</definedName>
    <definedName name="FDD_141_6">"A32873"</definedName>
    <definedName name="FDD_141_7">"A33238"</definedName>
    <definedName name="FDD_141_8">"A33603"</definedName>
    <definedName name="FDD_141_9">"A33969"</definedName>
    <definedName name="FDD_142_0">"A30681"</definedName>
    <definedName name="FDD_142_1">"A31047"</definedName>
    <definedName name="FDD_142_10">"A34334"</definedName>
    <definedName name="FDD_142_11">"A34699"</definedName>
    <definedName name="FDD_142_12">"A35064"</definedName>
    <definedName name="FDD_142_13">"A35430"</definedName>
    <definedName name="FDD_142_14">"A35795"</definedName>
    <definedName name="FDD_142_2">"A31412"</definedName>
    <definedName name="FDD_142_3">"A31777"</definedName>
    <definedName name="FDD_142_4">"A32142"</definedName>
    <definedName name="FDD_142_5">"A32508"</definedName>
    <definedName name="FDD_142_6">"A32873"</definedName>
    <definedName name="FDD_142_7">"A33238"</definedName>
    <definedName name="FDD_142_8">"A33603"</definedName>
    <definedName name="FDD_142_9">"A33969"</definedName>
    <definedName name="FDD_143_0">"A30681"</definedName>
    <definedName name="FDD_143_1">"A31047"</definedName>
    <definedName name="FDD_143_10">"A34334"</definedName>
    <definedName name="FDD_143_11">"A34699"</definedName>
    <definedName name="FDD_143_12">"A35064"</definedName>
    <definedName name="FDD_143_13">"A35430"</definedName>
    <definedName name="FDD_143_14">"A35795"</definedName>
    <definedName name="FDD_143_2">"A31412"</definedName>
    <definedName name="FDD_143_3">"A31777"</definedName>
    <definedName name="FDD_143_4">"A32142"</definedName>
    <definedName name="FDD_143_5">"A32508"</definedName>
    <definedName name="FDD_143_6">"A32873"</definedName>
    <definedName name="FDD_143_7">"A33238"</definedName>
    <definedName name="FDD_143_8">"A33603"</definedName>
    <definedName name="FDD_143_9">"A33969"</definedName>
    <definedName name="FDD_144_0">"A30681"</definedName>
    <definedName name="FDD_144_1">"A31047"</definedName>
    <definedName name="FDD_144_10">"A34334"</definedName>
    <definedName name="FDD_144_11">"A34699"</definedName>
    <definedName name="FDD_144_12">"A35064"</definedName>
    <definedName name="FDD_144_13">"A35430"</definedName>
    <definedName name="FDD_144_14">"A35795"</definedName>
    <definedName name="FDD_144_2">"A31412"</definedName>
    <definedName name="FDD_144_3">"A31777"</definedName>
    <definedName name="FDD_144_4">"A32142"</definedName>
    <definedName name="FDD_144_5">"A32508"</definedName>
    <definedName name="FDD_144_6">"A32873"</definedName>
    <definedName name="FDD_144_7">"A33238"</definedName>
    <definedName name="FDD_144_8">"A33603"</definedName>
    <definedName name="FDD_144_9">"A33969"</definedName>
    <definedName name="FDD_145_0">"A30681"</definedName>
    <definedName name="FDD_145_1">"A31047"</definedName>
    <definedName name="FDD_145_10">"A34334"</definedName>
    <definedName name="FDD_145_11">"A34699"</definedName>
    <definedName name="FDD_145_12">"A35064"</definedName>
    <definedName name="FDD_145_13">"A35430"</definedName>
    <definedName name="FDD_145_14">"A35795"</definedName>
    <definedName name="FDD_145_2">"A31412"</definedName>
    <definedName name="FDD_145_3">"A31777"</definedName>
    <definedName name="FDD_145_4">"A32142"</definedName>
    <definedName name="FDD_145_5">"A32508"</definedName>
    <definedName name="FDD_145_6">"A32873"</definedName>
    <definedName name="FDD_145_7">"A33238"</definedName>
    <definedName name="FDD_145_8">"A33603"</definedName>
    <definedName name="FDD_145_9">"A33969"</definedName>
    <definedName name="FDD_146_0">"A30681"</definedName>
    <definedName name="FDD_146_1">"A31047"</definedName>
    <definedName name="FDD_146_10">"A34334"</definedName>
    <definedName name="FDD_146_11">"A34699"</definedName>
    <definedName name="FDD_146_12">"A35064"</definedName>
    <definedName name="FDD_146_13">"A35430"</definedName>
    <definedName name="FDD_146_14">"A35795"</definedName>
    <definedName name="FDD_146_2">"A31412"</definedName>
    <definedName name="FDD_146_3">"A31777"</definedName>
    <definedName name="FDD_146_4">"A32142"</definedName>
    <definedName name="FDD_146_5">"A32508"</definedName>
    <definedName name="FDD_146_6">"A32873"</definedName>
    <definedName name="FDD_146_7">"A33238"</definedName>
    <definedName name="FDD_146_8">"A33603"</definedName>
    <definedName name="FDD_146_9">"A33969"</definedName>
    <definedName name="FDD_147_0">"U30681"</definedName>
    <definedName name="FDD_147_1">"U31047"</definedName>
    <definedName name="FDD_147_10">"U34334"</definedName>
    <definedName name="FDD_147_11">"U34699"</definedName>
    <definedName name="FDD_147_12">"U35064"</definedName>
    <definedName name="FDD_147_13">"U35430"</definedName>
    <definedName name="FDD_147_14">"U35795"</definedName>
    <definedName name="FDD_147_2">"U31412"</definedName>
    <definedName name="FDD_147_3">"U31777"</definedName>
    <definedName name="FDD_147_4">"U32142"</definedName>
    <definedName name="FDD_147_5">"U32508"</definedName>
    <definedName name="FDD_147_6">"U32873"</definedName>
    <definedName name="FDD_147_7">"U33238"</definedName>
    <definedName name="FDD_147_8">"U33603"</definedName>
    <definedName name="FDD_147_9">"U33969"</definedName>
    <definedName name="FDD_148_0">"A30681"</definedName>
    <definedName name="FDD_148_1">"A31047"</definedName>
    <definedName name="FDD_148_10">"A34334"</definedName>
    <definedName name="FDD_148_11">"A34699"</definedName>
    <definedName name="FDD_148_12">"A35064"</definedName>
    <definedName name="FDD_148_13">"A35430"</definedName>
    <definedName name="FDD_148_14">"A35795"</definedName>
    <definedName name="FDD_148_2">"A31412"</definedName>
    <definedName name="FDD_148_3">"A31777"</definedName>
    <definedName name="FDD_148_4">"A32142"</definedName>
    <definedName name="FDD_148_5">"A32508"</definedName>
    <definedName name="FDD_148_6">"A32873"</definedName>
    <definedName name="FDD_148_7">"A33238"</definedName>
    <definedName name="FDD_148_8">"A33603"</definedName>
    <definedName name="FDD_148_9">"A33969"</definedName>
    <definedName name="FDD_149_0">"U30681"</definedName>
    <definedName name="FDD_149_1">"U31047"</definedName>
    <definedName name="FDD_149_10">"U34334"</definedName>
    <definedName name="FDD_149_11">"U34699"</definedName>
    <definedName name="FDD_149_12">"U35064"</definedName>
    <definedName name="FDD_149_13">"U35430"</definedName>
    <definedName name="FDD_149_14">"A35795"</definedName>
    <definedName name="FDD_149_2">"U31412"</definedName>
    <definedName name="FDD_149_3">"U31777"</definedName>
    <definedName name="FDD_149_4">"U32142"</definedName>
    <definedName name="FDD_149_5">"U32508"</definedName>
    <definedName name="FDD_149_6">"U32873"</definedName>
    <definedName name="FDD_149_7">"U33238"</definedName>
    <definedName name="FDD_149_8">"U33603"</definedName>
    <definedName name="FDD_149_9">"U33969"</definedName>
    <definedName name="FDD_15_0">"A25569"</definedName>
    <definedName name="FDD_151_0">"A30681"</definedName>
    <definedName name="FDD_151_1">"A31047"</definedName>
    <definedName name="FDD_151_10">"A34334"</definedName>
    <definedName name="FDD_151_11">"A34699"</definedName>
    <definedName name="FDD_151_12">"A35064"</definedName>
    <definedName name="FDD_151_13">"A35430"</definedName>
    <definedName name="FDD_151_14">"A35795"</definedName>
    <definedName name="FDD_151_2">"A31412"</definedName>
    <definedName name="FDD_151_3">"A31777"</definedName>
    <definedName name="FDD_151_4">"A32142"</definedName>
    <definedName name="FDD_151_5">"A32508"</definedName>
    <definedName name="FDD_151_6">"A32873"</definedName>
    <definedName name="FDD_151_7">"A33238"</definedName>
    <definedName name="FDD_151_8">"A33603"</definedName>
    <definedName name="FDD_151_9">"A33969"</definedName>
    <definedName name="FDD_152_0">"A30681"</definedName>
    <definedName name="FDD_152_1">"A31047"</definedName>
    <definedName name="FDD_152_10">"A34334"</definedName>
    <definedName name="FDD_152_11">"A34699"</definedName>
    <definedName name="FDD_152_12">"A35064"</definedName>
    <definedName name="FDD_152_13">"A35430"</definedName>
    <definedName name="FDD_152_14">"A35795"</definedName>
    <definedName name="FDD_152_15">"E36160"</definedName>
    <definedName name="FDD_152_2">"A31412"</definedName>
    <definedName name="FDD_152_3">"A31777"</definedName>
    <definedName name="FDD_152_4">"A32142"</definedName>
    <definedName name="FDD_152_5">"A32508"</definedName>
    <definedName name="FDD_152_6">"A32873"</definedName>
    <definedName name="FDD_152_7">"A33238"</definedName>
    <definedName name="FDD_152_8">"A33603"</definedName>
    <definedName name="FDD_152_9">"A33969"</definedName>
    <definedName name="FDD_153_0">"A30681"</definedName>
    <definedName name="FDD_153_1">"A31047"</definedName>
    <definedName name="FDD_153_10">"A34334"</definedName>
    <definedName name="FDD_153_11">"A34699"</definedName>
    <definedName name="FDD_153_12">"A35064"</definedName>
    <definedName name="FDD_153_13">"A35430"</definedName>
    <definedName name="FDD_153_14">"A35795"</definedName>
    <definedName name="FDD_153_2">"A31412"</definedName>
    <definedName name="FDD_153_3">"A31777"</definedName>
    <definedName name="FDD_153_4">"A32142"</definedName>
    <definedName name="FDD_153_5">"A32508"</definedName>
    <definedName name="FDD_153_6">"A32873"</definedName>
    <definedName name="FDD_153_7">"A33238"</definedName>
    <definedName name="FDD_153_8">"A33603"</definedName>
    <definedName name="FDD_153_9">"A33969"</definedName>
    <definedName name="FDD_154_0">"A30681"</definedName>
    <definedName name="FDD_154_1">"A31047"</definedName>
    <definedName name="FDD_154_10">"A34334"</definedName>
    <definedName name="FDD_154_11">"A34699"</definedName>
    <definedName name="FDD_154_12">"A35064"</definedName>
    <definedName name="FDD_154_13">"A35430"</definedName>
    <definedName name="FDD_154_14">"A35795"</definedName>
    <definedName name="FDD_154_2">"A31412"</definedName>
    <definedName name="FDD_154_3">"A31777"</definedName>
    <definedName name="FDD_154_4">"A32142"</definedName>
    <definedName name="FDD_154_5">"A32508"</definedName>
    <definedName name="FDD_154_6">"A32873"</definedName>
    <definedName name="FDD_154_7">"A33238"</definedName>
    <definedName name="FDD_154_8">"A33603"</definedName>
    <definedName name="FDD_154_9">"A33969"</definedName>
    <definedName name="FDD_155_0">"A25569"</definedName>
    <definedName name="FDD_156_0">"A30681"</definedName>
    <definedName name="FDD_156_1">"A31047"</definedName>
    <definedName name="FDD_156_10">"A34334"</definedName>
    <definedName name="FDD_156_11">"A34699"</definedName>
    <definedName name="FDD_156_12">"A35064"</definedName>
    <definedName name="FDD_156_13">"A35430"</definedName>
    <definedName name="FDD_156_14">"A35795"</definedName>
    <definedName name="FDD_156_15">"E36160"</definedName>
    <definedName name="FDD_156_2">"A31412"</definedName>
    <definedName name="FDD_156_3">"A31777"</definedName>
    <definedName name="FDD_156_4">"A32142"</definedName>
    <definedName name="FDD_156_5">"A32508"</definedName>
    <definedName name="FDD_156_6">"A32873"</definedName>
    <definedName name="FDD_156_7">"A33238"</definedName>
    <definedName name="FDD_156_8">"A33603"</definedName>
    <definedName name="FDD_156_9">"A33969"</definedName>
    <definedName name="FDD_157_0">"A30681"</definedName>
    <definedName name="FDD_157_1">"A31047"</definedName>
    <definedName name="FDD_157_10">"A34334"</definedName>
    <definedName name="FDD_157_11">"A34699"</definedName>
    <definedName name="FDD_157_12">"A35064"</definedName>
    <definedName name="FDD_157_13">"A35430"</definedName>
    <definedName name="FDD_157_14">"A35795"</definedName>
    <definedName name="FDD_157_2">"A31412"</definedName>
    <definedName name="FDD_157_3">"A31777"</definedName>
    <definedName name="FDD_157_4">"A32142"</definedName>
    <definedName name="FDD_157_5">"A32508"</definedName>
    <definedName name="FDD_157_6">"A32873"</definedName>
    <definedName name="FDD_157_7">"A33238"</definedName>
    <definedName name="FDD_157_8">"A33603"</definedName>
    <definedName name="FDD_157_9">"A33969"</definedName>
    <definedName name="FDD_158_0">"A30681"</definedName>
    <definedName name="FDD_158_1">"A31047"</definedName>
    <definedName name="FDD_158_10">"A34334"</definedName>
    <definedName name="FDD_158_11">"A34699"</definedName>
    <definedName name="FDD_158_12">"A35064"</definedName>
    <definedName name="FDD_158_13">"A35430"</definedName>
    <definedName name="FDD_158_14">"A35795"</definedName>
    <definedName name="FDD_158_15">"E36160"</definedName>
    <definedName name="FDD_158_2">"A31412"</definedName>
    <definedName name="FDD_158_3">"A31777"</definedName>
    <definedName name="FDD_158_4">"A32142"</definedName>
    <definedName name="FDD_158_5">"A32508"</definedName>
    <definedName name="FDD_158_6">"A32873"</definedName>
    <definedName name="FDD_158_7">"A33238"</definedName>
    <definedName name="FDD_158_8">"A33603"</definedName>
    <definedName name="FDD_158_9">"A33969"</definedName>
    <definedName name="FDD_159_0">"A30681"</definedName>
    <definedName name="FDD_159_1">"A31047"</definedName>
    <definedName name="FDD_159_10">"A34334"</definedName>
    <definedName name="FDD_159_11">"A34699"</definedName>
    <definedName name="FDD_159_12">"A35064"</definedName>
    <definedName name="FDD_159_13">"A35430"</definedName>
    <definedName name="FDD_159_14">"A35795"</definedName>
    <definedName name="FDD_159_2">"A31412"</definedName>
    <definedName name="FDD_159_3">"A31777"</definedName>
    <definedName name="FDD_159_4">"A32142"</definedName>
    <definedName name="FDD_159_5">"A32508"</definedName>
    <definedName name="FDD_159_6">"A32873"</definedName>
    <definedName name="FDD_159_7">"A33238"</definedName>
    <definedName name="FDD_159_8">"A33603"</definedName>
    <definedName name="FDD_159_9">"A33969"</definedName>
    <definedName name="FDD_16_0">"A25569"</definedName>
    <definedName name="FDD_160_0">"A30681"</definedName>
    <definedName name="FDD_160_1">"A31047"</definedName>
    <definedName name="FDD_160_10">"A34334"</definedName>
    <definedName name="FDD_160_11">"A34699"</definedName>
    <definedName name="FDD_160_12">"A35064"</definedName>
    <definedName name="FDD_160_13">"A35430"</definedName>
    <definedName name="FDD_160_14">"A35795"</definedName>
    <definedName name="FDD_160_15">"E36160"</definedName>
    <definedName name="FDD_160_2">"A31412"</definedName>
    <definedName name="FDD_160_3">"A31777"</definedName>
    <definedName name="FDD_160_4">"A32142"</definedName>
    <definedName name="FDD_160_5">"A32508"</definedName>
    <definedName name="FDD_160_6">"A32873"</definedName>
    <definedName name="FDD_160_7">"A33238"</definedName>
    <definedName name="FDD_160_8">"A33603"</definedName>
    <definedName name="FDD_160_9">"A33969"</definedName>
    <definedName name="FDD_161_0">"A30681"</definedName>
    <definedName name="FDD_161_1">"A31047"</definedName>
    <definedName name="FDD_161_10">"A34334"</definedName>
    <definedName name="FDD_161_11">"A34699"</definedName>
    <definedName name="FDD_161_12">"A35064"</definedName>
    <definedName name="FDD_161_13">"A35430"</definedName>
    <definedName name="FDD_161_14">"A35795"</definedName>
    <definedName name="FDD_161_2">"A31412"</definedName>
    <definedName name="FDD_161_3">"A31777"</definedName>
    <definedName name="FDD_161_4">"A32142"</definedName>
    <definedName name="FDD_161_5">"A32508"</definedName>
    <definedName name="FDD_161_6">"A32873"</definedName>
    <definedName name="FDD_161_7">"A33238"</definedName>
    <definedName name="FDD_161_8">"A33603"</definedName>
    <definedName name="FDD_161_9">"A33969"</definedName>
    <definedName name="FDD_162_0">"A30681"</definedName>
    <definedName name="FDD_162_1">"A31047"</definedName>
    <definedName name="FDD_162_10">"A34334"</definedName>
    <definedName name="FDD_162_11">"A34699"</definedName>
    <definedName name="FDD_162_12">"A35064"</definedName>
    <definedName name="FDD_162_13">"A35430"</definedName>
    <definedName name="FDD_162_14">"A35795"</definedName>
    <definedName name="FDD_162_2">"A31412"</definedName>
    <definedName name="FDD_162_3">"A31777"</definedName>
    <definedName name="FDD_162_4">"A32142"</definedName>
    <definedName name="FDD_162_5">"A32508"</definedName>
    <definedName name="FDD_162_6">"A32873"</definedName>
    <definedName name="FDD_162_7">"A33238"</definedName>
    <definedName name="FDD_162_8">"A33603"</definedName>
    <definedName name="FDD_162_9">"A33969"</definedName>
    <definedName name="FDD_163_0">"A30681"</definedName>
    <definedName name="FDD_163_1">"A31047"</definedName>
    <definedName name="FDD_163_10">"A34334"</definedName>
    <definedName name="FDD_163_11">"A34699"</definedName>
    <definedName name="FDD_163_12">"A35064"</definedName>
    <definedName name="FDD_163_13">"A35430"</definedName>
    <definedName name="FDD_163_14">"A35795"</definedName>
    <definedName name="FDD_163_2">"A31412"</definedName>
    <definedName name="FDD_163_3">"A31777"</definedName>
    <definedName name="FDD_163_4">"A32142"</definedName>
    <definedName name="FDD_163_5">"A32508"</definedName>
    <definedName name="FDD_163_6">"A32873"</definedName>
    <definedName name="FDD_163_7">"A33238"</definedName>
    <definedName name="FDD_163_8">"A33603"</definedName>
    <definedName name="FDD_163_9">"A33969"</definedName>
    <definedName name="FDD_164_0">"A25569"</definedName>
    <definedName name="FDD_165_0">"A30681"</definedName>
    <definedName name="FDD_165_1">"A31047"</definedName>
    <definedName name="FDD_165_10">"A34334"</definedName>
    <definedName name="FDD_165_11">"A34699"</definedName>
    <definedName name="FDD_165_12">"A35064"</definedName>
    <definedName name="FDD_165_13">"A35430"</definedName>
    <definedName name="FDD_165_14">"A35795"</definedName>
    <definedName name="FDD_165_2">"A31412"</definedName>
    <definedName name="FDD_165_3">"A31777"</definedName>
    <definedName name="FDD_165_4">"A32142"</definedName>
    <definedName name="FDD_165_5">"A32508"</definedName>
    <definedName name="FDD_165_6">"A32873"</definedName>
    <definedName name="FDD_165_7">"A33238"</definedName>
    <definedName name="FDD_165_8">"A33603"</definedName>
    <definedName name="FDD_165_9">"A33969"</definedName>
    <definedName name="FDD_166_0">"A30681"</definedName>
    <definedName name="FDD_166_1">"A31047"</definedName>
    <definedName name="FDD_166_10">"A34334"</definedName>
    <definedName name="FDD_166_11">"A34699"</definedName>
    <definedName name="FDD_166_12">"A35064"</definedName>
    <definedName name="FDD_166_13">"A35430"</definedName>
    <definedName name="FDD_166_14">"A35795"</definedName>
    <definedName name="FDD_166_2">"A31412"</definedName>
    <definedName name="FDD_166_3">"A31777"</definedName>
    <definedName name="FDD_166_4">"A32142"</definedName>
    <definedName name="FDD_166_5">"A32508"</definedName>
    <definedName name="FDD_166_6">"A32873"</definedName>
    <definedName name="FDD_166_7">"A33238"</definedName>
    <definedName name="FDD_166_8">"A33603"</definedName>
    <definedName name="FDD_166_9">"A33969"</definedName>
    <definedName name="FDD_167_0">"A30681"</definedName>
    <definedName name="FDD_167_1">"A31047"</definedName>
    <definedName name="FDD_167_10">"A34334"</definedName>
    <definedName name="FDD_167_11">"A34699"</definedName>
    <definedName name="FDD_167_12">"A35064"</definedName>
    <definedName name="FDD_167_13">"A35430"</definedName>
    <definedName name="FDD_167_14">"A35795"</definedName>
    <definedName name="FDD_167_2">"A31412"</definedName>
    <definedName name="FDD_167_3">"A31777"</definedName>
    <definedName name="FDD_167_4">"A32142"</definedName>
    <definedName name="FDD_167_5">"A32508"</definedName>
    <definedName name="FDD_167_6">"A32873"</definedName>
    <definedName name="FDD_167_7">"A33238"</definedName>
    <definedName name="FDD_167_8">"A33603"</definedName>
    <definedName name="FDD_167_9">"A33969"</definedName>
    <definedName name="FDD_168_0">"E36160"</definedName>
    <definedName name="FDD_168_1">"E36525"</definedName>
    <definedName name="FDD_168_2">"E36891"</definedName>
    <definedName name="FDD_169_0">"A30681"</definedName>
    <definedName name="FDD_169_1">"A31047"</definedName>
    <definedName name="FDD_169_10">"A34334"</definedName>
    <definedName name="FDD_169_11">"A34699"</definedName>
    <definedName name="FDD_169_12">"A35064"</definedName>
    <definedName name="FDD_169_13">"A35430"</definedName>
    <definedName name="FDD_169_14">"A35795"</definedName>
    <definedName name="FDD_169_2">"A31412"</definedName>
    <definedName name="FDD_169_3">"A31777"</definedName>
    <definedName name="FDD_169_4">"A32142"</definedName>
    <definedName name="FDD_169_5">"A32508"</definedName>
    <definedName name="FDD_169_6">"A32873"</definedName>
    <definedName name="FDD_169_7">"A33238"</definedName>
    <definedName name="FDD_169_8">"A33603"</definedName>
    <definedName name="FDD_169_9">"A33969"</definedName>
    <definedName name="FDD_17_0">"A25569"</definedName>
    <definedName name="FDD_170_0">"A30681"</definedName>
    <definedName name="FDD_170_1">"A31047"</definedName>
    <definedName name="FDD_170_10">"A34334"</definedName>
    <definedName name="FDD_170_11">"A34699"</definedName>
    <definedName name="FDD_170_12">"A35064"</definedName>
    <definedName name="FDD_170_13">"A35430"</definedName>
    <definedName name="FDD_170_14">"A35795"</definedName>
    <definedName name="FDD_170_2">"A31412"</definedName>
    <definedName name="FDD_170_3">"A31777"</definedName>
    <definedName name="FDD_170_4">"A32142"</definedName>
    <definedName name="FDD_170_5">"A32508"</definedName>
    <definedName name="FDD_170_6">"A32873"</definedName>
    <definedName name="FDD_170_7">"A33238"</definedName>
    <definedName name="FDD_170_8">"A33603"</definedName>
    <definedName name="FDD_170_9">"A33969"</definedName>
    <definedName name="FDD_171_0">"A30681"</definedName>
    <definedName name="FDD_171_1">"A31047"</definedName>
    <definedName name="FDD_171_10">"A34334"</definedName>
    <definedName name="FDD_171_11">"A34699"</definedName>
    <definedName name="FDD_171_12">"A35064"</definedName>
    <definedName name="FDD_171_13">"A35430"</definedName>
    <definedName name="FDD_171_14">"A35795"</definedName>
    <definedName name="FDD_171_2">"A31412"</definedName>
    <definedName name="FDD_171_3">"A31777"</definedName>
    <definedName name="FDD_171_4">"A32142"</definedName>
    <definedName name="FDD_171_5">"A32508"</definedName>
    <definedName name="FDD_171_6">"A32873"</definedName>
    <definedName name="FDD_171_7">"A33238"</definedName>
    <definedName name="FDD_171_8">"A33603"</definedName>
    <definedName name="FDD_171_9">"A33969"</definedName>
    <definedName name="FDD_172_0">"A30681"</definedName>
    <definedName name="FDD_172_1">"A31047"</definedName>
    <definedName name="FDD_172_10">"A34334"</definedName>
    <definedName name="FDD_172_11">"A34699"</definedName>
    <definedName name="FDD_172_12">"A35064"</definedName>
    <definedName name="FDD_172_13">"A35430"</definedName>
    <definedName name="FDD_172_14">"A35795"</definedName>
    <definedName name="FDD_172_2">"A31412"</definedName>
    <definedName name="FDD_172_3">"A31777"</definedName>
    <definedName name="FDD_172_4">"A32142"</definedName>
    <definedName name="FDD_172_5">"A32508"</definedName>
    <definedName name="FDD_172_6">"A32873"</definedName>
    <definedName name="FDD_172_7">"A33238"</definedName>
    <definedName name="FDD_172_8">"A33603"</definedName>
    <definedName name="FDD_172_9">"A33969"</definedName>
    <definedName name="FDD_173_0">"A30681"</definedName>
    <definedName name="FDD_173_1">"A31047"</definedName>
    <definedName name="FDD_173_10">"A34334"</definedName>
    <definedName name="FDD_173_11">"A34699"</definedName>
    <definedName name="FDD_173_12">"A35064"</definedName>
    <definedName name="FDD_173_13">"A35430"</definedName>
    <definedName name="FDD_173_14">"A35795"</definedName>
    <definedName name="FDD_173_2">"A31412"</definedName>
    <definedName name="FDD_173_3">"A31777"</definedName>
    <definedName name="FDD_173_4">"A32142"</definedName>
    <definedName name="FDD_173_5">"A32508"</definedName>
    <definedName name="FDD_173_6">"A32873"</definedName>
    <definedName name="FDD_173_7">"A33238"</definedName>
    <definedName name="FDD_173_8">"A33603"</definedName>
    <definedName name="FDD_173_9">"A33969"</definedName>
    <definedName name="FDD_174_0">"A30681"</definedName>
    <definedName name="FDD_174_1">"A31047"</definedName>
    <definedName name="FDD_174_10">"A34334"</definedName>
    <definedName name="FDD_174_11">"A34699"</definedName>
    <definedName name="FDD_174_12">"A35064"</definedName>
    <definedName name="FDD_174_13">"A35430"</definedName>
    <definedName name="FDD_174_14">"A35795"</definedName>
    <definedName name="FDD_174_2">"A31412"</definedName>
    <definedName name="FDD_174_3">"A31777"</definedName>
    <definedName name="FDD_174_4">"A32142"</definedName>
    <definedName name="FDD_174_5">"A32508"</definedName>
    <definedName name="FDD_174_6">"A32873"</definedName>
    <definedName name="FDD_174_7">"A33238"</definedName>
    <definedName name="FDD_174_8">"A33603"</definedName>
    <definedName name="FDD_174_9">"A33969"</definedName>
    <definedName name="FDD_175_0">"E36160"</definedName>
    <definedName name="FDD_175_1">"E36525"</definedName>
    <definedName name="FDD_175_2">"E36891"</definedName>
    <definedName name="FDD_176_0">"E36160"</definedName>
    <definedName name="FDD_176_1">"E36525"</definedName>
    <definedName name="FDD_176_2">"E36891"</definedName>
    <definedName name="FDD_177_0">"E36160"</definedName>
    <definedName name="FDD_177_1">"E36525"</definedName>
    <definedName name="FDD_177_2">"E36891"</definedName>
    <definedName name="FDD_178_0">"E36160"</definedName>
    <definedName name="FDD_178_1">"E36525"</definedName>
    <definedName name="FDD_178_2">"E36891"</definedName>
    <definedName name="FDD_179_0">"E36160"</definedName>
    <definedName name="FDD_179_1">"E36525"</definedName>
    <definedName name="FDD_179_2">"E36891"</definedName>
    <definedName name="FDD_18_0">"A25569"</definedName>
    <definedName name="FDD_180_0">"E36160"</definedName>
    <definedName name="FDD_180_1">"E36525"</definedName>
    <definedName name="FDD_180_2">"E36891"</definedName>
    <definedName name="FDD_181_0">"E36160"</definedName>
    <definedName name="FDD_181_1">"E36525"</definedName>
    <definedName name="FDD_181_2">"E36891"</definedName>
    <definedName name="FDD_182_0">"E36160"</definedName>
    <definedName name="FDD_182_1">"E36525"</definedName>
    <definedName name="FDD_182_2">"E36891"</definedName>
    <definedName name="FDD_183_0">"E36160"</definedName>
    <definedName name="FDD_183_1">"E36525"</definedName>
    <definedName name="FDD_183_2">"E36891"</definedName>
    <definedName name="FDD_184_0">"E36160"</definedName>
    <definedName name="FDD_184_1">"E36525"</definedName>
    <definedName name="FDD_184_2">"E36891"</definedName>
    <definedName name="FDD_185_0">"E36160"</definedName>
    <definedName name="FDD_185_1">"E36525"</definedName>
    <definedName name="FDD_185_2">"E36891"</definedName>
    <definedName name="FDD_186_0">"E36160"</definedName>
    <definedName name="FDD_186_1">"E36525"</definedName>
    <definedName name="FDD_186_2">"E36891"</definedName>
    <definedName name="FDD_187_0">"E36160"</definedName>
    <definedName name="FDD_187_1">"E36525"</definedName>
    <definedName name="FDD_187_2">"E36891"</definedName>
    <definedName name="FDD_188_0">"A30681"</definedName>
    <definedName name="FDD_188_1">"A31047"</definedName>
    <definedName name="FDD_188_10">"A34334"</definedName>
    <definedName name="FDD_188_11">"A34699"</definedName>
    <definedName name="FDD_188_12">"A35064"</definedName>
    <definedName name="FDD_188_13">"A35430"</definedName>
    <definedName name="FDD_188_14">"A35795"</definedName>
    <definedName name="FDD_188_2">"A31412"</definedName>
    <definedName name="FDD_188_3">"A31777"</definedName>
    <definedName name="FDD_188_4">"A32142"</definedName>
    <definedName name="FDD_188_5">"A32508"</definedName>
    <definedName name="FDD_188_6">"A32873"</definedName>
    <definedName name="FDD_188_7">"A33238"</definedName>
    <definedName name="FDD_188_8">"A33603"</definedName>
    <definedName name="FDD_188_9">"A33969"</definedName>
    <definedName name="FDD_189_0">"A30681"</definedName>
    <definedName name="FDD_189_1">"A31047"</definedName>
    <definedName name="FDD_189_10">"A34334"</definedName>
    <definedName name="FDD_189_11">"A34699"</definedName>
    <definedName name="FDD_189_12">"A35064"</definedName>
    <definedName name="FDD_189_13">"A35430"</definedName>
    <definedName name="FDD_189_14">"A35795"</definedName>
    <definedName name="FDD_189_2">"A31412"</definedName>
    <definedName name="FDD_189_3">"A31777"</definedName>
    <definedName name="FDD_189_4">"A32142"</definedName>
    <definedName name="FDD_189_5">"A32508"</definedName>
    <definedName name="FDD_189_6">"A32873"</definedName>
    <definedName name="FDD_189_7">"A33238"</definedName>
    <definedName name="FDD_189_8">"A33603"</definedName>
    <definedName name="FDD_189_9">"A33969"</definedName>
    <definedName name="FDD_19_0">"A25569"</definedName>
    <definedName name="FDD_190_0">"A30681"</definedName>
    <definedName name="FDD_190_1">"A31047"</definedName>
    <definedName name="FDD_190_10">"A34334"</definedName>
    <definedName name="FDD_190_11">"A34699"</definedName>
    <definedName name="FDD_190_12">"A35064"</definedName>
    <definedName name="FDD_190_13">"A35430"</definedName>
    <definedName name="FDD_190_14">"A35795"</definedName>
    <definedName name="FDD_190_2">"A31412"</definedName>
    <definedName name="FDD_190_3">"A31777"</definedName>
    <definedName name="FDD_190_4">"A32142"</definedName>
    <definedName name="FDD_190_5">"A32508"</definedName>
    <definedName name="FDD_190_6">"A32873"</definedName>
    <definedName name="FDD_190_7">"A33238"</definedName>
    <definedName name="FDD_190_8">"A33603"</definedName>
    <definedName name="FDD_190_9">"A33969"</definedName>
    <definedName name="FDD_191_0">"A30681"</definedName>
    <definedName name="FDD_191_1">"A31047"</definedName>
    <definedName name="FDD_191_10">"A34334"</definedName>
    <definedName name="FDD_191_11">"A34699"</definedName>
    <definedName name="FDD_191_12">"A35064"</definedName>
    <definedName name="FDD_191_13">"A35430"</definedName>
    <definedName name="FDD_191_14">"A35795"</definedName>
    <definedName name="FDD_191_2">"A31412"</definedName>
    <definedName name="FDD_191_3">"A31777"</definedName>
    <definedName name="FDD_191_4">"A32142"</definedName>
    <definedName name="FDD_191_5">"A32508"</definedName>
    <definedName name="FDD_191_6">"A32873"</definedName>
    <definedName name="FDD_191_7">"A33238"</definedName>
    <definedName name="FDD_191_8">"A33603"</definedName>
    <definedName name="FDD_191_9">"A33969"</definedName>
    <definedName name="FDD_192_0">"E36160"</definedName>
    <definedName name="FDD_192_1">"E36525"</definedName>
    <definedName name="FDD_192_2">"E36891"</definedName>
    <definedName name="FDD_193_0">"A30681"</definedName>
    <definedName name="FDD_193_1">"A31047"</definedName>
    <definedName name="FDD_193_10">"A34334"</definedName>
    <definedName name="FDD_193_11">"A34699"</definedName>
    <definedName name="FDD_193_12">"A35064"</definedName>
    <definedName name="FDD_193_13">"A35430"</definedName>
    <definedName name="FDD_193_14">"A35795"</definedName>
    <definedName name="FDD_193_2">"A31412"</definedName>
    <definedName name="FDD_193_3">"A31777"</definedName>
    <definedName name="FDD_193_4">"A32142"</definedName>
    <definedName name="FDD_193_5">"A32508"</definedName>
    <definedName name="FDD_193_6">"A32873"</definedName>
    <definedName name="FDD_193_7">"A33238"</definedName>
    <definedName name="FDD_193_8">"A33603"</definedName>
    <definedName name="FDD_193_9">"A33969"</definedName>
    <definedName name="FDD_194_0">"A30681"</definedName>
    <definedName name="FDD_194_1">"A31047"</definedName>
    <definedName name="FDD_194_10">"A34334"</definedName>
    <definedName name="FDD_194_11">"A34699"</definedName>
    <definedName name="FDD_194_12">"A35064"</definedName>
    <definedName name="FDD_194_13">"A35430"</definedName>
    <definedName name="FDD_194_14">"A35795"</definedName>
    <definedName name="FDD_194_2">"A31412"</definedName>
    <definedName name="FDD_194_3">"A31777"</definedName>
    <definedName name="FDD_194_4">"A32142"</definedName>
    <definedName name="FDD_194_5">"A32508"</definedName>
    <definedName name="FDD_194_6">"A32873"</definedName>
    <definedName name="FDD_194_7">"A33238"</definedName>
    <definedName name="FDD_194_8">"A33603"</definedName>
    <definedName name="FDD_194_9">"A33969"</definedName>
    <definedName name="FDD_195_0">"A30681"</definedName>
    <definedName name="FDD_195_1">"A31047"</definedName>
    <definedName name="FDD_195_10">"A34334"</definedName>
    <definedName name="FDD_195_11">"A34699"</definedName>
    <definedName name="FDD_195_12">"A35064"</definedName>
    <definedName name="FDD_195_13">"A35430"</definedName>
    <definedName name="FDD_195_14">"A35795"</definedName>
    <definedName name="FDD_195_2">"A31412"</definedName>
    <definedName name="FDD_195_3">"A31777"</definedName>
    <definedName name="FDD_195_4">"A32142"</definedName>
    <definedName name="FDD_195_5">"A32508"</definedName>
    <definedName name="FDD_195_6">"A32873"</definedName>
    <definedName name="FDD_195_7">"A33238"</definedName>
    <definedName name="FDD_195_8">"A33603"</definedName>
    <definedName name="FDD_195_9">"A33969"</definedName>
    <definedName name="FDD_196_0">"E36160"</definedName>
    <definedName name="FDD_196_1">"E36525"</definedName>
    <definedName name="FDD_196_2">"E36891"</definedName>
    <definedName name="FDD_197_0">"A30681"</definedName>
    <definedName name="FDD_197_1">"A31047"</definedName>
    <definedName name="FDD_197_10">"A34334"</definedName>
    <definedName name="FDD_197_11">"A34699"</definedName>
    <definedName name="FDD_197_12">"A35064"</definedName>
    <definedName name="FDD_197_13">"A35430"</definedName>
    <definedName name="FDD_197_14">"A35795"</definedName>
    <definedName name="FDD_197_2">"A31412"</definedName>
    <definedName name="FDD_197_3">"A31777"</definedName>
    <definedName name="FDD_197_4">"A32142"</definedName>
    <definedName name="FDD_197_5">"A32508"</definedName>
    <definedName name="FDD_197_6">"A32873"</definedName>
    <definedName name="FDD_197_7">"A33238"</definedName>
    <definedName name="FDD_197_8">"A33603"</definedName>
    <definedName name="FDD_197_9">"A33969"</definedName>
    <definedName name="FDD_198_0">"A30681"</definedName>
    <definedName name="FDD_198_1">"A31047"</definedName>
    <definedName name="FDD_198_10">"U34334"</definedName>
    <definedName name="FDD_198_11">"U34699"</definedName>
    <definedName name="FDD_198_12">"U35064"</definedName>
    <definedName name="FDD_198_13">"U35430"</definedName>
    <definedName name="FDD_198_14">"U35795"</definedName>
    <definedName name="FDD_198_2">"A31412"</definedName>
    <definedName name="FDD_198_3">"U31777"</definedName>
    <definedName name="FDD_198_4">"U32142"</definedName>
    <definedName name="FDD_198_5">"U32508"</definedName>
    <definedName name="FDD_198_6">"U32873"</definedName>
    <definedName name="FDD_198_7">"U33238"</definedName>
    <definedName name="FDD_198_8">"U33603"</definedName>
    <definedName name="FDD_198_9">"U33969"</definedName>
    <definedName name="FDD_199_0">"E36160"</definedName>
    <definedName name="FDD_199_1">"E36525"</definedName>
    <definedName name="FDD_199_2">"E36891"</definedName>
    <definedName name="FDD_2_0">"A25569"</definedName>
    <definedName name="FDD_20_0">"A25569"</definedName>
    <definedName name="FDD_200_0">"E36160"</definedName>
    <definedName name="FDD_200_1">"E36525"</definedName>
    <definedName name="FDD_200_2">"E36891"</definedName>
    <definedName name="FDD_201_0">"A30681"</definedName>
    <definedName name="FDD_201_1">"A31047"</definedName>
    <definedName name="FDD_201_10">"A34334"</definedName>
    <definedName name="FDD_201_11">"A34699"</definedName>
    <definedName name="FDD_201_12">"A35064"</definedName>
    <definedName name="FDD_201_13">"A35430"</definedName>
    <definedName name="FDD_201_14">"A35795"</definedName>
    <definedName name="FDD_201_2">"A31412"</definedName>
    <definedName name="FDD_201_3">"A31777"</definedName>
    <definedName name="FDD_201_4">"A32142"</definedName>
    <definedName name="FDD_201_5">"A32508"</definedName>
    <definedName name="FDD_201_6">"A32873"</definedName>
    <definedName name="FDD_201_7">"A33238"</definedName>
    <definedName name="FDD_201_8">"A33603"</definedName>
    <definedName name="FDD_201_9">"A33969"</definedName>
    <definedName name="FDD_202_0">"A30681"</definedName>
    <definedName name="FDD_202_1">"A31047"</definedName>
    <definedName name="FDD_202_10">"A34334"</definedName>
    <definedName name="FDD_202_11">"A34699"</definedName>
    <definedName name="FDD_202_12">"A35064"</definedName>
    <definedName name="FDD_202_13">"A35430"</definedName>
    <definedName name="FDD_202_14">"A35795"</definedName>
    <definedName name="FDD_202_2">"A31412"</definedName>
    <definedName name="FDD_202_3">"A31777"</definedName>
    <definedName name="FDD_202_4">"A32142"</definedName>
    <definedName name="FDD_202_5">"A32508"</definedName>
    <definedName name="FDD_202_6">"A32873"</definedName>
    <definedName name="FDD_202_7">"A33238"</definedName>
    <definedName name="FDD_202_8">"A33603"</definedName>
    <definedName name="FDD_202_9">"A33969"</definedName>
    <definedName name="FDD_203_0">"E36160"</definedName>
    <definedName name="FDD_203_1">"E36525"</definedName>
    <definedName name="FDD_203_2">"E36891"</definedName>
    <definedName name="FDD_204_0">"A25569"</definedName>
    <definedName name="FDD_205_0">"A25569"</definedName>
    <definedName name="FDD_206_0">"A25569"</definedName>
    <definedName name="FDD_207_0">"A25569"</definedName>
    <definedName name="FDD_208_0">"E36160"</definedName>
    <definedName name="FDD_208_1">"E36525"</definedName>
    <definedName name="FDD_208_2">"E36891"</definedName>
    <definedName name="FDD_209_0">"A25569"</definedName>
    <definedName name="FDD_21_0">"A25569"</definedName>
    <definedName name="FDD_210_0">"A25569"</definedName>
    <definedName name="FDD_211_0">"A25569"</definedName>
    <definedName name="FDD_212_0">"A25569"</definedName>
    <definedName name="FDD_213_0">"E36160"</definedName>
    <definedName name="FDD_213_1">"E36525"</definedName>
    <definedName name="FDD_213_2">"E36891"</definedName>
    <definedName name="FDD_214_0">"A25569"</definedName>
    <definedName name="FDD_215_0">"A25569"</definedName>
    <definedName name="FDD_216_0">"A25569"</definedName>
    <definedName name="FDD_217_0">"A25569"</definedName>
    <definedName name="FDD_218_0">"E36160"</definedName>
    <definedName name="FDD_218_1">"E36525"</definedName>
    <definedName name="FDD_218_2">"E36891"</definedName>
    <definedName name="FDD_219_0">"U25569"</definedName>
    <definedName name="FDD_22_0">"A25569"</definedName>
    <definedName name="FDD_220_0">"U25569"</definedName>
    <definedName name="FDD_221_0">"U25569"</definedName>
    <definedName name="FDD_222_0">"U25569"</definedName>
    <definedName name="FDD_223_0">"E36160"</definedName>
    <definedName name="FDD_223_1">"E36525"</definedName>
    <definedName name="FDD_223_2">"E36891"</definedName>
    <definedName name="FDD_224_0">"A25569"</definedName>
    <definedName name="FDD_225_0">"A25569"</definedName>
    <definedName name="FDD_226_0">"A25569"</definedName>
    <definedName name="FDD_227_0">"A25569"</definedName>
    <definedName name="FDD_228_0">"E36160"</definedName>
    <definedName name="FDD_228_1">"E36525"</definedName>
    <definedName name="FDD_228_2">"E36891"</definedName>
    <definedName name="FDD_229_0">"A25569"</definedName>
    <definedName name="FDD_23_0">"A25569"</definedName>
    <definedName name="FDD_230_0">"A25569"</definedName>
    <definedName name="FDD_231_0">"A25569"</definedName>
    <definedName name="FDD_232_0">"A25569"</definedName>
    <definedName name="FDD_233_0">"A25569"</definedName>
    <definedName name="FDD_234_0">"A25569"</definedName>
    <definedName name="FDD_235_0">"A25569"</definedName>
    <definedName name="FDD_236_0">"A25569"</definedName>
    <definedName name="FDD_237_0">"A25569"</definedName>
    <definedName name="FDD_238_0">"A30681"</definedName>
    <definedName name="FDD_238_1">"A31047"</definedName>
    <definedName name="FDD_238_10">"A34334"</definedName>
    <definedName name="FDD_238_11">"A34699"</definedName>
    <definedName name="FDD_238_12">"A35064"</definedName>
    <definedName name="FDD_238_13">"A35430"</definedName>
    <definedName name="FDD_238_14">"A35795"</definedName>
    <definedName name="FDD_238_2">"A31412"</definedName>
    <definedName name="FDD_238_3">"A31777"</definedName>
    <definedName name="FDD_238_4">"A32142"</definedName>
    <definedName name="FDD_238_5">"A32508"</definedName>
    <definedName name="FDD_238_6">"A32873"</definedName>
    <definedName name="FDD_238_7">"A33238"</definedName>
    <definedName name="FDD_238_8">"A33603"</definedName>
    <definedName name="FDD_238_9">"A33969"</definedName>
    <definedName name="FDD_24_0">"A25569"</definedName>
    <definedName name="FDD_243_0">"E36160"</definedName>
    <definedName name="FDD_243_1">"E36525"</definedName>
    <definedName name="FDD_243_2">"E36891"</definedName>
    <definedName name="FDD_244_0">"A25569"</definedName>
    <definedName name="FDD_245_0">"A25569"</definedName>
    <definedName name="FDD_246_0">"A25569"</definedName>
    <definedName name="FDD_247_0">"A25569"</definedName>
    <definedName name="FDD_248_0">"E36160"</definedName>
    <definedName name="FDD_248_1">"E36525"</definedName>
    <definedName name="FDD_248_2">"E36891"</definedName>
    <definedName name="FDD_249_0">"A25569"</definedName>
    <definedName name="FDD_25_0">"A25569"</definedName>
    <definedName name="FDD_250_0">"A25569"</definedName>
    <definedName name="FDD_251_0">"A25569"</definedName>
    <definedName name="FDD_252_0">"A25569"</definedName>
    <definedName name="FDD_253_0">"E36160"</definedName>
    <definedName name="FDD_253_1">"E36525"</definedName>
    <definedName name="FDD_253_2">"E36891"</definedName>
    <definedName name="FDD_254_0">"E36160"</definedName>
    <definedName name="FDD_254_1">"E36525"</definedName>
    <definedName name="FDD_254_2">"E36891"</definedName>
    <definedName name="FDD_255_0">"E36160"</definedName>
    <definedName name="FDD_255_1">"E36525"</definedName>
    <definedName name="FDD_255_2">"E36891"</definedName>
    <definedName name="FDD_256_0">"U36160"</definedName>
    <definedName name="FDD_256_1">"U36525"</definedName>
    <definedName name="FDD_256_2">"U36891"</definedName>
    <definedName name="FDD_257_0">"E36160"</definedName>
    <definedName name="FDD_257_1">"E36525"</definedName>
    <definedName name="FDD_257_2">"E36891"</definedName>
    <definedName name="FDD_258_0">"E36160"</definedName>
    <definedName name="FDD_258_1">"E36525"</definedName>
    <definedName name="FDD_258_2">"E36891"</definedName>
    <definedName name="FDD_259_0">"E36160"</definedName>
    <definedName name="FDD_259_1">"E36525"</definedName>
    <definedName name="FDD_259_2">"E36891"</definedName>
    <definedName name="FDD_26_0">"A25569"</definedName>
    <definedName name="FDD_260_0">"E36160"</definedName>
    <definedName name="FDD_260_1">"E36525"</definedName>
    <definedName name="FDD_260_2">"E36891"</definedName>
    <definedName name="FDD_261_0">"E36160"</definedName>
    <definedName name="FDD_261_1">"E36525"</definedName>
    <definedName name="FDD_261_2">"E36891"</definedName>
    <definedName name="FDD_264_0">"E36160"</definedName>
    <definedName name="FDD_264_1">"E36525"</definedName>
    <definedName name="FDD_264_2">"E36891"</definedName>
    <definedName name="FDD_265_0">"A25569"</definedName>
    <definedName name="FDD_266_0">"A25569"</definedName>
    <definedName name="FDD_267_0">"A25569"</definedName>
    <definedName name="FDD_268_0">"A25569"</definedName>
    <definedName name="FDD_269_0">"E36160"</definedName>
    <definedName name="FDD_269_1">"E36525"</definedName>
    <definedName name="FDD_269_2">"E36891"</definedName>
    <definedName name="FDD_27_0">"A25569"</definedName>
    <definedName name="FDD_270_0">"A25569"</definedName>
    <definedName name="FDD_271_0">"A25569"</definedName>
    <definedName name="FDD_272_0">"A25569"</definedName>
    <definedName name="FDD_273_0">"A25569"</definedName>
    <definedName name="FDD_274_0">"E36160"</definedName>
    <definedName name="FDD_274_1">"E36525"</definedName>
    <definedName name="FDD_274_2">"E36891"</definedName>
    <definedName name="FDD_275_0">"A25569"</definedName>
    <definedName name="FDD_276_0">"A25569"</definedName>
    <definedName name="FDD_277_0">"A25569"</definedName>
    <definedName name="FDD_278_0">"A25569"</definedName>
    <definedName name="FDD_279_0">"E36160"</definedName>
    <definedName name="FDD_279_1">"E36525"</definedName>
    <definedName name="FDD_279_2">"E36891"</definedName>
    <definedName name="FDD_28_0">"A25569"</definedName>
    <definedName name="FDD_280_0">"E36160"</definedName>
    <definedName name="FDD_280_1">"E36525"</definedName>
    <definedName name="FDD_280_2">"E36891"</definedName>
    <definedName name="FDD_281_0">"E36160"</definedName>
    <definedName name="FDD_281_1">"E36525"</definedName>
    <definedName name="FDD_281_2">"E36891"</definedName>
    <definedName name="FDD_282_0">"E36160"</definedName>
    <definedName name="FDD_282_1">"E36525"</definedName>
    <definedName name="FDD_282_2">"E36891"</definedName>
    <definedName name="FDD_283_0">"E36160"</definedName>
    <definedName name="FDD_283_1">"E36525"</definedName>
    <definedName name="FDD_283_2">"E36891"</definedName>
    <definedName name="FDD_284_0">"A30681"</definedName>
    <definedName name="FDD_284_1">"A31047"</definedName>
    <definedName name="FDD_284_10">"A34334"</definedName>
    <definedName name="FDD_284_11">"A34699"</definedName>
    <definedName name="FDD_284_12">"A35064"</definedName>
    <definedName name="FDD_284_13">"A35430"</definedName>
    <definedName name="FDD_284_14">"A35795"</definedName>
    <definedName name="FDD_284_2">"A31412"</definedName>
    <definedName name="FDD_284_3">"A31777"</definedName>
    <definedName name="FDD_284_4">"A32142"</definedName>
    <definedName name="FDD_284_5">"A32508"</definedName>
    <definedName name="FDD_284_6">"A32873"</definedName>
    <definedName name="FDD_284_7">"A33238"</definedName>
    <definedName name="FDD_284_8">"A33603"</definedName>
    <definedName name="FDD_284_9">"A33969"</definedName>
    <definedName name="FDD_285_0">"A35795"</definedName>
    <definedName name="FDD_285_1">"E36160"</definedName>
    <definedName name="FDD_285_10">"E39447"</definedName>
    <definedName name="FDD_285_11">"E39813"</definedName>
    <definedName name="FDD_285_12">"E40178"</definedName>
    <definedName name="FDD_285_13">"E40543"</definedName>
    <definedName name="FDD_285_14">"E40908"</definedName>
    <definedName name="FDD_285_15">"E41274"</definedName>
    <definedName name="FDD_285_16">"E41639"</definedName>
    <definedName name="FDD_285_17">"E42004"</definedName>
    <definedName name="FDD_285_18">"E42369"</definedName>
    <definedName name="FDD_285_19">"E42735"</definedName>
    <definedName name="FDD_285_2">"E36525"</definedName>
    <definedName name="FDD_285_20">"E43100"</definedName>
    <definedName name="FDD_285_21">"E43465"</definedName>
    <definedName name="FDD_285_22">"E43830"</definedName>
    <definedName name="FDD_285_23">"E44196"</definedName>
    <definedName name="FDD_285_24">"E44561"</definedName>
    <definedName name="FDD_285_25">"E44926"</definedName>
    <definedName name="FDD_285_3">"E36891"</definedName>
    <definedName name="FDD_285_4">"E37256"</definedName>
    <definedName name="FDD_285_5">"E37621"</definedName>
    <definedName name="FDD_285_6">"E37986"</definedName>
    <definedName name="FDD_285_7">"E38352"</definedName>
    <definedName name="FDD_285_8">"E38717"</definedName>
    <definedName name="FDD_285_9">"E39082"</definedName>
    <definedName name="FDD_286_0">"E36160"</definedName>
    <definedName name="FDD_286_1">"E36525"</definedName>
    <definedName name="FDD_286_10">"E39813"</definedName>
    <definedName name="FDD_286_11">"E40178"</definedName>
    <definedName name="FDD_286_12">"E40543"</definedName>
    <definedName name="FDD_286_13">"E40908"</definedName>
    <definedName name="FDD_286_14">"E41274"</definedName>
    <definedName name="FDD_286_15">"E41639"</definedName>
    <definedName name="FDD_286_16">"E42004"</definedName>
    <definedName name="FDD_286_17">"E42369"</definedName>
    <definedName name="FDD_286_18">"E42735"</definedName>
    <definedName name="FDD_286_19">"E43100"</definedName>
    <definedName name="FDD_286_2">"E36891"</definedName>
    <definedName name="FDD_286_20">"E43465"</definedName>
    <definedName name="FDD_286_21">"E43830"</definedName>
    <definedName name="FDD_286_22">"E44196"</definedName>
    <definedName name="FDD_286_23">"E44561"</definedName>
    <definedName name="FDD_286_24">"E44926"</definedName>
    <definedName name="FDD_286_3">"E37256"</definedName>
    <definedName name="FDD_286_4">"E37621"</definedName>
    <definedName name="FDD_286_5">"E37986"</definedName>
    <definedName name="FDD_286_6">"E38352"</definedName>
    <definedName name="FDD_286_7">"E38717"</definedName>
    <definedName name="FDD_286_8">"E39082"</definedName>
    <definedName name="FDD_286_9">"E39447"</definedName>
    <definedName name="FDD_287_0">"A25569"</definedName>
    <definedName name="FDD_288_0">"A25569"</definedName>
    <definedName name="FDD_289_0">"A36890"</definedName>
    <definedName name="FDD_29_0">"A25569"</definedName>
    <definedName name="FDD_290_0">"A36890"</definedName>
    <definedName name="FDD_291_0">"A25569"</definedName>
    <definedName name="FDD_295_0">"U25569"</definedName>
    <definedName name="FDD_296_0">"A25569"</definedName>
    <definedName name="FDD_297_0">"A25569"</definedName>
    <definedName name="FDD_298_0">"A25569"</definedName>
    <definedName name="FDD_299_0">"A25569"</definedName>
    <definedName name="FDD_3_0">"A25569"</definedName>
    <definedName name="FDD_30_0">"A25569"</definedName>
    <definedName name="FDD_300_0">"U25569"</definedName>
    <definedName name="FDD_301_0">"U35795"</definedName>
    <definedName name="FDD_301_1">"U36160"</definedName>
    <definedName name="FDD_301_2">"U36525"</definedName>
    <definedName name="FDD_302_0">"U35795"</definedName>
    <definedName name="FDD_302_1">"U36160"</definedName>
    <definedName name="FDD_302_2">"U36525"</definedName>
    <definedName name="FDD_303_0">"U35795"</definedName>
    <definedName name="FDD_303_1">"U36160"</definedName>
    <definedName name="FDD_303_2">"U36525"</definedName>
    <definedName name="FDD_304_0">"U35795"</definedName>
    <definedName name="FDD_304_1">"U36160"</definedName>
    <definedName name="FDD_304_2">"U36525"</definedName>
    <definedName name="FDD_305_0">"A30681"</definedName>
    <definedName name="FDD_305_1">"A31047"</definedName>
    <definedName name="FDD_305_10">"U34334"</definedName>
    <definedName name="FDD_305_11">"U34699"</definedName>
    <definedName name="FDD_305_12">"U35064"</definedName>
    <definedName name="FDD_305_13">"U35430"</definedName>
    <definedName name="FDD_305_14">"U35795"</definedName>
    <definedName name="FDD_305_2">"A31412"</definedName>
    <definedName name="FDD_305_3">"U31777"</definedName>
    <definedName name="FDD_305_4">"U32142"</definedName>
    <definedName name="FDD_305_5">"U32508"</definedName>
    <definedName name="FDD_305_6">"U32873"</definedName>
    <definedName name="FDD_305_7">"U33238"</definedName>
    <definedName name="FDD_305_8">"U33603"</definedName>
    <definedName name="FDD_305_9">"U33969"</definedName>
    <definedName name="FDD_306_0">"U35795"</definedName>
    <definedName name="FDD_306_1">"E36160"</definedName>
    <definedName name="FDD_306_2">"U36525"</definedName>
    <definedName name="FDD_307_0">"A35795"</definedName>
    <definedName name="FDD_307_1">"U36160"</definedName>
    <definedName name="FDD_307_2">"U36525"</definedName>
    <definedName name="FDD_31_0">"A25569"</definedName>
    <definedName name="FDD_32_0">"A25569"</definedName>
    <definedName name="FDD_33_0">"A25569"</definedName>
    <definedName name="FDD_34_0">"A25569"</definedName>
    <definedName name="FDD_35_0">"A25569"</definedName>
    <definedName name="FDD_36_0">"A25569"</definedName>
    <definedName name="FDD_37_0">"A25569"</definedName>
    <definedName name="FDD_38_0">"A25569"</definedName>
    <definedName name="FDD_39_0">"A25569"</definedName>
    <definedName name="FDD_4_0">"A25569"</definedName>
    <definedName name="FDD_40_0">"A25569"</definedName>
    <definedName name="FDD_41_0">"U25569"</definedName>
    <definedName name="FDD_42_0">"U25569"</definedName>
    <definedName name="FDD_43_0">"A25569"</definedName>
    <definedName name="FDD_44_0">"A30681"</definedName>
    <definedName name="FDD_44_1">"A31047"</definedName>
    <definedName name="FDD_44_10">"A34334"</definedName>
    <definedName name="FDD_44_11">"A34699"</definedName>
    <definedName name="FDD_44_12">"A35064"</definedName>
    <definedName name="FDD_44_13">"A35430"</definedName>
    <definedName name="FDD_44_14">"A35795"</definedName>
    <definedName name="FDD_44_2">"A31412"</definedName>
    <definedName name="FDD_44_3">"A31777"</definedName>
    <definedName name="FDD_44_4">"A32142"</definedName>
    <definedName name="FDD_44_5">"A32508"</definedName>
    <definedName name="FDD_44_6">"A32873"</definedName>
    <definedName name="FDD_44_7">"A33238"</definedName>
    <definedName name="FDD_44_8">"A33603"</definedName>
    <definedName name="FDD_44_9">"A33969"</definedName>
    <definedName name="FDD_45_0">"A30681"</definedName>
    <definedName name="FDD_45_1">"A31047"</definedName>
    <definedName name="FDD_45_10">"A34334"</definedName>
    <definedName name="FDD_45_11">"A34699"</definedName>
    <definedName name="FDD_45_12">"A35064"</definedName>
    <definedName name="FDD_45_13">"A35430"</definedName>
    <definedName name="FDD_45_14">"A35795"</definedName>
    <definedName name="FDD_45_2">"A31412"</definedName>
    <definedName name="FDD_45_3">"A31777"</definedName>
    <definedName name="FDD_45_4">"A32142"</definedName>
    <definedName name="FDD_45_5">"A32508"</definedName>
    <definedName name="FDD_45_6">"A32873"</definedName>
    <definedName name="FDD_45_7">"A33238"</definedName>
    <definedName name="FDD_45_8">"A33603"</definedName>
    <definedName name="FDD_45_9">"A33969"</definedName>
    <definedName name="FDD_46_0">"A30681"</definedName>
    <definedName name="FDD_46_1">"A31047"</definedName>
    <definedName name="FDD_46_10">"A34334"</definedName>
    <definedName name="FDD_46_11">"A34699"</definedName>
    <definedName name="FDD_46_12">"A35064"</definedName>
    <definedName name="FDD_46_13">"A35430"</definedName>
    <definedName name="FDD_46_14">"A35795"</definedName>
    <definedName name="FDD_46_2">"A31412"</definedName>
    <definedName name="FDD_46_3">"A31777"</definedName>
    <definedName name="FDD_46_4">"A32142"</definedName>
    <definedName name="FDD_46_5">"A32508"</definedName>
    <definedName name="FDD_46_6">"A32873"</definedName>
    <definedName name="FDD_46_7">"A33238"</definedName>
    <definedName name="FDD_46_8">"A33603"</definedName>
    <definedName name="FDD_46_9">"A33969"</definedName>
    <definedName name="FDD_47_0">"A30681"</definedName>
    <definedName name="FDD_47_1">"A31047"</definedName>
    <definedName name="FDD_47_10">"A34334"</definedName>
    <definedName name="FDD_47_11">"A34699"</definedName>
    <definedName name="FDD_47_12">"A35064"</definedName>
    <definedName name="FDD_47_13">"A35430"</definedName>
    <definedName name="FDD_47_14">"A35795"</definedName>
    <definedName name="FDD_47_2">"A31412"</definedName>
    <definedName name="FDD_47_3">"A31777"</definedName>
    <definedName name="FDD_47_4">"A32142"</definedName>
    <definedName name="FDD_47_5">"A32508"</definedName>
    <definedName name="FDD_47_6">"A32873"</definedName>
    <definedName name="FDD_47_7">"A33238"</definedName>
    <definedName name="FDD_47_8">"A33603"</definedName>
    <definedName name="FDD_47_9">"A33969"</definedName>
    <definedName name="FDD_48_0">"A30681"</definedName>
    <definedName name="FDD_48_1">"A31047"</definedName>
    <definedName name="FDD_48_10">"A34334"</definedName>
    <definedName name="FDD_48_11">"A34699"</definedName>
    <definedName name="FDD_48_12">"A35064"</definedName>
    <definedName name="FDD_48_13">"A35430"</definedName>
    <definedName name="FDD_48_14">"A35795"</definedName>
    <definedName name="FDD_48_2">"A31412"</definedName>
    <definedName name="FDD_48_3">"A31777"</definedName>
    <definedName name="FDD_48_4">"A32142"</definedName>
    <definedName name="FDD_48_5">"A32508"</definedName>
    <definedName name="FDD_48_6">"A32873"</definedName>
    <definedName name="FDD_48_7">"A33238"</definedName>
    <definedName name="FDD_48_8">"A33603"</definedName>
    <definedName name="FDD_48_9">"A33969"</definedName>
    <definedName name="FDD_49_0">"A30681"</definedName>
    <definedName name="FDD_49_1">"A31047"</definedName>
    <definedName name="FDD_49_10">"A34334"</definedName>
    <definedName name="FDD_49_11">"A34699"</definedName>
    <definedName name="FDD_49_12">"A35064"</definedName>
    <definedName name="FDD_49_13">"A35430"</definedName>
    <definedName name="FDD_49_14">"A35795"</definedName>
    <definedName name="FDD_49_2">"A31412"</definedName>
    <definedName name="FDD_49_3">"A31777"</definedName>
    <definedName name="FDD_49_4">"A32142"</definedName>
    <definedName name="FDD_49_5">"A32508"</definedName>
    <definedName name="FDD_49_6">"A32873"</definedName>
    <definedName name="FDD_49_7">"A33238"</definedName>
    <definedName name="FDD_49_8">"A33603"</definedName>
    <definedName name="FDD_49_9">"A33969"</definedName>
    <definedName name="FDD_5_0">"A25569"</definedName>
    <definedName name="FDD_50_0">"A30681"</definedName>
    <definedName name="FDD_50_1">"A31047"</definedName>
    <definedName name="FDD_50_10">"A34334"</definedName>
    <definedName name="FDD_50_11">"A34699"</definedName>
    <definedName name="FDD_50_12">"A35064"</definedName>
    <definedName name="FDD_50_13">"A35430"</definedName>
    <definedName name="FDD_50_14">"A35795"</definedName>
    <definedName name="FDD_50_2">"A31412"</definedName>
    <definedName name="FDD_50_3">"A31777"</definedName>
    <definedName name="FDD_50_4">"A32142"</definedName>
    <definedName name="FDD_50_5">"A32508"</definedName>
    <definedName name="FDD_50_6">"A32873"</definedName>
    <definedName name="FDD_50_7">"A33238"</definedName>
    <definedName name="FDD_50_8">"A33603"</definedName>
    <definedName name="FDD_50_9">"A33969"</definedName>
    <definedName name="FDD_51_0">"A30681"</definedName>
    <definedName name="FDD_51_1">"A31047"</definedName>
    <definedName name="FDD_51_10">"A34334"</definedName>
    <definedName name="FDD_51_11">"A34699"</definedName>
    <definedName name="FDD_51_12">"A35064"</definedName>
    <definedName name="FDD_51_13">"A35430"</definedName>
    <definedName name="FDD_51_14">"A35795"</definedName>
    <definedName name="FDD_51_2">"A31412"</definedName>
    <definedName name="FDD_51_3">"A31777"</definedName>
    <definedName name="FDD_51_4">"A32142"</definedName>
    <definedName name="FDD_51_5">"A32508"</definedName>
    <definedName name="FDD_51_6">"A32873"</definedName>
    <definedName name="FDD_51_7">"A33238"</definedName>
    <definedName name="FDD_51_8">"A33603"</definedName>
    <definedName name="FDD_51_9">"A33969"</definedName>
    <definedName name="FDD_52_0">"A30681"</definedName>
    <definedName name="FDD_52_1">"A31047"</definedName>
    <definedName name="FDD_52_10">"A34334"</definedName>
    <definedName name="FDD_52_11">"A34699"</definedName>
    <definedName name="FDD_52_12">"A35064"</definedName>
    <definedName name="FDD_52_13">"A35430"</definedName>
    <definedName name="FDD_52_14">"A35795"</definedName>
    <definedName name="FDD_52_2">"A31412"</definedName>
    <definedName name="FDD_52_3">"A31777"</definedName>
    <definedName name="FDD_52_4">"A32142"</definedName>
    <definedName name="FDD_52_5">"A32508"</definedName>
    <definedName name="FDD_52_6">"A32873"</definedName>
    <definedName name="FDD_52_7">"A33238"</definedName>
    <definedName name="FDD_52_8">"A33603"</definedName>
    <definedName name="FDD_52_9">"A33969"</definedName>
    <definedName name="FDD_53_0">"U30681"</definedName>
    <definedName name="FDD_53_1">"A31047"</definedName>
    <definedName name="FDD_53_10">"A34334"</definedName>
    <definedName name="FDD_53_11">"A34699"</definedName>
    <definedName name="FDD_53_12">"A35064"</definedName>
    <definedName name="FDD_53_13">"A35430"</definedName>
    <definedName name="FDD_53_14">"A35795"</definedName>
    <definedName name="FDD_53_2">"A31412"</definedName>
    <definedName name="FDD_53_3">"A31777"</definedName>
    <definedName name="FDD_53_4">"A32142"</definedName>
    <definedName name="FDD_53_5">"A32508"</definedName>
    <definedName name="FDD_53_6">"A32873"</definedName>
    <definedName name="FDD_53_7">"A33238"</definedName>
    <definedName name="FDD_53_8">"A33603"</definedName>
    <definedName name="FDD_53_9">"A33969"</definedName>
    <definedName name="FDD_54_0">"A30681"</definedName>
    <definedName name="FDD_54_1">"A31047"</definedName>
    <definedName name="FDD_54_10">"A34334"</definedName>
    <definedName name="FDD_54_11">"A34699"</definedName>
    <definedName name="FDD_54_12">"A35064"</definedName>
    <definedName name="FDD_54_13">"A35430"</definedName>
    <definedName name="FDD_54_14">"A35795"</definedName>
    <definedName name="FDD_54_2">"A31412"</definedName>
    <definedName name="FDD_54_3">"A31777"</definedName>
    <definedName name="FDD_54_4">"A32142"</definedName>
    <definedName name="FDD_54_5">"A32508"</definedName>
    <definedName name="FDD_54_6">"A32873"</definedName>
    <definedName name="FDD_54_7">"A33238"</definedName>
    <definedName name="FDD_54_8">"A33603"</definedName>
    <definedName name="FDD_54_9">"A33969"</definedName>
    <definedName name="FDD_55_0">"A30681"</definedName>
    <definedName name="FDD_55_1">"A31047"</definedName>
    <definedName name="FDD_55_10">"A34334"</definedName>
    <definedName name="FDD_55_11">"A34699"</definedName>
    <definedName name="FDD_55_12">"A35064"</definedName>
    <definedName name="FDD_55_13">"A35430"</definedName>
    <definedName name="FDD_55_14">"A35795"</definedName>
    <definedName name="FDD_55_2">"A31412"</definedName>
    <definedName name="FDD_55_3">"A31777"</definedName>
    <definedName name="FDD_55_4">"A32142"</definedName>
    <definedName name="FDD_55_5">"A32508"</definedName>
    <definedName name="FDD_55_6">"A32873"</definedName>
    <definedName name="FDD_55_7">"A33238"</definedName>
    <definedName name="FDD_55_8">"A33603"</definedName>
    <definedName name="FDD_55_9">"A33969"</definedName>
    <definedName name="FDD_56_0">"A30681"</definedName>
    <definedName name="FDD_56_1">"A31047"</definedName>
    <definedName name="FDD_56_10">"A34334"</definedName>
    <definedName name="FDD_56_11">"A34699"</definedName>
    <definedName name="FDD_56_12">"A35064"</definedName>
    <definedName name="FDD_56_13">"A35430"</definedName>
    <definedName name="FDD_56_14">"A35795"</definedName>
    <definedName name="FDD_56_2">"A31412"</definedName>
    <definedName name="FDD_56_3">"A31777"</definedName>
    <definedName name="FDD_56_4">"A32142"</definedName>
    <definedName name="FDD_56_5">"A32508"</definedName>
    <definedName name="FDD_56_6">"A32873"</definedName>
    <definedName name="FDD_56_7">"A33238"</definedName>
    <definedName name="FDD_56_8">"A33603"</definedName>
    <definedName name="FDD_56_9">"A33969"</definedName>
    <definedName name="FDD_57_0">"A30681"</definedName>
    <definedName name="FDD_57_1">"A31047"</definedName>
    <definedName name="FDD_57_10">"A34334"</definedName>
    <definedName name="FDD_57_11">"A34699"</definedName>
    <definedName name="FDD_57_12">"A35064"</definedName>
    <definedName name="FDD_57_13">"A35430"</definedName>
    <definedName name="FDD_57_14">"A35795"</definedName>
    <definedName name="FDD_57_2">"A31412"</definedName>
    <definedName name="FDD_57_3">"A31777"</definedName>
    <definedName name="FDD_57_4">"A32142"</definedName>
    <definedName name="FDD_57_5">"A32508"</definedName>
    <definedName name="FDD_57_6">"A32873"</definedName>
    <definedName name="FDD_57_7">"A33238"</definedName>
    <definedName name="FDD_57_8">"A33603"</definedName>
    <definedName name="FDD_57_9">"A33969"</definedName>
    <definedName name="FDD_58_0">"A30681"</definedName>
    <definedName name="FDD_58_1">"A31047"</definedName>
    <definedName name="FDD_58_10">"A34334"</definedName>
    <definedName name="FDD_58_11">"A34699"</definedName>
    <definedName name="FDD_58_12">"A35064"</definedName>
    <definedName name="FDD_58_13">"A35430"</definedName>
    <definedName name="FDD_58_14">"A35795"</definedName>
    <definedName name="FDD_58_2">"A31412"</definedName>
    <definedName name="FDD_58_3">"A31777"</definedName>
    <definedName name="FDD_58_4">"A32142"</definedName>
    <definedName name="FDD_58_5">"A32508"</definedName>
    <definedName name="FDD_58_6">"A32873"</definedName>
    <definedName name="FDD_58_7">"A33238"</definedName>
    <definedName name="FDD_58_8">"A33603"</definedName>
    <definedName name="FDD_58_9">"A33969"</definedName>
    <definedName name="FDD_59_0">"A30681"</definedName>
    <definedName name="FDD_59_1">"A31047"</definedName>
    <definedName name="FDD_59_10">"A34334"</definedName>
    <definedName name="FDD_59_11">"A34699"</definedName>
    <definedName name="FDD_59_12">"A35064"</definedName>
    <definedName name="FDD_59_13">"A35430"</definedName>
    <definedName name="FDD_59_14">"A35795"</definedName>
    <definedName name="FDD_59_2">"A31412"</definedName>
    <definedName name="FDD_59_3">"A31777"</definedName>
    <definedName name="FDD_59_4">"A32142"</definedName>
    <definedName name="FDD_59_5">"A32508"</definedName>
    <definedName name="FDD_59_6">"A32873"</definedName>
    <definedName name="FDD_59_7">"A33238"</definedName>
    <definedName name="FDD_59_8">"A33603"</definedName>
    <definedName name="FDD_59_9">"A33969"</definedName>
    <definedName name="FDD_6_0">"A25569"</definedName>
    <definedName name="FDD_60_0">"A30681"</definedName>
    <definedName name="FDD_60_1">"A31047"</definedName>
    <definedName name="FDD_60_10">"A34334"</definedName>
    <definedName name="FDD_60_11">"A34699"</definedName>
    <definedName name="FDD_60_12">"A35064"</definedName>
    <definedName name="FDD_60_13">"A35430"</definedName>
    <definedName name="FDD_60_14">"A35795"</definedName>
    <definedName name="FDD_60_2">"A31412"</definedName>
    <definedName name="FDD_60_3">"A31777"</definedName>
    <definedName name="FDD_60_4">"A32142"</definedName>
    <definedName name="FDD_60_5">"A32508"</definedName>
    <definedName name="FDD_60_6">"A32873"</definedName>
    <definedName name="FDD_60_7">"A33238"</definedName>
    <definedName name="FDD_60_8">"A33603"</definedName>
    <definedName name="FDD_60_9">"A33969"</definedName>
    <definedName name="FDD_61_0">"A30681"</definedName>
    <definedName name="FDD_61_1">"A31047"</definedName>
    <definedName name="FDD_61_10">"A34334"</definedName>
    <definedName name="FDD_61_11">"A34699"</definedName>
    <definedName name="FDD_61_12">"A35064"</definedName>
    <definedName name="FDD_61_13">"A35430"</definedName>
    <definedName name="FDD_61_14">"A35795"</definedName>
    <definedName name="FDD_61_2">"A31412"</definedName>
    <definedName name="FDD_61_3">"A31777"</definedName>
    <definedName name="FDD_61_4">"A32142"</definedName>
    <definedName name="FDD_61_5">"A32508"</definedName>
    <definedName name="FDD_61_6">"A32873"</definedName>
    <definedName name="FDD_61_7">"A33238"</definedName>
    <definedName name="FDD_61_8">"A33603"</definedName>
    <definedName name="FDD_61_9">"A33969"</definedName>
    <definedName name="FDD_62_0">"A30681"</definedName>
    <definedName name="FDD_62_1">"A31047"</definedName>
    <definedName name="FDD_62_10">"A34334"</definedName>
    <definedName name="FDD_62_11">"A34699"</definedName>
    <definedName name="FDD_62_12">"A35064"</definedName>
    <definedName name="FDD_62_13">"A35430"</definedName>
    <definedName name="FDD_62_14">"A35795"</definedName>
    <definedName name="FDD_62_2">"A31412"</definedName>
    <definedName name="FDD_62_3">"A31777"</definedName>
    <definedName name="FDD_62_4">"A32142"</definedName>
    <definedName name="FDD_62_5">"A32508"</definedName>
    <definedName name="FDD_62_6">"A32873"</definedName>
    <definedName name="FDD_62_7">"A33238"</definedName>
    <definedName name="FDD_62_8">"A33603"</definedName>
    <definedName name="FDD_62_9">"A33969"</definedName>
    <definedName name="FDD_63_0">"A30681"</definedName>
    <definedName name="FDD_63_1">"A31047"</definedName>
    <definedName name="FDD_63_10">"A34334"</definedName>
    <definedName name="FDD_63_11">"A34699"</definedName>
    <definedName name="FDD_63_12">"A35064"</definedName>
    <definedName name="FDD_63_13">"A35430"</definedName>
    <definedName name="FDD_63_14">"A35795"</definedName>
    <definedName name="FDD_63_2">"A31412"</definedName>
    <definedName name="FDD_63_3">"A31777"</definedName>
    <definedName name="FDD_63_4">"A32142"</definedName>
    <definedName name="FDD_63_5">"A32508"</definedName>
    <definedName name="FDD_63_6">"A32873"</definedName>
    <definedName name="FDD_63_7">"A33238"</definedName>
    <definedName name="FDD_63_8">"A33603"</definedName>
    <definedName name="FDD_63_9">"A33969"</definedName>
    <definedName name="FDD_64_0">"A30681"</definedName>
    <definedName name="FDD_64_1">"A31047"</definedName>
    <definedName name="FDD_64_10">"A34334"</definedName>
    <definedName name="FDD_64_11">"A34699"</definedName>
    <definedName name="FDD_64_12">"A35064"</definedName>
    <definedName name="FDD_64_13">"A35430"</definedName>
    <definedName name="FDD_64_14">"A35795"</definedName>
    <definedName name="FDD_64_2">"A31412"</definedName>
    <definedName name="FDD_64_3">"A31777"</definedName>
    <definedName name="FDD_64_4">"A32142"</definedName>
    <definedName name="FDD_64_5">"A32508"</definedName>
    <definedName name="FDD_64_6">"A32873"</definedName>
    <definedName name="FDD_64_7">"A33238"</definedName>
    <definedName name="FDD_64_8">"A33603"</definedName>
    <definedName name="FDD_64_9">"A33969"</definedName>
    <definedName name="FDD_65_0">"A30681"</definedName>
    <definedName name="FDD_65_1">"A31047"</definedName>
    <definedName name="FDD_65_10">"A34334"</definedName>
    <definedName name="FDD_65_11">"A34699"</definedName>
    <definedName name="FDD_65_12">"A35064"</definedName>
    <definedName name="FDD_65_13">"A35430"</definedName>
    <definedName name="FDD_65_14">"A35795"</definedName>
    <definedName name="FDD_65_2">"A31412"</definedName>
    <definedName name="FDD_65_3">"A31777"</definedName>
    <definedName name="FDD_65_4">"A32142"</definedName>
    <definedName name="FDD_65_5">"A32508"</definedName>
    <definedName name="FDD_65_6">"A32873"</definedName>
    <definedName name="FDD_65_7">"A33238"</definedName>
    <definedName name="FDD_65_8">"A33603"</definedName>
    <definedName name="FDD_65_9">"A33969"</definedName>
    <definedName name="FDD_66_0">"A30681"</definedName>
    <definedName name="FDD_66_1">"A31047"</definedName>
    <definedName name="FDD_66_10">"A34334"</definedName>
    <definedName name="FDD_66_11">"A34699"</definedName>
    <definedName name="FDD_66_12">"A35064"</definedName>
    <definedName name="FDD_66_13">"A35430"</definedName>
    <definedName name="FDD_66_14">"A35795"</definedName>
    <definedName name="FDD_66_2">"A31412"</definedName>
    <definedName name="FDD_66_3">"A31777"</definedName>
    <definedName name="FDD_66_4">"A32142"</definedName>
    <definedName name="FDD_66_5">"A32508"</definedName>
    <definedName name="FDD_66_6">"A32873"</definedName>
    <definedName name="FDD_66_7">"A33238"</definedName>
    <definedName name="FDD_66_8">"A33603"</definedName>
    <definedName name="FDD_66_9">"A33969"</definedName>
    <definedName name="FDD_67_0">"A30681"</definedName>
    <definedName name="FDD_67_1">"A31047"</definedName>
    <definedName name="FDD_67_10">"A34334"</definedName>
    <definedName name="FDD_67_11">"A34699"</definedName>
    <definedName name="FDD_67_12">"A35064"</definedName>
    <definedName name="FDD_67_13">"A35430"</definedName>
    <definedName name="FDD_67_14">"A35795"</definedName>
    <definedName name="FDD_67_2">"A31412"</definedName>
    <definedName name="FDD_67_3">"A31777"</definedName>
    <definedName name="FDD_67_4">"A32142"</definedName>
    <definedName name="FDD_67_5">"A32508"</definedName>
    <definedName name="FDD_67_6">"A32873"</definedName>
    <definedName name="FDD_67_7">"A33238"</definedName>
    <definedName name="FDD_67_8">"A33603"</definedName>
    <definedName name="FDD_67_9">"A33969"</definedName>
    <definedName name="FDD_68_0">"A30681"</definedName>
    <definedName name="FDD_68_1">"A31047"</definedName>
    <definedName name="FDD_68_10">"A34334"</definedName>
    <definedName name="FDD_68_11">"A34699"</definedName>
    <definedName name="FDD_68_12">"A35064"</definedName>
    <definedName name="FDD_68_13">"A35430"</definedName>
    <definedName name="FDD_68_14">"A35795"</definedName>
    <definedName name="FDD_68_2">"A31412"</definedName>
    <definedName name="FDD_68_3">"A31777"</definedName>
    <definedName name="FDD_68_4">"A32142"</definedName>
    <definedName name="FDD_68_5">"A32508"</definedName>
    <definedName name="FDD_68_6">"A32873"</definedName>
    <definedName name="FDD_68_7">"A33238"</definedName>
    <definedName name="FDD_68_8">"A33603"</definedName>
    <definedName name="FDD_68_9">"A33969"</definedName>
    <definedName name="FDD_69_0">"U30681"</definedName>
    <definedName name="FDD_69_1">"A31047"</definedName>
    <definedName name="FDD_69_10">"A34334"</definedName>
    <definedName name="FDD_69_11">"A34699"</definedName>
    <definedName name="FDD_69_12">"A35064"</definedName>
    <definedName name="FDD_69_13">"A35430"</definedName>
    <definedName name="FDD_69_14">"A35795"</definedName>
    <definedName name="FDD_69_2">"A31412"</definedName>
    <definedName name="FDD_69_3">"A31777"</definedName>
    <definedName name="FDD_69_4">"A32142"</definedName>
    <definedName name="FDD_69_5">"A32508"</definedName>
    <definedName name="FDD_69_6">"A32873"</definedName>
    <definedName name="FDD_69_7">"A33238"</definedName>
    <definedName name="FDD_69_8">"A33603"</definedName>
    <definedName name="FDD_69_9">"A33969"</definedName>
    <definedName name="FDD_7_0">"A25569"</definedName>
    <definedName name="FDD_70_0">"A30681"</definedName>
    <definedName name="FDD_70_1">"A31047"</definedName>
    <definedName name="FDD_70_10">"A34334"</definedName>
    <definedName name="FDD_70_11">"A34699"</definedName>
    <definedName name="FDD_70_12">"A35064"</definedName>
    <definedName name="FDD_70_13">"A35430"</definedName>
    <definedName name="FDD_70_14">"A35795"</definedName>
    <definedName name="FDD_70_2">"A31412"</definedName>
    <definedName name="FDD_70_3">"A31777"</definedName>
    <definedName name="FDD_70_4">"A32142"</definedName>
    <definedName name="FDD_70_5">"A32508"</definedName>
    <definedName name="FDD_70_6">"A32873"</definedName>
    <definedName name="FDD_70_7">"A33238"</definedName>
    <definedName name="FDD_70_8">"A33603"</definedName>
    <definedName name="FDD_70_9">"A33969"</definedName>
    <definedName name="FDD_71_0">"A30681"</definedName>
    <definedName name="FDD_71_1">"A31047"</definedName>
    <definedName name="FDD_71_10">"A34334"</definedName>
    <definedName name="FDD_71_11">"A34699"</definedName>
    <definedName name="FDD_71_12">"A35064"</definedName>
    <definedName name="FDD_71_13">"A35430"</definedName>
    <definedName name="FDD_71_14">"A35795"</definedName>
    <definedName name="FDD_71_2">"A31412"</definedName>
    <definedName name="FDD_71_3">"A31777"</definedName>
    <definedName name="FDD_71_4">"A32142"</definedName>
    <definedName name="FDD_71_5">"A32508"</definedName>
    <definedName name="FDD_71_6">"A32873"</definedName>
    <definedName name="FDD_71_7">"A33238"</definedName>
    <definedName name="FDD_71_8">"A33603"</definedName>
    <definedName name="FDD_71_9">"A33969"</definedName>
    <definedName name="FDD_72_0">"A30681"</definedName>
    <definedName name="FDD_72_1">"A31047"</definedName>
    <definedName name="FDD_72_10">"A34334"</definedName>
    <definedName name="FDD_72_11">"A34699"</definedName>
    <definedName name="FDD_72_12">"A35064"</definedName>
    <definedName name="FDD_72_13">"A35430"</definedName>
    <definedName name="FDD_72_14">"A35795"</definedName>
    <definedName name="FDD_72_2">"A31412"</definedName>
    <definedName name="FDD_72_3">"A31777"</definedName>
    <definedName name="FDD_72_4">"A32142"</definedName>
    <definedName name="FDD_72_5">"A32508"</definedName>
    <definedName name="FDD_72_6">"A32873"</definedName>
    <definedName name="FDD_72_7">"A33238"</definedName>
    <definedName name="FDD_72_8">"A33603"</definedName>
    <definedName name="FDD_72_9">"A33969"</definedName>
    <definedName name="FDD_73_0">"A30681"</definedName>
    <definedName name="FDD_73_1">"A31047"</definedName>
    <definedName name="FDD_73_10">"A34334"</definedName>
    <definedName name="FDD_73_11">"A34699"</definedName>
    <definedName name="FDD_73_12">"A35064"</definedName>
    <definedName name="FDD_73_13">"A35430"</definedName>
    <definedName name="FDD_73_14">"A35795"</definedName>
    <definedName name="FDD_73_2">"A31412"</definedName>
    <definedName name="FDD_73_3">"A31777"</definedName>
    <definedName name="FDD_73_4">"A32142"</definedName>
    <definedName name="FDD_73_5">"A32508"</definedName>
    <definedName name="FDD_73_6">"A32873"</definedName>
    <definedName name="FDD_73_7">"A33238"</definedName>
    <definedName name="FDD_73_8">"A33603"</definedName>
    <definedName name="FDD_73_9">"A33969"</definedName>
    <definedName name="FDD_74_0">"A30681"</definedName>
    <definedName name="FDD_74_1">"A31047"</definedName>
    <definedName name="FDD_74_10">"A34334"</definedName>
    <definedName name="FDD_74_11">"A34699"</definedName>
    <definedName name="FDD_74_12">"A35064"</definedName>
    <definedName name="FDD_74_13">"A35430"</definedName>
    <definedName name="FDD_74_14">"A35795"</definedName>
    <definedName name="FDD_74_2">"A31412"</definedName>
    <definedName name="FDD_74_3">"A31777"</definedName>
    <definedName name="FDD_74_4">"A32142"</definedName>
    <definedName name="FDD_74_5">"A32508"</definedName>
    <definedName name="FDD_74_6">"A32873"</definedName>
    <definedName name="FDD_74_7">"A33238"</definedName>
    <definedName name="FDD_74_8">"A33603"</definedName>
    <definedName name="FDD_74_9">"A33969"</definedName>
    <definedName name="FDD_75_0">"A30681"</definedName>
    <definedName name="FDD_75_1">"A31047"</definedName>
    <definedName name="FDD_75_10">"A34334"</definedName>
    <definedName name="FDD_75_11">"A34699"</definedName>
    <definedName name="FDD_75_12">"A35064"</definedName>
    <definedName name="FDD_75_13">"A35430"</definedName>
    <definedName name="FDD_75_14">"A35795"</definedName>
    <definedName name="FDD_75_2">"A31412"</definedName>
    <definedName name="FDD_75_3">"A31777"</definedName>
    <definedName name="FDD_75_4">"A32142"</definedName>
    <definedName name="FDD_75_5">"A32508"</definedName>
    <definedName name="FDD_75_6">"A32873"</definedName>
    <definedName name="FDD_75_7">"A33238"</definedName>
    <definedName name="FDD_75_8">"A33603"</definedName>
    <definedName name="FDD_75_9">"A33969"</definedName>
    <definedName name="FDD_76_0">"A30681"</definedName>
    <definedName name="FDD_76_1">"A31047"</definedName>
    <definedName name="FDD_76_10">"A34334"</definedName>
    <definedName name="FDD_76_11">"A34699"</definedName>
    <definedName name="FDD_76_12">"A35064"</definedName>
    <definedName name="FDD_76_13">"A35430"</definedName>
    <definedName name="FDD_76_14">"A35795"</definedName>
    <definedName name="FDD_76_2">"A31412"</definedName>
    <definedName name="FDD_76_3">"A31777"</definedName>
    <definedName name="FDD_76_4">"A32142"</definedName>
    <definedName name="FDD_76_5">"A32508"</definedName>
    <definedName name="FDD_76_6">"A32873"</definedName>
    <definedName name="FDD_76_7">"A33238"</definedName>
    <definedName name="FDD_76_8">"A33603"</definedName>
    <definedName name="FDD_76_9">"A33969"</definedName>
    <definedName name="FDD_77_0">"A30681"</definedName>
    <definedName name="FDD_77_1">"A31047"</definedName>
    <definedName name="FDD_77_10">"A34334"</definedName>
    <definedName name="FDD_77_11">"A34699"</definedName>
    <definedName name="FDD_77_12">"A35064"</definedName>
    <definedName name="FDD_77_13">"A35430"</definedName>
    <definedName name="FDD_77_14">"A35795"</definedName>
    <definedName name="FDD_77_2">"A31412"</definedName>
    <definedName name="FDD_77_3">"A31777"</definedName>
    <definedName name="FDD_77_4">"A32142"</definedName>
    <definedName name="FDD_77_5">"A32508"</definedName>
    <definedName name="FDD_77_6">"A32873"</definedName>
    <definedName name="FDD_77_7">"A33238"</definedName>
    <definedName name="FDD_77_8">"A33603"</definedName>
    <definedName name="FDD_77_9">"A33969"</definedName>
    <definedName name="FDD_78_0">"A30681"</definedName>
    <definedName name="FDD_78_1">"A31047"</definedName>
    <definedName name="FDD_78_10">"A34334"</definedName>
    <definedName name="FDD_78_11">"A34699"</definedName>
    <definedName name="FDD_78_12">"A35064"</definedName>
    <definedName name="FDD_78_13">"A35430"</definedName>
    <definedName name="FDD_78_14">"A35795"</definedName>
    <definedName name="FDD_78_2">"A31412"</definedName>
    <definedName name="FDD_78_3">"A31777"</definedName>
    <definedName name="FDD_78_4">"A32142"</definedName>
    <definedName name="FDD_78_5">"A32508"</definedName>
    <definedName name="FDD_78_6">"A32873"</definedName>
    <definedName name="FDD_78_7">"A33238"</definedName>
    <definedName name="FDD_78_8">"A33603"</definedName>
    <definedName name="FDD_78_9">"A33969"</definedName>
    <definedName name="FDD_79_0">"A30681"</definedName>
    <definedName name="FDD_79_1">"A31047"</definedName>
    <definedName name="FDD_79_10">"A34334"</definedName>
    <definedName name="FDD_79_11">"A34699"</definedName>
    <definedName name="FDD_79_12">"A35064"</definedName>
    <definedName name="FDD_79_13">"A35430"</definedName>
    <definedName name="FDD_79_14">"A35795"</definedName>
    <definedName name="FDD_79_2">"A31412"</definedName>
    <definedName name="FDD_79_3">"A31777"</definedName>
    <definedName name="FDD_79_4">"A32142"</definedName>
    <definedName name="FDD_79_5">"A32508"</definedName>
    <definedName name="FDD_79_6">"A32873"</definedName>
    <definedName name="FDD_79_7">"A33238"</definedName>
    <definedName name="FDD_79_8">"A33603"</definedName>
    <definedName name="FDD_79_9">"A33969"</definedName>
    <definedName name="FDD_8_0">"A25569"</definedName>
    <definedName name="FDD_80_0">"A30681"</definedName>
    <definedName name="FDD_80_1">"A31047"</definedName>
    <definedName name="FDD_80_10">"A34334"</definedName>
    <definedName name="FDD_80_11">"A34699"</definedName>
    <definedName name="FDD_80_12">"A35064"</definedName>
    <definedName name="FDD_80_13">"A35430"</definedName>
    <definedName name="FDD_80_14">"A35795"</definedName>
    <definedName name="FDD_80_2">"A31412"</definedName>
    <definedName name="FDD_80_3">"A31777"</definedName>
    <definedName name="FDD_80_4">"A32142"</definedName>
    <definedName name="FDD_80_5">"A32508"</definedName>
    <definedName name="FDD_80_6">"A32873"</definedName>
    <definedName name="FDD_80_7">"A33238"</definedName>
    <definedName name="FDD_80_8">"A33603"</definedName>
    <definedName name="FDD_80_9">"A33969"</definedName>
    <definedName name="FDD_81_0">"A30681"</definedName>
    <definedName name="FDD_81_1">"A31047"</definedName>
    <definedName name="FDD_81_10">"A34334"</definedName>
    <definedName name="FDD_81_11">"A34699"</definedName>
    <definedName name="FDD_81_12">"A35064"</definedName>
    <definedName name="FDD_81_13">"A35430"</definedName>
    <definedName name="FDD_81_14">"A35795"</definedName>
    <definedName name="FDD_81_2">"A31412"</definedName>
    <definedName name="FDD_81_3">"A31777"</definedName>
    <definedName name="FDD_81_4">"A32142"</definedName>
    <definedName name="FDD_81_5">"A32508"</definedName>
    <definedName name="FDD_81_6">"A32873"</definedName>
    <definedName name="FDD_81_7">"A33238"</definedName>
    <definedName name="FDD_81_8">"A33603"</definedName>
    <definedName name="FDD_81_9">"A33969"</definedName>
    <definedName name="FDD_82_0">"A30681"</definedName>
    <definedName name="FDD_82_1">"A31047"</definedName>
    <definedName name="FDD_82_10">"A34334"</definedName>
    <definedName name="FDD_82_11">"A34699"</definedName>
    <definedName name="FDD_82_12">"A35064"</definedName>
    <definedName name="FDD_82_13">"A35430"</definedName>
    <definedName name="FDD_82_14">"A35795"</definedName>
    <definedName name="FDD_82_2">"A31412"</definedName>
    <definedName name="FDD_82_3">"A31777"</definedName>
    <definedName name="FDD_82_4">"A32142"</definedName>
    <definedName name="FDD_82_5">"A32508"</definedName>
    <definedName name="FDD_82_6">"A32873"</definedName>
    <definedName name="FDD_82_7">"A33238"</definedName>
    <definedName name="FDD_82_8">"A33603"</definedName>
    <definedName name="FDD_82_9">"A33969"</definedName>
    <definedName name="FDD_83_0">"A30681"</definedName>
    <definedName name="FDD_83_1">"A31047"</definedName>
    <definedName name="FDD_83_10">"A34334"</definedName>
    <definedName name="FDD_83_11">"A34699"</definedName>
    <definedName name="FDD_83_12">"A35064"</definedName>
    <definedName name="FDD_83_13">"A35430"</definedName>
    <definedName name="FDD_83_14">"A35795"</definedName>
    <definedName name="FDD_83_2">"A31412"</definedName>
    <definedName name="FDD_83_3">"A31777"</definedName>
    <definedName name="FDD_83_4">"A32142"</definedName>
    <definedName name="FDD_83_5">"A32508"</definedName>
    <definedName name="FDD_83_6">"A32873"</definedName>
    <definedName name="FDD_83_7">"A33238"</definedName>
    <definedName name="FDD_83_8">"A33603"</definedName>
    <definedName name="FDD_83_9">"A33969"</definedName>
    <definedName name="FDD_84_0">"A30681"</definedName>
    <definedName name="FDD_84_1">"A31047"</definedName>
    <definedName name="FDD_84_10">"A34334"</definedName>
    <definedName name="FDD_84_11">"A34699"</definedName>
    <definedName name="FDD_84_12">"A35064"</definedName>
    <definedName name="FDD_84_13">"A35430"</definedName>
    <definedName name="FDD_84_14">"A35795"</definedName>
    <definedName name="FDD_84_2">"A31412"</definedName>
    <definedName name="FDD_84_3">"A31777"</definedName>
    <definedName name="FDD_84_4">"A32142"</definedName>
    <definedName name="FDD_84_5">"A32508"</definedName>
    <definedName name="FDD_84_6">"A32873"</definedName>
    <definedName name="FDD_84_7">"A33238"</definedName>
    <definedName name="FDD_84_8">"A33603"</definedName>
    <definedName name="FDD_84_9">"A33969"</definedName>
    <definedName name="FDD_85_0">"A30681"</definedName>
    <definedName name="FDD_85_1">"A31047"</definedName>
    <definedName name="FDD_85_10">"A34334"</definedName>
    <definedName name="FDD_85_11">"A34699"</definedName>
    <definedName name="FDD_85_12">"A35064"</definedName>
    <definedName name="FDD_85_13">"A35430"</definedName>
    <definedName name="FDD_85_14">"A35795"</definedName>
    <definedName name="FDD_85_2">"A31412"</definedName>
    <definedName name="FDD_85_3">"A31777"</definedName>
    <definedName name="FDD_85_4">"A32142"</definedName>
    <definedName name="FDD_85_5">"A32508"</definedName>
    <definedName name="FDD_85_6">"A32873"</definedName>
    <definedName name="FDD_85_7">"A33238"</definedName>
    <definedName name="FDD_85_8">"A33603"</definedName>
    <definedName name="FDD_85_9">"A33969"</definedName>
    <definedName name="FDD_86_0">"A30681"</definedName>
    <definedName name="FDD_86_1">"A31047"</definedName>
    <definedName name="FDD_86_10">"A34334"</definedName>
    <definedName name="FDD_86_11">"A34699"</definedName>
    <definedName name="FDD_86_12">"A35064"</definedName>
    <definedName name="FDD_86_13">"A35430"</definedName>
    <definedName name="FDD_86_14">"A35795"</definedName>
    <definedName name="FDD_86_2">"A31412"</definedName>
    <definedName name="FDD_86_3">"A31777"</definedName>
    <definedName name="FDD_86_4">"A32142"</definedName>
    <definedName name="FDD_86_5">"A32508"</definedName>
    <definedName name="FDD_86_6">"A32873"</definedName>
    <definedName name="FDD_86_7">"A33238"</definedName>
    <definedName name="FDD_86_8">"A33603"</definedName>
    <definedName name="FDD_86_9">"A33969"</definedName>
    <definedName name="FDD_87_0">"A30681"</definedName>
    <definedName name="FDD_87_1">"A31047"</definedName>
    <definedName name="FDD_87_10">"A34334"</definedName>
    <definedName name="FDD_87_11">"A34699"</definedName>
    <definedName name="FDD_87_12">"A35064"</definedName>
    <definedName name="FDD_87_13">"A35430"</definedName>
    <definedName name="FDD_87_14">"A35795"</definedName>
    <definedName name="FDD_87_2">"A31412"</definedName>
    <definedName name="FDD_87_3">"A31777"</definedName>
    <definedName name="FDD_87_4">"A32142"</definedName>
    <definedName name="FDD_87_5">"A32508"</definedName>
    <definedName name="FDD_87_6">"A32873"</definedName>
    <definedName name="FDD_87_7">"A33238"</definedName>
    <definedName name="FDD_87_8">"A33603"</definedName>
    <definedName name="FDD_87_9">"A33969"</definedName>
    <definedName name="FDD_88_0">"A30681"</definedName>
    <definedName name="FDD_88_1">"A31047"</definedName>
    <definedName name="FDD_88_10">"A34334"</definedName>
    <definedName name="FDD_88_11">"A34699"</definedName>
    <definedName name="FDD_88_12">"A35064"</definedName>
    <definedName name="FDD_88_13">"A35430"</definedName>
    <definedName name="FDD_88_14">"A35795"</definedName>
    <definedName name="FDD_88_2">"A31412"</definedName>
    <definedName name="FDD_88_3">"A31777"</definedName>
    <definedName name="FDD_88_4">"A32142"</definedName>
    <definedName name="FDD_88_5">"A32508"</definedName>
    <definedName name="FDD_88_6">"A32873"</definedName>
    <definedName name="FDD_88_7">"A33238"</definedName>
    <definedName name="FDD_88_8">"A33603"</definedName>
    <definedName name="FDD_88_9">"A33969"</definedName>
    <definedName name="FDD_89_0">"A30681"</definedName>
    <definedName name="FDD_89_1">"A31047"</definedName>
    <definedName name="FDD_89_10">"A34334"</definedName>
    <definedName name="FDD_89_11">"A34699"</definedName>
    <definedName name="FDD_89_12">"A35064"</definedName>
    <definedName name="FDD_89_13">"A35430"</definedName>
    <definedName name="FDD_89_14">"A35795"</definedName>
    <definedName name="FDD_89_2">"A31412"</definedName>
    <definedName name="FDD_89_3">"A31777"</definedName>
    <definedName name="FDD_89_4">"A32142"</definedName>
    <definedName name="FDD_89_5">"A32508"</definedName>
    <definedName name="FDD_89_6">"A32873"</definedName>
    <definedName name="FDD_89_7">"A33238"</definedName>
    <definedName name="FDD_89_8">"A33603"</definedName>
    <definedName name="FDD_89_9">"A33969"</definedName>
    <definedName name="FDD_9_0">"A25569"</definedName>
    <definedName name="FDD_90_0">"A30681"</definedName>
    <definedName name="FDD_90_1">"A31047"</definedName>
    <definedName name="FDD_90_10">"A34334"</definedName>
    <definedName name="FDD_90_11">"A34699"</definedName>
    <definedName name="FDD_90_12">"A35064"</definedName>
    <definedName name="FDD_90_13">"A35430"</definedName>
    <definedName name="FDD_90_14">"A35795"</definedName>
    <definedName name="FDD_90_2">"A31412"</definedName>
    <definedName name="FDD_90_3">"A31777"</definedName>
    <definedName name="FDD_90_4">"A32142"</definedName>
    <definedName name="FDD_90_5">"A32508"</definedName>
    <definedName name="FDD_90_6">"A32873"</definedName>
    <definedName name="FDD_90_7">"A33238"</definedName>
    <definedName name="FDD_90_8">"A33603"</definedName>
    <definedName name="FDD_90_9">"A33969"</definedName>
    <definedName name="FDD_91_0">"A30681"</definedName>
    <definedName name="FDD_91_1">"A31047"</definedName>
    <definedName name="FDD_91_10">"A34334"</definedName>
    <definedName name="FDD_91_11">"A34699"</definedName>
    <definedName name="FDD_91_12">"A35064"</definedName>
    <definedName name="FDD_91_13">"A35430"</definedName>
    <definedName name="FDD_91_14">"A35795"</definedName>
    <definedName name="FDD_91_2">"A31412"</definedName>
    <definedName name="FDD_91_3">"A31777"</definedName>
    <definedName name="FDD_91_4">"A32142"</definedName>
    <definedName name="FDD_91_5">"A32508"</definedName>
    <definedName name="FDD_91_6">"A32873"</definedName>
    <definedName name="FDD_91_7">"A33238"</definedName>
    <definedName name="FDD_91_8">"A33603"</definedName>
    <definedName name="FDD_91_9">"A33969"</definedName>
    <definedName name="FDD_92_0">"A30681"</definedName>
    <definedName name="FDD_92_1">"A31047"</definedName>
    <definedName name="FDD_92_10">"A34334"</definedName>
    <definedName name="FDD_92_11">"A34699"</definedName>
    <definedName name="FDD_92_12">"A35064"</definedName>
    <definedName name="FDD_92_13">"A35430"</definedName>
    <definedName name="FDD_92_14">"A35795"</definedName>
    <definedName name="FDD_92_2">"A31412"</definedName>
    <definedName name="FDD_92_3">"A31777"</definedName>
    <definedName name="FDD_92_4">"A32142"</definedName>
    <definedName name="FDD_92_5">"A32508"</definedName>
    <definedName name="FDD_92_6">"A32873"</definedName>
    <definedName name="FDD_92_7">"A33238"</definedName>
    <definedName name="FDD_92_8">"A33603"</definedName>
    <definedName name="FDD_92_9">"A33969"</definedName>
    <definedName name="FDD_93_0">"A30681"</definedName>
    <definedName name="FDD_93_1">"A31047"</definedName>
    <definedName name="FDD_93_10">"A34334"</definedName>
    <definedName name="FDD_93_11">"A34699"</definedName>
    <definedName name="FDD_93_12">"A35064"</definedName>
    <definedName name="FDD_93_13">"A35430"</definedName>
    <definedName name="FDD_93_14">"A35795"</definedName>
    <definedName name="FDD_93_2">"A31412"</definedName>
    <definedName name="FDD_93_3">"A31777"</definedName>
    <definedName name="FDD_93_4">"A32142"</definedName>
    <definedName name="FDD_93_5">"A32508"</definedName>
    <definedName name="FDD_93_6">"A32873"</definedName>
    <definedName name="FDD_93_7">"A33238"</definedName>
    <definedName name="FDD_93_8">"A33603"</definedName>
    <definedName name="FDD_93_9">"A33969"</definedName>
    <definedName name="FDD_94_0">"A30681"</definedName>
    <definedName name="FDD_94_1">"A31047"</definedName>
    <definedName name="FDD_94_10">"A34334"</definedName>
    <definedName name="FDD_94_11">"A34699"</definedName>
    <definedName name="FDD_94_12">"A35064"</definedName>
    <definedName name="FDD_94_13">"A35430"</definedName>
    <definedName name="FDD_94_14">"A35795"</definedName>
    <definedName name="FDD_94_2">"A31412"</definedName>
    <definedName name="FDD_94_3">"A31777"</definedName>
    <definedName name="FDD_94_4">"A32142"</definedName>
    <definedName name="FDD_94_5">"A32508"</definedName>
    <definedName name="FDD_94_6">"A32873"</definedName>
    <definedName name="FDD_94_7">"A33238"</definedName>
    <definedName name="FDD_94_8">"A33603"</definedName>
    <definedName name="FDD_94_9">"A33969"</definedName>
    <definedName name="FDD_95_0">"A30681"</definedName>
    <definedName name="FDD_95_1">"A31047"</definedName>
    <definedName name="FDD_95_10">"A34334"</definedName>
    <definedName name="FDD_95_11">"A34699"</definedName>
    <definedName name="FDD_95_12">"A35064"</definedName>
    <definedName name="FDD_95_13">"A35430"</definedName>
    <definedName name="FDD_95_14">"A35795"</definedName>
    <definedName name="FDD_95_2">"A31412"</definedName>
    <definedName name="FDD_95_3">"A31777"</definedName>
    <definedName name="FDD_95_4">"A32142"</definedName>
    <definedName name="FDD_95_5">"A32508"</definedName>
    <definedName name="FDD_95_6">"A32873"</definedName>
    <definedName name="FDD_95_7">"A33238"</definedName>
    <definedName name="FDD_95_8">"A33603"</definedName>
    <definedName name="FDD_95_9">"A33969"</definedName>
    <definedName name="FDD_96_0">"U30681"</definedName>
    <definedName name="FDD_96_1">"A31047"</definedName>
    <definedName name="FDD_96_10">"A34334"</definedName>
    <definedName name="FDD_96_11">"A34699"</definedName>
    <definedName name="FDD_96_12">"A35064"</definedName>
    <definedName name="FDD_96_13">"A35430"</definedName>
    <definedName name="FDD_96_14">"A35795"</definedName>
    <definedName name="FDD_96_2">"A31412"</definedName>
    <definedName name="FDD_96_3">"A31777"</definedName>
    <definedName name="FDD_96_4">"A32142"</definedName>
    <definedName name="FDD_96_5">"A32508"</definedName>
    <definedName name="FDD_96_6">"A32873"</definedName>
    <definedName name="FDD_96_7">"A33238"</definedName>
    <definedName name="FDD_96_8">"A33603"</definedName>
    <definedName name="FDD_96_9">"A33969"</definedName>
    <definedName name="FDD_97_0">"U30681"</definedName>
    <definedName name="FDD_97_1">"A31047"</definedName>
    <definedName name="FDD_97_10">"A34334"</definedName>
    <definedName name="FDD_97_11">"A34699"</definedName>
    <definedName name="FDD_97_12">"A35064"</definedName>
    <definedName name="FDD_97_13">"A35430"</definedName>
    <definedName name="FDD_97_14">"A35795"</definedName>
    <definedName name="FDD_97_2">"A31412"</definedName>
    <definedName name="FDD_97_3">"A31777"</definedName>
    <definedName name="FDD_97_4">"A32142"</definedName>
    <definedName name="FDD_97_5">"A32508"</definedName>
    <definedName name="FDD_97_6">"A32873"</definedName>
    <definedName name="FDD_97_7">"A33238"</definedName>
    <definedName name="FDD_97_8">"A33603"</definedName>
    <definedName name="FDD_97_9">"A33969"</definedName>
    <definedName name="FDD_98_0">"U30681"</definedName>
    <definedName name="FDD_98_1">"A31047"</definedName>
    <definedName name="FDD_98_10">"A34334"</definedName>
    <definedName name="FDD_98_11">"A34699"</definedName>
    <definedName name="FDD_98_12">"A35064"</definedName>
    <definedName name="FDD_98_13">"A35430"</definedName>
    <definedName name="FDD_98_14">"A35795"</definedName>
    <definedName name="FDD_98_2">"A31412"</definedName>
    <definedName name="FDD_98_3">"A31777"</definedName>
    <definedName name="FDD_98_4">"A32142"</definedName>
    <definedName name="FDD_98_5">"A32508"</definedName>
    <definedName name="FDD_98_6">"A32873"</definedName>
    <definedName name="FDD_98_7">"A33238"</definedName>
    <definedName name="FDD_98_8">"A33603"</definedName>
    <definedName name="FDD_98_9">"A33969"</definedName>
    <definedName name="FDD_99_0">"U30681"</definedName>
    <definedName name="FDD_99_1">"A31047"</definedName>
    <definedName name="FDD_99_10">"A34334"</definedName>
    <definedName name="FDD_99_11">"A34699"</definedName>
    <definedName name="FDD_99_12">"A35064"</definedName>
    <definedName name="FDD_99_13">"A35430"</definedName>
    <definedName name="FDD_99_14">"A35795"</definedName>
    <definedName name="FDD_99_2">"A31412"</definedName>
    <definedName name="FDD_99_3">"A31777"</definedName>
    <definedName name="FDD_99_4">"A32142"</definedName>
    <definedName name="FDD_99_5">"A32508"</definedName>
    <definedName name="FDD_99_6">"A32873"</definedName>
    <definedName name="FDD_99_7">"A33238"</definedName>
    <definedName name="FDD_99_8">"A33603"</definedName>
    <definedName name="FDD_99_9">"A33969"</definedName>
    <definedName name="fdfgj">#REF!</definedName>
    <definedName name="FDP_0_1_aUrv" localSheetId="13">#REF!</definedName>
    <definedName name="FDP_0_1_aUrv" localSheetId="19">#REF!</definedName>
    <definedName name="FDP_0_1_aUrv">#REF!</definedName>
    <definedName name="FDP_10_1_aDrv" localSheetId="13">#REF!</definedName>
    <definedName name="FDP_10_1_aDrv" localSheetId="19">#REF!</definedName>
    <definedName name="FDP_10_1_aDrv">#REF!</definedName>
    <definedName name="FDP_107_1_aUrv" localSheetId="13">#REF!</definedName>
    <definedName name="FDP_107_1_aUrv" localSheetId="19">#REF!</definedName>
    <definedName name="FDP_107_1_aUrv">#REF!</definedName>
    <definedName name="FDP_11_1_aDrv" localSheetId="13">#REF!</definedName>
    <definedName name="FDP_11_1_aDrv" localSheetId="19">#REF!</definedName>
    <definedName name="FDP_11_1_aDrv">#REF!</definedName>
    <definedName name="FDP_111_1_aUrv" localSheetId="13">#REF!</definedName>
    <definedName name="FDP_111_1_aUrv" localSheetId="19">#REF!</definedName>
    <definedName name="FDP_111_1_aUrv">#REF!</definedName>
    <definedName name="FDP_112_1_aUrv" localSheetId="13">#REF!</definedName>
    <definedName name="FDP_112_1_aUrv" localSheetId="19">#REF!</definedName>
    <definedName name="FDP_112_1_aUrv">#REF!</definedName>
    <definedName name="FDP_113_1_aUrv" localSheetId="13">#REF!</definedName>
    <definedName name="FDP_113_1_aUrv" localSheetId="19">#REF!</definedName>
    <definedName name="FDP_113_1_aUrv">#REF!</definedName>
    <definedName name="FDP_114_1_aUrv" localSheetId="13">#REF!</definedName>
    <definedName name="FDP_114_1_aUrv" localSheetId="19">#REF!</definedName>
    <definedName name="FDP_114_1_aUrv">#REF!</definedName>
    <definedName name="FDP_115_1_aUrv" localSheetId="13">#REF!</definedName>
    <definedName name="FDP_115_1_aUrv" localSheetId="19">#REF!</definedName>
    <definedName name="FDP_115_1_aUrv">#REF!</definedName>
    <definedName name="FDP_12_1_aDrv" localSheetId="13">#REF!</definedName>
    <definedName name="FDP_12_1_aDrv" localSheetId="19">#REF!</definedName>
    <definedName name="FDP_12_1_aDrv">#REF!</definedName>
    <definedName name="FDP_126_1_aUrv" localSheetId="13">#REF!</definedName>
    <definedName name="FDP_126_1_aUrv" localSheetId="19">#REF!</definedName>
    <definedName name="FDP_126_1_aUrv">#REF!</definedName>
    <definedName name="FDP_127_1_aUrv" localSheetId="13">#REF!</definedName>
    <definedName name="FDP_127_1_aUrv" localSheetId="19">#REF!</definedName>
    <definedName name="FDP_127_1_aUrv">#REF!</definedName>
    <definedName name="FDP_128_1_aUrv" localSheetId="13">#REF!</definedName>
    <definedName name="FDP_128_1_aUrv" localSheetId="19">#REF!</definedName>
    <definedName name="FDP_128_1_aUrv">#REF!</definedName>
    <definedName name="FDP_129_1_aUrv" localSheetId="13">#REF!</definedName>
    <definedName name="FDP_129_1_aUrv" localSheetId="19">#REF!</definedName>
    <definedName name="FDP_129_1_aUrv">#REF!</definedName>
    <definedName name="FDP_13_1_aDrv" localSheetId="13">#REF!</definedName>
    <definedName name="FDP_13_1_aDrv" localSheetId="19">#REF!</definedName>
    <definedName name="FDP_13_1_aDrv">#REF!</definedName>
    <definedName name="FDP_131_1_aDrv" localSheetId="13">#REF!</definedName>
    <definedName name="FDP_131_1_aDrv" localSheetId="19">#REF!</definedName>
    <definedName name="FDP_131_1_aDrv">#REF!</definedName>
    <definedName name="FDP_134_1_aDrv" localSheetId="13">#REF!</definedName>
    <definedName name="FDP_134_1_aDrv" localSheetId="19">#REF!</definedName>
    <definedName name="FDP_134_1_aDrv">#REF!</definedName>
    <definedName name="FDP_135_1_aDrv" localSheetId="13">#REF!</definedName>
    <definedName name="FDP_135_1_aDrv" localSheetId="19">#REF!</definedName>
    <definedName name="FDP_135_1_aDrv">#REF!</definedName>
    <definedName name="FDP_137_1_aDdv" localSheetId="13">#REF!</definedName>
    <definedName name="FDP_137_1_aDdv" localSheetId="19">#REF!</definedName>
    <definedName name="FDP_137_1_aDdv">#REF!</definedName>
    <definedName name="FDP_139_1_aUrv" localSheetId="13">#REF!</definedName>
    <definedName name="FDP_139_1_aUrv" localSheetId="19">#REF!</definedName>
    <definedName name="FDP_139_1_aUrv">#REF!</definedName>
    <definedName name="FDP_14_1_aDrv" localSheetId="13">#REF!</definedName>
    <definedName name="FDP_14_1_aDrv" localSheetId="19">#REF!</definedName>
    <definedName name="FDP_14_1_aDrv">#REF!</definedName>
    <definedName name="FDP_140_1_aUrv" localSheetId="13">#REF!</definedName>
    <definedName name="FDP_140_1_aUrv" localSheetId="19">#REF!</definedName>
    <definedName name="FDP_140_1_aUrv">#REF!</definedName>
    <definedName name="FDP_141_1_aUrv" localSheetId="13">#REF!</definedName>
    <definedName name="FDP_141_1_aUrv" localSheetId="19">#REF!</definedName>
    <definedName name="FDP_141_1_aUrv">#REF!</definedName>
    <definedName name="FDP_143_1_aUrv" localSheetId="13">#REF!</definedName>
    <definedName name="FDP_143_1_aUrv" localSheetId="19">#REF!</definedName>
    <definedName name="FDP_143_1_aUrv">#REF!</definedName>
    <definedName name="FDP_144_1_aUrv" localSheetId="13">#REF!</definedName>
    <definedName name="FDP_144_1_aUrv" localSheetId="19">#REF!</definedName>
    <definedName name="FDP_144_1_aUrv">#REF!</definedName>
    <definedName name="FDP_15_1_aDrv" localSheetId="13">#REF!</definedName>
    <definedName name="FDP_15_1_aDrv" localSheetId="19">#REF!</definedName>
    <definedName name="FDP_15_1_aDrv">#REF!</definedName>
    <definedName name="FDP_16_1_aDrv" localSheetId="13">#REF!</definedName>
    <definedName name="FDP_16_1_aDrv" localSheetId="19">#REF!</definedName>
    <definedName name="FDP_16_1_aDrv">#REF!</definedName>
    <definedName name="FDP_17_1_aDrv" localSheetId="13">#REF!</definedName>
    <definedName name="FDP_17_1_aDrv" localSheetId="19">#REF!</definedName>
    <definedName name="FDP_17_1_aDrv">#REF!</definedName>
    <definedName name="FDP_18_1_aDrv" localSheetId="13">#REF!</definedName>
    <definedName name="FDP_18_1_aDrv" localSheetId="19">#REF!</definedName>
    <definedName name="FDP_18_1_aDrv">#REF!</definedName>
    <definedName name="FDP_19_1_aDrv" localSheetId="13">#REF!</definedName>
    <definedName name="FDP_19_1_aDrv" localSheetId="19">#REF!</definedName>
    <definedName name="FDP_19_1_aDrv">#REF!</definedName>
    <definedName name="FDP_20_1_aUrv" localSheetId="13">#REF!</definedName>
    <definedName name="FDP_20_1_aUrv" localSheetId="19">#REF!</definedName>
    <definedName name="FDP_20_1_aUrv">#REF!</definedName>
    <definedName name="FDP_21_1_aUrv" localSheetId="13">#REF!</definedName>
    <definedName name="FDP_21_1_aUrv" localSheetId="19">#REF!</definedName>
    <definedName name="FDP_21_1_aUrv">#REF!</definedName>
    <definedName name="FDP_22_1_aUrv" localSheetId="13">#REF!</definedName>
    <definedName name="FDP_22_1_aUrv" localSheetId="19">#REF!</definedName>
    <definedName name="FDP_22_1_aUrv">#REF!</definedName>
    <definedName name="FDP_23_1_aUrv" localSheetId="13">#REF!</definedName>
    <definedName name="FDP_23_1_aUrv" localSheetId="19">#REF!</definedName>
    <definedName name="FDP_23_1_aUrv">#REF!</definedName>
    <definedName name="FDP_24_1_aUrv" localSheetId="13">#REF!</definedName>
    <definedName name="FDP_24_1_aUrv" localSheetId="19">#REF!</definedName>
    <definedName name="FDP_24_1_aUrv">#REF!</definedName>
    <definedName name="FDP_25_1_aUrv" localSheetId="13">#REF!</definedName>
    <definedName name="FDP_25_1_aUrv" localSheetId="19">#REF!</definedName>
    <definedName name="FDP_25_1_aUrv">#REF!</definedName>
    <definedName name="FDP_26_1_aUrv" localSheetId="13">#REF!</definedName>
    <definedName name="FDP_26_1_aUrv" localSheetId="19">#REF!</definedName>
    <definedName name="FDP_26_1_aUrv">#REF!</definedName>
    <definedName name="FDP_27_1_aUrv" localSheetId="13">#REF!</definedName>
    <definedName name="FDP_27_1_aUrv" localSheetId="19">#REF!</definedName>
    <definedName name="FDP_27_1_aUrv">#REF!</definedName>
    <definedName name="FDP_28_1_aUrv" localSheetId="13">#REF!</definedName>
    <definedName name="FDP_28_1_aUrv" localSheetId="19">#REF!</definedName>
    <definedName name="FDP_28_1_aUrv">#REF!</definedName>
    <definedName name="FDP_280_1_aSrv" localSheetId="1">[13]Forecasts_VDF!#REF!</definedName>
    <definedName name="FDP_280_1_aSrv" localSheetId="13">#REF!</definedName>
    <definedName name="FDP_280_1_aSrv">#REF!</definedName>
    <definedName name="FDP_281_1_aSrv" localSheetId="1">[13]Forecasts_VDF!#REF!</definedName>
    <definedName name="FDP_281_1_aSrv" localSheetId="13">#REF!</definedName>
    <definedName name="FDP_281_1_aSrv">#REF!</definedName>
    <definedName name="FDP_282_1_aSrv" localSheetId="1">[13]Forecasts_VDF!#REF!</definedName>
    <definedName name="FDP_282_1_aSrv" localSheetId="13">#REF!</definedName>
    <definedName name="FDP_282_1_aSrv">#REF!</definedName>
    <definedName name="FDP_283_1_aSrv" localSheetId="1">[13]Forecasts_VDF!#REF!</definedName>
    <definedName name="FDP_283_1_aSrv" localSheetId="13">#REF!</definedName>
    <definedName name="FDP_283_1_aSrv">#REF!</definedName>
    <definedName name="FDP_29_1_aUrv" localSheetId="13">#REF!</definedName>
    <definedName name="FDP_29_1_aUrv" localSheetId="19">#REF!</definedName>
    <definedName name="FDP_29_1_aUrv">#REF!</definedName>
    <definedName name="FDP_30_1_aUrv" localSheetId="13">#REF!</definedName>
    <definedName name="FDP_30_1_aUrv" localSheetId="19">#REF!</definedName>
    <definedName name="FDP_30_1_aUrv">#REF!</definedName>
    <definedName name="FDP_31_1_aUrv" localSheetId="13">#REF!</definedName>
    <definedName name="FDP_31_1_aUrv" localSheetId="19">#REF!</definedName>
    <definedName name="FDP_31_1_aUrv">#REF!</definedName>
    <definedName name="FDP_32_1_aUrv" localSheetId="13">#REF!</definedName>
    <definedName name="FDP_32_1_aUrv" localSheetId="19">#REF!</definedName>
    <definedName name="FDP_32_1_aUrv">#REF!</definedName>
    <definedName name="FDP_33_1_aUrv" localSheetId="13">#REF!</definedName>
    <definedName name="FDP_33_1_aUrv" localSheetId="19">#REF!</definedName>
    <definedName name="FDP_33_1_aUrv">#REF!</definedName>
    <definedName name="FDP_34_1_aUrv" localSheetId="13">#REF!</definedName>
    <definedName name="FDP_34_1_aUrv" localSheetId="19">#REF!</definedName>
    <definedName name="FDP_34_1_aUrv">#REF!</definedName>
    <definedName name="FDP_35_1_aUrv" localSheetId="13">#REF!</definedName>
    <definedName name="FDP_35_1_aUrv" localSheetId="19">#REF!</definedName>
    <definedName name="FDP_35_1_aUrv">#REF!</definedName>
    <definedName name="FDP_36_1_aUrv" localSheetId="13">#REF!</definedName>
    <definedName name="FDP_36_1_aUrv" localSheetId="19">#REF!</definedName>
    <definedName name="FDP_36_1_aUrv">#REF!</definedName>
    <definedName name="FDP_37_1_aUrv" localSheetId="13">#REF!</definedName>
    <definedName name="FDP_37_1_aUrv" localSheetId="19">#REF!</definedName>
    <definedName name="FDP_37_1_aUrv">#REF!</definedName>
    <definedName name="FDP_38_1_aUrv" localSheetId="13">#REF!</definedName>
    <definedName name="FDP_38_1_aUrv" localSheetId="19">#REF!</definedName>
    <definedName name="FDP_38_1_aUrv">#REF!</definedName>
    <definedName name="FDP_39_1_aUrv" localSheetId="13">#REF!</definedName>
    <definedName name="FDP_39_1_aUrv" localSheetId="19">#REF!</definedName>
    <definedName name="FDP_39_1_aUrv">#REF!</definedName>
    <definedName name="FDP_41_1_aUrv" localSheetId="13">#REF!</definedName>
    <definedName name="FDP_41_1_aUrv" localSheetId="19">#REF!</definedName>
    <definedName name="FDP_41_1_aUrv">#REF!</definedName>
    <definedName name="FDP_42_1_aUrv" localSheetId="13">#REF!</definedName>
    <definedName name="FDP_42_1_aUrv" localSheetId="19">#REF!</definedName>
    <definedName name="FDP_42_1_aUrv">#REF!</definedName>
    <definedName name="FDP_43_1_aUrv" localSheetId="13">#REF!</definedName>
    <definedName name="FDP_43_1_aUrv" localSheetId="19">#REF!</definedName>
    <definedName name="FDP_43_1_aUrv">#REF!</definedName>
    <definedName name="FDP_44_1_aUrv" localSheetId="13">#REF!</definedName>
    <definedName name="FDP_44_1_aUrv" localSheetId="19">#REF!</definedName>
    <definedName name="FDP_44_1_aUrv">#REF!</definedName>
    <definedName name="FDP_45_1_aUrv" localSheetId="13">#REF!</definedName>
    <definedName name="FDP_45_1_aUrv" localSheetId="19">#REF!</definedName>
    <definedName name="FDP_45_1_aUrv">#REF!</definedName>
    <definedName name="FDP_46_1_aUrv" localSheetId="13">#REF!</definedName>
    <definedName name="FDP_46_1_aUrv" localSheetId="19">#REF!</definedName>
    <definedName name="FDP_46_1_aUrv">#REF!</definedName>
    <definedName name="FDP_47_1_aUrv" localSheetId="13">#REF!</definedName>
    <definedName name="FDP_47_1_aUrv" localSheetId="19">#REF!</definedName>
    <definedName name="FDP_47_1_aUrv">#REF!</definedName>
    <definedName name="FDP_48_1_aUrv" localSheetId="13">#REF!</definedName>
    <definedName name="FDP_48_1_aUrv" localSheetId="19">#REF!</definedName>
    <definedName name="FDP_48_1_aUrv">#REF!</definedName>
    <definedName name="FDP_49_1_aUrv" localSheetId="13">#REF!</definedName>
    <definedName name="FDP_49_1_aUrv" localSheetId="19">#REF!</definedName>
    <definedName name="FDP_49_1_aUrv">#REF!</definedName>
    <definedName name="FDP_50_1_aUrv" localSheetId="13">#REF!</definedName>
    <definedName name="FDP_50_1_aUrv" localSheetId="19">#REF!</definedName>
    <definedName name="FDP_50_1_aUrv">#REF!</definedName>
    <definedName name="FDP_51_1_aUrv" localSheetId="13">#REF!</definedName>
    <definedName name="FDP_51_1_aUrv" localSheetId="19">#REF!</definedName>
    <definedName name="FDP_51_1_aUrv">#REF!</definedName>
    <definedName name="FDP_52_1_aUrv" localSheetId="13">#REF!</definedName>
    <definedName name="FDP_52_1_aUrv" localSheetId="19">#REF!</definedName>
    <definedName name="FDP_52_1_aUrv">#REF!</definedName>
    <definedName name="FDP_53_1_aUrv" localSheetId="13">#REF!</definedName>
    <definedName name="FDP_53_1_aUrv" localSheetId="19">#REF!</definedName>
    <definedName name="FDP_53_1_aUrv">#REF!</definedName>
    <definedName name="FDP_53_1_rUrv" localSheetId="13">#REF!</definedName>
    <definedName name="FDP_53_1_rUrv" localSheetId="19">#REF!</definedName>
    <definedName name="FDP_53_1_rUrv">#REF!</definedName>
    <definedName name="FDP_54_1_aUrv" localSheetId="13">#REF!</definedName>
    <definedName name="FDP_54_1_aUrv" localSheetId="19">#REF!</definedName>
    <definedName name="FDP_54_1_aUrv">#REF!</definedName>
    <definedName name="FDP_55_1_aUrv" localSheetId="13">#REF!</definedName>
    <definedName name="FDP_55_1_aUrv" localSheetId="19">#REF!</definedName>
    <definedName name="FDP_55_1_aUrv">#REF!</definedName>
    <definedName name="FDP_8_1_aDrv" localSheetId="13">#REF!</definedName>
    <definedName name="FDP_8_1_aDrv" localSheetId="19">#REF!</definedName>
    <definedName name="FDP_8_1_aDrv">#REF!</definedName>
    <definedName name="FDP_9_1_aDrv" localSheetId="13">#REF!</definedName>
    <definedName name="FDP_9_1_aDrv" localSheetId="19">#REF!</definedName>
    <definedName name="FDP_9_1_aDrv">#REF!</definedName>
    <definedName name="FEIRAS">"$#REF!.$A$1:$O$1"</definedName>
    <definedName name="FEIRAS_10">"$#REF!.$A$1:$O$1"</definedName>
    <definedName name="FEIRAS_11">"$#REF!.$A$1:$O$1"</definedName>
    <definedName name="FEIRAS_3">#REF!</definedName>
    <definedName name="FEIRAS_5">"$#REF!.$A$1:$O$1"</definedName>
    <definedName name="FEIRAS_6">"$#REF!.$A$1:$O$1"</definedName>
    <definedName name="fer">#REF!</definedName>
    <definedName name="FERR">#REF!</definedName>
    <definedName name="FEVEREIRO">#REF!</definedName>
    <definedName name="FFFFF">#REF!</definedName>
    <definedName name="ffw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fw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fw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gsagvasdf">#REF!</definedName>
    <definedName name="FGTS_percentual">#REF!</definedName>
    <definedName name="Fiança">#REF!</definedName>
    <definedName name="FiguraPeças2">#REF!</definedName>
    <definedName name="FiguraPeçasFinal">#REF!</definedName>
    <definedName name="Filiais_Micros">#REF!</definedName>
    <definedName name="filialargent">#REF!</definedName>
    <definedName name="fin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nc.Resumen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BegofConstruction">#REF!</definedName>
    <definedName name="firma2">#REF!</definedName>
    <definedName name="first_year_int">#REF!</definedName>
    <definedName name="Five_yr_EPS_growth">#REF!</definedName>
    <definedName name="FL_01">#REF!</definedName>
    <definedName name="FL7_AN">#REF!</definedName>
    <definedName name="flag_contequity">#REF!</definedName>
    <definedName name="Fls_Caixa_20Kg">#REF!</definedName>
    <definedName name="Fls_Caixa_Box">#REF!</definedName>
    <definedName name="Fls_Caixa_MiniBox">#REF!</definedName>
    <definedName name="Fls_metro_Linear">#REF!</definedName>
    <definedName name="Fluxo" localSheetId="1">{#N/A,#N/A,FALSE,"OUT";#N/A,#N/A,FALSE,"NOV"}</definedName>
    <definedName name="Fluxo" localSheetId="3">{#N/A,#N/A,FALSE,"OUT";#N/A,#N/A,FALSE,"NOV"}</definedName>
    <definedName name="Fluxo">{#N/A,#N/A,FALSE,"OUT";#N/A,#N/A,FALSE,"NOV"}</definedName>
    <definedName name="Fluxo_AVI">#REF!</definedName>
    <definedName name="FLUXO_DE_CAIXA">#REF!</definedName>
    <definedName name="Fluxo_Jan_Fev" localSheetId="1">{#N/A,#N/A,FALSE,"OUT";#N/A,#N/A,FALSE,"NOV"}</definedName>
    <definedName name="Fluxo_Jan_Fev" localSheetId="3">{#N/A,#N/A,FALSE,"OUT";#N/A,#N/A,FALSE,"NOV"}</definedName>
    <definedName name="Fluxo_Jan_Fev">{#N/A,#N/A,FALSE,"OUT";#N/A,#N/A,FALSE,"NOV"}</definedName>
    <definedName name="Fluxo_manual">#REF!</definedName>
    <definedName name="Flx_Dolar_Maio">#REF!</definedName>
    <definedName name="FO">#REF!</definedName>
    <definedName name="FORDISPLAY">#REF!</definedName>
    <definedName name="Forecast">#REF!</definedName>
    <definedName name="FOREIGN">#REF!</definedName>
    <definedName name="formaenvio">#REF!</definedName>
    <definedName name="FORMULAS">#REF!</definedName>
    <definedName name="francis">#REF!</definedName>
    <definedName name="frdg" localSheetId="1">[11]!Header1-1&amp;"."&amp;MAX(1,COUNTA(INDEX(#REF!,MATCH([11]!Header1-1,#REF!,FALSE)):#REF!))</definedName>
    <definedName name="frdg">#REF!-1&amp;"."&amp;MAX(1,COUNTA(INDEX(#REF!,MATCH(#REF!-1,#REF!,FALSE)):#REF!))</definedName>
    <definedName name="freses">#REF!</definedName>
    <definedName name="fresfg" localSheetId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esfg" localSheetId="3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esfg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r">#REF!</definedName>
    <definedName name="fsdfsdfsdf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sdfsdfsdf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sdfsdfsdf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ss">#REF!</definedName>
    <definedName name="fthju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thju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thju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UEL11">#REF!</definedName>
    <definedName name="FUEL31">#REF!</definedName>
    <definedName name="fwere">#REF!</definedName>
    <definedName name="FX">#REF!</definedName>
    <definedName name="G">#REF!</definedName>
    <definedName name="G_1">#REF!</definedName>
    <definedName name="g_2">#REF!</definedName>
    <definedName name="g_lb">#REF!</definedName>
    <definedName name="GAC">#REF!</definedName>
    <definedName name="garantias">#REF!</definedName>
    <definedName name="GASG">#REF!</definedName>
    <definedName name="gaspax">#REF!</definedName>
    <definedName name="gastos">#REF!</definedName>
    <definedName name="gbv">#REF!</definedName>
    <definedName name="GCD">#REF!</definedName>
    <definedName name="GCE">#REF!</definedName>
    <definedName name="GDP">#REF!</definedName>
    <definedName name="GDPDATA">#REF!</definedName>
    <definedName name="GDPDATA2">#REF!</definedName>
    <definedName name="GDPDM91">#REF!</definedName>
    <definedName name="GDPDMB">#REF!</definedName>
    <definedName name="GDPDMH">#REF!</definedName>
    <definedName name="GDPDML">#REF!</definedName>
    <definedName name="GDPUS91">#REF!</definedName>
    <definedName name="GDPUSB">#REF!</definedName>
    <definedName name="GDPUSH">#REF!</definedName>
    <definedName name="GDPUSL">#REF!</definedName>
    <definedName name="GERAL">#REF!</definedName>
    <definedName name="gfgfg">#REF!</definedName>
    <definedName name="gggggggggg" localSheetId="13">#REF!</definedName>
    <definedName name="gggggggggg" localSheetId="19">#REF!</definedName>
    <definedName name="gggggggggg">#REF!</definedName>
    <definedName name="GIRO">#REF!</definedName>
    <definedName name="Gordura_BDI_Tx_Desc">#REF!</definedName>
    <definedName name="goto_cash_flow">#REF!</definedName>
    <definedName name="goto_economic_profit">#REF!</definedName>
    <definedName name="goto_wacc">#REF!</definedName>
    <definedName name="GPeças">#REF!</definedName>
    <definedName name="GR">#REF!</definedName>
    <definedName name="gr_objetos">#REF!</definedName>
    <definedName name="gr_objetos1">#REF!</definedName>
    <definedName name="gr_objetos2">#REF!</definedName>
    <definedName name="gr_objetos3">#REF!</definedName>
    <definedName name="gr_objetos4">#REF!</definedName>
    <definedName name="gr_objetos5">#REF!</definedName>
    <definedName name="gr_objetos6">#REF!</definedName>
    <definedName name="gr_objetos7">#REF!</definedName>
    <definedName name="gr_objetos8">#REF!</definedName>
    <definedName name="gr_objetos9">#REF!</definedName>
    <definedName name="graf">#REF!</definedName>
    <definedName name="GRAFICO">#REF!</definedName>
    <definedName name="Grafico_por_Cliente">#REF!</definedName>
    <definedName name="Grafico_por_Segmento">#REF!</definedName>
    <definedName name="GrupoEstatístico">#REF!</definedName>
    <definedName name="GrupoEstatísticoFinal">#REF!</definedName>
    <definedName name="GRV">#REF!</definedName>
    <definedName name="GSADF">#REF!</definedName>
    <definedName name="GTOS.VTAS.ADM.">#REF!</definedName>
    <definedName name="GUARITA">#REF!</definedName>
    <definedName name="H">#REF!</definedName>
    <definedName name="H_coletor">#REF!</definedName>
    <definedName name="H_extra_diurna_lav_vias_mês">#REF!</definedName>
    <definedName name="H_extra_diurna_prevista_cap_mec_mês">#REF!</definedName>
    <definedName name="H_extra_diurna_prevista_col_hosp_mês">#REF!</definedName>
    <definedName name="H_extra_diurna_prevista_coleta_dom_mês">#REF!</definedName>
    <definedName name="H_extra_diurna_prevista_coleta_seletiva_mês">#REF!</definedName>
    <definedName name="H_extra_diurna_prevista_eq_padrão_mês">#REF!</definedName>
    <definedName name="H_extra_diurna_prevista_lav_vias_mês">#REF!</definedName>
    <definedName name="H_extra_diurna_prevista_loc_cam_bas_mês">#REF!</definedName>
    <definedName name="H_extra_diurna_prevista_loc_pá_carr_mês">#REF!</definedName>
    <definedName name="H_extra_diurna_prevista_loc_trator_mês">#REF!</definedName>
    <definedName name="H_extra_diurna_prevista_op_aterro_mês">#REF!</definedName>
    <definedName name="H_extra_diurna_prevista_tra_RSSS_mês">#REF!</definedName>
    <definedName name="H_extra_diurna_prevista_usi_rec_com_mês">#REF!</definedName>
    <definedName name="H_extra_diurna_prevista_var_man_mês">#REF!</definedName>
    <definedName name="H_extra_not_prevista_coleta_dom_mês">#REF!</definedName>
    <definedName name="H_extra_noturna_prevista_col_hosp_mês">#REF!</definedName>
    <definedName name="H_extra_noturna_prevista_coleta_seletiva_mês">#REF!</definedName>
    <definedName name="H_extra_noturna_prevista_eq_padrão_mês">#REF!</definedName>
    <definedName name="H_extra_noturna_prevista_loc_cam_bas_mês">#REF!</definedName>
    <definedName name="H_extra_noturna_prevista_loc_pá_carr_mês">#REF!</definedName>
    <definedName name="H_extra_noturna_prevista_loc_trator_mês">#REF!</definedName>
    <definedName name="H_extra_noturna_prevista_op_aterro_mês">#REF!</definedName>
    <definedName name="H_extra_noturna_prevista_tra_RSSS_mês">#REF!</definedName>
    <definedName name="H_extra_noturna_prevista_usi_rec_com_mês">#REF!</definedName>
    <definedName name="H_extra_noturna_prevista_var_man_mês">#REF!</definedName>
    <definedName name="H_motorita">#REF!</definedName>
    <definedName name="HAR">#REF!</definedName>
    <definedName name="HARI">#REF!</definedName>
    <definedName name="HARIN">#REF!</definedName>
    <definedName name="HARINA">#REF!</definedName>
    <definedName name="he">#REF!</definedName>
    <definedName name="Header1" localSheetId="1">IF(COUNTA(#REF!)=0,0,INDEX(#REF!,MATCH(ROW(#REF!),#REF!,TRUE)))+1</definedName>
    <definedName name="Header1">IF(COUNTA(#REF!)=0,0,INDEX(#REF!,MATCH(ROW(#REF!),#REF!,TRUE)))+1</definedName>
    <definedName name="Header2" localSheetId="1">[11]!Header1-1&amp;"."&amp;MAX(1,COUNTA(INDEX(#REF!,MATCH([11]!Header1-1,#REF!,FALSE)):#REF!))</definedName>
    <definedName name="Header2">#REF!-1&amp;"."&amp;MAX(1,COUNTA(INDEX(#REF!,MATCH(#REF!-1,#REF!,FALSE)):#REF!))</definedName>
    <definedName name="HH">#REF!</definedName>
    <definedName name="hist_date">#REF!</definedName>
    <definedName name="HM">#REF!</definedName>
    <definedName name="hn.ExtDb">FALSE</definedName>
    <definedName name="hn.ModelType">"DEAL"</definedName>
    <definedName name="hn.ModelVersion">1</definedName>
    <definedName name="hn.NoUpload">0</definedName>
    <definedName name="hn.RolledForward">FALSE</definedName>
    <definedName name="home">#REF!</definedName>
    <definedName name="horas_dia">#REF!</definedName>
    <definedName name="HORAS_MENSAIS">#REF!</definedName>
    <definedName name="Horas_noturnas_cap_mec">#REF!</definedName>
    <definedName name="Horas_noturnas_col_hos">#REF!</definedName>
    <definedName name="Horas_noturnas_coleta_dom">#REF!</definedName>
    <definedName name="Horas_noturnas_coleta_seletiva">#REF!</definedName>
    <definedName name="Horas_noturnas_eq_padrão">#REF!</definedName>
    <definedName name="Horas_noturnas_lav_vias">#REF!</definedName>
    <definedName name="Horas_noturnas_lim_mercado">#REF!</definedName>
    <definedName name="Horas_noturnas_loc_cam_bas">#REF!</definedName>
    <definedName name="Horas_noturnas_loc_pá">#REF!</definedName>
    <definedName name="Horas_noturnas_loc_trator">#REF!</definedName>
    <definedName name="Horas_noturnas_op_aterro">#REF!</definedName>
    <definedName name="Horas_noturnas_trat_RSSS">#REF!</definedName>
    <definedName name="Horas_noturnas_usi_compostagem">#REF!</definedName>
    <definedName name="Horas_noturnas_varrição">#REF!</definedName>
    <definedName name="Horas_Trab">#REF!</definedName>
    <definedName name="HosCapa">#REF!</definedName>
    <definedName name="HosDetalhes">#REF!</definedName>
    <definedName name="hrd">#REF!</definedName>
    <definedName name="hthj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hj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hj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ML_CodePage">1252</definedName>
    <definedName name="HTML_Control" localSheetId="1">{"'Índice'!$A$1:$K$49"}</definedName>
    <definedName name="HTML_Control" localSheetId="3">{"'Índice'!$A$1:$K$49"}</definedName>
    <definedName name="HTML_Control">{"'Índice'!$A$1:$K$49"}</definedName>
    <definedName name="HTML_Control_1" localSheetId="1">{"'Índice'!$A$1:$K$49"}</definedName>
    <definedName name="HTML_Control_1" localSheetId="3">{"'Índice'!$A$1:$K$49"}</definedName>
    <definedName name="HTML_Control_1">{"'Índice'!$A$1:$K$49"}</definedName>
    <definedName name="HTML_Control_1_1" localSheetId="1">{"'Índice'!$A$1:$K$49"}</definedName>
    <definedName name="HTML_Control_1_1" localSheetId="3">{"'Índice'!$A$1:$K$49"}</definedName>
    <definedName name="HTML_Control_1_1">{"'Índice'!$A$1:$K$49"}</definedName>
    <definedName name="HTML_Control_1_1_1" localSheetId="1">{"'Índice'!$A$1:$K$49"}</definedName>
    <definedName name="HTML_Control_1_1_1" localSheetId="3">{"'Índice'!$A$1:$K$49"}</definedName>
    <definedName name="HTML_Control_1_1_1">{"'Índice'!$A$1:$K$49"}</definedName>
    <definedName name="HTML_Control_1_1_1_1" localSheetId="1">{"'Índice'!$A$1:$K$49"}</definedName>
    <definedName name="HTML_Control_1_1_1_1" localSheetId="3">{"'Índice'!$A$1:$K$49"}</definedName>
    <definedName name="HTML_Control_1_1_1_1">{"'Índice'!$A$1:$K$49"}</definedName>
    <definedName name="HTML_Control_1_1_2" localSheetId="1">{"'Índice'!$A$1:$K$49"}</definedName>
    <definedName name="HTML_Control_1_1_2" localSheetId="3">{"'Índice'!$A$1:$K$49"}</definedName>
    <definedName name="HTML_Control_1_1_2">{"'Índice'!$A$1:$K$49"}</definedName>
    <definedName name="HTML_Control_1_2" localSheetId="1">{"'Índice'!$A$1:$K$49"}</definedName>
    <definedName name="HTML_Control_1_2" localSheetId="3">{"'Índice'!$A$1:$K$49"}</definedName>
    <definedName name="HTML_Control_1_2">{"'Índice'!$A$1:$K$49"}</definedName>
    <definedName name="HTML_Control_1_2_1" localSheetId="1">{"'Índice'!$A$1:$K$49"}</definedName>
    <definedName name="HTML_Control_1_2_1" localSheetId="3">{"'Índice'!$A$1:$K$49"}</definedName>
    <definedName name="HTML_Control_1_2_1">{"'Índice'!$A$1:$K$49"}</definedName>
    <definedName name="HTML_Control_1_3" localSheetId="1">{"'Índice'!$A$1:$K$49"}</definedName>
    <definedName name="HTML_Control_1_3" localSheetId="3">{"'Índice'!$A$1:$K$49"}</definedName>
    <definedName name="HTML_Control_1_3">{"'Índice'!$A$1:$K$49"}</definedName>
    <definedName name="HTML_Control_1_3_1" localSheetId="1">{"'Índice'!$A$1:$K$49"}</definedName>
    <definedName name="HTML_Control_1_3_1" localSheetId="3">{"'Índice'!$A$1:$K$49"}</definedName>
    <definedName name="HTML_Control_1_3_1">{"'Índice'!$A$1:$K$49"}</definedName>
    <definedName name="HTML_Control_1_4" localSheetId="1">{"'Índice'!$A$1:$K$49"}</definedName>
    <definedName name="HTML_Control_1_4" localSheetId="3">{"'Índice'!$A$1:$K$49"}</definedName>
    <definedName name="HTML_Control_1_4">{"'Índice'!$A$1:$K$49"}</definedName>
    <definedName name="HTML_Control_1_5" localSheetId="1">{"'Índice'!$A$1:$K$49"}</definedName>
    <definedName name="HTML_Control_1_5" localSheetId="3">{"'Índice'!$A$1:$K$49"}</definedName>
    <definedName name="HTML_Control_1_5">{"'Índice'!$A$1:$K$49"}</definedName>
    <definedName name="HTML_Control_2" localSheetId="1">{"'Índice'!$A$1:$K$49"}</definedName>
    <definedName name="HTML_Control_2" localSheetId="3">{"'Índice'!$A$1:$K$49"}</definedName>
    <definedName name="HTML_Control_2">{"'Índice'!$A$1:$K$49"}</definedName>
    <definedName name="HTML_Control_2_1" localSheetId="1">{"'Índice'!$A$1:$K$49"}</definedName>
    <definedName name="HTML_Control_2_1" localSheetId="3">{"'Índice'!$A$1:$K$49"}</definedName>
    <definedName name="HTML_Control_2_1">{"'Índice'!$A$1:$K$49"}</definedName>
    <definedName name="HTML_Control_3" localSheetId="1">{"'Índice'!$A$1:$K$49"}</definedName>
    <definedName name="HTML_Control_3" localSheetId="3">{"'Índice'!$A$1:$K$49"}</definedName>
    <definedName name="HTML_Control_3">{"'Índice'!$A$1:$K$49"}</definedName>
    <definedName name="HTML_Control_3_1" localSheetId="1">{"'Índice'!$A$1:$K$49"}</definedName>
    <definedName name="HTML_Control_3_1" localSheetId="3">{"'Índice'!$A$1:$K$49"}</definedName>
    <definedName name="HTML_Control_3_1">{"'Índice'!$A$1:$K$49"}</definedName>
    <definedName name="HTML_Control_4" localSheetId="1">{"'Índice'!$A$1:$K$49"}</definedName>
    <definedName name="HTML_Control_4" localSheetId="3">{"'Índice'!$A$1:$K$49"}</definedName>
    <definedName name="HTML_Control_4">{"'Índice'!$A$1:$K$49"}</definedName>
    <definedName name="HTML_Control_5" localSheetId="1">{"'Índice'!$A$1:$K$49"}</definedName>
    <definedName name="HTML_Control_5" localSheetId="3">{"'Índice'!$A$1:$K$49"}</definedName>
    <definedName name="HTML_Control_5">{"'Índice'!$A$1:$K$49"}</definedName>
    <definedName name="HTML_Control2" localSheetId="1">{"'RATEIO RECEITA BRUTA'!$B$77:$C$106"}</definedName>
    <definedName name="HTML_Control2" localSheetId="3">{"'RATEIO RECEITA BRUTA'!$B$77:$C$106"}</definedName>
    <definedName name="HTML_Control2">{"'RATEIO RECEITA BRUTA'!$B$77:$C$106"}</definedName>
    <definedName name="HTML_Description">""</definedName>
    <definedName name="HTML_Email">""</definedName>
    <definedName name="HTML_Header">"Índice"</definedName>
    <definedName name="HTML_LastUpdate">"12/08/1999"</definedName>
    <definedName name="HTML_LineAfter">FALSE</definedName>
    <definedName name="HTML_LineBefore">FALSE</definedName>
    <definedName name="HTML_Name">"Rodovia das Cataratas"</definedName>
    <definedName name="HTML_OBDlg2">TRUE</definedName>
    <definedName name="HTML_OBDlg4">TRUE</definedName>
    <definedName name="HTML_OS">0</definedName>
    <definedName name="HTML_PathFile">"\\Server_1\sig\07 Julho\Informe\MeuHTML.htm"</definedName>
    <definedName name="HTML_PathFileMac">"Macintosh HD:HomePageStuff:New_Home_Page:datafile:histret.html"</definedName>
    <definedName name="HTML_Title">"Gerência de Administração e Controle de Gestão"</definedName>
    <definedName name="HTML1_1">"[ReturnsHistorical]Sheet1!$A$1:$D$77"</definedName>
    <definedName name="HTML1_10">""</definedName>
    <definedName name="HTML1_11">1</definedName>
    <definedName name="HTML1_12">"Zip 100:New_Home_Page:datafile:histret.html"</definedName>
    <definedName name="HTML1_2">1</definedName>
    <definedName name="HTML1_3">"ReturnsHistorical"</definedName>
    <definedName name="HTML1_4">"Historical Returns on Stocks, Bonds and Bills"</definedName>
    <definedName name="HTML1_5">"Ibbotson Data"</definedName>
    <definedName name="HTML1_6">-4146</definedName>
    <definedName name="HTML1_7">-4146</definedName>
    <definedName name="HTML1_8">"3/17/97"</definedName>
    <definedName name="HTML1_9">"Aswath Damodaran"</definedName>
    <definedName name="HTML2_1">"[histret.xls]Sheet1!$A$1:$G$85"</definedName>
    <definedName name="HTML2_10">""</definedName>
    <definedName name="HTML2_11">1</definedName>
    <definedName name="HTML2_12">"Macintosh HD:New_Home_Page:datafile:histret.html"</definedName>
    <definedName name="HTML2_2">1</definedName>
    <definedName name="HTML2_3">"Historical Returns"</definedName>
    <definedName name="HTML2_4">"Historical Returns on Stocks, Bonds and Bills"</definedName>
    <definedName name="HTML2_5">""</definedName>
    <definedName name="HTML2_6">1</definedName>
    <definedName name="HTML2_7">1</definedName>
    <definedName name="HTML2_8">"2/3/98"</definedName>
    <definedName name="HTML2_9">"Aswath Damodaran"</definedName>
    <definedName name="HTMLCount">2</definedName>
    <definedName name="hxgasygxbiuxhio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hxgasygxbiuxhio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hxgasygxbiuxhio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i">#REF!</definedName>
    <definedName name="I8O" localSheetId="1">{#N/A,#N/A,FALSE,"JUN";#N/A,#N/A,FALSE,"JUL"}</definedName>
    <definedName name="I8O" localSheetId="3">{#N/A,#N/A,FALSE,"JUN";#N/A,#N/A,FALSE,"JUL"}</definedName>
    <definedName name="I8O">{#N/A,#N/A,FALSE,"JUN";#N/A,#N/A,FALSE,"JUL"}</definedName>
    <definedName name="I9O" localSheetId="1">{#N/A,#N/A,FALSE,"JUN";#N/A,#N/A,FALSE,"JUL"}</definedName>
    <definedName name="I9O" localSheetId="3">{#N/A,#N/A,FALSE,"JUN";#N/A,#N/A,FALSE,"JUL"}</definedName>
    <definedName name="I9O">{#N/A,#N/A,FALSE,"JUN";#N/A,#N/A,FALSE,"JUL"}</definedName>
    <definedName name="ICC_GLOBAL">#REF!</definedName>
    <definedName name="ICMS">#REF!</definedName>
    <definedName name="ICMS_Compra">#REF!</definedName>
    <definedName name="ICMS_Venda">#REF!</definedName>
    <definedName name="Idioma">#REF!</definedName>
    <definedName name="Ifaturai">#REF!</definedName>
    <definedName name="IFH">#REF!</definedName>
    <definedName name="II" localSheetId="1">{#N/A,#N/A,FALSE,"JUN";#N/A,#N/A,FALSE,"JUL"}</definedName>
    <definedName name="II" localSheetId="3">{#N/A,#N/A,FALSE,"JUN";#N/A,#N/A,FALSE,"JUL"}</definedName>
    <definedName name="II">{#N/A,#N/A,FALSE,"JUN";#N/A,#N/A,FALSE,"JUL"}</definedName>
    <definedName name="III">#REF!</definedName>
    <definedName name="Imobilizado_Existente_Bruto">#REF!</definedName>
    <definedName name="IMP_10">#REF!</definedName>
    <definedName name="IMP_15">#REF!</definedName>
    <definedName name="IMP_20">#REF!</definedName>
    <definedName name="imp_audit">#REF!</definedName>
    <definedName name="impbal">#REF!</definedName>
    <definedName name="Import.Desoneracao">OFFSET(#REF!,0,-1)</definedName>
    <definedName name="Impostos">#REF!</definedName>
    <definedName name="IMPR1">#REF!</definedName>
    <definedName name="IMPR2">#REF!</definedName>
    <definedName name="IMPR3">#REF!</definedName>
    <definedName name="imprepyG">#REF!</definedName>
    <definedName name="IMPRI">#REF!</definedName>
    <definedName name="IMPTO">#REF!</definedName>
    <definedName name="INCFIS">"Texto 3"</definedName>
    <definedName name="INCOME_PTE" localSheetId="1">{#N/A,#N/A,FALSE,"JUN";#N/A,#N/A,FALSE,"JUL"}</definedName>
    <definedName name="INCOME_PTE" localSheetId="3">{#N/A,#N/A,FALSE,"JUN";#N/A,#N/A,FALSE,"JUL"}</definedName>
    <definedName name="INCOME_PTE">{#N/A,#N/A,FALSE,"JUN";#N/A,#N/A,FALSE,"JUL"}</definedName>
    <definedName name="IND">#REF!</definedName>
    <definedName name="IndCapa">#REF!</definedName>
    <definedName name="IndCapa_1">#REF!</definedName>
    <definedName name="IndDetalhes">#REF!</definedName>
    <definedName name="IndDetalhes_1">#REF!</definedName>
    <definedName name="Index_Average_of_Year">#REF!</definedName>
    <definedName name="Index_End_of_Year">#REF!</definedName>
    <definedName name="Index_EOY_AOY">#REF!</definedName>
    <definedName name="INDEXPAGTO2">#REF!</definedName>
    <definedName name="ÍNDICE">#REF!</definedName>
    <definedName name="IndiceDestino">#REF!</definedName>
    <definedName name="INDMOIS">#REF!</definedName>
    <definedName name="INDRESM1">#REF!</definedName>
    <definedName name="Inflación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tion">#REF!</definedName>
    <definedName name="inflation_factor">#REF!</definedName>
    <definedName name="INFLATON">#REF!</definedName>
    <definedName name="inicial">#REF!</definedName>
    <definedName name="Início_tur_not_col_sel">#REF!</definedName>
    <definedName name="InícioMemoCalc">#REF!</definedName>
    <definedName name="ins">#REF!</definedName>
    <definedName name="Insalub_Grau_Máx">#REF!</definedName>
    <definedName name="Insalub_Grau_Méd">#REF!</definedName>
    <definedName name="Insalub_Grau_Mín">#REF!</definedName>
    <definedName name="INSALUBRIDADE">#REF!</definedName>
    <definedName name="insta">#REF!</definedName>
    <definedName name="insu">#REF!</definedName>
    <definedName name="insum">#REF!</definedName>
    <definedName name="insumos">#REF!</definedName>
    <definedName name="INSUMOS_USADOS">#REF!</definedName>
    <definedName name="Int_Rate">#REF!</definedName>
    <definedName name="INTDM91">#REF!</definedName>
    <definedName name="INTDMB">#REF!</definedName>
    <definedName name="interessement">#REF!</definedName>
    <definedName name="INTUS91">#REF!</definedName>
    <definedName name="inv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ST">#REF!</definedName>
    <definedName name="Invest_99">#REF!</definedName>
    <definedName name="INVESTI">#REF!</definedName>
    <definedName name="INVESTIMENTO">#REF!</definedName>
    <definedName name="Investimento_Sem2_99">#REF!</definedName>
    <definedName name="Investimentos">#REF!</definedName>
    <definedName name="io">#REF!</definedName>
    <definedName name="IOF">#REF!</definedName>
    <definedName name="IP">#REF!</definedName>
    <definedName name="IPI">#REF!</definedName>
    <definedName name="ipiespecial">#REF!</definedName>
    <definedName name="IQ">#REF!</definedName>
    <definedName name="IQ_1_4_FAMILY_JUNIOR_LIENS_CHARGE_OFFS_FDIC">"c6605"</definedName>
    <definedName name="IQ_1_4_FAMILY_JUNIOR_LIENS_NET_CHARGE_OFFS_FDIC">"c6643"</definedName>
    <definedName name="IQ_1_4_FAMILY_JUNIOR_LIENS_RECOVERIES_FDIC">"c6624"</definedName>
    <definedName name="IQ_1_4_FAMILY_SENIOR_LIENS_CHARGE_OFFS_FDIC">"c6604"</definedName>
    <definedName name="IQ_1_4_FAMILY_SENIOR_LIENS_NET_CHARGE_OFFS_FDIC">"c6642"</definedName>
    <definedName name="IQ_1_4_FAMILY_SENIOR_LIENS_RECOVERIES_FDIC">"c6623"</definedName>
    <definedName name="IQ_1_4_HOME_EQUITY_NET_LOANS_FDIC">"c6441"</definedName>
    <definedName name="IQ_1_4_RESIDENTIAL_FIRST_LIENS_NET_LOANS_FDIC">"c6439"</definedName>
    <definedName name="IQ_1_4_RESIDENTIAL_JUNIOR_LIENS_NET_LOANS_FDIC">"c6440"</definedName>
    <definedName name="IQ_1_4_RESIDENTIAL_LOANS_FDIC">"c6310"</definedName>
    <definedName name="IQ_ACCOUNT_CHANGE">"c1449"</definedName>
    <definedName name="IQ_ACCOUNTING_STANDARD">"c4539"</definedName>
    <definedName name="IQ_ACCOUNTING_STANDARD_CIQ">"c5092"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CAGR">"c6159"</definedName>
    <definedName name="IQ_ACCT_RECV_10YR_ANN_GROWTH">"c1924"</definedName>
    <definedName name="IQ_ACCT_RECV_1YR_ANN_GROWTH">"c1919"</definedName>
    <definedName name="IQ_ACCT_RECV_2YR_ANN_CAGR">"c6155"</definedName>
    <definedName name="IQ_ACCT_RECV_2YR_ANN_GROWTH">"c1920"</definedName>
    <definedName name="IQ_ACCT_RECV_3YR_ANN_CAGR">"c6156"</definedName>
    <definedName name="IQ_ACCT_RECV_3YR_ANN_GROWTH">"c1921"</definedName>
    <definedName name="IQ_ACCT_RECV_5YR_ANN_CAGR">"c6157"</definedName>
    <definedName name="IQ_ACCT_RECV_5YR_ANN_GROWTH">"c1922"</definedName>
    <definedName name="IQ_ACCT_RECV_7YR_ANN_CAGR">"c6158"</definedName>
    <definedName name="IQ_ACCT_RECV_7YR_ANN_GROWTH">"c1923"</definedName>
    <definedName name="IQ_ACCUM_DEP">"c1340"</definedName>
    <definedName name="IQ_ACCUMULATED_PENSION_OBLIGATION">"c2244"</definedName>
    <definedName name="IQ_ACCUMULATED_PENSION_OBLIGATION_DOMESTIC">"c2657"</definedName>
    <definedName name="IQ_ACCUMULATED_PENSION_OBLIGATION_FOREIGN">"c2665"</definedName>
    <definedName name="IQ_ACQ_COST_SUB">"c2125"</definedName>
    <definedName name="IQ_ACQ_COSTS_CAPITALIZED">"c5"</definedName>
    <definedName name="IQ_ACQUIRE_REAL_ESTATE_CF">"c6"</definedName>
    <definedName name="IQ_ACQUIRED_BY_REPORTING_BANK_FDIC">"c6535"</definedName>
    <definedName name="IQ_ACQUISITION_RE_ASSETS">"c1628"</definedName>
    <definedName name="IQ_AD">"c7"</definedName>
    <definedName name="IQ_ADD_PAID_IN">"c1344"</definedName>
    <definedName name="IQ_ADDIN">"AUTO"</definedName>
    <definedName name="IQ_ADDITIONAL_NON_INT_INC_FDIC">"c6574"</definedName>
    <definedName name="IQ_ADJ_AVG_BANK_ASSETS">"c2671"</definedName>
    <definedName name="IQ_ADJUSTABLE_RATE_LOANS_FDIC">"c6375"</definedName>
    <definedName name="IQ_ADMIN_RATIO">"c2784"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">"c6195"</definedName>
    <definedName name="IQ_AE_REIT">"c13"</definedName>
    <definedName name="IQ_AE_UTI">"c14"</definedName>
    <definedName name="IQ_AFTER_TAX_INCOME_FDIC">"c6583"</definedName>
    <definedName name="IQ_AGRICULTURAL_PRODUCTION_CHARGE_OFFS_FDIC">"c6597"</definedName>
    <definedName name="IQ_AGRICULTURAL_PRODUCTION_CHARGE_OFFS_LESS_THAN_300M_FDIC">"c6655"</definedName>
    <definedName name="IQ_AGRICULTURAL_PRODUCTION_NET_CHARGE_OFFS_FDIC">"c6635"</definedName>
    <definedName name="IQ_AGRICULTURAL_PRODUCTION_NET_CHARGE_OFFS_LESS_THAN_300M_FDIC">"c6657"</definedName>
    <definedName name="IQ_AGRICULTURAL_PRODUCTION_RECOVERIES_FDIC">"c6616"</definedName>
    <definedName name="IQ_AGRICULTURAL_PRODUCTION_RECOVERIES_LESS_THAN_300M_FDIC">"c6656"</definedName>
    <definedName name="IQ_AH_EARNED">"c2744"</definedName>
    <definedName name="IQ_AH_POLICY_BENEFITS_EXP">"c2789"</definedName>
    <definedName name="IQ_AIR_AIRPLANES_NOT_IN_SERVICE">"c2842"</definedName>
    <definedName name="IQ_AIR_AIRPLANES_SUBLEASED">"c2841"</definedName>
    <definedName name="IQ_AIR_ASK">"c2813"</definedName>
    <definedName name="IQ_AIR_ASK_INCREASE">"c2826"</definedName>
    <definedName name="IQ_AIR_ASM">"c2812"</definedName>
    <definedName name="IQ_AIR_ASM_INCREASE">"c2825"</definedName>
    <definedName name="IQ_AIR_AVG_AGE">"c2843"</definedName>
    <definedName name="IQ_AIR_BREAK_EVEN_FACTOR">"c2822"</definedName>
    <definedName name="IQ_AIR_CAPITAL_LEASE">"c2833"</definedName>
    <definedName name="IQ_AIR_COMPLETION_FACTOR">"c2824"</definedName>
    <definedName name="IQ_AIR_ENPLANED_PSGRS">"c2809"</definedName>
    <definedName name="IQ_AIR_FUEL_CONSUMED">"c2806"</definedName>
    <definedName name="IQ_AIR_FUEL_CONSUMED_L">"c2807"</definedName>
    <definedName name="IQ_AIR_FUEL_COST">"c2803"</definedName>
    <definedName name="IQ_AIR_FUEL_COST_L">"c2804"</definedName>
    <definedName name="IQ_AIR_FUEL_EXP">"c2802"</definedName>
    <definedName name="IQ_AIR_FUEL_EXP_PERCENT">"c2805"</definedName>
    <definedName name="IQ_AIR_LEASED">"c2835"</definedName>
    <definedName name="IQ_AIR_LOAD_FACTOR">"c2823"</definedName>
    <definedName name="IQ_AIR_NEW_AIRPLANES">"c2839"</definedName>
    <definedName name="IQ_AIR_OPER_EXP_ASK">"c2821"</definedName>
    <definedName name="IQ_AIR_OPER_EXP_ASM">"c2820"</definedName>
    <definedName name="IQ_AIR_OPER_LEASE">"c2834"</definedName>
    <definedName name="IQ_AIR_OPER_REV_YIELD_ASK">"c2819"</definedName>
    <definedName name="IQ_AIR_OPER_REV_YIELD_ASM">"c2818"</definedName>
    <definedName name="IQ_AIR_OPTIONS">"c2837"</definedName>
    <definedName name="IQ_AIR_ORDERS">"c2836"</definedName>
    <definedName name="IQ_AIR_OWNED">"c2832"</definedName>
    <definedName name="IQ_AIR_PSGR_REV_YIELD_ASK">"c2817"</definedName>
    <definedName name="IQ_AIR_PSGR_REV_YIELD_ASM">"c2816"</definedName>
    <definedName name="IQ_AIR_PSGR_REV_YIELD_RPK">"c2815"</definedName>
    <definedName name="IQ_AIR_PSGR_REV_YIELD_RPM">"c2814"</definedName>
    <definedName name="IQ_AIR_PURCHASE_RIGHTS">"c2838"</definedName>
    <definedName name="IQ_AIR_RETIRED_AIRPLANES">"c2840"</definedName>
    <definedName name="IQ_AIR_REV_PSGRS_CARRIED">"c2808"</definedName>
    <definedName name="IQ_AIR_REV_SCHEDULED_SERVICE">"c2830"</definedName>
    <definedName name="IQ_AIR_RPK">"c2811"</definedName>
    <definedName name="IQ_AIR_RPM">"c2810"</definedName>
    <definedName name="IQ_AIR_STAGE_LENGTH">"c2828"</definedName>
    <definedName name="IQ_AIR_STAGE_LENGTH_KM">"c2829"</definedName>
    <definedName name="IQ_AIR_TOTAL">"c2831"</definedName>
    <definedName name="IQ_AIR_UTILIZATION">"c2827"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CAGR">"c6035"</definedName>
    <definedName name="IQ_ALLOWANCE_10YR_ANN_GROWTH">"c18"</definedName>
    <definedName name="IQ_ALLOWANCE_1YR_ANN_GROWTH">"c19"</definedName>
    <definedName name="IQ_ALLOWANCE_2YR_ANN_CAGR">"c6036"</definedName>
    <definedName name="IQ_ALLOWANCE_2YR_ANN_GROWTH">"c20"</definedName>
    <definedName name="IQ_ALLOWANCE_3YR_ANN_CAGR">"c6037"</definedName>
    <definedName name="IQ_ALLOWANCE_3YR_ANN_GROWTH">"c21"</definedName>
    <definedName name="IQ_ALLOWANCE_5YR_ANN_CAGR">"c6038"</definedName>
    <definedName name="IQ_ALLOWANCE_5YR_ANN_GROWTH">"c22"</definedName>
    <definedName name="IQ_ALLOWANCE_7YR_ANN_CAGR">"c6039"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ENDED_BALANCE_PREVIOUS_YR_FDIC">"c6499"</definedName>
    <definedName name="IQ_AMORT_EXPENSE_FDIC">"c6677"</definedName>
    <definedName name="IQ_AMORTIZATION">"c1591"</definedName>
    <definedName name="IQ_AMORTIZED_COST_FDIC">"c6426"</definedName>
    <definedName name="IQ_AMT_OUT">"c2145"</definedName>
    <definedName name="IQ_ANNU_DISTRIBUTION_UNIT">"c3004"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">"c6196"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">"c6197"</definedName>
    <definedName name="IQ_AR_REIT">"c43"</definedName>
    <definedName name="IQ_AR_TURNS">"c44"</definedName>
    <definedName name="IQ_AR_UTI">"c45"</definedName>
    <definedName name="IQ_ARPU">"c2126"</definedName>
    <definedName name="IQ_ASSET_BACKED_FDIC">"c6301"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">"c6198"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">"c6199"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HELD_FDIC">"c6305"</definedName>
    <definedName name="IQ_ASSETS_OPER_LEASE_DEPR">"c2070"</definedName>
    <definedName name="IQ_ASSETS_OPER_LEASE_GROSS">"c2071"</definedName>
    <definedName name="IQ_ASSETS_PER_EMPLOYEE_FDIC">"c6737"</definedName>
    <definedName name="IQ_ASSETS_SOLD_1_4_FAMILY_LOANS_FDIC">"c6686"</definedName>
    <definedName name="IQ_ASSETS_SOLD_AUTO_LOANS_FDIC">"c6680"</definedName>
    <definedName name="IQ_ASSETS_SOLD_CL_LOANS_FDIC">"c6681"</definedName>
    <definedName name="IQ_ASSETS_SOLD_CREDIT_CARDS_RECEIVABLES_FDIC">"c6683"</definedName>
    <definedName name="IQ_ASSETS_SOLD_HOME_EQUITY_LINES_FDIC">"c6684"</definedName>
    <definedName name="IQ_ASSETS_SOLD_OTHER_CONSUMER_LOANS_FDIC">"c6682"</definedName>
    <definedName name="IQ_ASSETS_SOLD_OTHER_LOANS_FDIC">"c6685"</definedName>
    <definedName name="IQ_ASSUMED_AH_EARNED">"c2741"</definedName>
    <definedName name="IQ_ASSUMED_EARNED">"c2731"</definedName>
    <definedName name="IQ_ASSUMED_LIFE_EARNED">"c2736"</definedName>
    <definedName name="IQ_ASSUMED_LIFE_IN_FORCE">"c2766"</definedName>
    <definedName name="IQ_ASSUMED_PC_EARNED">"c2746"</definedName>
    <definedName name="IQ_ASSUMED_WRITTEN">"c2725"</definedName>
    <definedName name="IQ_AUDITOR_NAME">"c1539"</definedName>
    <definedName name="IQ_AUDITOR_OPINION">"c1540"</definedName>
    <definedName name="IQ_AUTO_WRITTEN">"c62"</definedName>
    <definedName name="IQ_AVAILABLE_FOR_SALE_FDIC">"c6409"</definedName>
    <definedName name="IQ_AVERAGE_ASSETS_FDIC">"c6362"</definedName>
    <definedName name="IQ_AVERAGE_ASSETS_QUART_FDIC">"c6363"</definedName>
    <definedName name="IQ_AVERAGE_EARNING_ASSETS_FDIC">"c6748"</definedName>
    <definedName name="IQ_AVERAGE_EQUITY_FDIC">"c6749"</definedName>
    <definedName name="IQ_AVERAGE_LOANS_FDIC">"c6750"</definedName>
    <definedName name="IQ_AVG_BANK_ASSETS">"c2072"</definedName>
    <definedName name="IQ_AVG_BANK_LOANS">"c2073"</definedName>
    <definedName name="IQ_AVG_BROKER_REC">"c63"</definedName>
    <definedName name="IQ_AVG_BROKER_REC_CIQ">"c3612"</definedName>
    <definedName name="IQ_AVG_BROKER_REC_NO">"c64"</definedName>
    <definedName name="IQ_AVG_BROKER_REC_NO_CIQ">"c4657"</definedName>
    <definedName name="IQ_AVG_BROKER_REC_NO_REUT">"c5315"</definedName>
    <definedName name="IQ_AVG_BROKER_REC_REUT">"c3630"</definedName>
    <definedName name="IQ_AVG_DAILY_VOL">"c65"</definedName>
    <definedName name="IQ_AVG_EMPLOYEES">"c6019"</definedName>
    <definedName name="IQ_AVG_INDUSTRY_REC">"c4455"</definedName>
    <definedName name="IQ_AVG_INDUSTRY_REC_CIQ">"c4984"</definedName>
    <definedName name="IQ_AVG_INDUSTRY_REC_NO">"c4454"</definedName>
    <definedName name="IQ_AVG_INDUSTRY_REC_NO_CIQ">"c4983"</definedName>
    <definedName name="IQ_AVG_INT_BEAR_LIAB">"c66"</definedName>
    <definedName name="IQ_AVG_INT_BEAR_LIAB_10YR_ANN_CAGR">"c6040"</definedName>
    <definedName name="IQ_AVG_INT_BEAR_LIAB_10YR_ANN_GROWTH">"c67"</definedName>
    <definedName name="IQ_AVG_INT_BEAR_LIAB_1YR_ANN_GROWTH">"c68"</definedName>
    <definedName name="IQ_AVG_INT_BEAR_LIAB_2YR_ANN_CAGR">"c6041"</definedName>
    <definedName name="IQ_AVG_INT_BEAR_LIAB_2YR_ANN_GROWTH">"c69"</definedName>
    <definedName name="IQ_AVG_INT_BEAR_LIAB_3YR_ANN_CAGR">"c6042"</definedName>
    <definedName name="IQ_AVG_INT_BEAR_LIAB_3YR_ANN_GROWTH">"c70"</definedName>
    <definedName name="IQ_AVG_INT_BEAR_LIAB_5YR_ANN_CAGR">"c6043"</definedName>
    <definedName name="IQ_AVG_INT_BEAR_LIAB_5YR_ANN_GROWTH">"c71"</definedName>
    <definedName name="IQ_AVG_INT_BEAR_LIAB_7YR_ANN_CAGR">"c6044"</definedName>
    <definedName name="IQ_AVG_INT_BEAR_LIAB_7YR_ANN_GROWTH">"c72"</definedName>
    <definedName name="IQ_AVG_INT_EARN_ASSETS">"c73"</definedName>
    <definedName name="IQ_AVG_INT_EARN_ASSETS_10YR_ANN_CAGR">"c6045"</definedName>
    <definedName name="IQ_AVG_INT_EARN_ASSETS_10YR_ANN_GROWTH">"c74"</definedName>
    <definedName name="IQ_AVG_INT_EARN_ASSETS_1YR_ANN_GROWTH">"c75"</definedName>
    <definedName name="IQ_AVG_INT_EARN_ASSETS_2YR_ANN_CAGR">"c6046"</definedName>
    <definedName name="IQ_AVG_INT_EARN_ASSETS_2YR_ANN_GROWTH">"c76"</definedName>
    <definedName name="IQ_AVG_INT_EARN_ASSETS_3YR_ANN_CAGR">"c6047"</definedName>
    <definedName name="IQ_AVG_INT_EARN_ASSETS_3YR_ANN_GROWTH">"c77"</definedName>
    <definedName name="IQ_AVG_INT_EARN_ASSETS_5YR_ANN_CAGR">"c6048"</definedName>
    <definedName name="IQ_AVG_INT_EARN_ASSETS_5YR_ANN_GROWTH">"c78"</definedName>
    <definedName name="IQ_AVG_INT_EARN_ASSETS_7YR_ANN_CAGR">"c6049"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MP_EMPLOYEES">"c6020"</definedName>
    <definedName name="IQ_AVG_TEV">"c84"</definedName>
    <definedName name="IQ_AVG_VOLUME">"c1346"</definedName>
    <definedName name="IQ_BALANCES_DUE_DEPOSITORY_INSTITUTIONS_FDIC">"c6389"</definedName>
    <definedName name="IQ_BALANCES_DUE_FOREIGN_FDIC">"c6391"</definedName>
    <definedName name="IQ_BALANCES_DUE_FRB_FDIC">"c6393"</definedName>
    <definedName name="IQ_BANK_BENEFICIARY_FDIC">"c6505"</definedName>
    <definedName name="IQ_BANK_DEBT">"c2544"</definedName>
    <definedName name="IQ_BANK_DEBT_PCT">"c2545"</definedName>
    <definedName name="IQ_BANK_GUARANTOR_FDIC">"c6506"</definedName>
    <definedName name="IQ_BANK_PREMISES_FDIC">"c6329"</definedName>
    <definedName name="IQ_BANK_SECURITIZATION_1_4_FAMILY_LOANS_FDIC">"c6721"</definedName>
    <definedName name="IQ_BANK_SECURITIZATION_AUTO_LOANS_FDIC">"c6715"</definedName>
    <definedName name="IQ_BANK_SECURITIZATION_CL_LOANS_FDIC">"c6716"</definedName>
    <definedName name="IQ_BANK_SECURITIZATION_CREDIT_CARDS_RECEIVABLES_FDIC">"c6718"</definedName>
    <definedName name="IQ_BANK_SECURITIZATION_HOME_EQUITY_LINES_FDIC">"c6719"</definedName>
    <definedName name="IQ_BANK_SECURITIZATION_OTHER_CONSUMER_LOANS_FDIC">"c6717"</definedName>
    <definedName name="IQ_BANK_SECURITIZATION_OTHER_LOANS_FDIC">"c6720"</definedName>
    <definedName name="IQ_BANKS_FOREIGN_COUNTRIES_TOTAL_DEPOSITS_FDIC">"c6475"</definedName>
    <definedName name="IQ_BASIC_EPS_EXCL">"c85"</definedName>
    <definedName name="IQ_BASIC_EPS_INCL">"c86"</definedName>
    <definedName name="IQ_BASIC_NORMAL_EPS">"c1592"</definedName>
    <definedName name="IQ_BASIC_OUTSTANDING_CURRENT_EST">"c4128"</definedName>
    <definedName name="IQ_BASIC_OUTSTANDING_CURRENT_EST_CIQ">"c4541"</definedName>
    <definedName name="IQ_BASIC_OUTSTANDING_CURRENT_HIGH_EST">"c4129"</definedName>
    <definedName name="IQ_BASIC_OUTSTANDING_CURRENT_HIGH_EST_CIQ">"c4542"</definedName>
    <definedName name="IQ_BASIC_OUTSTANDING_CURRENT_LOW_EST">"c4130"</definedName>
    <definedName name="IQ_BASIC_OUTSTANDING_CURRENT_LOW_EST_CIQ">"c4543"</definedName>
    <definedName name="IQ_BASIC_OUTSTANDING_CURRENT_MEDIAN_EST">"c4131"</definedName>
    <definedName name="IQ_BASIC_OUTSTANDING_CURRENT_MEDIAN_EST_CIQ">"c4544"</definedName>
    <definedName name="IQ_BASIC_OUTSTANDING_CURRENT_NUM_EST">"c4132"</definedName>
    <definedName name="IQ_BASIC_OUTSTANDING_CURRENT_NUM_EST_CIQ">"c4545"</definedName>
    <definedName name="IQ_BASIC_OUTSTANDING_CURRENT_STDDEV_EST">"c4133"</definedName>
    <definedName name="IQ_BASIC_OUTSTANDING_CURRENT_STDDEV_EST_CIQ">"c4546"</definedName>
    <definedName name="IQ_BASIC_OUTSTANDING_EST">"c4134"</definedName>
    <definedName name="IQ_BASIC_OUTSTANDING_EST_CIQ">"c4547"</definedName>
    <definedName name="IQ_BASIC_OUTSTANDING_HIGH_EST">"c4135"</definedName>
    <definedName name="IQ_BASIC_OUTSTANDING_HIGH_EST_CIQ">"c4548"</definedName>
    <definedName name="IQ_BASIC_OUTSTANDING_LOW_EST">"c4136"</definedName>
    <definedName name="IQ_BASIC_OUTSTANDING_LOW_EST_CIQ">"c4549"</definedName>
    <definedName name="IQ_BASIC_OUTSTANDING_MEDIAN_EST">"c4137"</definedName>
    <definedName name="IQ_BASIC_OUTSTANDING_MEDIAN_EST_CIQ">"c4550"</definedName>
    <definedName name="IQ_BASIC_OUTSTANDING_NUM_EST">"c4138"</definedName>
    <definedName name="IQ_BASIC_OUTSTANDING_NUM_EST_CIQ">"c4551"</definedName>
    <definedName name="IQ_BASIC_OUTSTANDING_STDDEV_EST">"c4139"</definedName>
    <definedName name="IQ_BASIC_OUTSTANDING_STDDEV_EST_CIQ">"c4552"</definedName>
    <definedName name="IQ_BASIC_WEIGHT">"c87"</definedName>
    <definedName name="IQ_BASIC_WEIGHT_EST">"c4140"</definedName>
    <definedName name="IQ_BASIC_WEIGHT_EST_CIQ">"c4553"</definedName>
    <definedName name="IQ_BASIC_WEIGHT_GUIDANCE">"c4141"</definedName>
    <definedName name="IQ_BASIC_WEIGHT_HIGH_EST">"c4142"</definedName>
    <definedName name="IQ_BASIC_WEIGHT_HIGH_EST_CIQ">"c4554"</definedName>
    <definedName name="IQ_BASIC_WEIGHT_LOW_EST">"c4143"</definedName>
    <definedName name="IQ_BASIC_WEIGHT_LOW_EST_CIQ">"c4555"</definedName>
    <definedName name="IQ_BASIC_WEIGHT_MEDIAN_EST">"c4144"</definedName>
    <definedName name="IQ_BASIC_WEIGHT_MEDIAN_EST_CIQ">"c4556"</definedName>
    <definedName name="IQ_BASIC_WEIGHT_NUM_EST">"c4145"</definedName>
    <definedName name="IQ_BASIC_WEIGHT_NUM_EST_CIQ">"c4557"</definedName>
    <definedName name="IQ_BASIC_WEIGHT_STDDEV_EST">"c4146"</definedName>
    <definedName name="IQ_BASIC_WEIGHT_STDDEV_EST_CIQ">"c4558"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ROK_COMMISSION">"c3514"</definedName>
    <definedName name="IQ_BROKERED_DEPOSITS_FDIC">"c6486"</definedName>
    <definedName name="IQ_BUILDINGS">"c99"</definedName>
    <definedName name="IQ_BUS_SEG_ASSETS">"c4067"</definedName>
    <definedName name="IQ_BUS_SEG_ASSETS_ABS">"c4089"</definedName>
    <definedName name="IQ_BUS_SEG_ASSETS_TOTAL">"c4112"</definedName>
    <definedName name="IQ_BUS_SEG_CAPEX">"c4079"</definedName>
    <definedName name="IQ_BUS_SEG_CAPEX_ABS">"c4101"</definedName>
    <definedName name="IQ_BUS_SEG_CAPEX_TOTAL">"c4116"</definedName>
    <definedName name="IQ_BUS_SEG_DA">"c4078"</definedName>
    <definedName name="IQ_BUS_SEG_DA_ABS">"c4100"</definedName>
    <definedName name="IQ_BUS_SEG_DA_TOTAL">"c4115"</definedName>
    <definedName name="IQ_BUS_SEG_EARNINGS_OP">"c4063"</definedName>
    <definedName name="IQ_BUS_SEG_EARNINGS_OP_ABS">"c4085"</definedName>
    <definedName name="IQ_BUS_SEG_EARNINGS_OP_TOTAL">"c4108"</definedName>
    <definedName name="IQ_BUS_SEG_EBT">"c4064"</definedName>
    <definedName name="IQ_BUS_SEG_EBT_ABS">"c4086"</definedName>
    <definedName name="IQ_BUS_SEG_EBT_TOTAL">"c4110"</definedName>
    <definedName name="IQ_BUS_SEG_GP">"c4066"</definedName>
    <definedName name="IQ_BUS_SEG_GP_ABS">"c4088"</definedName>
    <definedName name="IQ_BUS_SEG_GP_TOTAL">"c4109"</definedName>
    <definedName name="IQ_BUS_SEG_INC_TAX">"c4077"</definedName>
    <definedName name="IQ_BUS_SEG_INC_TAX_ABS">"c4099"</definedName>
    <definedName name="IQ_BUS_SEG_INC_TAX_TOTAL">"c4114"</definedName>
    <definedName name="IQ_BUS_SEG_INTEREST_EXP">"c4076"</definedName>
    <definedName name="IQ_BUS_SEG_INTEREST_EXP_ABS">"c4098"</definedName>
    <definedName name="IQ_BUS_SEG_INTEREST_EXP_TOTAL">"c4113"</definedName>
    <definedName name="IQ_BUS_SEG_NAME">"c5482"</definedName>
    <definedName name="IQ_BUS_SEG_NAME_ABS">"c5483"</definedName>
    <definedName name="IQ_BUS_SEG_NI">"c4065"</definedName>
    <definedName name="IQ_BUS_SEG_NI_ABS">"c4087"</definedName>
    <definedName name="IQ_BUS_SEG_NI_TOTAL">"c4111"</definedName>
    <definedName name="IQ_BUS_SEG_OPER_INC">"c4062"</definedName>
    <definedName name="IQ_BUS_SEG_OPER_INC_ABS">"c4084"</definedName>
    <definedName name="IQ_BUS_SEG_OPER_INC_TOTAL">"c4107"</definedName>
    <definedName name="IQ_BUS_SEG_REV">"c4068"</definedName>
    <definedName name="IQ_BUS_SEG_REV_ABS">"c4090"</definedName>
    <definedName name="IQ_BUS_SEG_REV_TOTAL">"c4106"</definedName>
    <definedName name="IQ_BUSINESS_DESCRIPTION">"c322"</definedName>
    <definedName name="IQ_BV_ACT_OR_EST_CIQ">"c5068"</definedName>
    <definedName name="IQ_BV_ACT_OR_EST_REUT">"c5471"</definedName>
    <definedName name="IQ_BV_EST">"c5624"</definedName>
    <definedName name="IQ_BV_EST_CIQ">"c4737"</definedName>
    <definedName name="IQ_BV_EST_REUT">"c5403"</definedName>
    <definedName name="IQ_BV_HIGH_EST">"c5626"</definedName>
    <definedName name="IQ_BV_HIGH_EST_CIQ">"c4739"</definedName>
    <definedName name="IQ_BV_HIGH_EST_REUT">"c5405"</definedName>
    <definedName name="IQ_BV_LOW_EST">"c5627"</definedName>
    <definedName name="IQ_BV_LOW_EST_CIQ">"c4740"</definedName>
    <definedName name="IQ_BV_LOW_EST_REUT">"c5406"</definedName>
    <definedName name="IQ_BV_MEDIAN_EST">"c5625"</definedName>
    <definedName name="IQ_BV_MEDIAN_EST_CIQ">"c4738"</definedName>
    <definedName name="IQ_BV_MEDIAN_EST_REUT">"c5404"</definedName>
    <definedName name="IQ_BV_NUM_EST">"c5628"</definedName>
    <definedName name="IQ_BV_NUM_EST_CIQ">"c4741"</definedName>
    <definedName name="IQ_BV_NUM_EST_REUT">"c5407"</definedName>
    <definedName name="IQ_BV_OVER_SHARES">"c1349"</definedName>
    <definedName name="IQ_BV_SHARE">"c100"</definedName>
    <definedName name="IQ_BV_SHARE_ACT_OR_EST">"c3587"</definedName>
    <definedName name="IQ_BV_SHARE_ACT_OR_EST_CIQ">"c5072"</definedName>
    <definedName name="IQ_BV_SHARE_ACT_OR_EST_REUT">"c5477"</definedName>
    <definedName name="IQ_BV_SHARE_EST">"c3541"</definedName>
    <definedName name="IQ_BV_SHARE_EST_CIQ">"c3800"</definedName>
    <definedName name="IQ_BV_SHARE_EST_REUT">"c5439"</definedName>
    <definedName name="IQ_BV_SHARE_HIGH_EST">"c3542"</definedName>
    <definedName name="IQ_BV_SHARE_HIGH_EST_CIQ">"c3802"</definedName>
    <definedName name="IQ_BV_SHARE_HIGH_EST_REUT">"c5441"</definedName>
    <definedName name="IQ_BV_SHARE_LOW_EST">"c3543"</definedName>
    <definedName name="IQ_BV_SHARE_LOW_EST_CIQ">"c3803"</definedName>
    <definedName name="IQ_BV_SHARE_LOW_EST_REUT">"c5442"</definedName>
    <definedName name="IQ_BV_SHARE_MEDIAN_EST">"c3544"</definedName>
    <definedName name="IQ_BV_SHARE_MEDIAN_EST_CIQ">"c3801"</definedName>
    <definedName name="IQ_BV_SHARE_MEDIAN_EST_REUT">"c5440"</definedName>
    <definedName name="IQ_BV_SHARE_NUM_EST">"c3539"</definedName>
    <definedName name="IQ_BV_SHARE_NUM_EST_CIQ">"c3804"</definedName>
    <definedName name="IQ_BV_SHARE_NUM_EST_REUT">"c5443"</definedName>
    <definedName name="IQ_BV_SHARE_STDDEV_EST">"c3540"</definedName>
    <definedName name="IQ_BV_SHARE_STDDEV_EST_CIQ">"c3805"</definedName>
    <definedName name="IQ_BV_SHARE_STDDEV_EST_REUT">"c5444"</definedName>
    <definedName name="IQ_BV_STDDEV_EST">"c5629"</definedName>
    <definedName name="IQ_BV_STDDEV_EST_CIQ">"c4742"</definedName>
    <definedName name="IQ_BV_STDDEV_EST_REUT">"c5408"</definedName>
    <definedName name="IQ_CABLE_ARPU">"c2869"</definedName>
    <definedName name="IQ_CABLE_ARPU_ANALOG">"c2864"</definedName>
    <definedName name="IQ_CABLE_ARPU_BASIC">"c2866"</definedName>
    <definedName name="IQ_CABLE_ARPU_BBAND">"c2867"</definedName>
    <definedName name="IQ_CABLE_ARPU_DIG">"c2865"</definedName>
    <definedName name="IQ_CABLE_ARPU_PHONE">"c2868"</definedName>
    <definedName name="IQ_CABLE_BASIC_PENETRATION">"c2850"</definedName>
    <definedName name="IQ_CABLE_BBAND_PENETRATION">"c2852"</definedName>
    <definedName name="IQ_CABLE_BBAND_PENETRATION_THP">"c2851"</definedName>
    <definedName name="IQ_CABLE_CHURN">"c2874"</definedName>
    <definedName name="IQ_CABLE_CHURN_BASIC">"c2871"</definedName>
    <definedName name="IQ_CABLE_CHURN_BBAND">"c2872"</definedName>
    <definedName name="IQ_CABLE_CHURN_DIG">"c2870"</definedName>
    <definedName name="IQ_CABLE_CHURN_PHONE">"c2873"</definedName>
    <definedName name="IQ_CABLE_HOMES_PER_MILE">"c2849"</definedName>
    <definedName name="IQ_CABLE_HP_BBAND">"c2845"</definedName>
    <definedName name="IQ_CABLE_HP_DIG">"c2844"</definedName>
    <definedName name="IQ_CABLE_HP_PHONE">"c2846"</definedName>
    <definedName name="IQ_CABLE_MILES_PASSED">"c2848"</definedName>
    <definedName name="IQ_CABLE_OTHER_REV">"c2882"</definedName>
    <definedName name="IQ_CABLE_PHONE_PENETRATION">"c2853"</definedName>
    <definedName name="IQ_CABLE_PROGRAMMING_COSTS">"c2884"</definedName>
    <definedName name="IQ_CABLE_REV_ADVERT">"c2880"</definedName>
    <definedName name="IQ_CABLE_REV_ANALOG">"c2875"</definedName>
    <definedName name="IQ_CABLE_REV_BASIC">"c2877"</definedName>
    <definedName name="IQ_CABLE_REV_BBAND">"c2878"</definedName>
    <definedName name="IQ_CABLE_REV_COMMERCIAL">"c2881"</definedName>
    <definedName name="IQ_CABLE_REV_DIG">"c2876"</definedName>
    <definedName name="IQ_CABLE_REV_PHONE">"c2879"</definedName>
    <definedName name="IQ_CABLE_RGU">"c2863"</definedName>
    <definedName name="IQ_CABLE_SUBS_ANALOG">"c2855"</definedName>
    <definedName name="IQ_CABLE_SUBS_BASIC">"c2857"</definedName>
    <definedName name="IQ_CABLE_SUBS_BBAND">"c2858"</definedName>
    <definedName name="IQ_CABLE_SUBS_BUNDLED">"c2861"</definedName>
    <definedName name="IQ_CABLE_SUBS_DIG">"c2856"</definedName>
    <definedName name="IQ_CABLE_SUBS_NON_VIDEO">"c2860"</definedName>
    <definedName name="IQ_CABLE_SUBS_PHONE">"c2859"</definedName>
    <definedName name="IQ_CABLE_SUBS_TOTAL">"c2862"</definedName>
    <definedName name="IQ_CABLE_THP">"c2847"</definedName>
    <definedName name="IQ_CABLE_TOTAL_PENETRATION">"c2854"</definedName>
    <definedName name="IQ_CABLE_TOTAL_REV">"c2883"</definedName>
    <definedName name="IQ_CAL_Q">"c101"</definedName>
    <definedName name="IQ_CAL_Q_EST">"c6796"</definedName>
    <definedName name="IQ_CAL_Q_EST_CIQ">"c6808"</definedName>
    <definedName name="IQ_CAL_Q_EST_REUT">"c6800"</definedName>
    <definedName name="IQ_CAL_Y">"c102"</definedName>
    <definedName name="IQ_CAL_Y_EST">"c6797"</definedName>
    <definedName name="IQ_CAL_Y_EST_CIQ">"c6809"</definedName>
    <definedName name="IQ_CAL_Y_EST_REUT">"c6801"</definedName>
    <definedName name="IQ_CALC_TYPE_BS">"c3086"</definedName>
    <definedName name="IQ_CALC_TYPE_CF">"c3085"</definedName>
    <definedName name="IQ_CALC_TYPE_IS">"c3084"</definedName>
    <definedName name="IQ_CALL_DATE_SCHEDULE">"c2481"</definedName>
    <definedName name="IQ_CALL_FEATURE">"c2197"</definedName>
    <definedName name="IQ_CALL_PRICE_SCHEDULE">"c2482"</definedName>
    <definedName name="IQ_CALLABLE">"c2196"</definedName>
    <definedName name="IQ_CAP_LOSS_CF_1YR">"c3474"</definedName>
    <definedName name="IQ_CAP_LOSS_CF_2YR">"c3475"</definedName>
    <definedName name="IQ_CAP_LOSS_CF_3YR">"c3476"</definedName>
    <definedName name="IQ_CAP_LOSS_CF_4YR">"c3477"</definedName>
    <definedName name="IQ_CAP_LOSS_CF_5YR">"c3478"</definedName>
    <definedName name="IQ_CAP_LOSS_CF_AFTER_FIVE">"c3479"</definedName>
    <definedName name="IQ_CAP_LOSS_CF_MAX_YEAR">"c3482"</definedName>
    <definedName name="IQ_CAP_LOSS_CF_NO_EXP">"c3480"</definedName>
    <definedName name="IQ_CAP_LOSS_CF_TOTAL">"c3481"</definedName>
    <definedName name="IQ_CAPEX">"c103"</definedName>
    <definedName name="IQ_CAPEX_10YR_ANN_CAGR">"c6050"</definedName>
    <definedName name="IQ_CAPEX_10YR_ANN_GROWTH">"c104"</definedName>
    <definedName name="IQ_CAPEX_1YR_ANN_GROWTH">"c105"</definedName>
    <definedName name="IQ_CAPEX_2YR_ANN_CAGR">"c6051"</definedName>
    <definedName name="IQ_CAPEX_2YR_ANN_GROWTH">"c106"</definedName>
    <definedName name="IQ_CAPEX_3YR_ANN_CAGR">"c6052"</definedName>
    <definedName name="IQ_CAPEX_3YR_ANN_GROWTH">"c107"</definedName>
    <definedName name="IQ_CAPEX_5YR_ANN_CAGR">"c6053"</definedName>
    <definedName name="IQ_CAPEX_5YR_ANN_GROWTH">"c108"</definedName>
    <definedName name="IQ_CAPEX_7YR_ANN_CAGR">"c6054"</definedName>
    <definedName name="IQ_CAPEX_7YR_ANN_GROWTH">"c109"</definedName>
    <definedName name="IQ_CAPEX_ACT_OR_EST">"c3584"</definedName>
    <definedName name="IQ_CAPEX_ACT_OR_EST_CIQ">"c5071"</definedName>
    <definedName name="IQ_CAPEX_ACT_OR_EST_REUT">"c5474"</definedName>
    <definedName name="IQ_CAPEX_BNK">"c110"</definedName>
    <definedName name="IQ_CAPEX_BR">"c111"</definedName>
    <definedName name="IQ_CAPEX_EST">"c3523"</definedName>
    <definedName name="IQ_CAPEX_EST_CIQ">"c3807"</definedName>
    <definedName name="IQ_CAPEX_EST_REUT">"c3969"</definedName>
    <definedName name="IQ_CAPEX_FIN">"c112"</definedName>
    <definedName name="IQ_CAPEX_GUIDANCE">"c4150"</definedName>
    <definedName name="IQ_CAPEX_GUIDANCE_CIQ">"c4562"</definedName>
    <definedName name="IQ_CAPEX_HIGH_EST">"c3524"</definedName>
    <definedName name="IQ_CAPEX_HIGH_EST_CIQ">"c3809"</definedName>
    <definedName name="IQ_CAPEX_HIGH_EST_REUT">"c3971"</definedName>
    <definedName name="IQ_CAPEX_HIGH_GUIDANCE">"c4180"</definedName>
    <definedName name="IQ_CAPEX_HIGH_GUIDANCE_CIQ">"c4592"</definedName>
    <definedName name="IQ_CAPEX_INS">"c113"</definedName>
    <definedName name="IQ_CAPEX_LOW_EST">"c3525"</definedName>
    <definedName name="IQ_CAPEX_LOW_EST_CIQ">"c3810"</definedName>
    <definedName name="IQ_CAPEX_LOW_EST_REUT">"c3972"</definedName>
    <definedName name="IQ_CAPEX_LOW_GUIDANCE">"c4220"</definedName>
    <definedName name="IQ_CAPEX_LOW_GUIDANCE_CIQ">"c4632"</definedName>
    <definedName name="IQ_CAPEX_MEDIAN_EST">"c3526"</definedName>
    <definedName name="IQ_CAPEX_MEDIAN_EST_CIQ">"c3808"</definedName>
    <definedName name="IQ_CAPEX_MEDIAN_EST_REUT">"c3970"</definedName>
    <definedName name="IQ_CAPEX_NUM_EST">"c3521"</definedName>
    <definedName name="IQ_CAPEX_NUM_EST_CIQ">"c3811"</definedName>
    <definedName name="IQ_CAPEX_NUM_EST_REUT">"c3973"</definedName>
    <definedName name="IQ_CAPEX_STDDEV_EST">"c3522"</definedName>
    <definedName name="IQ_CAPEX_STDDEV_EST_CIQ">"c3812"</definedName>
    <definedName name="IQ_CAPEX_STDDEV_EST_REUT">"c3974"</definedName>
    <definedName name="IQ_CAPEX_UTI">"c114"</definedName>
    <definedName name="IQ_CAPITAL_LEASE">"c1350"</definedName>
    <definedName name="IQ_CAPITAL_LEASES">"c115"</definedName>
    <definedName name="IQ_CAPITAL_LEASES_TOTAL">"c3031"</definedName>
    <definedName name="IQ_CAPITAL_LEASES_TOTAL_PCT">"c2506"</definedName>
    <definedName name="IQ_CAPITALIZED_INTEREST">"c2076"</definedName>
    <definedName name="IQ_CAPITALIZED_INTEREST_BOP">"c3459"</definedName>
    <definedName name="IQ_CAPITALIZED_INTEREST_EOP">"c3464"</definedName>
    <definedName name="IQ_CAPITALIZED_INTEREST_EXP">"c3461"</definedName>
    <definedName name="IQ_CAPITALIZED_INTEREST_OTHER_ADJ">"c3463"</definedName>
    <definedName name="IQ_CAPITALIZED_INTEREST_WRITE_OFF">"c3462"</definedName>
    <definedName name="IQ_CASH">"c1458"</definedName>
    <definedName name="IQ_CASH_ACQUIRE_CF">"c116"</definedName>
    <definedName name="IQ_CASH_CONVERSION">"c117"</definedName>
    <definedName name="IQ_CASH_DIVIDENDS_NET_INCOME_FDIC">"c6738"</definedName>
    <definedName name="IQ_CASH_DUE_BANKS">"c1351"</definedName>
    <definedName name="IQ_CASH_EPS_ACT_OR_EST">"c5638"</definedName>
    <definedName name="IQ_CASH_EPS_EST">"c5631"</definedName>
    <definedName name="IQ_CASH_EPS_HIGH_EST">"c5633"</definedName>
    <definedName name="IQ_CASH_EPS_LOW_EST">"c5634"</definedName>
    <definedName name="IQ_CASH_EPS_MEDIAN_EST">"c5632"</definedName>
    <definedName name="IQ_CASH_EPS_NUM_EST">"c5635"</definedName>
    <definedName name="IQ_CASH_EPS_STDDEV_EST">"c5636"</definedName>
    <definedName name="IQ_CASH_EQUIV">"c118"</definedName>
    <definedName name="IQ_CASH_FINAN">"c119"</definedName>
    <definedName name="IQ_CASH_FLOW_ACT_OR_EST">"c4154"</definedName>
    <definedName name="IQ_CASH_FLOW_ACT_OR_EST_CIQ">"c4566"</definedName>
    <definedName name="IQ_CASH_FLOW_EST">"c4153"</definedName>
    <definedName name="IQ_CASH_FLOW_EST_CIQ">"c4565"</definedName>
    <definedName name="IQ_CASH_FLOW_GUIDANCE">"c4155"</definedName>
    <definedName name="IQ_CASH_FLOW_GUIDANCE_CIQ">"c4567"</definedName>
    <definedName name="IQ_CASH_FLOW_HIGH_EST">"c4156"</definedName>
    <definedName name="IQ_CASH_FLOW_HIGH_EST_CIQ">"c4568"</definedName>
    <definedName name="IQ_CASH_FLOW_HIGH_GUIDANCE">"c4201"</definedName>
    <definedName name="IQ_CASH_FLOW_HIGH_GUIDANCE_CIQ">"c4613"</definedName>
    <definedName name="IQ_CASH_FLOW_LOW_EST">"c4157"</definedName>
    <definedName name="IQ_CASH_FLOW_LOW_EST_CIQ">"c4569"</definedName>
    <definedName name="IQ_CASH_FLOW_LOW_GUIDANCE">"c4241"</definedName>
    <definedName name="IQ_CASH_FLOW_LOW_GUIDANCE_CIQ">"c4653"</definedName>
    <definedName name="IQ_CASH_FLOW_MEDIAN_EST">"c4158"</definedName>
    <definedName name="IQ_CASH_FLOW_MEDIAN_EST_CIQ">"c4570"</definedName>
    <definedName name="IQ_CASH_FLOW_NUM_EST">"c4159"</definedName>
    <definedName name="IQ_CASH_FLOW_NUM_EST_CIQ">"c4571"</definedName>
    <definedName name="IQ_CASH_FLOW_STDDEV_EST">"c4160"</definedName>
    <definedName name="IQ_CASH_FLOW_STDDEV_EST_CIQ">"c4572"</definedName>
    <definedName name="IQ_CASH_IN_PROCESS_FDIC">"c6386"</definedName>
    <definedName name="IQ_CASH_INTEREST">"c120"</definedName>
    <definedName name="IQ_CASH_INTEREST_FINAN">"c6295"</definedName>
    <definedName name="IQ_CASH_INTEREST_INVEST">"c6294"</definedName>
    <definedName name="IQ_CASH_INTEREST_OPER">"c6293"</definedName>
    <definedName name="IQ_CASH_INVEST">"c121"</definedName>
    <definedName name="IQ_CASH_OPER">"c122"</definedName>
    <definedName name="IQ_CASH_OPER_ACT_OR_EST">"c4164"</definedName>
    <definedName name="IQ_CASH_OPER_ACT_OR_EST_CIQ">"c4576"</definedName>
    <definedName name="IQ_CASH_OPER_EST">"c4163"</definedName>
    <definedName name="IQ_CASH_OPER_EST_CIQ">"c4575"</definedName>
    <definedName name="IQ_CASH_OPER_GUIDANCE">"c4165"</definedName>
    <definedName name="IQ_CASH_OPER_GUIDANCE_CIQ">"c4577"</definedName>
    <definedName name="IQ_CASH_OPER_HIGH_EST">"c4166"</definedName>
    <definedName name="IQ_CASH_OPER_HIGH_EST_CIQ">"c4578"</definedName>
    <definedName name="IQ_CASH_OPER_HIGH_GUIDANCE">"c4185"</definedName>
    <definedName name="IQ_CASH_OPER_HIGH_GUIDANCE_CIQ">"c4597"</definedName>
    <definedName name="IQ_CASH_OPER_LOW_EST">"c4244"</definedName>
    <definedName name="IQ_CASH_OPER_LOW_EST_CIQ">"c4768"</definedName>
    <definedName name="IQ_CASH_OPER_LOW_GUIDANCE">"c4225"</definedName>
    <definedName name="IQ_CASH_OPER_LOW_GUIDANCE_CIQ">"c4637"</definedName>
    <definedName name="IQ_CASH_OPER_MEDIAN_EST">"c4245"</definedName>
    <definedName name="IQ_CASH_OPER_MEDIAN_EST_CIQ">"c4771"</definedName>
    <definedName name="IQ_CASH_OPER_NUM_EST">"c4246"</definedName>
    <definedName name="IQ_CASH_OPER_NUM_EST_CIQ">"c4772"</definedName>
    <definedName name="IQ_CASH_OPER_STDDEV_EST">"c4247"</definedName>
    <definedName name="IQ_CASH_OPER_STDDEV_EST_CIQ">"c4773"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ST_INVEST_EST">"c4249"</definedName>
    <definedName name="IQ_CASH_ST_INVEST_EST_CIQ">"c4775"</definedName>
    <definedName name="IQ_CASH_ST_INVEST_GUIDANCE">"c4250"</definedName>
    <definedName name="IQ_CASH_ST_INVEST_GUIDANCE_CIQ">"c4776"</definedName>
    <definedName name="IQ_CASH_ST_INVEST_HIGH_EST">"c4251"</definedName>
    <definedName name="IQ_CASH_ST_INVEST_HIGH_EST_CIQ">"c4777"</definedName>
    <definedName name="IQ_CASH_ST_INVEST_HIGH_GUIDANCE">"c4195"</definedName>
    <definedName name="IQ_CASH_ST_INVEST_HIGH_GUIDANCE_CIQ">"c4607"</definedName>
    <definedName name="IQ_CASH_ST_INVEST_LOW_EST">"c4252"</definedName>
    <definedName name="IQ_CASH_ST_INVEST_LOW_EST_CIQ">"c4778"</definedName>
    <definedName name="IQ_CASH_ST_INVEST_LOW_GUIDANCE">"c4235"</definedName>
    <definedName name="IQ_CASH_ST_INVEST_LOW_GUIDANCE_CIQ">"c4647"</definedName>
    <definedName name="IQ_CASH_ST_INVEST_MEDIAN_EST">"c4253"</definedName>
    <definedName name="IQ_CASH_ST_INVEST_MEDIAN_EST_CIQ">"c4779"</definedName>
    <definedName name="IQ_CASH_ST_INVEST_NUM_EST">"c4254"</definedName>
    <definedName name="IQ_CASH_ST_INVEST_NUM_EST_CIQ">"c4780"</definedName>
    <definedName name="IQ_CASH_ST_INVEST_STDDEV_EST">"c4255"</definedName>
    <definedName name="IQ_CASH_ST_INVEST_STDDEV_EST_CIQ">"c4781"</definedName>
    <definedName name="IQ_CASH_TAXES">"c125"</definedName>
    <definedName name="IQ_CASH_TAXES_FINAN">"c6292"</definedName>
    <definedName name="IQ_CASH_TAXES_INVEST">"c6291"</definedName>
    <definedName name="IQ_CASH_TAXES_OPER">"c6290"</definedName>
    <definedName name="IQ_CCE_FDIC">"c6296"</definedName>
    <definedName name="IQ_CDS_ASK">"c6027"</definedName>
    <definedName name="IQ_CDS_BID">"c6026"</definedName>
    <definedName name="IQ_CDS_CURRENCY">"c6031"</definedName>
    <definedName name="IQ_CDS_EVAL_DATE">"c6029"</definedName>
    <definedName name="IQ_CDS_MID">"c6028"</definedName>
    <definedName name="IQ_CDS_NAME">"c6034"</definedName>
    <definedName name="IQ_CDS_TERM">"c6030"</definedName>
    <definedName name="IQ_CDS_TYPE">"c6025"</definedName>
    <definedName name="IQ_CEDED_AH_EARNED">"c2743"</definedName>
    <definedName name="IQ_CEDED_CLAIM_EXP_INCUR">"c2756"</definedName>
    <definedName name="IQ_CEDED_CLAIM_EXP_PAID">"c2759"</definedName>
    <definedName name="IQ_CEDED_CLAIM_EXP_RES">"c2753"</definedName>
    <definedName name="IQ_CEDED_EARNED">"c2733"</definedName>
    <definedName name="IQ_CEDED_LIFE_EARNED">"c2738"</definedName>
    <definedName name="IQ_CEDED_LIFE_IN_FORCE">"c2768"</definedName>
    <definedName name="IQ_CEDED_PC_EARNED">"c2748"</definedName>
    <definedName name="IQ_CEDED_WRITTEN">"c2727"</definedName>
    <definedName name="IQ_CFO_10YR_ANN_CAGR">"c6055"</definedName>
    <definedName name="IQ_CFO_10YR_ANN_GROWTH">"c126"</definedName>
    <definedName name="IQ_CFO_1YR_ANN_GROWTH">"c127"</definedName>
    <definedName name="IQ_CFO_2YR_ANN_CAGR">"c6056"</definedName>
    <definedName name="IQ_CFO_2YR_ANN_GROWTH">"c128"</definedName>
    <definedName name="IQ_CFO_3YR_ANN_CAGR">"c6057"</definedName>
    <definedName name="IQ_CFO_3YR_ANN_GROWTH">"c129"</definedName>
    <definedName name="IQ_CFO_5YR_ANN_CAGR">"c6058"</definedName>
    <definedName name="IQ_CFO_5YR_ANN_GROWTH">"c130"</definedName>
    <definedName name="IQ_CFO_7YR_ANN_CAGR">"c6059"</definedName>
    <definedName name="IQ_CFO_7YR_ANN_GROWTH">"c131"</definedName>
    <definedName name="IQ_CFO_CURRENT_LIAB">"c132"</definedName>
    <definedName name="IQ_CFPS_ACT_OR_EST">"c2217"</definedName>
    <definedName name="IQ_CFPS_ACT_OR_EST_CIQ">"c5061"</definedName>
    <definedName name="IQ_CFPS_ACT_OR_EST_REUT">"c5463"</definedName>
    <definedName name="IQ_CFPS_EST">"c1667"</definedName>
    <definedName name="IQ_CFPS_EST_CIQ">"c3675"</definedName>
    <definedName name="IQ_CFPS_EST_REUT">"c3844"</definedName>
    <definedName name="IQ_CFPS_GUIDANCE">"c4256"</definedName>
    <definedName name="IQ_CFPS_GUIDANCE_CIQ">"c4782"</definedName>
    <definedName name="IQ_CFPS_HIGH_EST">"c1669"</definedName>
    <definedName name="IQ_CFPS_HIGH_EST_CIQ">"c3677"</definedName>
    <definedName name="IQ_CFPS_HIGH_EST_REUT">"c3846"</definedName>
    <definedName name="IQ_CFPS_HIGH_GUIDANCE">"c4167"</definedName>
    <definedName name="IQ_CFPS_HIGH_GUIDANCE_CIQ">"c4579"</definedName>
    <definedName name="IQ_CFPS_LOW_EST">"c1670"</definedName>
    <definedName name="IQ_CFPS_LOW_EST_CIQ">"c3678"</definedName>
    <definedName name="IQ_CFPS_LOW_EST_REUT">"c3847"</definedName>
    <definedName name="IQ_CFPS_LOW_GUIDANCE">"c4207"</definedName>
    <definedName name="IQ_CFPS_LOW_GUIDANCE_CIQ">"c4619"</definedName>
    <definedName name="IQ_CFPS_MEDIAN_EST">"c1668"</definedName>
    <definedName name="IQ_CFPS_MEDIAN_EST_CIQ">"c3676"</definedName>
    <definedName name="IQ_CFPS_MEDIAN_EST_REUT">"c3845"</definedName>
    <definedName name="IQ_CFPS_NUM_EST">"c1671"</definedName>
    <definedName name="IQ_CFPS_NUM_EST_CIQ">"c3679"</definedName>
    <definedName name="IQ_CFPS_NUM_EST_REUT">"c3848"</definedName>
    <definedName name="IQ_CFPS_STDDEV_EST">"c1672"</definedName>
    <definedName name="IQ_CFPS_STDDEV_EST_CIQ">"c3680"</definedName>
    <definedName name="IQ_CFPS_STDDEV_EST_REUT">"c3849"</definedName>
    <definedName name="IQ_CH">110000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">"c6200"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">"c6201"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OPER_ASSETS">"c3592"</definedName>
    <definedName name="IQ_CHANGE_NET_WORKING_CAPITAL">"c1909"</definedName>
    <definedName name="IQ_CHANGE_OTHER_NET_OPER_ASSETS">"c3593"</definedName>
    <definedName name="IQ_CHANGE_OTHER_NET_OPER_ASSETS_BNK">"c3594"</definedName>
    <definedName name="IQ_CHANGE_OTHER_NET_OPER_ASSETS_BR">"c3595"</definedName>
    <definedName name="IQ_CHANGE_OTHER_NET_OPER_ASSETS_FIN">"c3596"</definedName>
    <definedName name="IQ_CHANGE_OTHER_NET_OPER_ASSETS_INS">"c3597"</definedName>
    <definedName name="IQ_CHANGE_OTHER_NET_OPER_ASSETS_RE">"c6285"</definedName>
    <definedName name="IQ_CHANGE_OTHER_NET_OPER_ASSETS_REIT">"c3598"</definedName>
    <definedName name="IQ_CHANGE_OTHER_NET_OPER_ASSETS_UTI">"c3599"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1_4_FAMILY_FDIC">"c6756"</definedName>
    <definedName name="IQ_CHARGE_OFFS_1_4_FAMILY_LOANS_FDIC">"c6714"</definedName>
    <definedName name="IQ_CHARGE_OFFS_AUTO_LOANS_FDIC">"c6708"</definedName>
    <definedName name="IQ_CHARGE_OFFS_CL_LOANS_FDIC">"c6709"</definedName>
    <definedName name="IQ_CHARGE_OFFS_COMMERCIAL_INDUSTRIAL_FDIC">"c6759"</definedName>
    <definedName name="IQ_CHARGE_OFFS_COMMERCIAL_RE_FDIC">"c6754"</definedName>
    <definedName name="IQ_CHARGE_OFFS_COMMERCIAL_RE_NOT_SECURED_FDIC">"c6764"</definedName>
    <definedName name="IQ_CHARGE_OFFS_CONSTRUCTION_DEVELOPMENT_FDIC">"c6753"</definedName>
    <definedName name="IQ_CHARGE_OFFS_CREDIT_CARDS_FDIC">"c6761"</definedName>
    <definedName name="IQ_CHARGE_OFFS_CREDIT_CARDS_RECEIVABLES_FDIC">"c6711"</definedName>
    <definedName name="IQ_CHARGE_OFFS_GROSS">"c162"</definedName>
    <definedName name="IQ_CHARGE_OFFS_HOME_EQUITY_FDIC">"c6757"</definedName>
    <definedName name="IQ_CHARGE_OFFS_HOME_EQUITY_LINES_FDIC">"c6712"</definedName>
    <definedName name="IQ_CHARGE_OFFS_INDIVIDUALS_FDIC">"c6760"</definedName>
    <definedName name="IQ_CHARGE_OFFS_MULTI_FAMILY_FDIC">"c6755"</definedName>
    <definedName name="IQ_CHARGE_OFFS_NET">"c163"</definedName>
    <definedName name="IQ_CHARGE_OFFS_OTHER_1_4_FAMILY_FDIC">"c6758"</definedName>
    <definedName name="IQ_CHARGE_OFFS_OTHER_CONSUMER_LOANS_FDIC">"c6710"</definedName>
    <definedName name="IQ_CHARGE_OFFS_OTHER_INDIVIDUAL_FDIC">"c6762"</definedName>
    <definedName name="IQ_CHARGE_OFFS_OTHER_LOANS_FDIC">"c6763"</definedName>
    <definedName name="IQ_CHARGE_OFFS_OTHER_LOANS_OTHER_FDIC">"c6713"</definedName>
    <definedName name="IQ_CHARGE_OFFS_RE_LOANS_FDIC">"c6752"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_OBLIGATION_IMMEDIATE">"c2253"</definedName>
    <definedName name="IQ_CLASSA_OPTIONS_BEG_OS">"c2679"</definedName>
    <definedName name="IQ_CLASSA_OPTIONS_CANCELLED">"c2682"</definedName>
    <definedName name="IQ_CLASSA_OPTIONS_END_OS">"c2683"</definedName>
    <definedName name="IQ_CLASSA_OPTIONS_EXERCISABLE_END_OS">"c5809"</definedName>
    <definedName name="IQ_CLASSA_OPTIONS_EXERCISED">"c2681"</definedName>
    <definedName name="IQ_CLASSA_OPTIONS_GRANTED">"c2680"</definedName>
    <definedName name="IQ_CLASSA_OPTIONS_STRIKE_PRICE_BEG_OS">"c5810"</definedName>
    <definedName name="IQ_CLASSA_OPTIONS_STRIKE_PRICE_CANCELLED">"c5812"</definedName>
    <definedName name="IQ_CLASSA_OPTIONS_STRIKE_PRICE_EXERCISABLE">"c5813"</definedName>
    <definedName name="IQ_CLASSA_OPTIONS_STRIKE_PRICE_EXERCISED">"c5811"</definedName>
    <definedName name="IQ_CLASSA_OPTIONS_STRIKE_PRICE_OS">"c2684"</definedName>
    <definedName name="IQ_CLASSA_OUTSTANDING_BS_DATE">"c1971"</definedName>
    <definedName name="IQ_CLASSA_OUTSTANDING_FILING_DATE">"c1973"</definedName>
    <definedName name="IQ_CLASSA_STRIKE_PRICE_GRANTED">"c2685"</definedName>
    <definedName name="IQ_CLASSA_WARRANTS_BEG_OS">"c2705"</definedName>
    <definedName name="IQ_CLASSA_WARRANTS_CANCELLED">"c2708"</definedName>
    <definedName name="IQ_CLASSA_WARRANTS_END_OS">"c2709"</definedName>
    <definedName name="IQ_CLASSA_WARRANTS_EXERCISED">"c2707"</definedName>
    <definedName name="IQ_CLASSA_WARRANTS_ISSUED">"c2706"</definedName>
    <definedName name="IQ_CLASSA_WARRANTS_STRIKE_PRICE_ISSUED">"c2711"</definedName>
    <definedName name="IQ_CLASSA_WARRANTS_STRIKE_PRICE_OS">"c2710"</definedName>
    <definedName name="IQ_CLOSEPRICE">"c174"</definedName>
    <definedName name="IQ_CLOSEPRICE_ADJ">"c2115"</definedName>
    <definedName name="IQ_CMO_FDIC">"c6406"</definedName>
    <definedName name="IQ_COGS">"c175"</definedName>
    <definedName name="IQ_COLLECTION_DOMESTIC_FDIC">"c6387"</definedName>
    <definedName name="IQ_COMBINED_RATIO">"c176"</definedName>
    <definedName name="IQ_COMMERCIAL_BANKS_DEPOSITS_FOREIGN_FDIC">"c6480"</definedName>
    <definedName name="IQ_COMMERCIAL_BANKS_LOANS_FDIC">"c6434"</definedName>
    <definedName name="IQ_COMMERCIAL_BANKS_NONTRANSACTION_ACCOUNTS_FDIC">"c6548"</definedName>
    <definedName name="IQ_COMMERCIAL_BANKS_TOTAL_DEPOSITS_FDIC">"c6474"</definedName>
    <definedName name="IQ_COMMERCIAL_BANKS_TOTAL_LOANS_FOREIGN_FDIC">"c6444"</definedName>
    <definedName name="IQ_COMMERCIAL_BANKS_TRANSACTION_ACCOUNTS_FDIC">"c6540"</definedName>
    <definedName name="IQ_COMMERCIAL_DOM">"c177"</definedName>
    <definedName name="IQ_COMMERCIAL_FIRE_WRITTEN">"c178"</definedName>
    <definedName name="IQ_COMMERCIAL_INDUSTRIAL_CHARGE_OFFS_FDIC">"c6598"</definedName>
    <definedName name="IQ_COMMERCIAL_INDUSTRIAL_LOANS_NET_FDIC">"c6317"</definedName>
    <definedName name="IQ_COMMERCIAL_INDUSTRIAL_NET_CHARGE_OFFS_FDIC">"c6636"</definedName>
    <definedName name="IQ_COMMERCIAL_INDUSTRIAL_RECOVERIES_FDIC">"c6617"</definedName>
    <definedName name="IQ_COMMERCIAL_INDUSTRIAL_TOTAL_LOANS_FOREIGN_FDIC">"c6451"</definedName>
    <definedName name="IQ_COMMERCIAL_MORT">"c179"</definedName>
    <definedName name="IQ_COMMERCIAL_RE_CONSTRUCTION_LAND_DEV_FDIC">"c6526"</definedName>
    <definedName name="IQ_COMMERCIAL_RE_LOANS_FDIC">"c6312"</definedName>
    <definedName name="IQ_COMMISS_FEES">"c180"</definedName>
    <definedName name="IQ_COMMISSION_DEF">"c181"</definedName>
    <definedName name="IQ_COMMITMENTS_MATURITY_EXCEEDING_1YR_FDIC">"c6531"</definedName>
    <definedName name="IQ_COMMITMENTS_NOT_SECURED_RE_FDIC">"c6528"</definedName>
    <definedName name="IQ_COMMITMENTS_SECURED_RE_FDIC">"c6527"</definedName>
    <definedName name="IQ_COMMODITY_EXPOSURES_FDIC">"c6665"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">"c6202"</definedName>
    <definedName name="IQ_COMMON_APIC_REIT">"c188"</definedName>
    <definedName name="IQ_COMMON_APIC_UTI">"c189"</definedName>
    <definedName name="IQ_COMMON_DIV">"c3006"</definedName>
    <definedName name="IQ_COMMON_DIV_CF">"c190"</definedName>
    <definedName name="IQ_COMMON_EQUITY_10YR_ANN_CAGR">"c6060"</definedName>
    <definedName name="IQ_COMMON_EQUITY_10YR_ANN_GROWTH">"c191"</definedName>
    <definedName name="IQ_COMMON_EQUITY_1YR_ANN_GROWTH">"c192"</definedName>
    <definedName name="IQ_COMMON_EQUITY_2YR_ANN_CAGR">"c6061"</definedName>
    <definedName name="IQ_COMMON_EQUITY_2YR_ANN_GROWTH">"c193"</definedName>
    <definedName name="IQ_COMMON_EQUITY_3YR_ANN_CAGR">"c6062"</definedName>
    <definedName name="IQ_COMMON_EQUITY_3YR_ANN_GROWTH">"c194"</definedName>
    <definedName name="IQ_COMMON_EQUITY_5YR_ANN_CAGR">"c6063"</definedName>
    <definedName name="IQ_COMMON_EQUITY_5YR_ANN_GROWTH">"c195"</definedName>
    <definedName name="IQ_COMMON_EQUITY_7YR_ANN_CAGR">"c6064"</definedName>
    <definedName name="IQ_COMMON_EQUITY_7YR_ANN_GROWTH">"c196"</definedName>
    <definedName name="IQ_COMMON_FDIC">"c6350"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">"c6203"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">"c6204"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ID">"c3513"</definedName>
    <definedName name="IQ_COMPANY_NAME">"c215"</definedName>
    <definedName name="IQ_COMPANY_NAME_LONG">"c1585"</definedName>
    <definedName name="IQ_COMPANY_NOTE">"c6792"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DEV_LOANS_FDIC">"c6313"</definedName>
    <definedName name="IQ_CONSTRUCTION_LAND_DEVELOPMENT_CHARGE_OFFS_FDIC">"c6594"</definedName>
    <definedName name="IQ_CONSTRUCTION_LAND_DEVELOPMENT_NET_CHARGE_OFFS_FDIC">"c6632"</definedName>
    <definedName name="IQ_CONSTRUCTION_LAND_DEVELOPMENT_RECOVERIES_FDIC">"c6613"</definedName>
    <definedName name="IQ_CONSTRUCTION_LOANS">"c222"</definedName>
    <definedName name="IQ_CONSUMER_LOANS">"c223"</definedName>
    <definedName name="IQ_CONTRACTS_OTHER_COMMODITIES_EQUITIES._FDIC">"c6522"</definedName>
    <definedName name="IQ_CONV_DATE">"c2191"</definedName>
    <definedName name="IQ_CONV_EXP_DATE">"c3043"</definedName>
    <definedName name="IQ_CONV_PREMIUM">"c2195"</definedName>
    <definedName name="IQ_CONV_PRICE">"c2193"</definedName>
    <definedName name="IQ_CONV_RATE">"c2192"</definedName>
    <definedName name="IQ_CONV_RATIO">"c2192"</definedName>
    <definedName name="IQ_CONV_SECURITY">"c2189"</definedName>
    <definedName name="IQ_CONV_SECURITY_ISSUER">"c2190"</definedName>
    <definedName name="IQ_CONV_SECURITY_PRICE">"c2194"</definedName>
    <definedName name="IQ_CONVERT">"c2536"</definedName>
    <definedName name="IQ_CONVERT_PCT">"c2537"</definedName>
    <definedName name="IQ_CONVEXITY">"c2182"</definedName>
    <definedName name="IQ_CONVEYED_TO_OTHERS_FDIC">"c6534"</definedName>
    <definedName name="IQ_CORE_CAPITAL_RATIO_FDIC">"c6745"</definedName>
    <definedName name="IQ_COST_BORROWING">"c2936"</definedName>
    <definedName name="IQ_COST_BORROWINGS">"c225"</definedName>
    <definedName name="IQ_COST_OF_FUNDING_ASSETS_FDIC">"c6725"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P">"c2495"</definedName>
    <definedName name="IQ_CP_PCT">"c2496"</definedName>
    <definedName name="IQ_CQ">5000</definedName>
    <definedName name="IQ_CREDIT_CARD_CHARGE_OFFS_FDIC">"c6652"</definedName>
    <definedName name="IQ_CREDIT_CARD_FEE_BNK">"c231"</definedName>
    <definedName name="IQ_CREDIT_CARD_FEE_FIN">"c1583"</definedName>
    <definedName name="IQ_CREDIT_CARD_LINES_FDIC">"c6525"</definedName>
    <definedName name="IQ_CREDIT_CARD_LOANS_FDIC">"c6319"</definedName>
    <definedName name="IQ_CREDIT_CARD_NET_CHARGE_OFFS_FDIC">"c6654"</definedName>
    <definedName name="IQ_CREDIT_CARD_RECOVERIES_FDIC">"c6653"</definedName>
    <definedName name="IQ_CREDIT_LOSS_CF">"c232"</definedName>
    <definedName name="IQ_CREDIT_LOSS_PROVISION_NET_CHARGE_OFFS_FDIC">"c6734"</definedName>
    <definedName name="IQ_CUMULATIVE_SPLIT_FACTOR">"c2094"</definedName>
    <definedName name="IQ_CURR_DOMESTIC_TAXES">"c2074"</definedName>
    <definedName name="IQ_CURR_FOREIGN_TAXES">"c2075"</definedName>
    <definedName name="IQ_CURRENCY_COIN_DOMESTIC_FDIC">"c6388"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">"c6205"</definedName>
    <definedName name="IQ_CURRENCY_GAIN_REIT">"c239"</definedName>
    <definedName name="IQ_CURRENCY_GAIN_UTI">"c240"</definedName>
    <definedName name="IQ_CURRENT_BENCHMARK">"c6780"</definedName>
    <definedName name="IQ_CURRENT_BENCHMARK_CIQID">"c6781"</definedName>
    <definedName name="IQ_CURRENT_BENCHMARK_MATURITY">"c6782"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">"c6283"</definedName>
    <definedName name="IQ_CURRENT_PORT_DEBT_REIT">"c1570"</definedName>
    <definedName name="IQ_CURRENT_PORT_DEBT_UTI">"c1571"</definedName>
    <definedName name="IQ_CURRENT_PORT_FHLB_DEBT">"c5657"</definedName>
    <definedName name="IQ_CURRENT_PORT_LEASES">"c245"</definedName>
    <definedName name="IQ_CURRENT_PORT_PCT">"c2541"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">"c6206"</definedName>
    <definedName name="IQ_DA_CF_REIT">"c254"</definedName>
    <definedName name="IQ_DA_CF_UTI">"c255"</definedName>
    <definedName name="IQ_DA_EBITDA">"c5528"</definedName>
    <definedName name="IQ_DA_FIN">"c256"</definedName>
    <definedName name="IQ_DA_INS">"c257"</definedName>
    <definedName name="IQ_DA_RE">"c6207"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">"c6208"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">"c6209"</definedName>
    <definedName name="IQ_DA_SUPPL_REIT">"c270"</definedName>
    <definedName name="IQ_DA_SUPPL_UTI">"c271"</definedName>
    <definedName name="IQ_DA_UTI">"c272"</definedName>
    <definedName name="IQ_DAILY">500000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BT_ADJ">"c2515"</definedName>
    <definedName name="IQ_DEBT_ADJ_PCT">"c2516"</definedName>
    <definedName name="IQ_DEBT_EQUITY_EST">"c4257"</definedName>
    <definedName name="IQ_DEBT_EQUITY_EST_CIQ">"c4783"</definedName>
    <definedName name="IQ_DEBT_EQUITY_HIGH_EST">"c4258"</definedName>
    <definedName name="IQ_DEBT_EQUITY_HIGH_EST_CIQ">"c4784"</definedName>
    <definedName name="IQ_DEBT_EQUITY_LOW_EST">"c4259"</definedName>
    <definedName name="IQ_DEBT_EQUITY_LOW_EST_CIQ">"c4785"</definedName>
    <definedName name="IQ_DEBT_EQUITY_MEDIAN_EST">"c4260"</definedName>
    <definedName name="IQ_DEBT_EQUITY_MEDIAN_EST_CIQ">"c4786"</definedName>
    <definedName name="IQ_DEBT_EQUITY_NUM_EST">"c4261"</definedName>
    <definedName name="IQ_DEBT_EQUITY_NUM_EST_CIQ">"c4787"</definedName>
    <definedName name="IQ_DEBT_EQUITY_STDDEV_EST">"c4262"</definedName>
    <definedName name="IQ_DEBT_EQUITY_STDDEV_EST_CIQ">"c4788"</definedName>
    <definedName name="IQ_DEBT_EQUIV_NET_PBO">"c2938"</definedName>
    <definedName name="IQ_DEBT_EQUIV_OPER_LEASE">"c2935"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INTEREST_COST_DOMESTIC">"c2652"</definedName>
    <definedName name="IQ_DEF_BENEFIT_INTEREST_COST_FOREIGN">"c2660"</definedName>
    <definedName name="IQ_DEF_BENEFIT_OTHER_COST">"c284"</definedName>
    <definedName name="IQ_DEF_BENEFIT_OTHER_COST_DOMESTIC">"c2654"</definedName>
    <definedName name="IQ_DEF_BENEFIT_OTHER_COST_FOREIGN">"c2662"</definedName>
    <definedName name="IQ_DEF_BENEFIT_ROA">"c285"</definedName>
    <definedName name="IQ_DEF_BENEFIT_ROA_DOMESTIC">"c2653"</definedName>
    <definedName name="IQ_DEF_BENEFIT_ROA_FOREIGN">"c2661"</definedName>
    <definedName name="IQ_DEF_BENEFIT_SERVICE_COST">"c286"</definedName>
    <definedName name="IQ_DEF_BENEFIT_SERVICE_COST_DOMESTIC">"c2651"</definedName>
    <definedName name="IQ_DEF_BENEFIT_SERVICE_COST_FOREIGN">"c2659"</definedName>
    <definedName name="IQ_DEF_BENEFIT_TOTAL_COST">"c287"</definedName>
    <definedName name="IQ_DEF_BENEFIT_TOTAL_COST_DOMESTIC">"c2655"</definedName>
    <definedName name="IQ_DEF_BENEFIT_TOTAL_COST_FOREIGN">"c2663"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">"c6210"</definedName>
    <definedName name="IQ_DEF_CHARGES_LT_REIT">"c297"</definedName>
    <definedName name="IQ_DEF_CHARGES_LT_UTI">"c298"</definedName>
    <definedName name="IQ_DEF_CHARGES_RE">"c6211"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">"c6212"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">"c6213"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MAND_DEPOSITS_FDIC">"c6489"</definedName>
    <definedName name="IQ_DEPOSIT_ACCOUNTS_LESS_THAN_100K_FDIC">"c6494"</definedName>
    <definedName name="IQ_DEPOSIT_ACCOUNTS_MORE_THAN_100K_FDIC">"c6492"</definedName>
    <definedName name="IQ_DEPOSITORY_INSTITUTIONS_CHARGE_OFFS_FDIC">"c6596"</definedName>
    <definedName name="IQ_DEPOSITORY_INSTITUTIONS_NET_CHARGE_OFFS_FDIC">"c6634"</definedName>
    <definedName name="IQ_DEPOSITORY_INSTITUTIONS_RECOVERIES_FDIC">"c6615"</definedName>
    <definedName name="IQ_DEPOSITS_FIN">"c321"</definedName>
    <definedName name="IQ_DEPOSITS_HELD_DOMESTIC_FDIC">"c6340"</definedName>
    <definedName name="IQ_DEPOSITS_HELD_FOREIGN_FDIC">"c6341"</definedName>
    <definedName name="IQ_DEPOSITS_INTEREST_SECURITIES">"c5509"</definedName>
    <definedName name="IQ_DEPOSITS_LESS_THAN_100K_AFTER_THREE_YEARS_FDIC">"c6464"</definedName>
    <definedName name="IQ_DEPOSITS_LESS_THAN_100K_THREE_MONTHS_FDIC">"c6461"</definedName>
    <definedName name="IQ_DEPOSITS_LESS_THAN_100K_THREE_YEARS_FDIC">"c6463"</definedName>
    <definedName name="IQ_DEPOSITS_LESS_THAN_100K_TWELVE_MONTHS_FDIC">"c6462"</definedName>
    <definedName name="IQ_DEPOSITS_MORE_THAN_100K_AFTER_THREE_YEARS_FDIC">"c6469"</definedName>
    <definedName name="IQ_DEPOSITS_MORE_THAN_100K_THREE_MONTHS_FDIC">"c6466"</definedName>
    <definedName name="IQ_DEPOSITS_MORE_THAN_100K_THREE_YEARS_FDIC">"c6468"</definedName>
    <definedName name="IQ_DEPOSITS_MORE_THAN_100K_TWELVE_MONTHS_FDIC">"c6467"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RIVATIVES_FDIC">"c6523"</definedName>
    <definedName name="IQ_DESCRIPTION_LONG">"c1520"</definedName>
    <definedName name="IQ_DEVELOP_LAND">"c323"</definedName>
    <definedName name="IQ_DIFF_LASTCLOSE_TARGET_PRICE">"c1854"</definedName>
    <definedName name="IQ_DIFF_LASTCLOSE_TARGET_PRICE_CIQ">"c4767"</definedName>
    <definedName name="IQ_DIFF_LASTCLOSE_TARGET_PRICE_REUT">"c5436"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OUTSTANDING_CURRENT_EST">"c4263"</definedName>
    <definedName name="IQ_DILUT_OUTSTANDING_CURRENT_EST_CIQ">"c4789"</definedName>
    <definedName name="IQ_DILUT_OUTSTANDING_CURRENT_HIGH_EST">"c4264"</definedName>
    <definedName name="IQ_DILUT_OUTSTANDING_CURRENT_HIGH_EST_CIQ">"c4790"</definedName>
    <definedName name="IQ_DILUT_OUTSTANDING_CURRENT_LOW_EST">"c4265"</definedName>
    <definedName name="IQ_DILUT_OUTSTANDING_CURRENT_LOW_EST_CIQ">"c4791"</definedName>
    <definedName name="IQ_DILUT_OUTSTANDING_CURRENT_MEDIAN_EST">"c4266"</definedName>
    <definedName name="IQ_DILUT_OUTSTANDING_CURRENT_MEDIAN_EST_CIQ">"c4792"</definedName>
    <definedName name="IQ_DILUT_OUTSTANDING_CURRENT_NUM_EST">"c4267"</definedName>
    <definedName name="IQ_DILUT_OUTSTANDING_CURRENT_NUM_EST_CIQ">"c4793"</definedName>
    <definedName name="IQ_DILUT_OUTSTANDING_CURRENT_STDDEV_EST">"c4268"</definedName>
    <definedName name="IQ_DILUT_OUTSTANDING_CURRENT_STDDEV_EST_CIQ">"c4794"</definedName>
    <definedName name="IQ_DILUT_WEIGHT">"c326"</definedName>
    <definedName name="IQ_DILUT_WEIGHT_EST">"c4269"</definedName>
    <definedName name="IQ_DILUT_WEIGHT_EST_CIQ">"c4795"</definedName>
    <definedName name="IQ_DILUT_WEIGHT_GUIDANCE">"c4270"</definedName>
    <definedName name="IQ_DILUT_WEIGHT_HIGH_EST">"c4271"</definedName>
    <definedName name="IQ_DILUT_WEIGHT_HIGH_EST_CIQ">"c4796"</definedName>
    <definedName name="IQ_DILUT_WEIGHT_LOW_EST">"c4272"</definedName>
    <definedName name="IQ_DILUT_WEIGHT_LOW_EST_CIQ">"c4797"</definedName>
    <definedName name="IQ_DILUT_WEIGHT_MEDIAN_EST">"c4273"</definedName>
    <definedName name="IQ_DILUT_WEIGHT_MEDIAN_EST_CIQ">"c4798"</definedName>
    <definedName name="IQ_DILUT_WEIGHT_NUM_EST">"c4274"</definedName>
    <definedName name="IQ_DILUT_WEIGHT_NUM_EST_CIQ">"c4799"</definedName>
    <definedName name="IQ_DILUT_WEIGHT_STDDEV_EST">"c4275"</definedName>
    <definedName name="IQ_DILUT_WEIGHT_STDDEV_EST_CIQ">"c4800"</definedName>
    <definedName name="IQ_DIRECT_AH_EARNED">"c2740"</definedName>
    <definedName name="IQ_DIRECT_EARNED">"c2730"</definedName>
    <definedName name="IQ_DIRECT_LIFE_EARNED">"c2735"</definedName>
    <definedName name="IQ_DIRECT_LIFE_IN_FORCE">"c2765"</definedName>
    <definedName name="IQ_DIRECT_PC_EARNED">"c2745"</definedName>
    <definedName name="IQ_DIRECT_WRITTEN">"c2724"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STRIBUTABLE_CASH">"c3002"</definedName>
    <definedName name="IQ_DISTRIBUTABLE_CASH_ACT_OR_EST">"c4278"</definedName>
    <definedName name="IQ_DISTRIBUTABLE_CASH_ACT_OR_EST_CIQ">"c4803"</definedName>
    <definedName name="IQ_DISTRIBUTABLE_CASH_EST">"c4277"</definedName>
    <definedName name="IQ_DISTRIBUTABLE_CASH_EST_CIQ">"c4802"</definedName>
    <definedName name="IQ_DISTRIBUTABLE_CASH_GUIDANCE">"c4279"</definedName>
    <definedName name="IQ_DISTRIBUTABLE_CASH_GUIDANCE_CIQ">"c4804"</definedName>
    <definedName name="IQ_DISTRIBUTABLE_CASH_HIGH_EST">"c4280"</definedName>
    <definedName name="IQ_DISTRIBUTABLE_CASH_HIGH_EST_CIQ">"c4805"</definedName>
    <definedName name="IQ_DISTRIBUTABLE_CASH_HIGH_GUIDANCE">"c4198"</definedName>
    <definedName name="IQ_DISTRIBUTABLE_CASH_HIGH_GUIDANCE_CIQ">"c4610"</definedName>
    <definedName name="IQ_DISTRIBUTABLE_CASH_LOW_EST">"c4281"</definedName>
    <definedName name="IQ_DISTRIBUTABLE_CASH_LOW_EST_CIQ">"c4806"</definedName>
    <definedName name="IQ_DISTRIBUTABLE_CASH_LOW_GUIDANCE">"c4238"</definedName>
    <definedName name="IQ_DISTRIBUTABLE_CASH_LOW_GUIDANCE_CIQ">"c4650"</definedName>
    <definedName name="IQ_DISTRIBUTABLE_CASH_MEDIAN_EST">"c4282"</definedName>
    <definedName name="IQ_DISTRIBUTABLE_CASH_MEDIAN_EST_CIQ">"c4807"</definedName>
    <definedName name="IQ_DISTRIBUTABLE_CASH_NUM_EST">"c4283"</definedName>
    <definedName name="IQ_DISTRIBUTABLE_CASH_NUM_EST_CIQ">"c4808"</definedName>
    <definedName name="IQ_DISTRIBUTABLE_CASH_PAYOUT">"c3005"</definedName>
    <definedName name="IQ_DISTRIBUTABLE_CASH_SHARE">"c3003"</definedName>
    <definedName name="IQ_DISTRIBUTABLE_CASH_SHARE_ACT_OR_EST">"c4286"</definedName>
    <definedName name="IQ_DISTRIBUTABLE_CASH_SHARE_ACT_OR_EST_CIQ">"c4811"</definedName>
    <definedName name="IQ_DISTRIBUTABLE_CASH_SHARE_EST">"c4285"</definedName>
    <definedName name="IQ_DISTRIBUTABLE_CASH_SHARE_EST_CIQ">"c4810"</definedName>
    <definedName name="IQ_DISTRIBUTABLE_CASH_SHARE_GUIDANCE">"c4287"</definedName>
    <definedName name="IQ_DISTRIBUTABLE_CASH_SHARE_GUIDANCE_CIQ">"c4812"</definedName>
    <definedName name="IQ_DISTRIBUTABLE_CASH_SHARE_HIGH_EST">"c4288"</definedName>
    <definedName name="IQ_DISTRIBUTABLE_CASH_SHARE_HIGH_EST_CIQ">"c4813"</definedName>
    <definedName name="IQ_DISTRIBUTABLE_CASH_SHARE_HIGH_GUIDANCE">"c4199"</definedName>
    <definedName name="IQ_DISTRIBUTABLE_CASH_SHARE_HIGH_GUIDANCE_CIQ">"c4611"</definedName>
    <definedName name="IQ_DISTRIBUTABLE_CASH_SHARE_LOW_EST">"c4289"</definedName>
    <definedName name="IQ_DISTRIBUTABLE_CASH_SHARE_LOW_EST_CIQ">"c4814"</definedName>
    <definedName name="IQ_DISTRIBUTABLE_CASH_SHARE_LOW_GUIDANCE">"c4239"</definedName>
    <definedName name="IQ_DISTRIBUTABLE_CASH_SHARE_LOW_GUIDANCE_CIQ">"c4651"</definedName>
    <definedName name="IQ_DISTRIBUTABLE_CASH_SHARE_MEDIAN_EST">"c4290"</definedName>
    <definedName name="IQ_DISTRIBUTABLE_CASH_SHARE_MEDIAN_EST_CIQ">"c4815"</definedName>
    <definedName name="IQ_DISTRIBUTABLE_CASH_SHARE_NUM_EST">"c4291"</definedName>
    <definedName name="IQ_DISTRIBUTABLE_CASH_SHARE_NUM_EST_CIQ">"c4816"</definedName>
    <definedName name="IQ_DISTRIBUTABLE_CASH_SHARE_STDDEV_EST">"c4292"</definedName>
    <definedName name="IQ_DISTRIBUTABLE_CASH_SHARE_STDDEV_EST_CIQ">"c4817"</definedName>
    <definedName name="IQ_DISTRIBUTABLE_CASH_STDDEV_EST">"c4294"</definedName>
    <definedName name="IQ_DISTRIBUTABLE_CASH_STDDEV_EST_CIQ">"c4819"</definedName>
    <definedName name="IQ_DIV_AMOUNT">"c3041"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EST">"c4296"</definedName>
    <definedName name="IQ_DIVIDEND_EST_CIQ">"c4821"</definedName>
    <definedName name="IQ_DIVIDEND_HIGH_EST">"c4297"</definedName>
    <definedName name="IQ_DIVIDEND_HIGH_EST_CIQ">"c4822"</definedName>
    <definedName name="IQ_DIVIDEND_LOW_EST">"c4298"</definedName>
    <definedName name="IQ_DIVIDEND_LOW_EST_CIQ">"c4823"</definedName>
    <definedName name="IQ_DIVIDEND_MEDIAN_EST">"c4299"</definedName>
    <definedName name="IQ_DIVIDEND_MEDIAN_EST_CIQ">"c4824"</definedName>
    <definedName name="IQ_DIVIDEND_NUM_EST">"c4300"</definedName>
    <definedName name="IQ_DIVIDEND_NUM_EST_CIQ">"c4825"</definedName>
    <definedName name="IQ_DIVIDEND_STDDEV_EST">"c4301"</definedName>
    <definedName name="IQ_DIVIDEND_STDDEV_EST_CIQ">"c4826"</definedName>
    <definedName name="IQ_DIVIDEND_YIELD">"c332"</definedName>
    <definedName name="IQ_DIVIDENDS_DECLARED_COMMON_FDIC">"c6659"</definedName>
    <definedName name="IQ_DIVIDENDS_DECLARED_PREFERRED_FDIC">"c6658"</definedName>
    <definedName name="IQ_DIVIDENDS_FDIC">"c6660"</definedName>
    <definedName name="IQ_DNB_OTHER_EXP_INC_TAX_US">"c6787"</definedName>
    <definedName name="IQ_DNTM">700000</definedName>
    <definedName name="IQ_DO">"c333"</definedName>
    <definedName name="IQ_DO_ASSETS_CURRENT">"c334"</definedName>
    <definedName name="IQ_DO_ASSETS_LT">"c335"</definedName>
    <definedName name="IQ_DO_CF">"c336"</definedName>
    <definedName name="IQ_DOC_CLAUSE">"c6032"</definedName>
    <definedName name="IQ_DPAC_ACC">"c2799"</definedName>
    <definedName name="IQ_DPAC_AMORT">"c2795"</definedName>
    <definedName name="IQ_DPAC_BEG">"c2791"</definedName>
    <definedName name="IQ_DPAC_COMMISSIONS">"c2792"</definedName>
    <definedName name="IQ_DPAC_END">"c2801"</definedName>
    <definedName name="IQ_DPAC_FX">"c2798"</definedName>
    <definedName name="IQ_DPAC_OTHER_ADJ">"c2800"</definedName>
    <definedName name="IQ_DPAC_OTHERS">"c2793"</definedName>
    <definedName name="IQ_DPAC_PERIOD">"c2794"</definedName>
    <definedName name="IQ_DPAC_REAL_GAIN">"c2797"</definedName>
    <definedName name="IQ_DPAC_UNREAL_GAIN">"c2796"</definedName>
    <definedName name="IQ_DPS_10YR_ANN_CAGR">"c6065"</definedName>
    <definedName name="IQ_DPS_10YR_ANN_GROWTH">"c337"</definedName>
    <definedName name="IQ_DPS_1YR_ANN_GROWTH">"c338"</definedName>
    <definedName name="IQ_DPS_2YR_ANN_CAGR">"c6066"</definedName>
    <definedName name="IQ_DPS_2YR_ANN_GROWTH">"c339"</definedName>
    <definedName name="IQ_DPS_3YR_ANN_CAGR">"c6067"</definedName>
    <definedName name="IQ_DPS_3YR_ANN_GROWTH">"c340"</definedName>
    <definedName name="IQ_DPS_5YR_ANN_CAGR">"c6068"</definedName>
    <definedName name="IQ_DPS_5YR_ANN_GROWTH">"c341"</definedName>
    <definedName name="IQ_DPS_7YR_ANN_CAGR">"c6069"</definedName>
    <definedName name="IQ_DPS_7YR_ANN_GROWTH">"c342"</definedName>
    <definedName name="IQ_DPS_ACT_OR_EST">"c2218"</definedName>
    <definedName name="IQ_DPS_ACT_OR_EST_CIQ">"c5062"</definedName>
    <definedName name="IQ_DPS_ACT_OR_EST_REUT">"c5464"</definedName>
    <definedName name="IQ_DPS_EST">"c1674"</definedName>
    <definedName name="IQ_DPS_EST_BOTTOM_UP">"c5493"</definedName>
    <definedName name="IQ_DPS_EST_BOTTOM_UP_REUT">"c5501"</definedName>
    <definedName name="IQ_DPS_EST_CIQ">"c3682"</definedName>
    <definedName name="IQ_DPS_EST_REUT">"c3851"</definedName>
    <definedName name="IQ_DPS_GUIDANCE">"c4302"</definedName>
    <definedName name="IQ_DPS_GUIDANCE_CIQ">"c4827"</definedName>
    <definedName name="IQ_DPS_HIGH_EST">"c1676"</definedName>
    <definedName name="IQ_DPS_HIGH_EST_CIQ">"c3684"</definedName>
    <definedName name="IQ_DPS_HIGH_EST_REUT">"c3853"</definedName>
    <definedName name="IQ_DPS_HIGH_GUIDANCE">"c4168"</definedName>
    <definedName name="IQ_DPS_HIGH_GUIDANCE_CIQ">"c4580"</definedName>
    <definedName name="IQ_DPS_LOW_EST">"c1677"</definedName>
    <definedName name="IQ_DPS_LOW_EST_CIQ">"c3685"</definedName>
    <definedName name="IQ_DPS_LOW_EST_REUT">"c3854"</definedName>
    <definedName name="IQ_DPS_LOW_GUIDANCE">"c4208"</definedName>
    <definedName name="IQ_DPS_LOW_GUIDANCE_CIQ">"c4620"</definedName>
    <definedName name="IQ_DPS_MEDIAN_EST">"c1675"</definedName>
    <definedName name="IQ_DPS_MEDIAN_EST_CIQ">"c3683"</definedName>
    <definedName name="IQ_DPS_MEDIAN_EST_REUT">"c3852"</definedName>
    <definedName name="IQ_DPS_NUM_EST">"c1678"</definedName>
    <definedName name="IQ_DPS_NUM_EST_CIQ">"c3686"</definedName>
    <definedName name="IQ_DPS_NUM_EST_REUT">"c3855"</definedName>
    <definedName name="IQ_DPS_STDDEV_EST">"c1679"</definedName>
    <definedName name="IQ_DPS_STDDEV_EST_CIQ">"c3687"</definedName>
    <definedName name="IQ_DPS_STDDEV_EST_REUT">"c3856"</definedName>
    <definedName name="IQ_DURATION">"c2181"</definedName>
    <definedName name="IQ_EARNING_ASSET_YIELD">"c343"</definedName>
    <definedName name="IQ_EARNING_ASSETS_FDIC">"c6360"</definedName>
    <definedName name="IQ_EARNING_ASSETS_YIELD_FDIC">"c6724"</definedName>
    <definedName name="IQ_EARNING_CO">"c344"</definedName>
    <definedName name="IQ_EARNING_CO_10YR_ANN_CAGR">"c6070"</definedName>
    <definedName name="IQ_EARNING_CO_10YR_ANN_GROWTH">"c345"</definedName>
    <definedName name="IQ_EARNING_CO_1YR_ANN_GROWTH">"c346"</definedName>
    <definedName name="IQ_EARNING_CO_2YR_ANN_CAGR">"c6071"</definedName>
    <definedName name="IQ_EARNING_CO_2YR_ANN_GROWTH">"c347"</definedName>
    <definedName name="IQ_EARNING_CO_3YR_ANN_CAGR">"c6072"</definedName>
    <definedName name="IQ_EARNING_CO_3YR_ANN_GROWTH">"c348"</definedName>
    <definedName name="IQ_EARNING_CO_5YR_ANN_CAGR">"c6073"</definedName>
    <definedName name="IQ_EARNING_CO_5YR_ANN_GROWTH">"c349"</definedName>
    <definedName name="IQ_EARNING_CO_7YR_ANN_CAGR">"c6074"</definedName>
    <definedName name="IQ_EARNING_CO_7YR_ANN_GROWTH">"c350"</definedName>
    <definedName name="IQ_EARNING_CO_MARGIN">"c351"</definedName>
    <definedName name="IQ_EARNINGS_ANNOUNCE_DATE">"c1649"</definedName>
    <definedName name="IQ_EARNINGS_ANNOUNCE_DATE_CIQ">"c4656"</definedName>
    <definedName name="IQ_EARNINGS_ANNOUNCE_DATE_REUT">"c5314"</definedName>
    <definedName name="IQ_EARNINGS_COVERAGE_NET_CHARGE_OFFS_FDIC">"c6735"</definedName>
    <definedName name="IQ_EBIT">"c352"</definedName>
    <definedName name="IQ_EBIT_10YR_ANN_CAGR">"c6075"</definedName>
    <definedName name="IQ_EBIT_10YR_ANN_GROWTH">"c353"</definedName>
    <definedName name="IQ_EBIT_1YR_ANN_GROWTH">"c354"</definedName>
    <definedName name="IQ_EBIT_2YR_ANN_CAGR">"c6076"</definedName>
    <definedName name="IQ_EBIT_2YR_ANN_GROWTH">"c355"</definedName>
    <definedName name="IQ_EBIT_3YR_ANN_CAGR">"c6077"</definedName>
    <definedName name="IQ_EBIT_3YR_ANN_GROWTH">"c356"</definedName>
    <definedName name="IQ_EBIT_5YR_ANN_CAGR">"c6078"</definedName>
    <definedName name="IQ_EBIT_5YR_ANN_GROWTH">"c357"</definedName>
    <definedName name="IQ_EBIT_7YR_ANN_CAGR">"c6079"</definedName>
    <definedName name="IQ_EBIT_7YR_ANN_GROWTH">"c358"</definedName>
    <definedName name="IQ_EBIT_ACT_OR_EST">"c2219"</definedName>
    <definedName name="IQ_EBIT_ACT_OR_EST_CIQ">"c5063"</definedName>
    <definedName name="IQ_EBIT_ACT_OR_EST_REUT">"c5465"</definedName>
    <definedName name="IQ_EBIT_EQ_INC">"c3498"</definedName>
    <definedName name="IQ_EBIT_EQ_INC_EXCL_SBC">"c3502"</definedName>
    <definedName name="IQ_EBIT_EST">"c1681"</definedName>
    <definedName name="IQ_EBIT_EST_CIQ">"c4674"</definedName>
    <definedName name="IQ_EBIT_EST_REUT">"c5333"</definedName>
    <definedName name="IQ_EBIT_EXCL_SBC">"c3082"</definedName>
    <definedName name="IQ_EBIT_GUIDANCE">"c4303"</definedName>
    <definedName name="IQ_EBIT_GUIDANCE_CIQ">"c4828"</definedName>
    <definedName name="IQ_EBIT_GW_ACT_OR_EST">"c4306"</definedName>
    <definedName name="IQ_EBIT_GW_ACT_OR_EST_CIQ">"c4831"</definedName>
    <definedName name="IQ_EBIT_GW_EST">"c4305"</definedName>
    <definedName name="IQ_EBIT_GW_EST_CIQ">"c4830"</definedName>
    <definedName name="IQ_EBIT_GW_GUIDANCE">"c4307"</definedName>
    <definedName name="IQ_EBIT_GW_GUIDANCE_CIQ">"c4832"</definedName>
    <definedName name="IQ_EBIT_GW_HIGH_EST">"c4308"</definedName>
    <definedName name="IQ_EBIT_GW_HIGH_EST_CIQ">"c4833"</definedName>
    <definedName name="IQ_EBIT_GW_HIGH_GUIDANCE">"c4171"</definedName>
    <definedName name="IQ_EBIT_GW_HIGH_GUIDANCE_CIQ">"c4583"</definedName>
    <definedName name="IQ_EBIT_GW_LOW_EST">"c4309"</definedName>
    <definedName name="IQ_EBIT_GW_LOW_EST_CIQ">"c4834"</definedName>
    <definedName name="IQ_EBIT_GW_LOW_GUIDANCE">"c4211"</definedName>
    <definedName name="IQ_EBIT_GW_LOW_GUIDANCE_CIQ">"c4623"</definedName>
    <definedName name="IQ_EBIT_GW_MEDIAN_EST">"c4310"</definedName>
    <definedName name="IQ_EBIT_GW_MEDIAN_EST_CIQ">"c4835"</definedName>
    <definedName name="IQ_EBIT_GW_NUM_EST">"c4311"</definedName>
    <definedName name="IQ_EBIT_GW_NUM_EST_CIQ">"c4836"</definedName>
    <definedName name="IQ_EBIT_GW_STDDEV_EST">"c4312"</definedName>
    <definedName name="IQ_EBIT_GW_STDDEV_EST_CIQ">"c4837"</definedName>
    <definedName name="IQ_EBIT_HIGH_EST">"c1683"</definedName>
    <definedName name="IQ_EBIT_HIGH_EST_CIQ">"c4676"</definedName>
    <definedName name="IQ_EBIT_HIGH_EST_REUT">"c5335"</definedName>
    <definedName name="IQ_EBIT_HIGH_GUIDANCE">"c4172"</definedName>
    <definedName name="IQ_EBIT_HIGH_GUIDANCE_CIQ">"c4584"</definedName>
    <definedName name="IQ_EBIT_INT">"c360"</definedName>
    <definedName name="IQ_EBIT_LOW_EST">"c1684"</definedName>
    <definedName name="IQ_EBIT_LOW_EST_CIQ">"c4677"</definedName>
    <definedName name="IQ_EBIT_LOW_EST_REUT">"c5336"</definedName>
    <definedName name="IQ_EBIT_LOW_GUIDANCE">"c4212"</definedName>
    <definedName name="IQ_EBIT_LOW_GUIDANCE_CIQ">"c4624"</definedName>
    <definedName name="IQ_EBIT_MARGIN">"c359"</definedName>
    <definedName name="IQ_EBIT_MEDIAN_EST">"c1682"</definedName>
    <definedName name="IQ_EBIT_MEDIAN_EST_CIQ">"c4675"</definedName>
    <definedName name="IQ_EBIT_MEDIAN_EST_REUT">"c5334"</definedName>
    <definedName name="IQ_EBIT_NUM_EST">"c1685"</definedName>
    <definedName name="IQ_EBIT_NUM_EST_CIQ">"c4678"</definedName>
    <definedName name="IQ_EBIT_NUM_EST_REUT">"c5337"</definedName>
    <definedName name="IQ_EBIT_OVER_IE">"c1369"</definedName>
    <definedName name="IQ_EBIT_SBC_ACT_OR_EST">"c4316"</definedName>
    <definedName name="IQ_EBIT_SBC_ACT_OR_EST_CIQ">"c4841"</definedName>
    <definedName name="IQ_EBIT_SBC_EST">"c4315"</definedName>
    <definedName name="IQ_EBIT_SBC_EST_CIQ">"c4840"</definedName>
    <definedName name="IQ_EBIT_SBC_GUIDANCE">"c4317"</definedName>
    <definedName name="IQ_EBIT_SBC_GUIDANCE_CIQ">"c4842"</definedName>
    <definedName name="IQ_EBIT_SBC_GW_ACT_OR_EST">"c4320"</definedName>
    <definedName name="IQ_EBIT_SBC_GW_ACT_OR_EST_CIQ">"c4845"</definedName>
    <definedName name="IQ_EBIT_SBC_GW_EST">"c4319"</definedName>
    <definedName name="IQ_EBIT_SBC_GW_EST_CIQ">"c4844"</definedName>
    <definedName name="IQ_EBIT_SBC_GW_GUIDANCE">"c4321"</definedName>
    <definedName name="IQ_EBIT_SBC_GW_GUIDANCE_CIQ">"c4846"</definedName>
    <definedName name="IQ_EBIT_SBC_GW_HIGH_EST">"c4322"</definedName>
    <definedName name="IQ_EBIT_SBC_GW_HIGH_EST_CIQ">"c4847"</definedName>
    <definedName name="IQ_EBIT_SBC_GW_HIGH_GUIDANCE">"c4193"</definedName>
    <definedName name="IQ_EBIT_SBC_GW_HIGH_GUIDANCE_CIQ">"c4605"</definedName>
    <definedName name="IQ_EBIT_SBC_GW_LOW_EST">"c4323"</definedName>
    <definedName name="IQ_EBIT_SBC_GW_LOW_EST_CIQ">"c4848"</definedName>
    <definedName name="IQ_EBIT_SBC_GW_LOW_GUIDANCE">"c4233"</definedName>
    <definedName name="IQ_EBIT_SBC_GW_LOW_GUIDANCE_CIQ">"c4645"</definedName>
    <definedName name="IQ_EBIT_SBC_GW_MEDIAN_EST">"c4324"</definedName>
    <definedName name="IQ_EBIT_SBC_GW_MEDIAN_EST_CIQ">"c4849"</definedName>
    <definedName name="IQ_EBIT_SBC_GW_NUM_EST">"c4325"</definedName>
    <definedName name="IQ_EBIT_SBC_GW_NUM_EST_CIQ">"c4850"</definedName>
    <definedName name="IQ_EBIT_SBC_GW_STDDEV_EST">"c4326"</definedName>
    <definedName name="IQ_EBIT_SBC_GW_STDDEV_EST_CIQ">"c4851"</definedName>
    <definedName name="IQ_EBIT_SBC_HIGH_EST">"c4328"</definedName>
    <definedName name="IQ_EBIT_SBC_HIGH_EST_CIQ">"c4853"</definedName>
    <definedName name="IQ_EBIT_SBC_HIGH_GUIDANCE">"c4192"</definedName>
    <definedName name="IQ_EBIT_SBC_HIGH_GUIDANCE_CIQ">"c4604"</definedName>
    <definedName name="IQ_EBIT_SBC_LOW_EST">"c4329"</definedName>
    <definedName name="IQ_EBIT_SBC_LOW_EST_CIQ">"c4854"</definedName>
    <definedName name="IQ_EBIT_SBC_LOW_GUIDANCE">"c4232"</definedName>
    <definedName name="IQ_EBIT_SBC_LOW_GUIDANCE_CIQ">"c4644"</definedName>
    <definedName name="IQ_EBIT_SBC_MEDIAN_EST">"c4330"</definedName>
    <definedName name="IQ_EBIT_SBC_MEDIAN_EST_CIQ">"c4855"</definedName>
    <definedName name="IQ_EBIT_SBC_NUM_EST">"c4331"</definedName>
    <definedName name="IQ_EBIT_SBC_NUM_EST_CIQ">"c4856"</definedName>
    <definedName name="IQ_EBIT_SBC_STDDEV_EST">"c4332"</definedName>
    <definedName name="IQ_EBIT_SBC_STDDEV_EST_CIQ">"c4857"</definedName>
    <definedName name="IQ_EBIT_STDDEV_EST">"c1686"</definedName>
    <definedName name="IQ_EBIT_STDDEV_EST_CIQ">"c4679"</definedName>
    <definedName name="IQ_EBIT_STDDEV_EST_REUT">"c5338"</definedName>
    <definedName name="IQ_EBITA">"c1910"</definedName>
    <definedName name="IQ_EBITA_10YR_ANN_CAGR">"c6184"</definedName>
    <definedName name="IQ_EBITA_10YR_ANN_GROWTH">"c1954"</definedName>
    <definedName name="IQ_EBITA_1YR_ANN_GROWTH">"c1949"</definedName>
    <definedName name="IQ_EBITA_2YR_ANN_CAGR">"c6180"</definedName>
    <definedName name="IQ_EBITA_2YR_ANN_GROWTH">"c1950"</definedName>
    <definedName name="IQ_EBITA_3YR_ANN_CAGR">"c6181"</definedName>
    <definedName name="IQ_EBITA_3YR_ANN_GROWTH">"c1951"</definedName>
    <definedName name="IQ_EBITA_5YR_ANN_CAGR">"c6182"</definedName>
    <definedName name="IQ_EBITA_5YR_ANN_GROWTH">"c1952"</definedName>
    <definedName name="IQ_EBITA_7YR_ANN_CAGR">"c6183"</definedName>
    <definedName name="IQ_EBITA_7YR_ANN_GROWTH">"c1953"</definedName>
    <definedName name="IQ_EBITA_EQ_INC">"c3497"</definedName>
    <definedName name="IQ_EBITA_EQ_INC_EXCL_SBC">"c3501"</definedName>
    <definedName name="IQ_EBITA_EXCL_SBC">"c3080"</definedName>
    <definedName name="IQ_EBITA_MARGIN">"c1963"</definedName>
    <definedName name="IQ_EBITDA">"c361"</definedName>
    <definedName name="IQ_EBITDA_10YR_ANN_CAGR">"c6080"</definedName>
    <definedName name="IQ_EBITDA_10YR_ANN_GROWTH">"c362"</definedName>
    <definedName name="IQ_EBITDA_1YR_ANN_GROWTH">"c363"</definedName>
    <definedName name="IQ_EBITDA_2YR_ANN_CAGR">"c6081"</definedName>
    <definedName name="IQ_EBITDA_2YR_ANN_GROWTH">"c364"</definedName>
    <definedName name="IQ_EBITDA_3YR_ANN_CAGR">"c6082"</definedName>
    <definedName name="IQ_EBITDA_3YR_ANN_GROWTH">"c365"</definedName>
    <definedName name="IQ_EBITDA_5YR_ANN_CAGR">"c6083"</definedName>
    <definedName name="IQ_EBITDA_5YR_ANN_GROWTH">"c366"</definedName>
    <definedName name="IQ_EBITDA_7YR_ANN_CAGR">"c6084"</definedName>
    <definedName name="IQ_EBITDA_7YR_ANN_GROWTH">"c367"</definedName>
    <definedName name="IQ_EBITDA_ACT_OR_EST">"c2215"</definedName>
    <definedName name="IQ_EBITDA_ACT_OR_EST_CIQ">"c5060"</definedName>
    <definedName name="IQ_EBITDA_ACT_OR_EST_REUT">"c5462"</definedName>
    <definedName name="IQ_EBITDA_CAPEX_INT">"c368"</definedName>
    <definedName name="IQ_EBITDA_CAPEX_OVER_TOTAL_IE">"c1370"</definedName>
    <definedName name="IQ_EBITDA_EQ_INC">"c3496"</definedName>
    <definedName name="IQ_EBITDA_EQ_INC_EXCL_SBC">"c3500"</definedName>
    <definedName name="IQ_EBITDA_EST">"c369"</definedName>
    <definedName name="IQ_EBITDA_EST_CIQ">"c3622"</definedName>
    <definedName name="IQ_EBITDA_EST_REUT">"c3640"</definedName>
    <definedName name="IQ_EBITDA_EXCL_SBC">"c3081"</definedName>
    <definedName name="IQ_EBITDA_GUIDANCE">"c4334"</definedName>
    <definedName name="IQ_EBITDA_GUIDANCE_CIQ">"c4859"</definedName>
    <definedName name="IQ_EBITDA_HIGH_EST">"c370"</definedName>
    <definedName name="IQ_EBITDA_HIGH_EST_CIQ">"c3624"</definedName>
    <definedName name="IQ_EBITDA_HIGH_EST_REUT">"c3642"</definedName>
    <definedName name="IQ_EBITDA_HIGH_GUIDANCE">"c4170"</definedName>
    <definedName name="IQ_EBITDA_HIGH_GUIDANCE_CIQ">"c4582"</definedName>
    <definedName name="IQ_EBITDA_INT">"c373"</definedName>
    <definedName name="IQ_EBITDA_LOW_EST">"c371"</definedName>
    <definedName name="IQ_EBITDA_LOW_EST_CIQ">"c3625"</definedName>
    <definedName name="IQ_EBITDA_LOW_EST_REUT">"c3643"</definedName>
    <definedName name="IQ_EBITDA_LOW_GUIDANCE">"c4210"</definedName>
    <definedName name="IQ_EBITDA_LOW_GUIDANCE_CIQ">"c4622"</definedName>
    <definedName name="IQ_EBITDA_MARGIN">"c372"</definedName>
    <definedName name="IQ_EBITDA_MEDIAN_EST">"c1663"</definedName>
    <definedName name="IQ_EBITDA_MEDIAN_EST_CIQ">"c3623"</definedName>
    <definedName name="IQ_EBITDA_MEDIAN_EST_REUT">"c3641"</definedName>
    <definedName name="IQ_EBITDA_NUM_EST">"c374"</definedName>
    <definedName name="IQ_EBITDA_NUM_EST_CIQ">"c3626"</definedName>
    <definedName name="IQ_EBITDA_NUM_EST_REUT">"c3644"</definedName>
    <definedName name="IQ_EBITDA_OVER_TOTAL_IE">"c1371"</definedName>
    <definedName name="IQ_EBITDA_SBC_ACT_OR_EST">"c4337"</definedName>
    <definedName name="IQ_EBITDA_SBC_ACT_OR_EST_CIQ">"c4862"</definedName>
    <definedName name="IQ_EBITDA_SBC_EST">"c4336"</definedName>
    <definedName name="IQ_EBITDA_SBC_EST_CIQ">"c4861"</definedName>
    <definedName name="IQ_EBITDA_SBC_GUIDANCE">"c4338"</definedName>
    <definedName name="IQ_EBITDA_SBC_GUIDANCE_CIQ">"c4863"</definedName>
    <definedName name="IQ_EBITDA_SBC_HIGH_EST">"c4339"</definedName>
    <definedName name="IQ_EBITDA_SBC_HIGH_EST_CIQ">"c4864"</definedName>
    <definedName name="IQ_EBITDA_SBC_HIGH_GUIDANCE">"c4194"</definedName>
    <definedName name="IQ_EBITDA_SBC_HIGH_GUIDANCE_CIQ">"c4606"</definedName>
    <definedName name="IQ_EBITDA_SBC_LOW_EST">"c4340"</definedName>
    <definedName name="IQ_EBITDA_SBC_LOW_EST_CIQ">"c4865"</definedName>
    <definedName name="IQ_EBITDA_SBC_LOW_GUIDANCE">"c4234"</definedName>
    <definedName name="IQ_EBITDA_SBC_LOW_GUIDANCE_CIQ">"c4646"</definedName>
    <definedName name="IQ_EBITDA_SBC_MEDIAN_EST">"c4341"</definedName>
    <definedName name="IQ_EBITDA_SBC_MEDIAN_EST_CIQ">"c4866"</definedName>
    <definedName name="IQ_EBITDA_SBC_NUM_EST">"c4342"</definedName>
    <definedName name="IQ_EBITDA_SBC_NUM_EST_CIQ">"c4867"</definedName>
    <definedName name="IQ_EBITDA_SBC_STDDEV_EST">"c4343"</definedName>
    <definedName name="IQ_EBITDA_SBC_STDDEV_EST_CIQ">"c4868"</definedName>
    <definedName name="IQ_EBITDA_STDDEV_EST">"c375"</definedName>
    <definedName name="IQ_EBITDA_STDDEV_EST_CIQ">"c3627"</definedName>
    <definedName name="IQ_EBITDA_STDDEV_EST_REUT">"c3645"</definedName>
    <definedName name="IQ_EBITDAR">"c2989"</definedName>
    <definedName name="IQ_EBITDAR_EQ_INC">"c3499"</definedName>
    <definedName name="IQ_EBITDAR_EQ_INC_EXCL_SBC">"c3503"</definedName>
    <definedName name="IQ_EBITDAR_EXCL_SBC">"c3083"</definedName>
    <definedName name="IQ_EBIT聴SBC_HIGH_GUIDANCE">"c4192"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">"c6214"</definedName>
    <definedName name="IQ_EBT_EXCL_REIT">"c384"</definedName>
    <definedName name="IQ_EBT_EXCL_UTI">"c385"</definedName>
    <definedName name="IQ_EBT_FIN">"c386"</definedName>
    <definedName name="IQ_EBT_GAAP_GUIDANCE">"c4345"</definedName>
    <definedName name="IQ_EBT_GAAP_GUIDANCE_CIQ">"c4870"</definedName>
    <definedName name="IQ_EBT_GAAP_HIGH_GUIDANCE">"c4174"</definedName>
    <definedName name="IQ_EBT_GAAP_HIGH_GUIDANCE_CIQ">"c4586"</definedName>
    <definedName name="IQ_EBT_GAAP_LOW_GUIDANCE">"c4214"</definedName>
    <definedName name="IQ_EBT_GAAP_LOW_GUIDANCE_CIQ">"c4626"</definedName>
    <definedName name="IQ_EBT_GUIDANCE">"c4346"</definedName>
    <definedName name="IQ_EBT_GUIDANCE_CIQ">"c4871"</definedName>
    <definedName name="IQ_EBT_GW_GUIDANCE">"c4347"</definedName>
    <definedName name="IQ_EBT_GW_GUIDANCE_CIQ">"c4872"</definedName>
    <definedName name="IQ_EBT_GW_HIGH_GUIDANCE">"c4175"</definedName>
    <definedName name="IQ_EBT_GW_HIGH_GUIDANCE_CIQ">"c4587"</definedName>
    <definedName name="IQ_EBT_GW_LOW_GUIDANCE">"c4215"</definedName>
    <definedName name="IQ_EBT_GW_LOW_GUIDANCE_CIQ">"c4627"</definedName>
    <definedName name="IQ_EBT_HIGH_GUIDANCE">"c4173"</definedName>
    <definedName name="IQ_EBT_HIGH_GUIDANCE_CIQ">"c4585"</definedName>
    <definedName name="IQ_EBT_INCL_MARGIN">"c387"</definedName>
    <definedName name="IQ_EBT_INS">"c388"</definedName>
    <definedName name="IQ_EBT_LOW_GUIDANCE">"c4213"</definedName>
    <definedName name="IQ_EBT_LOW_GUIDANCE_CIQ">"c4625"</definedName>
    <definedName name="IQ_EBT_RE">"c6215"</definedName>
    <definedName name="IQ_EBT_REIT">"c389"</definedName>
    <definedName name="IQ_EBT_SBC_ACT_OR_EST">"c4350"</definedName>
    <definedName name="IQ_EBT_SBC_ACT_OR_EST_CIQ">"c4875"</definedName>
    <definedName name="IQ_EBT_SBC_EST">"c4349"</definedName>
    <definedName name="IQ_EBT_SBC_EST_CIQ">"c4874"</definedName>
    <definedName name="IQ_EBT_SBC_GUIDANCE">"c4351"</definedName>
    <definedName name="IQ_EBT_SBC_GUIDANCE_CIQ">"c4876"</definedName>
    <definedName name="IQ_EBT_SBC_GW_ACT_OR_EST">"c4354"</definedName>
    <definedName name="IQ_EBT_SBC_GW_ACT_OR_EST_CIQ">"c4879"</definedName>
    <definedName name="IQ_EBT_SBC_GW_EST">"c4353"</definedName>
    <definedName name="IQ_EBT_SBC_GW_EST_CIQ">"c4878"</definedName>
    <definedName name="IQ_EBT_SBC_GW_GUIDANCE">"c4355"</definedName>
    <definedName name="IQ_EBT_SBC_GW_GUIDANCE_CIQ">"c4880"</definedName>
    <definedName name="IQ_EBT_SBC_GW_HIGH_EST">"c4356"</definedName>
    <definedName name="IQ_EBT_SBC_GW_HIGH_EST_CIQ">"c4881"</definedName>
    <definedName name="IQ_EBT_SBC_GW_HIGH_GUIDANCE">"c4191"</definedName>
    <definedName name="IQ_EBT_SBC_GW_HIGH_GUIDANCE_CIQ">"c4603"</definedName>
    <definedName name="IQ_EBT_SBC_GW_LOW_EST">"c4357"</definedName>
    <definedName name="IQ_EBT_SBC_GW_LOW_EST_CIQ">"c4882"</definedName>
    <definedName name="IQ_EBT_SBC_GW_LOW_GUIDANCE">"c4231"</definedName>
    <definedName name="IQ_EBT_SBC_GW_LOW_GUIDANCE_CIQ">"c4643"</definedName>
    <definedName name="IQ_EBT_SBC_GW_MEDIAN_EST">"c4358"</definedName>
    <definedName name="IQ_EBT_SBC_GW_MEDIAN_EST_CIQ">"c4883"</definedName>
    <definedName name="IQ_EBT_SBC_GW_NUM_EST">"c4359"</definedName>
    <definedName name="IQ_EBT_SBC_GW_NUM_EST_CIQ">"c4884"</definedName>
    <definedName name="IQ_EBT_SBC_GW_STDDEV_EST">"c4360"</definedName>
    <definedName name="IQ_EBT_SBC_GW_STDDEV_EST_CIQ">"c4885"</definedName>
    <definedName name="IQ_EBT_SBC_HIGH_EST">"c4362"</definedName>
    <definedName name="IQ_EBT_SBC_HIGH_EST_CIQ">"c4887"</definedName>
    <definedName name="IQ_EBT_SBC_HIGH_GUIDANCE">"c4190"</definedName>
    <definedName name="IQ_EBT_SBC_HIGH_GUIDANCE_CIQ">"c4602"</definedName>
    <definedName name="IQ_EBT_SBC_LOW_EST">"c4363"</definedName>
    <definedName name="IQ_EBT_SBC_LOW_EST_CIQ">"c4888"</definedName>
    <definedName name="IQ_EBT_SBC_LOW_GUIDANCE">"c4230"</definedName>
    <definedName name="IQ_EBT_SBC_LOW_GUIDANCE_CIQ">"c4642"</definedName>
    <definedName name="IQ_EBT_SBC_MEDIAN_EST">"c4364"</definedName>
    <definedName name="IQ_EBT_SBC_MEDIAN_EST_CIQ">"c4889"</definedName>
    <definedName name="IQ_EBT_SBC_NUM_EST">"c4365"</definedName>
    <definedName name="IQ_EBT_SBC_NUM_EST_CIQ">"c4890"</definedName>
    <definedName name="IQ_EBT_SBC_STDDEV_EST">"c4366"</definedName>
    <definedName name="IQ_EBT_SBC_STDDEV_EST_CIQ">"c4891"</definedName>
    <definedName name="IQ_EBT_UTI">"c390"</definedName>
    <definedName name="IQ_ECS_AUTHORIZED_SHARES">"c5583"</definedName>
    <definedName name="IQ_ECS_AUTHORIZED_SHARES_ABS">"c5597"</definedName>
    <definedName name="IQ_ECS_CONVERT_FACTOR">"c5581"</definedName>
    <definedName name="IQ_ECS_CONVERT_FACTOR_ABS">"c5595"</definedName>
    <definedName name="IQ_ECS_CONVERT_INTO">"c5580"</definedName>
    <definedName name="IQ_ECS_CONVERT_INTO_ABS">"c5594"</definedName>
    <definedName name="IQ_ECS_CONVERT_TYPE">"c5579"</definedName>
    <definedName name="IQ_ECS_CONVERT_TYPE_ABS">"c5593"</definedName>
    <definedName name="IQ_ECS_INACTIVE_DATE">"c5576"</definedName>
    <definedName name="IQ_ECS_INACTIVE_DATE_ABS">"c5590"</definedName>
    <definedName name="IQ_ECS_NAME">"c5571"</definedName>
    <definedName name="IQ_ECS_NAME_ABS">"c5585"</definedName>
    <definedName name="IQ_ECS_NUM_SHAREHOLDERS">"c5584"</definedName>
    <definedName name="IQ_ECS_NUM_SHAREHOLDERS_ABS">"c5598"</definedName>
    <definedName name="IQ_ECS_PAR_VALUE">"c5577"</definedName>
    <definedName name="IQ_ECS_PAR_VALUE_ABS">"c5591"</definedName>
    <definedName name="IQ_ECS_PAR_VALUE_CURRENCY">"c5578"</definedName>
    <definedName name="IQ_ECS_PAR_VALUE_CURRENCY_ABS">"c5592"</definedName>
    <definedName name="IQ_ECS_SHARES_OUT_BS_DATE">"c5572"</definedName>
    <definedName name="IQ_ECS_SHARES_OUT_BS_DATE_ABS">"c5586"</definedName>
    <definedName name="IQ_ECS_SHARES_OUT_FILING_DATE">"c5573"</definedName>
    <definedName name="IQ_ECS_SHARES_OUT_FILING_DATE_ABS">"c5587"</definedName>
    <definedName name="IQ_ECS_START_DATE">"c5575"</definedName>
    <definedName name="IQ_ECS_START_DATE_ABS">"c5589"</definedName>
    <definedName name="IQ_ECS_TYPE">"c5574"</definedName>
    <definedName name="IQ_ECS_TYPE_ABS">"c5588"</definedName>
    <definedName name="IQ_ECS_VOTING">"c5582"</definedName>
    <definedName name="IQ_ECS_VOTING_ABS">"c5596"</definedName>
    <definedName name="IQ_EFFECT_SPECIAL_CHARGE">"c1595"</definedName>
    <definedName name="IQ_EFFECT_TAX_RATE">"c1899"</definedName>
    <definedName name="IQ_EFFICIENCY_RATIO">"c391"</definedName>
    <definedName name="IQ_EFFICIENCY_RATIO_FDIC">"c6736"</definedName>
    <definedName name="IQ_EMPLOYEES">"c392"</definedName>
    <definedName name="IQ_ENTERPRISE_VALUE">"c1348"</definedName>
    <definedName name="IQ_EPS_10YR_ANN_CAGR">"c6085"</definedName>
    <definedName name="IQ_EPS_10YR_ANN_GROWTH">"c393"</definedName>
    <definedName name="IQ_EPS_1YR_ANN_GROWTH">"c394"</definedName>
    <definedName name="IQ_EPS_2YR_ANN_CAGR">"c6086"</definedName>
    <definedName name="IQ_EPS_2YR_ANN_GROWTH">"c395"</definedName>
    <definedName name="IQ_EPS_3YR_ANN_CAGR">"c6087"</definedName>
    <definedName name="IQ_EPS_3YR_ANN_GROWTH">"c396"</definedName>
    <definedName name="IQ_EPS_5YR_ANN_CAGR">"c6088"</definedName>
    <definedName name="IQ_EPS_5YR_ANN_GROWTH">"c397"</definedName>
    <definedName name="IQ_EPS_7YR_ANN_CAGR">"c6089"</definedName>
    <definedName name="IQ_EPS_7YR_ANN_GROWTH">"c398"</definedName>
    <definedName name="IQ_EPS_ACT_OR_EST">"c2213"</definedName>
    <definedName name="IQ_EPS_ACT_OR_EST_CIQ">"c5058"</definedName>
    <definedName name="IQ_EPS_ACT_OR_EST_REUT">"c5460"</definedName>
    <definedName name="IQ_EPS_EST">"c399"</definedName>
    <definedName name="IQ_EPS_EST_BOTTOM_UP">"c5489"</definedName>
    <definedName name="IQ_EPS_EST_BOTTOM_UP_REUT">"c5497"</definedName>
    <definedName name="IQ_EPS_EST_CIQ">"c4994"</definedName>
    <definedName name="IQ_EPS_EST_REUT">"c5453"</definedName>
    <definedName name="IQ_EPS_EXCL_GUIDANCE">"c4368"</definedName>
    <definedName name="IQ_EPS_EXCL_GUIDANCE_CIQ">"c4893"</definedName>
    <definedName name="IQ_EPS_EXCL_HIGH_GUIDANCE">"c4369"</definedName>
    <definedName name="IQ_EPS_EXCL_HIGH_GUIDANCE_CIQ">"c4894"</definedName>
    <definedName name="IQ_EPS_EXCL_LOW_GUIDANCE">"c4204"</definedName>
    <definedName name="IQ_EPS_EXCL_LOW_GUIDANCE_CIQ">"c4616"</definedName>
    <definedName name="IQ_EPS_GAAP_GUIDANCE">"c4370"</definedName>
    <definedName name="IQ_EPS_GAAP_GUIDANCE_CIQ">"c4895"</definedName>
    <definedName name="IQ_EPS_GAAP_HIGH_GUIDANCE">"c4371"</definedName>
    <definedName name="IQ_EPS_GAAP_HIGH_GUIDANCE_CIQ">"c4896"</definedName>
    <definedName name="IQ_EPS_GAAP_LOW_GUIDANCE">"c4205"</definedName>
    <definedName name="IQ_EPS_GAAP_LOW_GUIDANCE_CIQ">"c4617"</definedName>
    <definedName name="IQ_EPS_GW_ACT_OR_EST">"c2223"</definedName>
    <definedName name="IQ_EPS_GW_ACT_OR_EST_CIQ">"c5066"</definedName>
    <definedName name="IQ_EPS_GW_ACT_OR_EST_REUT">"c5469"</definedName>
    <definedName name="IQ_EPS_GW_EST">"c1737"</definedName>
    <definedName name="IQ_EPS_GW_EST_BOTTOM_UP">"c5491"</definedName>
    <definedName name="IQ_EPS_GW_EST_BOTTOM_UP_REUT">"c5499"</definedName>
    <definedName name="IQ_EPS_GW_EST_CIQ">"c4723"</definedName>
    <definedName name="IQ_EPS_GW_EST_REUT">"c5389"</definedName>
    <definedName name="IQ_EPS_GW_GUIDANCE">"c4372"</definedName>
    <definedName name="IQ_EPS_GW_GUIDANCE_CIQ">"c4897"</definedName>
    <definedName name="IQ_EPS_GW_HIGH_EST">"c1739"</definedName>
    <definedName name="IQ_EPS_GW_HIGH_EST_CIQ">"c4725"</definedName>
    <definedName name="IQ_EPS_GW_HIGH_EST_REUT">"c5391"</definedName>
    <definedName name="IQ_EPS_GW_HIGH_GUIDANCE">"c4373"</definedName>
    <definedName name="IQ_EPS_GW_HIGH_GUIDANCE_CIQ">"c4898"</definedName>
    <definedName name="IQ_EPS_GW_LOW_EST">"c1740"</definedName>
    <definedName name="IQ_EPS_GW_LOW_EST_CIQ">"c4726"</definedName>
    <definedName name="IQ_EPS_GW_LOW_EST_REUT">"c5392"</definedName>
    <definedName name="IQ_EPS_GW_LOW_GUIDANCE">"c4206"</definedName>
    <definedName name="IQ_EPS_GW_LOW_GUIDANCE_CIQ">"c4618"</definedName>
    <definedName name="IQ_EPS_GW_MEDIAN_EST">"c1738"</definedName>
    <definedName name="IQ_EPS_GW_MEDIAN_EST_CIQ">"c4724"</definedName>
    <definedName name="IQ_EPS_GW_MEDIAN_EST_REUT">"c5390"</definedName>
    <definedName name="IQ_EPS_GW_NUM_EST">"c1741"</definedName>
    <definedName name="IQ_EPS_GW_NUM_EST_CIQ">"c4727"</definedName>
    <definedName name="IQ_EPS_GW_NUM_EST_REUT">"c5393"</definedName>
    <definedName name="IQ_EPS_GW_STDDEV_EST">"c1742"</definedName>
    <definedName name="IQ_EPS_GW_STDDEV_EST_CIQ">"c4728"</definedName>
    <definedName name="IQ_EPS_GW_STDDEV_EST_REUT">"c5394"</definedName>
    <definedName name="IQ_EPS_HIGH_EST">"c400"</definedName>
    <definedName name="IQ_EPS_HIGH_EST_CIQ">"c4995"</definedName>
    <definedName name="IQ_EPS_HIGH_EST_REUT">"c5454"</definedName>
    <definedName name="IQ_EPS_LOW_EST">"c401"</definedName>
    <definedName name="IQ_EPS_LOW_EST_CIQ">"c4996"</definedName>
    <definedName name="IQ_EPS_LOW_EST_REUT">"c5455"</definedName>
    <definedName name="IQ_EPS_MEDIAN_EST">"c1661"</definedName>
    <definedName name="IQ_EPS_MEDIAN_EST_CIQ">"c4997"</definedName>
    <definedName name="IQ_EPS_MEDIAN_EST_REUT">"c5456"</definedName>
    <definedName name="IQ_EPS_NORM">"c1902"</definedName>
    <definedName name="IQ_EPS_NORM_EST">"c2226"</definedName>
    <definedName name="IQ_EPS_NORM_EST_BOTTOM_UP">"c5490"</definedName>
    <definedName name="IQ_EPS_NORM_EST_BOTTOM_UP_REUT">"c5498"</definedName>
    <definedName name="IQ_EPS_NORM_EST_CIQ">"c4667"</definedName>
    <definedName name="IQ_EPS_NORM_EST_REUT">"c5326"</definedName>
    <definedName name="IQ_EPS_NORM_HIGH_EST">"c2228"</definedName>
    <definedName name="IQ_EPS_NORM_HIGH_EST_CIQ">"c4669"</definedName>
    <definedName name="IQ_EPS_NORM_HIGH_EST_REUT">"c5328"</definedName>
    <definedName name="IQ_EPS_NORM_LOW_EST">"c2229"</definedName>
    <definedName name="IQ_EPS_NORM_LOW_EST_CIQ">"c4670"</definedName>
    <definedName name="IQ_EPS_NORM_LOW_EST_REUT">"c5329"</definedName>
    <definedName name="IQ_EPS_NORM_MEDIAN_EST">"c2227"</definedName>
    <definedName name="IQ_EPS_NORM_MEDIAN_EST_CIQ">"c4668"</definedName>
    <definedName name="IQ_EPS_NORM_MEDIAN_EST_REUT">"c5327"</definedName>
    <definedName name="IQ_EPS_NORM_NUM_EST">"c2230"</definedName>
    <definedName name="IQ_EPS_NORM_NUM_EST_CIQ">"c4671"</definedName>
    <definedName name="IQ_EPS_NORM_NUM_EST_REUT">"c5330"</definedName>
    <definedName name="IQ_EPS_NORM_STDDEV_EST">"c2231"</definedName>
    <definedName name="IQ_EPS_NORM_STDDEV_EST_CIQ">"c4672"</definedName>
    <definedName name="IQ_EPS_NORM_STDDEV_EST_REUT">"c5331"</definedName>
    <definedName name="IQ_EPS_NUM_EST">"c402"</definedName>
    <definedName name="IQ_EPS_NUM_EST_CIQ">"c4992"</definedName>
    <definedName name="IQ_EPS_NUM_EST_REUT">"c5451"</definedName>
    <definedName name="IQ_EPS_REPORT_ACT_OR_EST">"c2224"</definedName>
    <definedName name="IQ_EPS_REPORT_ACT_OR_EST_CIQ">"c5067"</definedName>
    <definedName name="IQ_EPS_REPORT_ACT_OR_EST_REUT">"c5470"</definedName>
    <definedName name="IQ_EPS_REPORTED_EST">"c1744"</definedName>
    <definedName name="IQ_EPS_REPORTED_EST_BOTTOM_UP">"c5492"</definedName>
    <definedName name="IQ_EPS_REPORTED_EST_BOTTOM_UP_REUT">"c5500"</definedName>
    <definedName name="IQ_EPS_REPORTED_EST_CIQ">"c4730"</definedName>
    <definedName name="IQ_EPS_REPORTED_EST_REUT">"c5396"</definedName>
    <definedName name="IQ_EPS_REPORTED_HIGH_EST">"c1746"</definedName>
    <definedName name="IQ_EPS_REPORTED_HIGH_EST_CIQ">"c4732"</definedName>
    <definedName name="IQ_EPS_REPORTED_HIGH_EST_REUT">"c5398"</definedName>
    <definedName name="IQ_EPS_REPORTED_LOW_EST">"c1747"</definedName>
    <definedName name="IQ_EPS_REPORTED_LOW_EST_CIQ">"c4733"</definedName>
    <definedName name="IQ_EPS_REPORTED_LOW_EST_REUT">"c5399"</definedName>
    <definedName name="IQ_EPS_REPORTED_MEDIAN_EST">"c1745"</definedName>
    <definedName name="IQ_EPS_REPORTED_MEDIAN_EST_CIQ">"c4731"</definedName>
    <definedName name="IQ_EPS_REPORTED_MEDIAN_EST_REUT">"c5397"</definedName>
    <definedName name="IQ_EPS_REPORTED_NUM_EST">"c1748"</definedName>
    <definedName name="IQ_EPS_REPORTED_NUM_EST_CIQ">"c4734"</definedName>
    <definedName name="IQ_EPS_REPORTED_NUM_EST_REUT">"c5400"</definedName>
    <definedName name="IQ_EPS_REPORTED_STDDEV_EST">"c1749"</definedName>
    <definedName name="IQ_EPS_REPORTED_STDDEV_EST_CIQ">"c4735"</definedName>
    <definedName name="IQ_EPS_REPORTED_STDDEV_EST_REUT">"c5401"</definedName>
    <definedName name="IQ_EPS_SBC_ACT_OR_EST">"c4376"</definedName>
    <definedName name="IQ_EPS_SBC_ACT_OR_EST_CIQ">"c4901"</definedName>
    <definedName name="IQ_EPS_SBC_EST">"c4375"</definedName>
    <definedName name="IQ_EPS_SBC_EST_CIQ">"c4900"</definedName>
    <definedName name="IQ_EPS_SBC_GUIDANCE">"c4377"</definedName>
    <definedName name="IQ_EPS_SBC_GUIDANCE_CIQ">"c4902"</definedName>
    <definedName name="IQ_EPS_SBC_GW_ACT_OR_EST">"c4380"</definedName>
    <definedName name="IQ_EPS_SBC_GW_ACT_OR_EST_CIQ">"c4905"</definedName>
    <definedName name="IQ_EPS_SBC_GW_EST">"c4379"</definedName>
    <definedName name="IQ_EPS_SBC_GW_EST_CIQ">"c4904"</definedName>
    <definedName name="IQ_EPS_SBC_GW_GUIDANCE">"c4381"</definedName>
    <definedName name="IQ_EPS_SBC_GW_GUIDANCE_CIQ">"c4906"</definedName>
    <definedName name="IQ_EPS_SBC_GW_HIGH_EST">"c4382"</definedName>
    <definedName name="IQ_EPS_SBC_GW_HIGH_EST_CIQ">"c4907"</definedName>
    <definedName name="IQ_EPS_SBC_GW_HIGH_GUIDANCE">"c4189"</definedName>
    <definedName name="IQ_EPS_SBC_GW_HIGH_GUIDANCE_CIQ">"c4601"</definedName>
    <definedName name="IQ_EPS_SBC_GW_LOW_EST">"c4383"</definedName>
    <definedName name="IQ_EPS_SBC_GW_LOW_EST_CIQ">"c4908"</definedName>
    <definedName name="IQ_EPS_SBC_GW_LOW_GUIDANCE">"c4229"</definedName>
    <definedName name="IQ_EPS_SBC_GW_LOW_GUIDANCE_CIQ">"c4641"</definedName>
    <definedName name="IQ_EPS_SBC_GW_MEDIAN_EST">"c4384"</definedName>
    <definedName name="IQ_EPS_SBC_GW_MEDIAN_EST_CIQ">"c4909"</definedName>
    <definedName name="IQ_EPS_SBC_GW_NUM_EST">"c4385"</definedName>
    <definedName name="IQ_EPS_SBC_GW_NUM_EST_CIQ">"c4910"</definedName>
    <definedName name="IQ_EPS_SBC_GW_STDDEV_EST">"c4386"</definedName>
    <definedName name="IQ_EPS_SBC_GW_STDDEV_EST_CIQ">"c4911"</definedName>
    <definedName name="IQ_EPS_SBC_HIGH_EST">"c4388"</definedName>
    <definedName name="IQ_EPS_SBC_HIGH_EST_CIQ">"c4913"</definedName>
    <definedName name="IQ_EPS_SBC_HIGH_GUIDANCE">"c4188"</definedName>
    <definedName name="IQ_EPS_SBC_HIGH_GUIDANCE_CIQ">"c4600"</definedName>
    <definedName name="IQ_EPS_SBC_LOW_EST">"c4389"</definedName>
    <definedName name="IQ_EPS_SBC_LOW_EST_CIQ">"c4914"</definedName>
    <definedName name="IQ_EPS_SBC_LOW_GUIDANCE">"c4228"</definedName>
    <definedName name="IQ_EPS_SBC_LOW_GUIDANCE_CIQ">"c4640"</definedName>
    <definedName name="IQ_EPS_SBC_MEDIAN_EST">"c4390"</definedName>
    <definedName name="IQ_EPS_SBC_MEDIAN_EST_CIQ">"c4915"</definedName>
    <definedName name="IQ_EPS_SBC_NUM_EST">"c4391"</definedName>
    <definedName name="IQ_EPS_SBC_NUM_EST_CIQ">"c4916"</definedName>
    <definedName name="IQ_EPS_SBC_STDDEV_EST">"c4392"</definedName>
    <definedName name="IQ_EPS_SBC_STDDEV_EST_CIQ">"c4917"</definedName>
    <definedName name="IQ_EPS_STDDEV_EST">"c403"</definedName>
    <definedName name="IQ_EPS_STDDEV_EST_CIQ">"c4993"</definedName>
    <definedName name="IQ_EPS_STDDEV_EST_REUT">"c5452"</definedName>
    <definedName name="IQ_EQUITY_AFFIL">"c1451"</definedName>
    <definedName name="IQ_EQUITY_CAPITAL_ASSETS_FDIC">"c6744"</definedName>
    <definedName name="IQ_EQUITY_FDIC">"c6353"</definedName>
    <definedName name="IQ_EQUITY_METHOD">"c404"</definedName>
    <definedName name="IQ_EQUITY_SECURITIES_FDIC">"c6304"</definedName>
    <definedName name="IQ_EQUITY_SECURITY_EXPOSURES_FDIC">"c6664"</definedName>
    <definedName name="IQ_EQV_OVER_BV">"c1596"</definedName>
    <definedName name="IQ_EQV_OVER_LTM_PRETAX_INC">"c1390"</definedName>
    <definedName name="IQ_ESOP_DEBT">"c1597"</definedName>
    <definedName name="IQ_EST_ACT_BV">"c5630"</definedName>
    <definedName name="IQ_EST_ACT_BV_CIQ">"c4743"</definedName>
    <definedName name="IQ_EST_ACT_BV_REUT">"c5409"</definedName>
    <definedName name="IQ_EST_ACT_BV_SHARE">"c3549"</definedName>
    <definedName name="IQ_EST_ACT_BV_SHARE_CIQ">"c3806"</definedName>
    <definedName name="IQ_EST_ACT_BV_SHARE_REUT">"c5445"</definedName>
    <definedName name="IQ_EST_ACT_CAPEX">"c3546"</definedName>
    <definedName name="IQ_EST_ACT_CAPEX_CIQ">"c3813"</definedName>
    <definedName name="IQ_EST_ACT_CAPEX_REUT">"c3975"</definedName>
    <definedName name="IQ_EST_ACT_CASH_EPS">"c5637"</definedName>
    <definedName name="IQ_EST_ACT_CASH_FLOW">"c4394"</definedName>
    <definedName name="IQ_EST_ACT_CASH_FLOW_CIQ">"c4919"</definedName>
    <definedName name="IQ_EST_ACT_CASH_OPER">"c4395"</definedName>
    <definedName name="IQ_EST_ACT_CASH_OPER_CIQ">"c4920"</definedName>
    <definedName name="IQ_EST_ACT_CFPS">"c1673"</definedName>
    <definedName name="IQ_EST_ACT_CFPS_CIQ">"c3681"</definedName>
    <definedName name="IQ_EST_ACT_CFPS_REUT">"c3850"</definedName>
    <definedName name="IQ_EST_ACT_DISTRIBUTABLE_CASH">"c4396"</definedName>
    <definedName name="IQ_EST_ACT_DISTRIBUTABLE_CASH_CIQ">"c4921"</definedName>
    <definedName name="IQ_EST_ACT_DISTRIBUTABLE_CASH_SHARE">"c4397"</definedName>
    <definedName name="IQ_EST_ACT_DISTRIBUTABLE_CASH_SHARE_CIQ">"c4922"</definedName>
    <definedName name="IQ_EST_ACT_DPS">"c1680"</definedName>
    <definedName name="IQ_EST_ACT_DPS_CIQ">"c3688"</definedName>
    <definedName name="IQ_EST_ACT_DPS_REUT">"c3857"</definedName>
    <definedName name="IQ_EST_ACT_EBIT">"c1687"</definedName>
    <definedName name="IQ_EST_ACT_EBIT_CIQ">"c4680"</definedName>
    <definedName name="IQ_EST_ACT_EBIT_GW">"c4398"</definedName>
    <definedName name="IQ_EST_ACT_EBIT_GW_CIQ">"c4923"</definedName>
    <definedName name="IQ_EST_ACT_EBIT_REUT">"c5339"</definedName>
    <definedName name="IQ_EST_ACT_EBIT_SBC">"c4399"</definedName>
    <definedName name="IQ_EST_ACT_EBIT_SBC_CIQ">"c4924"</definedName>
    <definedName name="IQ_EST_ACT_EBIT_SBC_GW">"c4400"</definedName>
    <definedName name="IQ_EST_ACT_EBIT_SBC_GW_CIQ">"c4925"</definedName>
    <definedName name="IQ_EST_ACT_EBITDA">"c1664"</definedName>
    <definedName name="IQ_EST_ACT_EBITDA_CIQ">"c3667"</definedName>
    <definedName name="IQ_EST_ACT_EBITDA_REUT">"c3836"</definedName>
    <definedName name="IQ_EST_ACT_EBITDA_SBC">"c4401"</definedName>
    <definedName name="IQ_EST_ACT_EBITDA_SBC_CIQ">"c4926"</definedName>
    <definedName name="IQ_EST_ACT_EBT_SBC">"c4402"</definedName>
    <definedName name="IQ_EST_ACT_EBT_SBC_CIQ">"c4927"</definedName>
    <definedName name="IQ_EST_ACT_EBT_SBC_GW">"c4403"</definedName>
    <definedName name="IQ_EST_ACT_EBT_SBC_GW_CIQ">"c4928"</definedName>
    <definedName name="IQ_EST_ACT_EPS">"c1648"</definedName>
    <definedName name="IQ_EST_ACT_EPS_CIQ">"c4998"</definedName>
    <definedName name="IQ_EST_ACT_EPS_GW">"c1743"</definedName>
    <definedName name="IQ_EST_ACT_EPS_GW_CIQ">"c4729"</definedName>
    <definedName name="IQ_EST_ACT_EPS_GW_REUT">"c5395"</definedName>
    <definedName name="IQ_EST_ACT_EPS_NORM">"c2232"</definedName>
    <definedName name="IQ_EST_ACT_EPS_NORM_CIQ">"c4673"</definedName>
    <definedName name="IQ_EST_ACT_EPS_NORM_REUT">"c5332"</definedName>
    <definedName name="IQ_EST_ACT_EPS_REPORTED">"c1750"</definedName>
    <definedName name="IQ_EST_ACT_EPS_REPORTED_CIQ">"c4736"</definedName>
    <definedName name="IQ_EST_ACT_EPS_REPORTED_REUT">"c5402"</definedName>
    <definedName name="IQ_EST_ACT_EPS_REUT">"c5457"</definedName>
    <definedName name="IQ_EST_ACT_EPS_SBC">"c4404"</definedName>
    <definedName name="IQ_EST_ACT_EPS_SBC_CIQ">"c4929"</definedName>
    <definedName name="IQ_EST_ACT_EPS_SBC_GW">"c4405"</definedName>
    <definedName name="IQ_EST_ACT_EPS_SBC_GW_CIQ">"c4930"</definedName>
    <definedName name="IQ_EST_ACT_FFO">"c1666"</definedName>
    <definedName name="IQ_EST_ACT_FFO_ADJ">"c4406"</definedName>
    <definedName name="IQ_EST_ACT_FFO_ADJ_CIQ">"c4931"</definedName>
    <definedName name="IQ_EST_ACT_FFO_CIQ">"c3674"</definedName>
    <definedName name="IQ_EST_ACT_FFO_REUT">"c3843"</definedName>
    <definedName name="IQ_EST_ACT_FFO_SHARE">"c4407"</definedName>
    <definedName name="IQ_EST_ACT_FFO_SHARE_CIQ">"c4932"</definedName>
    <definedName name="IQ_EST_ACT_GROSS_MARGIN">"c5553"</definedName>
    <definedName name="IQ_EST_ACT_MAINT_CAPEX">"c4408"</definedName>
    <definedName name="IQ_EST_ACT_MAINT_CAPEX_CIQ">"c4933"</definedName>
    <definedName name="IQ_EST_ACT_NAV">"c1757"</definedName>
    <definedName name="IQ_EST_ACT_NAV_SHARE">"c5608"</definedName>
    <definedName name="IQ_EST_ACT_NET_DEBT">"c3545"</definedName>
    <definedName name="IQ_EST_ACT_NET_DEBT_CIQ">"c3820"</definedName>
    <definedName name="IQ_EST_ACT_NET_DEBT_REUT">"c5446"</definedName>
    <definedName name="IQ_EST_ACT_NI">"c1722"</definedName>
    <definedName name="IQ_EST_ACT_NI_CIQ">"c4708"</definedName>
    <definedName name="IQ_EST_ACT_NI_GW">"c1729"</definedName>
    <definedName name="IQ_EST_ACT_NI_GW_CIQ">"c4715"</definedName>
    <definedName name="IQ_EST_ACT_NI_GW_REUT">"c5381"</definedName>
    <definedName name="IQ_EST_ACT_NI_REPORTED">"c1736"</definedName>
    <definedName name="IQ_EST_ACT_NI_REPORTED_CIQ">"c4722"</definedName>
    <definedName name="IQ_EST_ACT_NI_REPORTED_REUT">"c5388"</definedName>
    <definedName name="IQ_EST_ACT_NI_REUT">"c5374"</definedName>
    <definedName name="IQ_EST_ACT_NI_SBC">"c4409"</definedName>
    <definedName name="IQ_EST_ACT_NI_SBC_CIQ">"c4934"</definedName>
    <definedName name="IQ_EST_ACT_NI_SBC_GW">"c4410"</definedName>
    <definedName name="IQ_EST_ACT_NI_SBC_GW_CIQ">"c4935"</definedName>
    <definedName name="IQ_EST_ACT_OPER_INC">"c1694"</definedName>
    <definedName name="IQ_EST_ACT_OPER_INC_REUT">"c5346"</definedName>
    <definedName name="IQ_EST_ACT_PRETAX_GW_INC">"c1708"</definedName>
    <definedName name="IQ_EST_ACT_PRETAX_GW_INC_CIQ">"c4694"</definedName>
    <definedName name="IQ_EST_ACT_PRETAX_GW_INC_REUT">"c5360"</definedName>
    <definedName name="IQ_EST_ACT_PRETAX_INC">"c1701"</definedName>
    <definedName name="IQ_EST_ACT_PRETAX_INC_CIQ">"c4687"</definedName>
    <definedName name="IQ_EST_ACT_PRETAX_INC_REUT">"c5353"</definedName>
    <definedName name="IQ_EST_ACT_PRETAX_REPORT_INC">"c1715"</definedName>
    <definedName name="IQ_EST_ACT_PRETAX_REPORT_INC_CIQ">"c4701"</definedName>
    <definedName name="IQ_EST_ACT_PRETAX_REPORT_INC_REUT">"c5367"</definedName>
    <definedName name="IQ_EST_ACT_RECURRING_PROFIT">"c4411"</definedName>
    <definedName name="IQ_EST_ACT_RECURRING_PROFIT_CIQ">"c4936"</definedName>
    <definedName name="IQ_EST_ACT_RECURRING_PROFIT_SHARE">"c4412"</definedName>
    <definedName name="IQ_EST_ACT_RECURRING_PROFIT_SHARE_CIQ">"c4937"</definedName>
    <definedName name="IQ_EST_ACT_RETURN_ASSETS">"c3547"</definedName>
    <definedName name="IQ_EST_ACT_RETURN_ASSETS_REUT">"c3996"</definedName>
    <definedName name="IQ_EST_ACT_RETURN_EQUITY">"c3548"</definedName>
    <definedName name="IQ_EST_ACT_RETURN_EQUITY_REUT">"c3989"</definedName>
    <definedName name="IQ_EST_ACT_REV">"c2113"</definedName>
    <definedName name="IQ_EST_ACT_REV_CIQ">"c3666"</definedName>
    <definedName name="IQ_EST_ACT_REV_REUT">"c3835"</definedName>
    <definedName name="IQ_EST_BV_DIFF_REUT">"c5433"</definedName>
    <definedName name="IQ_EST_BV_SHARE_DIFF">"c4147"</definedName>
    <definedName name="IQ_EST_BV_SHARE_DIFF_CIQ">"c4559"</definedName>
    <definedName name="IQ_EST_BV_SHARE_SURPRISE_PERCENT">"c4148"</definedName>
    <definedName name="IQ_EST_BV_SHARE_SURPRISE_PERCENT_CIQ">"c4560"</definedName>
    <definedName name="IQ_EST_BV_SURPRISE_PERCENT_REUT">"c5434"</definedName>
    <definedName name="IQ_EST_CAPEX_DIFF">"c4149"</definedName>
    <definedName name="IQ_EST_CAPEX_DIFF_CIQ">"c4561"</definedName>
    <definedName name="IQ_EST_CAPEX_GROWTH_1YR">"c3588"</definedName>
    <definedName name="IQ_EST_CAPEX_GROWTH_1YR_CIQ">"c4972"</definedName>
    <definedName name="IQ_EST_CAPEX_GROWTH_1YR_REUT">"c5447"</definedName>
    <definedName name="IQ_EST_CAPEX_GROWTH_2YR">"c3589"</definedName>
    <definedName name="IQ_EST_CAPEX_GROWTH_2YR_CIQ">"c4973"</definedName>
    <definedName name="IQ_EST_CAPEX_GROWTH_2YR_REUT">"c5448"</definedName>
    <definedName name="IQ_EST_CAPEX_GROWTH_Q_1YR">"c3590"</definedName>
    <definedName name="IQ_EST_CAPEX_GROWTH_Q_1YR_CIQ">"c4974"</definedName>
    <definedName name="IQ_EST_CAPEX_GROWTH_Q_1YR_REUT">"c5449"</definedName>
    <definedName name="IQ_EST_CAPEX_SEQ_GROWTH_Q">"c3591"</definedName>
    <definedName name="IQ_EST_CAPEX_SEQ_GROWTH_Q_CIQ">"c4975"</definedName>
    <definedName name="IQ_EST_CAPEX_SEQ_GROWTH_Q_REUT">"c5450"</definedName>
    <definedName name="IQ_EST_CAPEX_SURPRISE_PERCENT">"c4151"</definedName>
    <definedName name="IQ_EST_CAPEX_SURPRISE_PERCENT_CIQ">"c4563"</definedName>
    <definedName name="IQ_EST_CASH_FLOW_DIFF">"c4152"</definedName>
    <definedName name="IQ_EST_CASH_FLOW_DIFF_CIQ">"c4564"</definedName>
    <definedName name="IQ_EST_CASH_FLOW_SURPRISE_PERCENT">"c4161"</definedName>
    <definedName name="IQ_EST_CASH_FLOW_SURPRISE_PERCENT_CIQ">"c4573"</definedName>
    <definedName name="IQ_EST_CASH_OPER_DIFF">"c4162"</definedName>
    <definedName name="IQ_EST_CASH_OPER_DIFF_CIQ">"c4574"</definedName>
    <definedName name="IQ_EST_CASH_OPER_SURPRISE_PERCENT">"c4248"</definedName>
    <definedName name="IQ_EST_CASH_OPER_SURPRISE_PERCENT_CIQ">"c4774"</definedName>
    <definedName name="IQ_EST_CFPS_DIFF">"c1871"</definedName>
    <definedName name="IQ_EST_CFPS_DIFF_CIQ">"c3723"</definedName>
    <definedName name="IQ_EST_CFPS_DIFF_REUT">"c3892"</definedName>
    <definedName name="IQ_EST_CFPS_GROWTH_1YR">"c1774"</definedName>
    <definedName name="IQ_EST_CFPS_GROWTH_1YR_CIQ">"c3709"</definedName>
    <definedName name="IQ_EST_CFPS_GROWTH_1YR_REUT">"c3878"</definedName>
    <definedName name="IQ_EST_CFPS_GROWTH_2YR">"c1775"</definedName>
    <definedName name="IQ_EST_CFPS_GROWTH_2YR_CIQ">"c3710"</definedName>
    <definedName name="IQ_EST_CFPS_GROWTH_2YR_REUT">"c3879"</definedName>
    <definedName name="IQ_EST_CFPS_GROWTH_Q_1YR">"c1776"</definedName>
    <definedName name="IQ_EST_CFPS_GROWTH_Q_1YR_CIQ">"c3711"</definedName>
    <definedName name="IQ_EST_CFPS_GROWTH_Q_1YR_REUT">"c3880"</definedName>
    <definedName name="IQ_EST_CFPS_SEQ_GROWTH_Q">"c1777"</definedName>
    <definedName name="IQ_EST_CFPS_SEQ_GROWTH_Q_CIQ">"c3712"</definedName>
    <definedName name="IQ_EST_CFPS_SEQ_GROWTH_Q_REUT">"c3881"</definedName>
    <definedName name="IQ_EST_CFPS_SURPRISE_PERCENT">"c1872"</definedName>
    <definedName name="IQ_EST_CFPS_SURPRISE_PERCENT_CIQ">"c3724"</definedName>
    <definedName name="IQ_EST_CFPS_SURPRISE_PERCENT_REUT">"c3893"</definedName>
    <definedName name="IQ_EST_CURRENCY">"c2140"</definedName>
    <definedName name="IQ_EST_CURRENCY_CIQ">"c4769"</definedName>
    <definedName name="IQ_EST_CURRENCY_REUT">"c5437"</definedName>
    <definedName name="IQ_EST_DATE">"c1634"</definedName>
    <definedName name="IQ_EST_DATE_CIQ">"c4770"</definedName>
    <definedName name="IQ_EST_DATE_REUT">"c5438"</definedName>
    <definedName name="IQ_EST_DISTRIBUTABLE_CASH_DIFF">"c4276"</definedName>
    <definedName name="IQ_EST_DISTRIBUTABLE_CASH_DIFF_CIQ">"c4801"</definedName>
    <definedName name="IQ_EST_DISTRIBUTABLE_CASH_GROWTH_1YR">"c4413"</definedName>
    <definedName name="IQ_EST_DISTRIBUTABLE_CASH_GROWTH_1YR_CIQ">"c4938"</definedName>
    <definedName name="IQ_EST_DISTRIBUTABLE_CASH_GROWTH_2YR">"c4414"</definedName>
    <definedName name="IQ_EST_DISTRIBUTABLE_CASH_GROWTH_2YR_CIQ">"c4939"</definedName>
    <definedName name="IQ_EST_DISTRIBUTABLE_CASH_GROWTH_Q_1YR">"c4415"</definedName>
    <definedName name="IQ_EST_DISTRIBUTABLE_CASH_GROWTH_Q_1YR_CIQ">"c4940"</definedName>
    <definedName name="IQ_EST_DISTRIBUTABLE_CASH_SEQ_GROWTH_Q">"c4416"</definedName>
    <definedName name="IQ_EST_DISTRIBUTABLE_CASH_SEQ_GROWTH_Q_CIQ">"c4941"</definedName>
    <definedName name="IQ_EST_DISTRIBUTABLE_CASH_SHARE_DIFF">"c4284"</definedName>
    <definedName name="IQ_EST_DISTRIBUTABLE_CASH_SHARE_DIFF_CIQ">"c4809"</definedName>
    <definedName name="IQ_EST_DISTRIBUTABLE_CASH_SHARE_GROWTH_1YR">"c4417"</definedName>
    <definedName name="IQ_EST_DISTRIBUTABLE_CASH_SHARE_GROWTH_1YR_CIQ">"c4942"</definedName>
    <definedName name="IQ_EST_DISTRIBUTABLE_CASH_SHARE_GROWTH_2YR">"c4418"</definedName>
    <definedName name="IQ_EST_DISTRIBUTABLE_CASH_SHARE_GROWTH_2YR_CIQ">"c4943"</definedName>
    <definedName name="IQ_EST_DISTRIBUTABLE_CASH_SHARE_GROWTH_Q_1YR">"c4419"</definedName>
    <definedName name="IQ_EST_DISTRIBUTABLE_CASH_SHARE_GROWTH_Q_1YR_CIQ">"c4944"</definedName>
    <definedName name="IQ_EST_DISTRIBUTABLE_CASH_SHARE_SEQ_GROWTH_Q">"c4420"</definedName>
    <definedName name="IQ_EST_DISTRIBUTABLE_CASH_SHARE_SEQ_GROWTH_Q_CIQ">"c4945"</definedName>
    <definedName name="IQ_EST_DISTRIBUTABLE_CASH_SHARE_SURPRISE_PERCENT">"c4293"</definedName>
    <definedName name="IQ_EST_DISTRIBUTABLE_CASH_SHARE_SURPRISE_PERCENT_CIQ">"c4818"</definedName>
    <definedName name="IQ_EST_DISTRIBUTABLE_CASH_SURPRISE_PERCENT">"c4295"</definedName>
    <definedName name="IQ_EST_DISTRIBUTABLE_CASH_SURPRISE_PERCENT_CIQ">"c4820"</definedName>
    <definedName name="IQ_EST_DPS_DIFF">"c1873"</definedName>
    <definedName name="IQ_EST_DPS_DIFF_CIQ">"c3725"</definedName>
    <definedName name="IQ_EST_DPS_DIFF_REUT">"c3894"</definedName>
    <definedName name="IQ_EST_DPS_GROWTH_1YR">"c1778"</definedName>
    <definedName name="IQ_EST_DPS_GROWTH_1YR_CIQ">"c3713"</definedName>
    <definedName name="IQ_EST_DPS_GROWTH_1YR_REUT">"c3882"</definedName>
    <definedName name="IQ_EST_DPS_GROWTH_2YR">"c1779"</definedName>
    <definedName name="IQ_EST_DPS_GROWTH_2YR_CIQ">"c3714"</definedName>
    <definedName name="IQ_EST_DPS_GROWTH_2YR_REUT">"c3883"</definedName>
    <definedName name="IQ_EST_DPS_GROWTH_Q_1YR">"c1780"</definedName>
    <definedName name="IQ_EST_DPS_GROWTH_Q_1YR_CIQ">"c3715"</definedName>
    <definedName name="IQ_EST_DPS_GROWTH_Q_1YR_REUT">"c3884"</definedName>
    <definedName name="IQ_EST_DPS_SEQ_GROWTH_Q">"c1781"</definedName>
    <definedName name="IQ_EST_DPS_SEQ_GROWTH_Q_CIQ">"c3716"</definedName>
    <definedName name="IQ_EST_DPS_SEQ_GROWTH_Q_REUT">"c3885"</definedName>
    <definedName name="IQ_EST_DPS_SURPRISE_PERCENT">"c1874"</definedName>
    <definedName name="IQ_EST_DPS_SURPRISE_PERCENT_CIQ">"c3726"</definedName>
    <definedName name="IQ_EST_DPS_SURPRISE_PERCENT_REUT">"c3895"</definedName>
    <definedName name="IQ_EST_EBIT_DIFF">"c1875"</definedName>
    <definedName name="IQ_EST_EBIT_DIFF_CIQ">"c4747"</definedName>
    <definedName name="IQ_EST_EBIT_DIFF_REUT">"c5413"</definedName>
    <definedName name="IQ_EST_EBIT_GW_DIFF">"c4304"</definedName>
    <definedName name="IQ_EST_EBIT_GW_DIFF_CIQ">"c4829"</definedName>
    <definedName name="IQ_EST_EBIT_GW_SURPRISE_PERCENT">"c4313"</definedName>
    <definedName name="IQ_EST_EBIT_GW_SURPRISE_PERCENT_CIQ">"c4838"</definedName>
    <definedName name="IQ_EST_EBIT_SBC_DIFF">"c4314"</definedName>
    <definedName name="IQ_EST_EBIT_SBC_DIFF_CIQ">"c4839"</definedName>
    <definedName name="IQ_EST_EBIT_SBC_GW_DIFF">"c4318"</definedName>
    <definedName name="IQ_EST_EBIT_SBC_GW_DIFF_CIQ">"c4843"</definedName>
    <definedName name="IQ_EST_EBIT_SBC_GW_SURPRISE_PERCENT">"c4327"</definedName>
    <definedName name="IQ_EST_EBIT_SBC_GW_SURPRISE_PERCENT_CIQ">"c4852"</definedName>
    <definedName name="IQ_EST_EBIT_SBC_SURPRISE_PERCENT">"c4333"</definedName>
    <definedName name="IQ_EST_EBIT_SBC_SURPRISE_PERCENT_CIQ">"c4858"</definedName>
    <definedName name="IQ_EST_EBIT_SURPRISE_PERCENT">"c1876"</definedName>
    <definedName name="IQ_EST_EBIT_SURPRISE_PERCENT_CIQ">"c4748"</definedName>
    <definedName name="IQ_EST_EBIT_SURPRISE_PERCENT_REUT">"c5414"</definedName>
    <definedName name="IQ_EST_EBITDA_DIFF">"c1867"</definedName>
    <definedName name="IQ_EST_EBITDA_DIFF_CIQ">"c3719"</definedName>
    <definedName name="IQ_EST_EBITDA_DIFF_REUT">"c3888"</definedName>
    <definedName name="IQ_EST_EBITDA_GROWTH_1YR">"c1766"</definedName>
    <definedName name="IQ_EST_EBITDA_GROWTH_1YR_CIQ">"c3695"</definedName>
    <definedName name="IQ_EST_EBITDA_GROWTH_1YR_REUT">"c3864"</definedName>
    <definedName name="IQ_EST_EBITDA_GROWTH_2YR">"c1767"</definedName>
    <definedName name="IQ_EST_EBITDA_GROWTH_2YR_CIQ">"c3696"</definedName>
    <definedName name="IQ_EST_EBITDA_GROWTH_2YR_REUT">"c3865"</definedName>
    <definedName name="IQ_EST_EBITDA_GROWTH_Q_1YR">"c1768"</definedName>
    <definedName name="IQ_EST_EBITDA_GROWTH_Q_1YR_CIQ">"c3697"</definedName>
    <definedName name="IQ_EST_EBITDA_GROWTH_Q_1YR_REUT">"c3866"</definedName>
    <definedName name="IQ_EST_EBITDA_SBC_DIFF">"c4335"</definedName>
    <definedName name="IQ_EST_EBITDA_SBC_DIFF_CIQ">"c4860"</definedName>
    <definedName name="IQ_EST_EBITDA_SBC_SURPRISE_PERCENT">"c4344"</definedName>
    <definedName name="IQ_EST_EBITDA_SBC_SURPRISE_PERCENT_CIQ">"c4869"</definedName>
    <definedName name="IQ_EST_EBITDA_SEQ_GROWTH_Q">"c1769"</definedName>
    <definedName name="IQ_EST_EBITDA_SEQ_GROWTH_Q_CIQ">"c3698"</definedName>
    <definedName name="IQ_EST_EBITDA_SEQ_GROWTH_Q_REUT">"c3867"</definedName>
    <definedName name="IQ_EST_EBITDA_SURPRISE_PERCENT">"c1868"</definedName>
    <definedName name="IQ_EST_EBITDA_SURPRISE_PERCENT_CIQ">"c3720"</definedName>
    <definedName name="IQ_EST_EBITDA_SURPRISE_PERCENT_REUT">"c3889"</definedName>
    <definedName name="IQ_EST_EBT_SBC_DIFF">"c4348"</definedName>
    <definedName name="IQ_EST_EBT_SBC_DIFF_CIQ">"c4873"</definedName>
    <definedName name="IQ_EST_EBT_SBC_GW_DIFF">"c4352"</definedName>
    <definedName name="IQ_EST_EBT_SBC_GW_DIFF_CIQ">"c4877"</definedName>
    <definedName name="IQ_EST_EBT_SBC_GW_SURPRISE_PERCENT">"c4361"</definedName>
    <definedName name="IQ_EST_EBT_SBC_GW_SURPRISE_PERCENT_CIQ">"c4886"</definedName>
    <definedName name="IQ_EST_EBT_SBC_SURPRISE_PERCENT">"c4367"</definedName>
    <definedName name="IQ_EST_EBT_SBC_SURPRISE_PERCENT_CIQ">"c4892"</definedName>
    <definedName name="IQ_EST_EPS_DIFF">"c1864"</definedName>
    <definedName name="IQ_EST_EPS_DIFF_CIQ">"c4999"</definedName>
    <definedName name="IQ_EST_EPS_DIFF_REUT">"c5458"</definedName>
    <definedName name="IQ_EST_EPS_GROWTH_1YR">"c1636"</definedName>
    <definedName name="IQ_EST_EPS_GROWTH_1YR_CIQ">"c3628"</definedName>
    <definedName name="IQ_EST_EPS_GROWTH_1YR_REUT">"c3646"</definedName>
    <definedName name="IQ_EST_EPS_GROWTH_2YR">"c1637"</definedName>
    <definedName name="IQ_EST_EPS_GROWTH_2YR_CIQ">"c3689"</definedName>
    <definedName name="IQ_EST_EPS_GROWTH_2YR_REUT">"c3858"</definedName>
    <definedName name="IQ_EST_EPS_GROWTH_5YR">"c1655"</definedName>
    <definedName name="IQ_EST_EPS_GROWTH_5YR_BOTTOM_UP">"c5487"</definedName>
    <definedName name="IQ_EST_EPS_GROWTH_5YR_BOTTOM_UP_REUT">"c5495"</definedName>
    <definedName name="IQ_EST_EPS_GROWTH_5YR_CIQ">"c3615"</definedName>
    <definedName name="IQ_EST_EPS_GROWTH_5YR_HIGH">"c1657"</definedName>
    <definedName name="IQ_EST_EPS_GROWTH_5YR_HIGH_CIQ">"c4663"</definedName>
    <definedName name="IQ_EST_EPS_GROWTH_5YR_HIGH_REUT">"c5322"</definedName>
    <definedName name="IQ_EST_EPS_GROWTH_5YR_LOW">"c1658"</definedName>
    <definedName name="IQ_EST_EPS_GROWTH_5YR_LOW_CIQ">"c4664"</definedName>
    <definedName name="IQ_EST_EPS_GROWTH_5YR_LOW_REUT">"c5323"</definedName>
    <definedName name="IQ_EST_EPS_GROWTH_5YR_MEDIAN">"c1656"</definedName>
    <definedName name="IQ_EST_EPS_GROWTH_5YR_MEDIAN_CIQ">"c5480"</definedName>
    <definedName name="IQ_EST_EPS_GROWTH_5YR_MEDIAN_REUT">"c5321"</definedName>
    <definedName name="IQ_EST_EPS_GROWTH_5YR_NUM">"c1659"</definedName>
    <definedName name="IQ_EST_EPS_GROWTH_5YR_NUM_CIQ">"c4665"</definedName>
    <definedName name="IQ_EST_EPS_GROWTH_5YR_NUM_REUT">"c5324"</definedName>
    <definedName name="IQ_EST_EPS_GROWTH_5YR_REUT">"c3633"</definedName>
    <definedName name="IQ_EST_EPS_GROWTH_5YR_STDDEV">"c1660"</definedName>
    <definedName name="IQ_EST_EPS_GROWTH_5YR_STDDEV_CIQ">"c4666"</definedName>
    <definedName name="IQ_EST_EPS_GROWTH_5YR_STDDEV_REUT">"c5325"</definedName>
    <definedName name="IQ_EST_EPS_GROWTH_Q_1YR">"c1641"</definedName>
    <definedName name="IQ_EST_EPS_GROWTH_Q_1YR_CIQ">"c4744"</definedName>
    <definedName name="IQ_EST_EPS_GROWTH_Q_1YR_REUT">"c5410"</definedName>
    <definedName name="IQ_EST_EPS_GW_DIFF">"c1891"</definedName>
    <definedName name="IQ_EST_EPS_GW_DIFF_CIQ">"c4761"</definedName>
    <definedName name="IQ_EST_EPS_GW_DIFF_REUT">"c5429"</definedName>
    <definedName name="IQ_EST_EPS_GW_SURPRISE_PERCENT">"c1892"</definedName>
    <definedName name="IQ_EST_EPS_GW_SURPRISE_PERCENT_CIQ">"c4762"</definedName>
    <definedName name="IQ_EST_EPS_GW_SURPRISE_PERCENT_REUT">"c5430"</definedName>
    <definedName name="IQ_EST_EPS_NORM_DIFF">"c2247"</definedName>
    <definedName name="IQ_EST_EPS_NORM_DIFF_CIQ">"c4745"</definedName>
    <definedName name="IQ_EST_EPS_NORM_DIFF_REUT">"c5411"</definedName>
    <definedName name="IQ_EST_EPS_NORM_SURPRISE_PERCENT">"c2248"</definedName>
    <definedName name="IQ_EST_EPS_NORM_SURPRISE_PERCENT_CIQ">"c4746"</definedName>
    <definedName name="IQ_EST_EPS_NORM_SURPRISE_PERCENT_REUT">"c5412"</definedName>
    <definedName name="IQ_EST_EPS_REPORT_DIFF">"c1893"</definedName>
    <definedName name="IQ_EST_EPS_REPORT_DIFF_CIQ">"c4763"</definedName>
    <definedName name="IQ_EST_EPS_REPORT_DIFF_REUT">"c5431"</definedName>
    <definedName name="IQ_EST_EPS_REPORT_SURPRISE_PERCENT">"c1894"</definedName>
    <definedName name="IQ_EST_EPS_REPORT_SURPRISE_PERCENT_CIQ">"c4764"</definedName>
    <definedName name="IQ_EST_EPS_REPORT_SURPRISE_PERCENT_REUT">"c5432"</definedName>
    <definedName name="IQ_EST_EPS_SBC_DIFF">"c4374"</definedName>
    <definedName name="IQ_EST_EPS_SBC_DIFF_CIQ">"c4899"</definedName>
    <definedName name="IQ_EST_EPS_SBC_GW_DIFF">"c4378"</definedName>
    <definedName name="IQ_EST_EPS_SBC_GW_DIFF_CIQ">"c4903"</definedName>
    <definedName name="IQ_EST_EPS_SBC_GW_SURPRISE_PERCENT">"c4387"</definedName>
    <definedName name="IQ_EST_EPS_SBC_GW_SURPRISE_PERCENT_CIQ">"c4912"</definedName>
    <definedName name="IQ_EST_EPS_SBC_SURPRISE_PERCENT">"c4393"</definedName>
    <definedName name="IQ_EST_EPS_SBC_SURPRISE_PERCENT_CIQ">"c4918"</definedName>
    <definedName name="IQ_EST_EPS_SEQ_GROWTH_Q">"c1764"</definedName>
    <definedName name="IQ_EST_EPS_SEQ_GROWTH_Q_CIQ">"c3690"</definedName>
    <definedName name="IQ_EST_EPS_SEQ_GROWTH_Q_REUT">"c3859"</definedName>
    <definedName name="IQ_EST_EPS_SURPRISE_PERCENT">"c1635"</definedName>
    <definedName name="IQ_EST_EPS_SURPRISE_PERCENT_CIQ">"c5000"</definedName>
    <definedName name="IQ_EST_EPS_SURPRISE_PERCENT_REUT">"c5459"</definedName>
    <definedName name="IQ_EST_FFO_ADJ_DIFF">"c4433"</definedName>
    <definedName name="IQ_EST_FFO_ADJ_DIFF_CIQ">"c4958"</definedName>
    <definedName name="IQ_EST_FFO_ADJ_GROWTH_1YR">"c4421"</definedName>
    <definedName name="IQ_EST_FFO_ADJ_GROWTH_1YR_CIQ">"c4946"</definedName>
    <definedName name="IQ_EST_FFO_ADJ_GROWTH_2YR">"c4422"</definedName>
    <definedName name="IQ_EST_FFO_ADJ_GROWTH_2YR_CIQ">"c4947"</definedName>
    <definedName name="IQ_EST_FFO_ADJ_GROWTH_Q_1YR">"c4423"</definedName>
    <definedName name="IQ_EST_FFO_ADJ_GROWTH_Q_1YR_CIQ">"c4948"</definedName>
    <definedName name="IQ_EST_FFO_ADJ_SEQ_GROWTH_Q">"c4424"</definedName>
    <definedName name="IQ_EST_FFO_ADJ_SEQ_GROWTH_Q_CIQ">"c4949"</definedName>
    <definedName name="IQ_EST_FFO_ADJ_SURPRISE_PERCENT">"c4442"</definedName>
    <definedName name="IQ_EST_FFO_ADJ_SURPRISE_PERCENT_CIQ">"c4967"</definedName>
    <definedName name="IQ_EST_FFO_DIFF">"c1869"</definedName>
    <definedName name="IQ_EST_FFO_DIFF_CIQ">"c3721"</definedName>
    <definedName name="IQ_EST_FFO_DIFF_REUT">"c3890"</definedName>
    <definedName name="IQ_EST_FFO_GROWTH_1YR">"c1770"</definedName>
    <definedName name="IQ_EST_FFO_GROWTH_1YR_CIQ">"c3705"</definedName>
    <definedName name="IQ_EST_FFO_GROWTH_1YR_REUT">"c3874"</definedName>
    <definedName name="IQ_EST_FFO_GROWTH_2YR">"c1771"</definedName>
    <definedName name="IQ_EST_FFO_GROWTH_2YR_CIQ">"c3706"</definedName>
    <definedName name="IQ_EST_FFO_GROWTH_2YR_REUT">"c3875"</definedName>
    <definedName name="IQ_EST_FFO_GROWTH_Q_1YR">"c1772"</definedName>
    <definedName name="IQ_EST_FFO_GROWTH_Q_1YR_CIQ">"c3707"</definedName>
    <definedName name="IQ_EST_FFO_GROWTH_Q_1YR_REUT">"c3876"</definedName>
    <definedName name="IQ_EST_FFO_SEQ_GROWTH_Q">"c1773"</definedName>
    <definedName name="IQ_EST_FFO_SEQ_GROWTH_Q_CIQ">"c3708"</definedName>
    <definedName name="IQ_EST_FFO_SEQ_GROWTH_Q_REUT">"c3877"</definedName>
    <definedName name="IQ_EST_FFO_SHARE_DIFF">"c4444"</definedName>
    <definedName name="IQ_EST_FFO_SHARE_DIFF_CIQ">"c4969"</definedName>
    <definedName name="IQ_EST_FFO_SHARE_GROWTH_1YR">"c4425"</definedName>
    <definedName name="IQ_EST_FFO_SHARE_GROWTH_1YR_CIQ">"c4950"</definedName>
    <definedName name="IQ_EST_FFO_SHARE_GROWTH_2YR">"c4426"</definedName>
    <definedName name="IQ_EST_FFO_SHARE_GROWTH_2YR_CIQ">"c4951"</definedName>
    <definedName name="IQ_EST_FFO_SHARE_GROWTH_Q_1YR">"c4427"</definedName>
    <definedName name="IQ_EST_FFO_SHARE_GROWTH_Q_1YR_CIQ">"c4952"</definedName>
    <definedName name="IQ_EST_FFO_SHARE_SEQ_GROWTH_Q">"c4428"</definedName>
    <definedName name="IQ_EST_FFO_SHARE_SEQ_GROWTH_Q_CIQ">"c4953"</definedName>
    <definedName name="IQ_EST_FFO_SHARE_SURPRISE_PERCENT">"c4453"</definedName>
    <definedName name="IQ_EST_FFO_SHARE_SURPRISE_PERCENT_CIQ">"c4982"</definedName>
    <definedName name="IQ_EST_FFO_SURPRISE_PERCENT">"c1870"</definedName>
    <definedName name="IQ_EST_FFO_SURPRISE_PERCENT_CIQ">"c3722"</definedName>
    <definedName name="IQ_EST_FFO_SURPRISE_PERCENT_REUT">"c3891"</definedName>
    <definedName name="IQ_EST_FOOTNOTE">"c4540"</definedName>
    <definedName name="IQ_EST_FOOTNOTE_REUT">"c5478"</definedName>
    <definedName name="IQ_EST_MAINT_CAPEX_DIFF">"c4456"</definedName>
    <definedName name="IQ_EST_MAINT_CAPEX_DIFF_CIQ">"c4985"</definedName>
    <definedName name="IQ_EST_MAINT_CAPEX_GROWTH_1YR">"c4429"</definedName>
    <definedName name="IQ_EST_MAINT_CAPEX_GROWTH_1YR_CIQ">"c4954"</definedName>
    <definedName name="IQ_EST_MAINT_CAPEX_GROWTH_2YR">"c4430"</definedName>
    <definedName name="IQ_EST_MAINT_CAPEX_GROWTH_2YR_CIQ">"c4955"</definedName>
    <definedName name="IQ_EST_MAINT_CAPEX_GROWTH_Q_1YR">"c4431"</definedName>
    <definedName name="IQ_EST_MAINT_CAPEX_GROWTH_Q_1YR_CIQ">"c4956"</definedName>
    <definedName name="IQ_EST_MAINT_CAPEX_SEQ_GROWTH_Q">"c4432"</definedName>
    <definedName name="IQ_EST_MAINT_CAPEX_SEQ_GROWTH_Q_CIQ">"c4957"</definedName>
    <definedName name="IQ_EST_MAINT_CAPEX_SURPRISE_PERCENT">"c4465"</definedName>
    <definedName name="IQ_EST_MAINT_CAPEX_SURPRISE_PERCENT_CIQ">"c5003"</definedName>
    <definedName name="IQ_EST_NAV_DIFF">"c1895"</definedName>
    <definedName name="IQ_EST_NAV_SHARE_SURPRISE_PERCENT">"c1896"</definedName>
    <definedName name="IQ_EST_NAV_SURPRISE_PERCENT">"c1896"</definedName>
    <definedName name="IQ_EST_NET_DEBT_DIFF">"c4466"</definedName>
    <definedName name="IQ_EST_NET_DEBT_DIFF_CIQ">"c5004"</definedName>
    <definedName name="IQ_EST_NET_DEBT_SURPRISE_PERCENT">"c4468"</definedName>
    <definedName name="IQ_EST_NET_DEBT_SURPRISE_PERCENT_CIQ">"c5006"</definedName>
    <definedName name="IQ_EST_NI_DIFF">"c1885"</definedName>
    <definedName name="IQ_EST_NI_DIFF_CIQ">"c4755"</definedName>
    <definedName name="IQ_EST_NI_DIFF_REUT">"c5423"</definedName>
    <definedName name="IQ_EST_NI_GW_DIFF">"c1887"</definedName>
    <definedName name="IQ_EST_NI_GW_DIFF_CIQ">"c4757"</definedName>
    <definedName name="IQ_EST_NI_GW_DIFF_REUT">"c5425"</definedName>
    <definedName name="IQ_EST_NI_GW_SURPRISE_PERCENT">"c1888"</definedName>
    <definedName name="IQ_EST_NI_GW_SURPRISE_PERCENT_CIQ">"c4758"</definedName>
    <definedName name="IQ_EST_NI_GW_SURPRISE_PERCENT_REUT">"c5426"</definedName>
    <definedName name="IQ_EST_NI_REPORT_DIFF">"c1889"</definedName>
    <definedName name="IQ_EST_NI_REPORT_DIFF_CIQ">"c4759"</definedName>
    <definedName name="IQ_EST_NI_REPORT_DIFF_REUT">"c5427"</definedName>
    <definedName name="IQ_EST_NI_REPORT_SURPRISE_PERCENT">"c1890"</definedName>
    <definedName name="IQ_EST_NI_REPORT_SURPRISE_PERCENT_CIQ">"c4760"</definedName>
    <definedName name="IQ_EST_NI_REPORT_SURPRISE_PERCENT_REUT">"c5428"</definedName>
    <definedName name="IQ_EST_NI_SBC_DIFF">"c4472"</definedName>
    <definedName name="IQ_EST_NI_SBC_DIFF_CIQ">"c5010"</definedName>
    <definedName name="IQ_EST_NI_SBC_GW_DIFF">"c4476"</definedName>
    <definedName name="IQ_EST_NI_SBC_GW_DIFF_CIQ">"c5014"</definedName>
    <definedName name="IQ_EST_NI_SBC_GW_SURPRISE_PERCENT">"c4485"</definedName>
    <definedName name="IQ_EST_NI_SBC_GW_SURPRISE_PERCENT_CIQ">"c5023"</definedName>
    <definedName name="IQ_EST_NI_SBC_SURPRISE_PERCENT">"c4491"</definedName>
    <definedName name="IQ_EST_NI_SBC_SURPRISE_PERCENT_CIQ">"c5029"</definedName>
    <definedName name="IQ_EST_NI_SURPRISE_PERCENT">"c1886"</definedName>
    <definedName name="IQ_EST_NI_SURPRISE_PERCENT_CIQ">"c4756"</definedName>
    <definedName name="IQ_EST_NI_SURPRISE_PERCENT_REUT">"c5424"</definedName>
    <definedName name="IQ_EST_NUM_BUY">"c1759"</definedName>
    <definedName name="IQ_EST_NUM_BUY_REUT">"c3869"</definedName>
    <definedName name="IQ_EST_NUM_HIGH_REC">"c5649"</definedName>
    <definedName name="IQ_EST_NUM_HIGH_REC_CIQ">"c3701"</definedName>
    <definedName name="IQ_EST_NUM_HIGHEST_REC">"c5648"</definedName>
    <definedName name="IQ_EST_NUM_HIGHEST_REC_CIQ">"c3700"</definedName>
    <definedName name="IQ_EST_NUM_HOLD">"c1761"</definedName>
    <definedName name="IQ_EST_NUM_HOLD_REUT">"c3871"</definedName>
    <definedName name="IQ_EST_NUM_LOW_REC">"c5651"</definedName>
    <definedName name="IQ_EST_NUM_LOW_REC_CIQ">"c3703"</definedName>
    <definedName name="IQ_EST_NUM_LOWEST_REC">"c5652"</definedName>
    <definedName name="IQ_EST_NUM_LOWEST_REC_CIQ">"c3704"</definedName>
    <definedName name="IQ_EST_NUM_NEUTRAL_REC">"c5650"</definedName>
    <definedName name="IQ_EST_NUM_NEUTRAL_REC_CIQ">"c3702"</definedName>
    <definedName name="IQ_EST_NUM_NO_OPINION">"c1758"</definedName>
    <definedName name="IQ_EST_NUM_NO_OPINION_CIQ">"c3699"</definedName>
    <definedName name="IQ_EST_NUM_NO_OPINION_REUT">"c3868"</definedName>
    <definedName name="IQ_EST_NUM_OUTPERFORM">"c1760"</definedName>
    <definedName name="IQ_EST_NUM_OUTPERFORM_REUT">"c3870"</definedName>
    <definedName name="IQ_EST_NUM_SELL">"c1763"</definedName>
    <definedName name="IQ_EST_NUM_SELL_REUT">"c3873"</definedName>
    <definedName name="IQ_EST_NUM_UNDERPERFORM">"c1762"</definedName>
    <definedName name="IQ_EST_NUM_UNDERPERFORM_REUT">"c3872"</definedName>
    <definedName name="IQ_EST_OPER_INC_DIFF">"c1877"</definedName>
    <definedName name="IQ_EST_OPER_INC_DIFF_REUT">"c5415"</definedName>
    <definedName name="IQ_EST_OPER_INC_SURPRISE_PERCENT">"c1878"</definedName>
    <definedName name="IQ_EST_OPER_INC_SURPRISE_PERCENT_REUT">"c5416"</definedName>
    <definedName name="IQ_EST_PRE_TAX_DIFF">"c1879"</definedName>
    <definedName name="IQ_EST_PRE_TAX_DIFF_CIQ">"c4749"</definedName>
    <definedName name="IQ_EST_PRE_TAX_DIFF_REUT">"c5417"</definedName>
    <definedName name="IQ_EST_PRE_TAX_GW_DIFF">"c1881"</definedName>
    <definedName name="IQ_EST_PRE_TAX_GW_DIFF_CIQ">"c4751"</definedName>
    <definedName name="IQ_EST_PRE_TAX_GW_DIFF_REUT">"c5419"</definedName>
    <definedName name="IQ_EST_PRE_TAX_GW_SURPRISE_PERCENT">"c1882"</definedName>
    <definedName name="IQ_EST_PRE_TAX_GW_SURPRISE_PERCENT_CIQ">"c4752"</definedName>
    <definedName name="IQ_EST_PRE_TAX_GW_SURPRISE_PERCENT_REUT">"c5420"</definedName>
    <definedName name="IQ_EST_PRE_TAX_REPORT_DIFF">"c1883"</definedName>
    <definedName name="IQ_EST_PRE_TAX_REPORT_DIFF_CIQ">"c4753"</definedName>
    <definedName name="IQ_EST_PRE_TAX_REPORT_DIFF_REUT">"c5421"</definedName>
    <definedName name="IQ_EST_PRE_TAX_REPORT_SURPRISE_PERCENT">"c1884"</definedName>
    <definedName name="IQ_EST_PRE_TAX_REPORT_SURPRISE_PERCENT_CIQ">"c4754"</definedName>
    <definedName name="IQ_EST_PRE_TAX_REPORT_SURPRISE_PERCENT_REUT">"c5422"</definedName>
    <definedName name="IQ_EST_PRE_TAX_SURPRISE_PERCENT">"c1880"</definedName>
    <definedName name="IQ_EST_PRE_TAX_SURPRISE_PERCENT_CIQ">"c4750"</definedName>
    <definedName name="IQ_EST_PRE_TAX_SURPRISE_PERCENT_REUT">"c5418"</definedName>
    <definedName name="IQ_EST_RECURRING_PROFIT_SHARE_DIFF">"c4505"</definedName>
    <definedName name="IQ_EST_RECURRING_PROFIT_SHARE_DIFF_CIQ">"c5043"</definedName>
    <definedName name="IQ_EST_RECURRING_PROFIT_SHARE_SURPRISE_PERCENT">"c4515"</definedName>
    <definedName name="IQ_EST_RECURRING_PROFIT_SHARE_SURPRISE_PERCENT_CIQ">"c5053"</definedName>
    <definedName name="IQ_EST_REV_DIFF">"c1865"</definedName>
    <definedName name="IQ_EST_REV_DIFF_CIQ">"c3717"</definedName>
    <definedName name="IQ_EST_REV_DIFF_REUT">"c3886"</definedName>
    <definedName name="IQ_EST_REV_GROWTH_1YR">"c1638"</definedName>
    <definedName name="IQ_EST_REV_GROWTH_1YR_CIQ">"c3691"</definedName>
    <definedName name="IQ_EST_REV_GROWTH_1YR_REUT">"c3860"</definedName>
    <definedName name="IQ_EST_REV_GROWTH_2YR">"c1639"</definedName>
    <definedName name="IQ_EST_REV_GROWTH_2YR_CIQ">"c3692"</definedName>
    <definedName name="IQ_EST_REV_GROWTH_2YR_REUT">"c3861"</definedName>
    <definedName name="IQ_EST_REV_GROWTH_Q_1YR">"c1640"</definedName>
    <definedName name="IQ_EST_REV_GROWTH_Q_1YR_CIQ">"c3693"</definedName>
    <definedName name="IQ_EST_REV_GROWTH_Q_1YR_REUT">"c3862"</definedName>
    <definedName name="IQ_EST_REV_SEQ_GROWTH_Q">"c1765"</definedName>
    <definedName name="IQ_EST_REV_SEQ_GROWTH_Q_CIQ">"c3694"</definedName>
    <definedName name="IQ_EST_REV_SEQ_GROWTH_Q_REUT">"c3863"</definedName>
    <definedName name="IQ_EST_REV_SURPRISE_PERCENT">"c1866"</definedName>
    <definedName name="IQ_EST_REV_SURPRISE_PERCENT_CIQ">"c3718"</definedName>
    <definedName name="IQ_EST_REV_SURPRISE_PERCENT_REUT">"c3887"</definedName>
    <definedName name="IQ_EST_VENDOR">"c5564"</definedName>
    <definedName name="IQ_ESTIMATED_ASSESSABLE_DEPOSITS_FDIC">"c6490"</definedName>
    <definedName name="IQ_ESTIMATED_INSURED_DEPOSITS_FDIC">"c6491"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CISE_TAXES_EXCL_SALES">"c5515"</definedName>
    <definedName name="IQ_EXCISE_TAXES_INCL_SALES">"c5514"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ENSE_CODE_">"assign"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">"c6216"</definedName>
    <definedName name="IQ_EXTRA_ACC_ITEMS_REIT">"c415"</definedName>
    <definedName name="IQ_EXTRA_ACC_ITEMS_UTI">"c416"</definedName>
    <definedName name="IQ_EXTRA_ITEMS">"c1459"</definedName>
    <definedName name="IQ_EXTRAORDINARY_GAINS_FDIC">"c6586"</definedName>
    <definedName name="IQ_FAIR_VALUE_FDIC">"c6427"</definedName>
    <definedName name="IQ_FARM_LOANS_NET_FDIC">"c6316"</definedName>
    <definedName name="IQ_FARM_LOANS_TOTAL_LOANS_FOREIGN_FDIC">"c6450"</definedName>
    <definedName name="IQ_FARMLAND_LOANS_FDIC">"c6314"</definedName>
    <definedName name="IQ_FDIC">"c417"</definedName>
    <definedName name="IQ_FED_FUNDS_PURCHASED_FDIC">"c6343"</definedName>
    <definedName name="IQ_FED_FUNDS_SOLD_FDIC">"c6307"</definedName>
    <definedName name="IQ_FEDFUNDS_SOLD">"c2256"</definedName>
    <definedName name="IQ_FFO">"c1574"</definedName>
    <definedName name="IQ_FFO_ACT_OR_EST">"c2216"</definedName>
    <definedName name="IQ_FFO_ADJ_ACT_OR_EST">"c4435"</definedName>
    <definedName name="IQ_FFO_ADJ_ACT_OR_EST_CIQ">"c4960"</definedName>
    <definedName name="IQ_FFO_ADJ_EST">"c4434"</definedName>
    <definedName name="IQ_FFO_ADJ_EST_CIQ">"c4959"</definedName>
    <definedName name="IQ_FFO_ADJ_GUIDANCE">"c4436"</definedName>
    <definedName name="IQ_FFO_ADJ_GUIDANCE_CIQ">"c4961"</definedName>
    <definedName name="IQ_FFO_ADJ_HIGH_EST">"c4437"</definedName>
    <definedName name="IQ_FFO_ADJ_HIGH_EST_CIQ">"c4962"</definedName>
    <definedName name="IQ_FFO_ADJ_HIGH_GUIDANCE">"c4202"</definedName>
    <definedName name="IQ_FFO_ADJ_HIGH_GUIDANCE_CIQ">"c4614"</definedName>
    <definedName name="IQ_FFO_ADJ_LOW_EST">"c4438"</definedName>
    <definedName name="IQ_FFO_ADJ_LOW_EST_CIQ">"c4963"</definedName>
    <definedName name="IQ_FFO_ADJ_LOW_GUIDANCE">"c4242"</definedName>
    <definedName name="IQ_FFO_ADJ_LOW_GUIDANCE_CIQ">"c4654"</definedName>
    <definedName name="IQ_FFO_ADJ_MEDIAN_EST">"c4439"</definedName>
    <definedName name="IQ_FFO_ADJ_MEDIAN_EST_CIQ">"c4964"</definedName>
    <definedName name="IQ_FFO_ADJ_NUM_EST">"c4440"</definedName>
    <definedName name="IQ_FFO_ADJ_NUM_EST_CIQ">"c4965"</definedName>
    <definedName name="IQ_FFO_ADJ_STDDEV_EST">"c4441"</definedName>
    <definedName name="IQ_FFO_ADJ_STDDEV_EST_CIQ">"c4966"</definedName>
    <definedName name="IQ_FFO_EST">"c418"</definedName>
    <definedName name="IQ_FFO_EST_CIQ">"c3668"</definedName>
    <definedName name="IQ_FFO_EST_REUT">"c3837"</definedName>
    <definedName name="IQ_FFO_GUIDANCE">"c4443"</definedName>
    <definedName name="IQ_FFO_GUIDANCE_CIQ">"c4968"</definedName>
    <definedName name="IQ_FFO_HIGH_EST">"c419"</definedName>
    <definedName name="IQ_FFO_HIGH_EST_CIQ">"c3670"</definedName>
    <definedName name="IQ_FFO_HIGH_EST_REUT">"c3839"</definedName>
    <definedName name="IQ_FFO_HIGH_GUIDANCE">"c4184"</definedName>
    <definedName name="IQ_FFO_HIGH_GUIDANCE_CIQ">"c4596"</definedName>
    <definedName name="IQ_FFO_LOW_EST">"c420"</definedName>
    <definedName name="IQ_FFO_LOW_EST_CIQ">"c3671"</definedName>
    <definedName name="IQ_FFO_LOW_EST_REUT">"c3840"</definedName>
    <definedName name="IQ_FFO_LOW_GUIDANCE">"c4224"</definedName>
    <definedName name="IQ_FFO_LOW_GUIDANCE_CIQ">"c4636"</definedName>
    <definedName name="IQ_FFO_MEDIAN_EST">"c1665"</definedName>
    <definedName name="IQ_FFO_MEDIAN_EST_CIQ">"c3669"</definedName>
    <definedName name="IQ_FFO_MEDIAN_EST_REUT">"c3838"</definedName>
    <definedName name="IQ_FFO_NUM_EST">"c421"</definedName>
    <definedName name="IQ_FFO_NUM_EST_CIQ">"c3672"</definedName>
    <definedName name="IQ_FFO_NUM_EST_REUT">"c3841"</definedName>
    <definedName name="IQ_FFO_PAYOUT_RATIO">"c3492"</definedName>
    <definedName name="IQ_FFO_SHARE_ACT_OR_EST">"c4446"</definedName>
    <definedName name="IQ_FFO_SHARE_ACT_OR_EST_CIQ">"c4971"</definedName>
    <definedName name="IQ_FFO_SHARE_EST">"c4445"</definedName>
    <definedName name="IQ_FFO_SHARE_EST_CIQ">"c4970"</definedName>
    <definedName name="IQ_FFO_SHARE_GUIDANCE">"c4447"</definedName>
    <definedName name="IQ_FFO_SHARE_GUIDANCE_CIQ">"c4976"</definedName>
    <definedName name="IQ_FFO_SHARE_HIGH_EST">"c4448"</definedName>
    <definedName name="IQ_FFO_SHARE_HIGH_EST_CIQ">"c4977"</definedName>
    <definedName name="IQ_FFO_SHARE_HIGH_GUIDANCE">"c4203"</definedName>
    <definedName name="IQ_FFO_SHARE_HIGH_GUIDANCE_CIQ">"c4615"</definedName>
    <definedName name="IQ_FFO_SHARE_LOW_EST">"c4449"</definedName>
    <definedName name="IQ_FFO_SHARE_LOW_EST_CIQ">"c4978"</definedName>
    <definedName name="IQ_FFO_SHARE_LOW_GUIDANCE">"c4243"</definedName>
    <definedName name="IQ_FFO_SHARE_LOW_GUIDANCE_CIQ">"c4655"</definedName>
    <definedName name="IQ_FFO_SHARE_MEDIAN_EST">"c4450"</definedName>
    <definedName name="IQ_FFO_SHARE_MEDIAN_EST_CIQ">"c4979"</definedName>
    <definedName name="IQ_FFO_SHARE_NUM_EST">"c4451"</definedName>
    <definedName name="IQ_FFO_SHARE_NUM_EST_CIQ">"c4980"</definedName>
    <definedName name="IQ_FFO_SHARE_STDDEV_EST">"c4452"</definedName>
    <definedName name="IQ_FFO_SHARE_STDDEV_EST_CIQ">"c4981"</definedName>
    <definedName name="IQ_FFO_STDDEV_EST">"c422"</definedName>
    <definedName name="IQ_FFO_STDDEV_EST_CIQ">"c3673"</definedName>
    <definedName name="IQ_FFO_STDDEV_EST_REUT">"c3842"</definedName>
    <definedName name="IQ_FH">100000</definedName>
    <definedName name="IQ_FHLB_ADVANCES_FDIC">"c6366"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DUCIARY_ACTIVITIES_FDIC">"c6571"</definedName>
    <definedName name="IQ_FIFETEEN_YEAR_FIXED_AND_FLOATING_RATE_FDIC">"c6423"</definedName>
    <definedName name="IQ_FIFETEEN_YEAR_MORTGAGE_PASS_THROUGHS_FDIC">"c6415"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LM_RIGHTS">"c2254"</definedName>
    <definedName name="IQ_FIN_DATA_SOURCE">"c6788"</definedName>
    <definedName name="IQ_FIN_DIV_ASSETS_CURRENT">"c427"</definedName>
    <definedName name="IQ_FIN_DIV_ASSETS_LT">"c428"</definedName>
    <definedName name="IQ_FIN_DIV_CASH_EQUIV">"c6289"</definedName>
    <definedName name="IQ_FIN_DIV_CURRENT_PORT_DEBT_TOTAL">"c5524"</definedName>
    <definedName name="IQ_FIN_DIV_CURRENT_PORT_LEASES_TOTAL">"c5523"</definedName>
    <definedName name="IQ_FIN_DIV_DEBT_CURRENT">"c429"</definedName>
    <definedName name="IQ_FIN_DIV_DEBT_LT">"c430"</definedName>
    <definedName name="IQ_FIN_DIV_DEBT_LT_TOTAL">"c5526"</definedName>
    <definedName name="IQ_FIN_DIV_DEBT_TOTAL">"c5656"</definedName>
    <definedName name="IQ_FIN_DIV_EXP">"c431"</definedName>
    <definedName name="IQ_FIN_DIV_INT_EXP">"c432"</definedName>
    <definedName name="IQ_FIN_DIV_LEASES_LT_TOTAL">"c5525"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LT_DEBT_TOTAL">"c5655"</definedName>
    <definedName name="IQ_FIN_DIV_NOTES_PAY_TOTAL">"c5522"</definedName>
    <definedName name="IQ_FIN_DIV_REV">"c437"</definedName>
    <definedName name="IQ_FIN_DIV_ST_DEBT_TOTAL">"c5527"</definedName>
    <definedName name="IQ_FIN_DIV_ST_INVEST">"c6288"</definedName>
    <definedName name="IQ_FINANCING_CASH">"c1405"</definedName>
    <definedName name="IQ_FINANCING_CASH_SUPPL">"c1406"</definedName>
    <definedName name="IQ_FINANCING_OBLIG_CURRENT">"c6190"</definedName>
    <definedName name="IQ_FINANCING_OBLIG_NON_CURRENT">"c6191"</definedName>
    <definedName name="IQ_FINISHED_INV">"c438"</definedName>
    <definedName name="IQ_FIRST_INT_DATE">"c2186"</definedName>
    <definedName name="IQ_FIRST_YEAR_LIFE">"c439"</definedName>
    <definedName name="IQ_FIRST_YEAR_LIFE_PREM">"c2787"</definedName>
    <definedName name="IQ_FIRST_YEAR_PREM">"c2786"</definedName>
    <definedName name="IQ_FIRSTPRICINGDATE">"c3050"</definedName>
    <definedName name="IQ_FISCAL_Q">"c440"</definedName>
    <definedName name="IQ_FISCAL_Q_EST">"c6794"</definedName>
    <definedName name="IQ_FISCAL_Q_EST_CIQ">"c6806"</definedName>
    <definedName name="IQ_FISCAL_Q_EST_REUT">"c6798"</definedName>
    <definedName name="IQ_FISCAL_Y">"c441"</definedName>
    <definedName name="IQ_FISCAL_Y_EST">"c6795"</definedName>
    <definedName name="IQ_FISCAL_Y_EST_CIQ">"c6807"</definedName>
    <definedName name="IQ_FISCAL_Y_EST_REUT">"c6799"</definedName>
    <definedName name="IQ_FIVE_PERCENT_OWNER">"c442"</definedName>
    <definedName name="IQ_FIVE_YEAR_FIXED_AND_FLOATING_RATE_FDIC">"c6422"</definedName>
    <definedName name="IQ_FIVE_YEAR_MORTGAGE_PASS_THROUGHS_FDIC">"c6414"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NMA_FHLMC_FDIC">"c6397"</definedName>
    <definedName name="IQ_FNMA_FHLMC_GNMA_FDIC">"c6399"</definedName>
    <definedName name="IQ_FORECLOSED_PROPERTIES_FDIC">"c6459"</definedName>
    <definedName name="IQ_FOREIGN_BANK_LOANS_FDIC">"c6437"</definedName>
    <definedName name="IQ_FOREIGN_BANKS_DEPOSITS_FOREIGN_FDIC">"c6481"</definedName>
    <definedName name="IQ_FOREIGN_BANKS_LOAN_CHARG_OFFS_FDIC">"c6645"</definedName>
    <definedName name="IQ_FOREIGN_BANKS_NET_CHARGE_OFFS_FDIC">"c6647"</definedName>
    <definedName name="IQ_FOREIGN_BANKS_NONTRANSACTION_ACCOUNTS_FDIC">"c6550"</definedName>
    <definedName name="IQ_FOREIGN_BANKS_RECOVERIES_FDIC">"c6646"</definedName>
    <definedName name="IQ_FOREIGN_BANKS_TRANSACTION_ACCOUNTS_FDIC">"c6542"</definedName>
    <definedName name="IQ_FOREIGN_BRANCHES_U.S._BANKS_LOANS_FDIC">"c6438"</definedName>
    <definedName name="IQ_FOREIGN_BRANCHES_US_BANKS_FDIC">"c6392"</definedName>
    <definedName name="IQ_FOREIGN_COUNTRIES_BANKS_TOTAL_LOANS_FOREIGN_FDIC">"c6445"</definedName>
    <definedName name="IQ_FOREIGN_DEBT_SECURITIES_FDIC">"c6303"</definedName>
    <definedName name="IQ_FOREIGN_DEP_IB">"c446"</definedName>
    <definedName name="IQ_FOREIGN_DEP_NON_IB">"c447"</definedName>
    <definedName name="IQ_FOREIGN_DEPOSITS_NONTRANSACTION_ACCOUNTS_FDIC">"c6549"</definedName>
    <definedName name="IQ_FOREIGN_DEPOSITS_TRANSACTION_ACCOUNTS_FDIC">"c6541"</definedName>
    <definedName name="IQ_FOREIGN_EXCHANGE">"c1376"</definedName>
    <definedName name="IQ_FOREIGN_EXCHANGE_EXPOSURES_FDIC">"c6663"</definedName>
    <definedName name="IQ_FOREIGN_GOVERNMENT_LOANS_FDIC">"c6430"</definedName>
    <definedName name="IQ_FOREIGN_GOVERNMENTS_CHARGE_OFFS_FDIC">"c6600"</definedName>
    <definedName name="IQ_FOREIGN_GOVERNMENTS_DEPOSITS_FOREIGN_FDIC">"c6482"</definedName>
    <definedName name="IQ_FOREIGN_GOVERNMENTS_NET_CHARGE_OFFS_FDIC">"c6638"</definedName>
    <definedName name="IQ_FOREIGN_GOVERNMENTS_NONTRANSACTION_ACCOUNTS_FDIC">"c6551"</definedName>
    <definedName name="IQ_FOREIGN_GOVERNMENTS_RECOVERIES_FDIC">"c6619"</definedName>
    <definedName name="IQ_FOREIGN_GOVERNMENTS_TOTAL_DEPOSITS_FDIC">"c6476"</definedName>
    <definedName name="IQ_FOREIGN_GOVERNMENTS_TRANSACTION_ACCOUNTS_FDIC">"c6543"</definedName>
    <definedName name="IQ_FOREIGN_LOANS">"c448"</definedName>
    <definedName name="IQ_FQ">500</definedName>
    <definedName name="IQ_FUEL">"c449"</definedName>
    <definedName name="IQ_FULL_TIME">"c450"</definedName>
    <definedName name="IQ_FULLY_INSURED_DEPOSITS_FDIC">"c6487"</definedName>
    <definedName name="IQ_FUTURES_FORWARD_CONTRACTS_NOTIONAL_AMOUNT_FDIC">"c6518"</definedName>
    <definedName name="IQ_FUTURES_FORWARD_CONTRACTS_RATE_RISK_FDIC">"c6508"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X_CONTRACTS_FDIC">"c6517"</definedName>
    <definedName name="IQ_FX_CONTRACTS_SPOT_FDIC">"c6356"</definedName>
    <definedName name="IQ_FY">1000</definedName>
    <definedName name="IQ_GA_EXP">"c2241"</definedName>
    <definedName name="IQ_GAAP_BS">"c6789"</definedName>
    <definedName name="IQ_GAAP_CF">"c6790"</definedName>
    <definedName name="IQ_GAAP_IS">"c6194"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">"c6217"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">"c6218"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">"c6219"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">"c6220"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">"c6278"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">"c6221"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AIN_SALE_LOANS_FDIC">"c6673"</definedName>
    <definedName name="IQ_GAIN_SALE_RE_FDIC">"c6674"</definedName>
    <definedName name="IQ_GAINS_SALE_ASSETS_FDIC">"c6675"</definedName>
    <definedName name="IQ_GEO_SEG_ASSETS">"c4069"</definedName>
    <definedName name="IQ_GEO_SEG_ASSETS_ABS">"c4091"</definedName>
    <definedName name="IQ_GEO_SEG_ASSETS_TOTAL">"c4123"</definedName>
    <definedName name="IQ_GEO_SEG_CAPEX">"c4083"</definedName>
    <definedName name="IQ_GEO_SEG_CAPEX_ABS">"c4105"</definedName>
    <definedName name="IQ_GEO_SEG_CAPEX_TOTAL">"c4127"</definedName>
    <definedName name="IQ_GEO_SEG_DA">"c4082"</definedName>
    <definedName name="IQ_GEO_SEG_DA_ABS">"c4104"</definedName>
    <definedName name="IQ_GEO_SEG_DA_TOTAL">"c4126"</definedName>
    <definedName name="IQ_GEO_SEG_EARNINGS_OP">"c4073"</definedName>
    <definedName name="IQ_GEO_SEG_EARNINGS_OP_ABS">"c4095"</definedName>
    <definedName name="IQ_GEO_SEG_EARNINGS_OP_TOTAL">"c4119"</definedName>
    <definedName name="IQ_GEO_SEG_EBT">"c4072"</definedName>
    <definedName name="IQ_GEO_SEG_EBT_ABS">"c4094"</definedName>
    <definedName name="IQ_GEO_SEG_EBT_TOTAL">"c4121"</definedName>
    <definedName name="IQ_GEO_SEG_GP">"c4070"</definedName>
    <definedName name="IQ_GEO_SEG_GP_ABS">"c4092"</definedName>
    <definedName name="IQ_GEO_SEG_GP_TOTAL">"c4120"</definedName>
    <definedName name="IQ_GEO_SEG_INC_TAX">"c4081"</definedName>
    <definedName name="IQ_GEO_SEG_INC_TAX_ABS">"c4103"</definedName>
    <definedName name="IQ_GEO_SEG_INC_TAX_TOTAL">"c4125"</definedName>
    <definedName name="IQ_GEO_SEG_INTEREST_EXP">"c4080"</definedName>
    <definedName name="IQ_GEO_SEG_INTEREST_EXP_ABS">"c4102"</definedName>
    <definedName name="IQ_GEO_SEG_INTEREST_EXP_TOTAL">"c4124"</definedName>
    <definedName name="IQ_GEO_SEG_NAME">"c5484"</definedName>
    <definedName name="IQ_GEO_SEG_NAME_ABS">"c5485"</definedName>
    <definedName name="IQ_GEO_SEG_NI">"c4071"</definedName>
    <definedName name="IQ_GEO_SEG_NI_ABS">"c4093"</definedName>
    <definedName name="IQ_GEO_SEG_NI_TOTAL">"c4122"</definedName>
    <definedName name="IQ_GEO_SEG_OPER_INC">"c4075"</definedName>
    <definedName name="IQ_GEO_SEG_OPER_INC_ABS">"c4097"</definedName>
    <definedName name="IQ_GEO_SEG_OPER_INC_TOTAL">"c4118"</definedName>
    <definedName name="IQ_GEO_SEG_REV">"c4074"</definedName>
    <definedName name="IQ_GEO_SEG_REV_ABS">"c4096"</definedName>
    <definedName name="IQ_GEO_SEG_REV_TOTAL">"c4117"</definedName>
    <definedName name="IQ_GNMA_FDIC">"c6398"</definedName>
    <definedName name="IQ_GOODWILL_FDIC">"c6334"</definedName>
    <definedName name="IQ_GOODWILL_IMPAIRMENT_FDIC">"c6678"</definedName>
    <definedName name="IQ_GOODWILL_INTAN_FDIC">"c6333"</definedName>
    <definedName name="IQ_GOODWILL_NET">"c1380"</definedName>
    <definedName name="IQ_GP">"c511"</definedName>
    <definedName name="IQ_GP_10YR_ANN_CAGR">"c6090"</definedName>
    <definedName name="IQ_GP_10YR_ANN_GROWTH">"c512"</definedName>
    <definedName name="IQ_GP_1YR_ANN_GROWTH">"c513"</definedName>
    <definedName name="IQ_GP_2YR_ANN_CAGR">"c6091"</definedName>
    <definedName name="IQ_GP_2YR_ANN_GROWTH">"c514"</definedName>
    <definedName name="IQ_GP_3YR_ANN_CAGR">"c6092"</definedName>
    <definedName name="IQ_GP_3YR_ANN_GROWTH">"c515"</definedName>
    <definedName name="IQ_GP_5YR_ANN_CAGR">"c6093"</definedName>
    <definedName name="IQ_GP_5YR_ANN_GROWTH">"c516"</definedName>
    <definedName name="IQ_GP_7YR_ANN_CAGR">"c6094"</definedName>
    <definedName name="IQ_GP_7YR_ANN_GROWTH">"c517"</definedName>
    <definedName name="IQ_GPPE">"c518"</definedName>
    <definedName name="IQ_GROSS_AH_EARNED">"c2742"</definedName>
    <definedName name="IQ_GROSS_CLAIM_EXP_INCUR">"c2755"</definedName>
    <definedName name="IQ_GROSS_CLAIM_EXP_PAID">"c2758"</definedName>
    <definedName name="IQ_GROSS_CLAIM_EXP_RES">"c2752"</definedName>
    <definedName name="IQ_GROSS_DIVID">"c1446"</definedName>
    <definedName name="IQ_GROSS_EARNED">"c2732"</definedName>
    <definedName name="IQ_GROSS_LIFE_EARNED">"c2737"</definedName>
    <definedName name="IQ_GROSS_LIFE_IN_FORCE">"c2767"</definedName>
    <definedName name="IQ_GROSS_LOANS">"c521"</definedName>
    <definedName name="IQ_GROSS_LOANS_10YR_ANN_CAGR">"c6095"</definedName>
    <definedName name="IQ_GROSS_LOANS_10YR_ANN_GROWTH">"c522"</definedName>
    <definedName name="IQ_GROSS_LOANS_1YR_ANN_GROWTH">"c523"</definedName>
    <definedName name="IQ_GROSS_LOANS_2YR_ANN_CAGR">"c6096"</definedName>
    <definedName name="IQ_GROSS_LOANS_2YR_ANN_GROWTH">"c524"</definedName>
    <definedName name="IQ_GROSS_LOANS_3YR_ANN_CAGR">"c6097"</definedName>
    <definedName name="IQ_GROSS_LOANS_3YR_ANN_GROWTH">"c525"</definedName>
    <definedName name="IQ_GROSS_LOANS_5YR_ANN_CAGR">"c6098"</definedName>
    <definedName name="IQ_GROSS_LOANS_5YR_ANN_GROWTH">"c526"</definedName>
    <definedName name="IQ_GROSS_LOANS_7YR_ANN_CAGR">"c6099"</definedName>
    <definedName name="IQ_GROSS_LOANS_7YR_ANN_GROWTH">"c527"</definedName>
    <definedName name="IQ_GROSS_LOANS_TOTAL_DEPOSITS">"c528"</definedName>
    <definedName name="IQ_GROSS_MARGIN">"c529"</definedName>
    <definedName name="IQ_GROSS_MARGIN_ACT_OR_EST">"c5554"</definedName>
    <definedName name="IQ_GROSS_MARGIN_EST">"c5547"</definedName>
    <definedName name="IQ_GROSS_MARGIN_HIGH_EST">"c5549"</definedName>
    <definedName name="IQ_GROSS_MARGIN_LOW_EST">"c5550"</definedName>
    <definedName name="IQ_GROSS_MARGIN_MEDIAN_EST">"c5548"</definedName>
    <definedName name="IQ_GROSS_MARGIN_NUM_EST">"c5551"</definedName>
    <definedName name="IQ_GROSS_MARGIN_STDDEV_EST">"c5552"</definedName>
    <definedName name="IQ_GROSS_PC_EARNED">"c2747"</definedName>
    <definedName name="IQ_GROSS_PROFIT">"c1378"</definedName>
    <definedName name="IQ_GROSS_SPRD">"c2155"</definedName>
    <definedName name="IQ_GROSS_WRITTEN">"c2726"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">"c6279"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">"c6280"</definedName>
    <definedName name="IQ_GW_INTAN_AMORT_REIT">"c1480"</definedName>
    <definedName name="IQ_GW_INTAN_AMORT_UTI">"c1481"</definedName>
    <definedName name="IQ_HC_ADMISSIONS">"c5953"</definedName>
    <definedName name="IQ_HC_ADMISSIONS_GROWTH">"c5997"</definedName>
    <definedName name="IQ_HC_ADMISSIONS_MANAGED_CARE">"c5956"</definedName>
    <definedName name="IQ_HC_ADMISSIONS_MEDICAID">"c5955"</definedName>
    <definedName name="IQ_HC_ADMISSIONS_MEDICARE">"c5954"</definedName>
    <definedName name="IQ_HC_ADMISSIONS_OTHER">"c5957"</definedName>
    <definedName name="IQ_HC_ADMISSIONS_SF">"c6006"</definedName>
    <definedName name="IQ_HC_ALFS">"c5952"</definedName>
    <definedName name="IQ_HC_AVG_BEDS_SVC">"c5951"</definedName>
    <definedName name="IQ_HC_AVG_DAILY_CENSUS">"c5965"</definedName>
    <definedName name="IQ_HC_AVG_LICENSED_BEDS">"c5949"</definedName>
    <definedName name="IQ_HC_AVG_LICENSED_BEDS_SF">"c6004"</definedName>
    <definedName name="IQ_HC_AVG_STAY">"c5966"</definedName>
    <definedName name="IQ_HC_AVG_STAY_SF">"c6016"</definedName>
    <definedName name="IQ_HC_BEDS_SVC">"c5950"</definedName>
    <definedName name="IQ_HC_DAYS_REV_OUT">"c5993"</definedName>
    <definedName name="IQ_HC_EQUIV_ADMISSIONS_GROWTH">"c5998"</definedName>
    <definedName name="IQ_HC_EQUIVALENT_ADMISSIONS">"c5958"</definedName>
    <definedName name="IQ_HC_EQUIVALENT_ADMISSIONS_SF">"c6007"</definedName>
    <definedName name="IQ_HC_ER_VISITS">"c5964"</definedName>
    <definedName name="IQ_HC_ER_VISITS_SF">"c6017"</definedName>
    <definedName name="IQ_HC_GROSS_INPATIENT_REV">"c5987"</definedName>
    <definedName name="IQ_HC_GROSS_OUTPATIENT_REV">"c5988"</definedName>
    <definedName name="IQ_HC_GROSS_PATIENT_REV">"c5989"</definedName>
    <definedName name="IQ_HC_HOSP_FACILITIES_CONSOL">"c5945"</definedName>
    <definedName name="IQ_HC_HOSP_FACILITIES_CONSOL_SF">"c6000"</definedName>
    <definedName name="IQ_HC_HOSP_FACILITIES_NON_CONSOL">"c5946"</definedName>
    <definedName name="IQ_HC_HOSP_FACILITIES_NON_CONSOL_SF">"c6001"</definedName>
    <definedName name="IQ_HC_HOSP_FACILITIES_TOTAL">"c5947"</definedName>
    <definedName name="IQ_HC_HOSP_FACILITIES_TOTAL_SF">"c6002"</definedName>
    <definedName name="IQ_HC_INPATIENT_PROCEDURES">"c5961"</definedName>
    <definedName name="IQ_HC_INPATIENT_PROCEDURES_SF">"c6011"</definedName>
    <definedName name="IQ_HC_INPATIENT_REV_PER_ADMISSION">"c5994"</definedName>
    <definedName name="IQ_HC_INTPATIENT_SVCS_PCT_REV">"c5975"</definedName>
    <definedName name="IQ_HC_INTPATIENT_SVCS_PCT_REV_SF">"c6015"</definedName>
    <definedName name="IQ_HC_LICENSED_BEDS">"c5948"</definedName>
    <definedName name="IQ_HC_LICENSED_BEDS_SF">"c6003"</definedName>
    <definedName name="IQ_HC_MANAGED_CARE_PCT_ADMISSIONS">"c5982"</definedName>
    <definedName name="IQ_HC_MANAGED_CARE_PCT_REV">"c5978"</definedName>
    <definedName name="IQ_HC_MEDICAID_PCT_ADMISSIONS">"c5981"</definedName>
    <definedName name="IQ_HC_MEDICAID_PCT_REV">"c5977"</definedName>
    <definedName name="IQ_HC_MEDICARE_PCT_ADMISSIONS">"c5980"</definedName>
    <definedName name="IQ_HC_MEDICARE_PCT_REV">"c5976"</definedName>
    <definedName name="IQ_HC_NET_INPATIENT_REV">"c5984"</definedName>
    <definedName name="IQ_HC_NET_OUTPATIENT_REV">"c5985"</definedName>
    <definedName name="IQ_HC_NET_PATIENT_REV">"c5986"</definedName>
    <definedName name="IQ_HC_NET_PATIENT_REV_SF">"c6005"</definedName>
    <definedName name="IQ_HC_OCC_RATE">"c5967"</definedName>
    <definedName name="IQ_HC_OCC_RATE_LICENSED_BEDS">"c5968"</definedName>
    <definedName name="IQ_HC_OCC_RATE_SF">"c6009"</definedName>
    <definedName name="IQ_HC_OPEX_SUPPLIES">"c5990"</definedName>
    <definedName name="IQ_HC_OTHER_OPEX_PCT_REV">"c5973"</definedName>
    <definedName name="IQ_HC_OUTPATIENT_PROCEDURES">"c5962"</definedName>
    <definedName name="IQ_HC_OUTPATIENT_PROCEDURES_SF">"c6012"</definedName>
    <definedName name="IQ_HC_OUTPATIENT_REV_PER_ADMISSION">"c5995"</definedName>
    <definedName name="IQ_HC_OUTPATIENT_SVCS_PCT_REV">"c5974"</definedName>
    <definedName name="IQ_HC_OUTPATIENT_SVCS_PCT_REV_SF">"c6014"</definedName>
    <definedName name="IQ_HC_PATIENT_DAYS">"c5960"</definedName>
    <definedName name="IQ_HC_PATIENT_DAYS_SF">"c6010"</definedName>
    <definedName name="IQ_HC_PROF_GEN_LIAB_CLAIM_PAID">"c5991"</definedName>
    <definedName name="IQ_HC_PROF_GEN_LIAB_EXP_BENEFIT">"c5992"</definedName>
    <definedName name="IQ_HC_PROVISION_DOUBTFUL_PCT_REV">"c5972"</definedName>
    <definedName name="IQ_HC_REV_GROWTH">"c5996"</definedName>
    <definedName name="IQ_HC_REV_PER_EQUIV_ADMISSION">"c5959"</definedName>
    <definedName name="IQ_HC_REV_PER_EQUIV_ADMISSION_SF">"c6008"</definedName>
    <definedName name="IQ_HC_REV_PER_EQUIV_ADMISSIONS_GROWTH">"c5999"</definedName>
    <definedName name="IQ_HC_REV_PER_PATIENT_DAY">"c5969"</definedName>
    <definedName name="IQ_HC_REV_PER_PATIENT_DAY_SF">"c6018"</definedName>
    <definedName name="IQ_HC_SALARIES_PCT_REV">"c5970"</definedName>
    <definedName name="IQ_HC_SUPPLIES_PCT_REV">"c5971"</definedName>
    <definedName name="IQ_HC_TOTAL_PROCEDURES">"c5963"</definedName>
    <definedName name="IQ_HC_TOTAL_PROCEDURES_SF">"c6013"</definedName>
    <definedName name="IQ_HC_UNINSURED_PCT_ADMISSIONS">"c5983"</definedName>
    <definedName name="IQ_HC_UNINSURED_PCT_REV">"c5979"</definedName>
    <definedName name="IQ_HELD_MATURITY_FDIC">"c6408"</definedName>
    <definedName name="IQ_HIGH_TARGET_PRICE">"c1651"</definedName>
    <definedName name="IQ_HIGH_TARGET_PRICE_CIQ">"c4659"</definedName>
    <definedName name="IQ_HIGH_TARGET_PRICE_REUT">"c5317"</definedName>
    <definedName name="IQ_HIGHPRICE">"c545"</definedName>
    <definedName name="IQ_HOME_AVG_LOAN_SIZE">"c5911"</definedName>
    <definedName name="IQ_HOME_BACKLOG">"c5844"</definedName>
    <definedName name="IQ_HOME_BACKLOG_AVG_JV">"c5848"</definedName>
    <definedName name="IQ_HOME_BACKLOG_AVG_JV_GROWTH">"c5928"</definedName>
    <definedName name="IQ_HOME_BACKLOG_AVG_JV_INC">"c5851"</definedName>
    <definedName name="IQ_HOME_BACKLOG_AVG_JV_INC_GROWTH">"c5931"</definedName>
    <definedName name="IQ_HOME_BACKLOG_AVG_PRICE">"c5845"</definedName>
    <definedName name="IQ_HOME_BACKLOG_AVG_PRICE_GROWTH">"c5925"</definedName>
    <definedName name="IQ_HOME_BACKLOG_GROWTH">"c5924"</definedName>
    <definedName name="IQ_HOME_BACKLOG_JV">"c5847"</definedName>
    <definedName name="IQ_HOME_BACKLOG_JV_GROWTH">"c5927"</definedName>
    <definedName name="IQ_HOME_BACKLOG_JV_INC">"c5850"</definedName>
    <definedName name="IQ_HOME_BACKLOG_JV_INC_GROWTH">"c5930"</definedName>
    <definedName name="IQ_HOME_BACKLOG_VALUE">"c5846"</definedName>
    <definedName name="IQ_HOME_BACKLOG_VALUE_GROWTH">"c5926"</definedName>
    <definedName name="IQ_HOME_BACKLOG_VALUE_JV">"c5849"</definedName>
    <definedName name="IQ_HOME_BACKLOG_VALUE_JV_GROWTH">"c5929"</definedName>
    <definedName name="IQ_HOME_BACKLOG_VALUE_JV_INC">"c5852"</definedName>
    <definedName name="IQ_HOME_BACKLOG_VALUE_JV_INC_GROWTH">"c5932"</definedName>
    <definedName name="IQ_HOME_COMMUNITIES_ACTIVE">"c5862"</definedName>
    <definedName name="IQ_HOME_COMMUNITIES_ACTIVE_GROWTH">"c5942"</definedName>
    <definedName name="IQ_HOME_COMMUNITIES_ACTIVE_JV">"c5863"</definedName>
    <definedName name="IQ_HOME_COMMUNITIES_ACTIVE_JV_GROWTH">"c5943"</definedName>
    <definedName name="IQ_HOME_COMMUNITIES_ACTIVE_JV_INC">"c5864"</definedName>
    <definedName name="IQ_HOME_COMMUNITIES_ACTIVE_JV_INC_GROWTH">"c5944"</definedName>
    <definedName name="IQ_HOME_COST_CONSTRUCTION_SVCS">"c5882"</definedName>
    <definedName name="IQ_HOME_COST_ELIMINATIONS_OTHER">"c5883"</definedName>
    <definedName name="IQ_HOME_COST_FINANCIAL_SVCS">"c5881"</definedName>
    <definedName name="IQ_HOME_COST_HOUSING">"c5877"</definedName>
    <definedName name="IQ_HOME_COST_LAND_LOT">"c5878"</definedName>
    <definedName name="IQ_HOME_COST_OTHER_HOMEBUILDING">"c5879"</definedName>
    <definedName name="IQ_HOME_COST_TOTAL">"c5884"</definedName>
    <definedName name="IQ_HOME_COST_TOTAL_HOMEBUILDING">"c5880"</definedName>
    <definedName name="IQ_HOME_DELIVERED">"c5835"</definedName>
    <definedName name="IQ_HOME_DELIVERED_AVG_PRICE">"c5836"</definedName>
    <definedName name="IQ_HOME_DELIVERED_AVG_PRICE_GROWTH">"c5916"</definedName>
    <definedName name="IQ_HOME_DELIVERED_AVG_PRICE_JV">"c5839"</definedName>
    <definedName name="IQ_HOME_DELIVERED_AVG_PRICE_JV_GROWTH">"c5919"</definedName>
    <definedName name="IQ_HOME_DELIVERED_AVG_PRICE_JV_INC">"c5842"</definedName>
    <definedName name="IQ_HOME_DELIVERED_AVG_PRICE_JV_INC_GROWTH">"c5922"</definedName>
    <definedName name="IQ_HOME_DELIVERED_GROWTH">"c5915"</definedName>
    <definedName name="IQ_HOME_DELIVERED_JV">"c5838"</definedName>
    <definedName name="IQ_HOME_DELIVERED_JV_GROWTH">"c5918"</definedName>
    <definedName name="IQ_HOME_DELIVERED_JV_INC">"c5841"</definedName>
    <definedName name="IQ_HOME_DELIVERED_JV_INC_GROWTH">"c5921"</definedName>
    <definedName name="IQ_HOME_DELIVERED_VALUE">"c5837"</definedName>
    <definedName name="IQ_HOME_DELIVERED_VALUE_GROWTH">"c5917"</definedName>
    <definedName name="IQ_HOME_DELIVERED_VALUE_JV">"c5840"</definedName>
    <definedName name="IQ_HOME_DELIVERED_VALUE_JV_GROWTH">"c5920"</definedName>
    <definedName name="IQ_HOME_DELIVERED_VALUE_JV_INC">"c5843"</definedName>
    <definedName name="IQ_HOME_DELIVERED_VALUE_JV_INC_GROWTH">"c5923"</definedName>
    <definedName name="IQ_HOME_EQUITY_LOC_NET_CHARGE_OFFS_FDIC">"c6644"</definedName>
    <definedName name="IQ_HOME_EQUITY_LOC_TOTAL_CHARGE_OFFS_FDIC">"c6606"</definedName>
    <definedName name="IQ_HOME_EQUITY_LOC_TOTAL_RECOVERIES_FDIC">"c6625"</definedName>
    <definedName name="IQ_HOME_FINISHED_HOMES_CIP">"c5865"</definedName>
    <definedName name="IQ_HOME_FIRSTLIEN_MORT_ORIGINATED">"c5905"</definedName>
    <definedName name="IQ_HOME_FIRSTLIEN_MORT_ORIGINATED_VOL">"c5908"</definedName>
    <definedName name="IQ_HOME_HUC">"c5822"</definedName>
    <definedName name="IQ_HOME_HUC_JV">"c5823"</definedName>
    <definedName name="IQ_HOME_HUC_JV_INC">"c5824"</definedName>
    <definedName name="IQ_HOME_INV_NOT_OWNED">"c5868"</definedName>
    <definedName name="IQ_HOME_LAND_DEVELOPMENT">"c5866"</definedName>
    <definedName name="IQ_HOME_LAND_FUTURE_DEVELOPMENT">"c5867"</definedName>
    <definedName name="IQ_HOME_LOAN_APPLICATIONS">"c5910"</definedName>
    <definedName name="IQ_HOME_LOANS_SOLD_COUNT">"c5912"</definedName>
    <definedName name="IQ_HOME_LOANS_SOLD_VALUE">"c5913"</definedName>
    <definedName name="IQ_HOME_LOTS_CONTROLLED">"c5831"</definedName>
    <definedName name="IQ_HOME_LOTS_FINISHED">"c5827"</definedName>
    <definedName name="IQ_HOME_LOTS_HELD_SALE">"c5830"</definedName>
    <definedName name="IQ_HOME_LOTS_JV">"c5833"</definedName>
    <definedName name="IQ_HOME_LOTS_JV_INC">"c5834"</definedName>
    <definedName name="IQ_HOME_LOTS_OTHER">"c5832"</definedName>
    <definedName name="IQ_HOME_LOTS_OWNED">"c5828"</definedName>
    <definedName name="IQ_HOME_LOTS_UNDER_DEVELOPMENT">"c5826"</definedName>
    <definedName name="IQ_HOME_LOTS_UNDER_OPTION">"c5829"</definedName>
    <definedName name="IQ_HOME_LOTS_UNDEVELOPED">"c5825"</definedName>
    <definedName name="IQ_HOME_MORT_CAPTURE_RATE">"c5906"</definedName>
    <definedName name="IQ_HOME_MORT_ORIGINATED">"c5907"</definedName>
    <definedName name="IQ_HOME_OBLIGATIONS_INV_NOT_OWNED">"c5914"</definedName>
    <definedName name="IQ_HOME_ORDERS">"c5853"</definedName>
    <definedName name="IQ_HOME_ORDERS_AVG_PRICE">"c5854"</definedName>
    <definedName name="IQ_HOME_ORDERS_AVG_PRICE_GROWTH">"c5934"</definedName>
    <definedName name="IQ_HOME_ORDERS_AVG_PRICE_JV">"c5857"</definedName>
    <definedName name="IQ_HOME_ORDERS_AVG_PRICE_JV_GROWTH">"c5937"</definedName>
    <definedName name="IQ_HOME_ORDERS_AVG_PRICE_JV_INC">"c5860"</definedName>
    <definedName name="IQ_HOME_ORDERS_AVG_PRICE_JV_INC_GROWTH">"c5940"</definedName>
    <definedName name="IQ_HOME_ORDERS_GROWTH">"c5933"</definedName>
    <definedName name="IQ_HOME_ORDERS_JV">"c5856"</definedName>
    <definedName name="IQ_HOME_ORDERS_JV_GROWTH">"c5936"</definedName>
    <definedName name="IQ_HOME_ORDERS_JV_INC">"c5859"</definedName>
    <definedName name="IQ_HOME_ORDERS_JV_INC_GROWTH">"c5939"</definedName>
    <definedName name="IQ_HOME_ORDERS_VALUE">"c5855"</definedName>
    <definedName name="IQ_HOME_ORDERS_VALUE_GROWTH">"c5935"</definedName>
    <definedName name="IQ_HOME_ORDERS_VALUE_JV">"c5858"</definedName>
    <definedName name="IQ_HOME_ORDERS_VALUE_JV_GROWTH">"c5938"</definedName>
    <definedName name="IQ_HOME_ORDERS_VALUE_JV_INC">"c5861"</definedName>
    <definedName name="IQ_HOME_ORDERS_VALUE_JV_INC_GROWTH">"c5941"</definedName>
    <definedName name="IQ_HOME_ORIGINATION_TOTAL">"c5909"</definedName>
    <definedName name="IQ_HOME_PRETAX_INC_CONSTRUCTION_SVCS">"c5890"</definedName>
    <definedName name="IQ_HOME_PRETAX_INC_ELIMINATIONS_OTHER">"c5891"</definedName>
    <definedName name="IQ_HOME_PRETAX_INC_FINANCIAL_SVCS">"c5889"</definedName>
    <definedName name="IQ_HOME_PRETAX_INC_HOUSING">"c5885"</definedName>
    <definedName name="IQ_HOME_PRETAX_INC_LAND_LOT">"c5886"</definedName>
    <definedName name="IQ_HOME_PRETAX_INC_OTHER_HOMEBUILDING">"c5887"</definedName>
    <definedName name="IQ_HOME_PRETAX_INC_TOTAL">"c5892"</definedName>
    <definedName name="IQ_HOME_PRETAX_INC_TOTAL_HOMEBUILDING">"c5888"</definedName>
    <definedName name="IQ_HOME_PURCH_OBLIGATION_1YR">"c5898"</definedName>
    <definedName name="IQ_HOME_PURCH_OBLIGATION_2YR">"c5899"</definedName>
    <definedName name="IQ_HOME_PURCH_OBLIGATION_3YR">"c5900"</definedName>
    <definedName name="IQ_HOME_PURCH_OBLIGATION_4YR">"c5901"</definedName>
    <definedName name="IQ_HOME_PURCH_OBLIGATION_5YR">"c5902"</definedName>
    <definedName name="IQ_HOME_PURCH_OBLIGATION_AFTER5">"c5903"</definedName>
    <definedName name="IQ_HOME_PURCH_OBLIGATION_TOTAL">"c5904"</definedName>
    <definedName name="IQ_HOME_REV_CONSTRUCTION_SERVICES">"c5874"</definedName>
    <definedName name="IQ_HOME_REV_ELIMINATIONS_OTHER">"c5875"</definedName>
    <definedName name="IQ_HOME_REV_FINANCIAL_SERVICES">"c5873"</definedName>
    <definedName name="IQ_HOME_REV_HOUSING">"c5872"</definedName>
    <definedName name="IQ_HOME_REV_LAND_LOT">"c5870"</definedName>
    <definedName name="IQ_HOME_REV_OTHER_HOMEBUILDING">"c5871"</definedName>
    <definedName name="IQ_HOME_REV_TOTAL">"c5876"</definedName>
    <definedName name="IQ_HOME_TOTAL_INV">"c5869"</definedName>
    <definedName name="IQ_HOME_WARRANTY_RES_BEG">"c5893"</definedName>
    <definedName name="IQ_HOME_WARRANTY_RES_END">"c5897"</definedName>
    <definedName name="IQ_HOME_WARRANTY_RES_ISS">"c5894"</definedName>
    <definedName name="IQ_HOME_WARRANTY_RES_OTHER">"c5896"</definedName>
    <definedName name="IQ_HOME_WARRANTY_RES_PAY">"c5895"</definedName>
    <definedName name="IQ_HOMEOWNERS_WRITTEN">"c546"</definedName>
    <definedName name="IQ_IMPAIR_OIL">"c547"</definedName>
    <definedName name="IQ_IMPAIRMENT_GW">"c548"</definedName>
    <definedName name="IQ_IMPUT_OPER_LEASE_DEPR">"c2987"</definedName>
    <definedName name="IQ_IMPUT_OPER_LEASE_INT_EXP">"c2986"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">"c6222"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CIDENTAL_CHANGES_BUSINESS_COMBINATIONS_FDIC">"c6502"</definedName>
    <definedName name="IQ_INCOME_BEFORE_EXTRA_FDIC">"c6585"</definedName>
    <definedName name="IQ_INCOME_EARNED_FDIC">"c6359"</definedName>
    <definedName name="IQ_INCOME_TAXES_FDIC">"c6582"</definedName>
    <definedName name="IQ_INDEX_PROVIDED_DIVIDEND">"c19252"</definedName>
    <definedName name="IQ_INDEXCONSTITUENT_CLOSEPRICE">"c19241"</definedName>
    <definedName name="IQ_INDIVIDUALS_CHARGE_OFFS_FDIC">"c6599"</definedName>
    <definedName name="IQ_INDIVIDUALS_LOANS_FDIC">"c6318"</definedName>
    <definedName name="IQ_INDIVIDUALS_NET_CHARGE_OFFS_FDIC">"c6637"</definedName>
    <definedName name="IQ_INDIVIDUALS_OTHER_LOANS_FDIC">"c6321"</definedName>
    <definedName name="IQ_INDIVIDUALS_PARTNERSHIPS_CORP_DEPOSITS_FOREIGN_FDIC">"c6479"</definedName>
    <definedName name="IQ_INDIVIDUALS_PARTNERSHIPS_CORP_NONTRANSACTION_ACCOUNTS_FDIC">"c6545"</definedName>
    <definedName name="IQ_INDIVIDUALS_PARTNERSHIPS_CORP_TOTAL_DEPOSITS_FDIC">"c6471"</definedName>
    <definedName name="IQ_INDIVIDUALS_PARTNERSHIPS_CORP_TRANSACTION_ACCOUNTS_FDIC">"c6537"</definedName>
    <definedName name="IQ_INDIVIDUALS_RECOVERIES_FDIC">"c6618"</definedName>
    <definedName name="IQ_INDUSTRY">"c3601"</definedName>
    <definedName name="IQ_INDUSTRY_GROUP">"c3602"</definedName>
    <definedName name="IQ_INDUSTRY_SECTOR">"c3603"</definedName>
    <definedName name="IQ_INS_ANNUITY_LIAB">"c563"</definedName>
    <definedName name="IQ_INS_ANNUITY_REV">"c2788"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">"c6223"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LOANS_FDIC">"c6365"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TITUTIONS_EARNINGS_GAINS_FDIC">"c6723"</definedName>
    <definedName name="IQ_INSUR_RECEIV">"c1600"</definedName>
    <definedName name="IQ_INSURANCE_COMMISSION_FEES_FDIC">"c6670"</definedName>
    <definedName name="IQ_INSURANCE_UNDERWRITING_INCOME_FDIC">"c6671"</definedName>
    <definedName name="IQ_INT_BORROW">"c583"</definedName>
    <definedName name="IQ_INT_DEMAND_NOTES_FDIC">"c6567"</definedName>
    <definedName name="IQ_INT_DEPOSITS">"c584"</definedName>
    <definedName name="IQ_INT_DIV_INC">"c585"</definedName>
    <definedName name="IQ_INT_DOMESTIC_DEPOSITS_FDIC">"c6564"</definedName>
    <definedName name="IQ_INT_EXP_BR">"c586"</definedName>
    <definedName name="IQ_INT_EXP_COVERAGE">"c587"</definedName>
    <definedName name="IQ_INT_EXP_FIN">"c588"</definedName>
    <definedName name="IQ_INT_EXP_INCL_CAP">"c2988"</definedName>
    <definedName name="IQ_INT_EXP_INS">"c589"</definedName>
    <definedName name="IQ_INT_EXP_LTD">"c2086"</definedName>
    <definedName name="IQ_INT_EXP_RE">"c6224"</definedName>
    <definedName name="IQ_INT_EXP_REIT">"c590"</definedName>
    <definedName name="IQ_INT_EXP_TOTAL">"c591"</definedName>
    <definedName name="IQ_INT_EXP_TOTAL_FDIC">"c6569"</definedName>
    <definedName name="IQ_INT_EXP_UTI">"c592"</definedName>
    <definedName name="IQ_INT_FED_FUNDS_FDIC">"c6566"</definedName>
    <definedName name="IQ_INT_FOREIGN_DEPOSITS_FDIC">"c6565"</definedName>
    <definedName name="IQ_INT_INC_BR">"c593"</definedName>
    <definedName name="IQ_INT_INC_DEPOSITORY_INST_FDIC">"c6558"</definedName>
    <definedName name="IQ_INT_INC_DOM_LOANS_FDIC">"c6555"</definedName>
    <definedName name="IQ_INT_INC_FED_FUNDS_FDIC">"c6561"</definedName>
    <definedName name="IQ_INT_INC_FIN">"c594"</definedName>
    <definedName name="IQ_INT_INC_FOREIGN_LOANS_FDIC">"c6556"</definedName>
    <definedName name="IQ_INT_INC_INVEST">"c595"</definedName>
    <definedName name="IQ_INT_INC_LEASE_RECEIVABLES_FDIC">"c6557"</definedName>
    <definedName name="IQ_INT_INC_LOANS">"c596"</definedName>
    <definedName name="IQ_INT_INC_OTHER_FDIC">"c6562"</definedName>
    <definedName name="IQ_INT_INC_RE">"c6225"</definedName>
    <definedName name="IQ_INT_INC_REIT">"c597"</definedName>
    <definedName name="IQ_INT_INC_SECURITIES_FDIC">"c6559"</definedName>
    <definedName name="IQ_INT_INC_TOTAL">"c598"</definedName>
    <definedName name="IQ_INT_INC_TOTAL_FDIC">"c6563"</definedName>
    <definedName name="IQ_INT_INC_TRADING_ACCOUNTS_FDIC">"c6560"</definedName>
    <definedName name="IQ_INT_INC_UTI">"c599"</definedName>
    <definedName name="IQ_INT_INV_INC">"c600"</definedName>
    <definedName name="IQ_INT_INV_INC_RE">"c6226"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_SUB_NOTES_FDIC">"c6568"</definedName>
    <definedName name="IQ_INTANGIBLES_NET">"c1407"</definedName>
    <definedName name="IQ_INTEREST_BEARING_BALANCES_FDIC">"c6371"</definedName>
    <definedName name="IQ_INTEREST_BEARING_DEPOSITS_DOMESTIC_FDIC">"c6478"</definedName>
    <definedName name="IQ_INTEREST_BEARING_DEPOSITS_FDIC">"c6373"</definedName>
    <definedName name="IQ_INTEREST_BEARING_DEPOSITS_FOREIGN_FDIC">"c6485"</definedName>
    <definedName name="IQ_INTEREST_CASH_DEPOSITS">"c2255"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TEREST_RATE_CONTRACTS_FDIC">"c6512"</definedName>
    <definedName name="IQ_INTEREST_RATE_EXPOSURES_FDIC">"c6662"</definedName>
    <definedName name="IQ_INV_10YR_ANN_CAGR">"c6164"</definedName>
    <definedName name="IQ_INV_10YR_ANN_GROWTH">"c1930"</definedName>
    <definedName name="IQ_INV_1YR_ANN_GROWTH">"c1925"</definedName>
    <definedName name="IQ_INV_2YR_ANN_CAGR">"c6160"</definedName>
    <definedName name="IQ_INV_2YR_ANN_GROWTH">"c1926"</definedName>
    <definedName name="IQ_INV_3YR_ANN_CAGR">"c6161"</definedName>
    <definedName name="IQ_INV_3YR_ANN_GROWTH">"c1927"</definedName>
    <definedName name="IQ_INV_5YR_ANN_CAGR">"c6162"</definedName>
    <definedName name="IQ_INV_5YR_ANN_GROWTH">"c1928"</definedName>
    <definedName name="IQ_INV_7YR_ANN_CAGR">"c6163"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GOV_SECURITY">"c5510"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">"c6227"</definedName>
    <definedName name="IQ_INVEST_LOANS_CF_REIT">"c633"</definedName>
    <definedName name="IQ_INVEST_LOANS_CF_UTI">"c634"</definedName>
    <definedName name="IQ_INVEST_MUNI_SECURITY">"c5512"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">"c6228"</definedName>
    <definedName name="IQ_INVEST_SECURITY_CF_REIT">"c642"</definedName>
    <definedName name="IQ_INVEST_SECURITY_CF_UTI">"c643"</definedName>
    <definedName name="IQ_INVEST_SECURITY_SUPPL">"c5511"</definedName>
    <definedName name="IQ_INVESTMENT_BANKING_OTHER_FEES_FDIC">"c6666"</definedName>
    <definedName name="IQ_IPRD">"c644"</definedName>
    <definedName name="IQ_IRA_KEOGH_ACCOUNTS_FDIC">"c6496"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D_GUARANTEED_US_FDIC">"c6404"</definedName>
    <definedName name="IQ_ISSUER">"c2143"</definedName>
    <definedName name="IQ_ISSUER_CIQID">"c2258"</definedName>
    <definedName name="IQ_ISSUER_PARENT">"c2144"</definedName>
    <definedName name="IQ_ISSUER_PARENT_CIQID">"c2260"</definedName>
    <definedName name="IQ_ISSUER_PARENT_TICKER">"c2259"</definedName>
    <definedName name="IQ_ISSUER_TICKER">"c2252"</definedName>
    <definedName name="IQ_JR_SUB_DEBT">"c2534"</definedName>
    <definedName name="IQ_JR_SUB_DEBT_EBITDA">"c2560"</definedName>
    <definedName name="IQ_JR_SUB_DEBT_EBITDA_CAPEX">"c2561"</definedName>
    <definedName name="IQ_JR_SUB_DEBT_PCT">"c2535"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PRICINGDATE">"c3051"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ASE_FINANCING_RECEIVABLES_CHARGE_OFFS_FDIC">"c6602"</definedName>
    <definedName name="IQ_LEASE_FINANCING_RECEIVABLES_FDIC">"c6433"</definedName>
    <definedName name="IQ_LEASE_FINANCING_RECEIVABLES_NET_CHARGE_OFFS_FDIC">"c6640"</definedName>
    <definedName name="IQ_LEASE_FINANCING_RECEIVABLES_RECOVERIES_FDIC">"c6621"</definedName>
    <definedName name="IQ_LEASE_FINANCING_RECEIVABLES_TOTAL_LOANS_FOREIGN_FDIC">"c6449"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">"c6229"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CAGR">"c6174"</definedName>
    <definedName name="IQ_LFCF_10YR_ANN_GROWTH">"c1942"</definedName>
    <definedName name="IQ_LFCF_1YR_ANN_GROWTH">"c1937"</definedName>
    <definedName name="IQ_LFCF_2YR_ANN_CAGR">"c6170"</definedName>
    <definedName name="IQ_LFCF_2YR_ANN_GROWTH">"c1938"</definedName>
    <definedName name="IQ_LFCF_3YR_ANN_CAGR">"c6171"</definedName>
    <definedName name="IQ_LFCF_3YR_ANN_GROWTH">"c1939"</definedName>
    <definedName name="IQ_LFCF_5YR_ANN_CAGR">"c6172"</definedName>
    <definedName name="IQ_LFCF_5YR_ANN_GROWTH">"c1940"</definedName>
    <definedName name="IQ_LFCF_7YR_ANN_CAGR">"c6173"</definedName>
    <definedName name="IQ_LFCF_7YR_ANN_GROWTH">"c1941"</definedName>
    <definedName name="IQ_LFCF_MARGIN">"c1961"</definedName>
    <definedName name="IQ_LH_STATUTORY_SURPLUS">"c2771"</definedName>
    <definedName name="IQ_LICENSED_POPS">"c2123"</definedName>
    <definedName name="IQ_LIFE_EARNED">"c2739"</definedName>
    <definedName name="IQ_LIFE_INSURANCE_ASSETS_FDIC">"c6372"</definedName>
    <definedName name="IQ_LIFOR">"c655"</definedName>
    <definedName name="IQ_LL">"c656"</definedName>
    <definedName name="IQ_LOAN_COMMITMENTS_REVOLVING_FDIC">"c6524"</definedName>
    <definedName name="IQ_LOAN_LEASE_RECEIV">"c657"</definedName>
    <definedName name="IQ_LOAN_LOSS">"c1386"</definedName>
    <definedName name="IQ_LOAN_LOSS_ALLOW_FDIC">"c6326"</definedName>
    <definedName name="IQ_LOAN_LOSS_ALLOWANCE_NONCURRENT_LOANS_FDIC">"c6740"</definedName>
    <definedName name="IQ_LOAN_LOSSES_FDIC">"c6580"</definedName>
    <definedName name="IQ_LOAN_SERVICE_REV">"c658"</definedName>
    <definedName name="IQ_LOANS_AND_LEASES_HELD_FDIC">"c6367"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">"c6230"</definedName>
    <definedName name="IQ_LOANS_CF_REIT">"c664"</definedName>
    <definedName name="IQ_LOANS_CF_UTI">"c665"</definedName>
    <definedName name="IQ_LOANS_DEPOSITORY_INSTITUTIONS_FDIC">"c6382"</definedName>
    <definedName name="IQ_LOANS_FOR_SALE">"c666"</definedName>
    <definedName name="IQ_LOANS_HELD_FOREIGN_FDIC">"c6315"</definedName>
    <definedName name="IQ_LOANS_LEASES_FOREIGN_FDIC">"c6383"</definedName>
    <definedName name="IQ_LOANS_LEASES_GROSS_FDIC">"c6323"</definedName>
    <definedName name="IQ_LOANS_LEASES_GROSS_FOREIGN_FDIC">"c6384"</definedName>
    <definedName name="IQ_LOANS_LEASES_NET_FDIC">"c6327"</definedName>
    <definedName name="IQ_LOANS_LEASES_NET_UNEARNED_FDIC">"c6325"</definedName>
    <definedName name="IQ_LOANS_NOT_SECURED_RE_FDIC">"c6381"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ANS_SECURED_BY_RE_CHARGE_OFFS_FDIC">"c6588"</definedName>
    <definedName name="IQ_LOANS_SECURED_BY_RE_RECOVERIES_FDIC">"c6607"</definedName>
    <definedName name="IQ_LOANS_SECURED_NON_US_FDIC">"c6380"</definedName>
    <definedName name="IQ_LOANS_SECURED_RE_NET_CHARGE_OFFS_FDIC">"c6626"</definedName>
    <definedName name="IQ_LOANS_TO_DEPOSITORY_INSTITUTIONS_FOREIGN_FDIC">"c6453"</definedName>
    <definedName name="IQ_LOANS_TO_FOREIGN_GOVERNMENTS_FDIC">"c6448"</definedName>
    <definedName name="IQ_LOANS_TO_INDIVIDUALS_FOREIGN_FDIC">"c6452"</definedName>
    <definedName name="IQ_LONG_TERM_ASSETS_FDIC">"c6361"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ALLOWANCE_LOANS_FDIC">"c6739"</definedName>
    <definedName name="IQ_LOSS_LOSS_EXP">"c672"</definedName>
    <definedName name="IQ_LOSS_TO_NET_EARNED">"c2751"</definedName>
    <definedName name="IQ_LOW_TARGET_PRICE">"c1652"</definedName>
    <definedName name="IQ_LOW_TARGET_PRICE_CIQ">"c4660"</definedName>
    <definedName name="IQ_LOW_TARGET_PRICE_REUT">"c5318"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CAPITAL_LEASES">"c2542"</definedName>
    <definedName name="IQ_LT_DEBT_CAPITAL_LEASES_PCT">"c2543"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">"c6231"</definedName>
    <definedName name="IQ_LT_DEBT_ISSUED_REIT">"c686"</definedName>
    <definedName name="IQ_LT_DEBT_ISSUED_UTI">"c687"</definedName>
    <definedName name="IQ_LT_DEBT_RE">"c6232"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">"c6233"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">"c6234"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LTMMONTH">120000</definedName>
    <definedName name="IQ_MACHINERY">"c711"</definedName>
    <definedName name="IQ_MAINT_CAPEX">"c2947"</definedName>
    <definedName name="IQ_MAINT_CAPEX_ACT_OR_EST">"c4458"</definedName>
    <definedName name="IQ_MAINT_CAPEX_ACT_OR_EST_CIQ">"c4987"</definedName>
    <definedName name="IQ_MAINT_CAPEX_EST">"c4457"</definedName>
    <definedName name="IQ_MAINT_CAPEX_EST_CIQ">"c4986"</definedName>
    <definedName name="IQ_MAINT_CAPEX_GUIDANCE">"c4459"</definedName>
    <definedName name="IQ_MAINT_CAPEX_GUIDANCE_CIQ">"c4988"</definedName>
    <definedName name="IQ_MAINT_CAPEX_HIGH_EST">"c4460"</definedName>
    <definedName name="IQ_MAINT_CAPEX_HIGH_EST_CIQ">"c4989"</definedName>
    <definedName name="IQ_MAINT_CAPEX_HIGH_GUIDANCE">"c4197"</definedName>
    <definedName name="IQ_MAINT_CAPEX_HIGH_GUIDANCE_CIQ">"c4609"</definedName>
    <definedName name="IQ_MAINT_CAPEX_LOW_EST">"c4461"</definedName>
    <definedName name="IQ_MAINT_CAPEX_LOW_EST_CIQ">"c4990"</definedName>
    <definedName name="IQ_MAINT_CAPEX_LOW_GUIDANCE">"c4237"</definedName>
    <definedName name="IQ_MAINT_CAPEX_LOW_GUIDANCE_CIQ">"c4649"</definedName>
    <definedName name="IQ_MAINT_CAPEX_MEDIAN_EST">"c4462"</definedName>
    <definedName name="IQ_MAINT_CAPEX_MEDIAN_EST_CIQ">"c4991"</definedName>
    <definedName name="IQ_MAINT_CAPEX_NUM_EST">"c4463"</definedName>
    <definedName name="IQ_MAINT_CAPEX_NUM_EST_CIQ">"c5001"</definedName>
    <definedName name="IQ_MAINT_CAPEX_STDDEV_EST">"c4464"</definedName>
    <definedName name="IQ_MAINT_CAPEX_STDDEV_EST_CIQ">"c5002"</definedName>
    <definedName name="IQ_MAINT_REPAIR">"c2087"</definedName>
    <definedName name="IQ_MAKE_WHOLE_END_DATE">"c2493"</definedName>
    <definedName name="IQ_MAKE_WHOLE_SPREAD">"c2494"</definedName>
    <definedName name="IQ_MAKE_WHOLE_START_DATE">"c2492"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ATURITY_ONE_YEAR_LESS_FDIC">"c6425"</definedName>
    <definedName name="IQ_MC_RATIO">"c2783"</definedName>
    <definedName name="IQ_MC_STATUTORY_SURPLUS">"c2772"</definedName>
    <definedName name="IQ_MEDIAN_TARGET_PRICE">"c1650"</definedName>
    <definedName name="IQ_MEDIAN_TARGET_PRICE_CIQ">"c4658"</definedName>
    <definedName name="IQ_MEDIAN_TARGET_PRICE_REUT">"c5316"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">"c6235"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">"c6236"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">"c6237"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KTCAP_TOTAL_REV_FWD">"c742"</definedName>
    <definedName name="IQ_MKTCAP_TOTAL_REV_FWD_CIQ">"c4041"</definedName>
    <definedName name="IQ_MKTCAP_TOTAL_REV_FWD_REUT">"c4048"</definedName>
    <definedName name="IQ_MM_ACCOUNT">"c743"</definedName>
    <definedName name="IQ_MONEY_MARKET_DEPOSIT_ACCOUNTS_FDIC">"c6553"</definedName>
    <definedName name="IQ_MONTH">15000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BACKED_SECURITIES_FDIC">"c6402"</definedName>
    <definedName name="IQ_MORTGAGE_SERV_RIGHTS">"c2242"</definedName>
    <definedName name="IQ_MORTGAGE_SERVICING_FDIC">"c6335"</definedName>
    <definedName name="IQ_MTD">800000</definedName>
    <definedName name="IQ_MULTIFAMILY_RESIDENTIAL_LOANS_FDIC">"c6311"</definedName>
    <definedName name="IQ_NAMES_REVISION_DATE_">41171.0144444444</definedName>
    <definedName name="IQ_NAV_ACT_OR_EST">"c2225"</definedName>
    <definedName name="IQ_NAV_EST">"c1751"</definedName>
    <definedName name="IQ_NAV_HIGH_EST">"c1753"</definedName>
    <definedName name="IQ_NAV_LOW_EST">"c1754"</definedName>
    <definedName name="IQ_NAV_MEDIAN_EST">"c1752"</definedName>
    <definedName name="IQ_NAV_NUM_EST">"c1755"</definedName>
    <definedName name="IQ_NAV_SHARE_ACT_OR_EST">"c2225"</definedName>
    <definedName name="IQ_NAV_SHARE_EST">"c5609"</definedName>
    <definedName name="IQ_NAV_SHARE_HIGH_EST">"c5612"</definedName>
    <definedName name="IQ_NAV_SHARE_LOW_EST">"c5613"</definedName>
    <definedName name="IQ_NAV_SHARE_MEDIAN_EST">"c5610"</definedName>
    <definedName name="IQ_NAV_SHARE_NUM_EST">"c5614"</definedName>
    <definedName name="IQ_NAV_SHARE_STDDEV_EST">"c5611"</definedName>
    <definedName name="IQ_NAV_STDDEV_EST">"c1756"</definedName>
    <definedName name="IQ_NET_CHANGE">"c749"</definedName>
    <definedName name="IQ_NET_CHARGE_OFFS_FDIC">"c6641"</definedName>
    <definedName name="IQ_NET_CHARGE_OFFS_LOANS_FDIC">"c6751"</definedName>
    <definedName name="IQ_NET_CLAIM_EXP_INCUR">"c2757"</definedName>
    <definedName name="IQ_NET_CLAIM_EXP_INCUR_CY">"c2761"</definedName>
    <definedName name="IQ_NET_CLAIM_EXP_INCUR_PY">"c2762"</definedName>
    <definedName name="IQ_NET_CLAIM_EXP_PAID">"c2760"</definedName>
    <definedName name="IQ_NET_CLAIM_EXP_PAID_CY">"c2763"</definedName>
    <definedName name="IQ_NET_CLAIM_EXP_PAID_PY">"c2764"</definedName>
    <definedName name="IQ_NET_CLAIM_EXP_RES">"c2754"</definedName>
    <definedName name="IQ_NET_DEBT">"c1584"</definedName>
    <definedName name="IQ_NET_DEBT_ACT_OR_EST">"c3583"</definedName>
    <definedName name="IQ_NET_DEBT_ACT_OR_EST_CIQ">"c5070"</definedName>
    <definedName name="IQ_NET_DEBT_ACT_OR_EST_REUT">"c5473"</definedName>
    <definedName name="IQ_NET_DEBT_EBITDA">"c750"</definedName>
    <definedName name="IQ_NET_DEBT_EBITDA_CAPEX">"c2949"</definedName>
    <definedName name="IQ_NET_DEBT_EST">"c3517"</definedName>
    <definedName name="IQ_NET_DEBT_EST_CIQ">"c3814"</definedName>
    <definedName name="IQ_NET_DEBT_EST_REUT">"c3976"</definedName>
    <definedName name="IQ_NET_DEBT_GUIDANCE">"c4467"</definedName>
    <definedName name="IQ_NET_DEBT_GUIDANCE_CIQ">"c5005"</definedName>
    <definedName name="IQ_NET_DEBT_HIGH_EST">"c3518"</definedName>
    <definedName name="IQ_NET_DEBT_HIGH_EST_CIQ">"c3816"</definedName>
    <definedName name="IQ_NET_DEBT_HIGH_EST_REUT">"c3978"</definedName>
    <definedName name="IQ_NET_DEBT_HIGH_GUIDANCE">"c4181"</definedName>
    <definedName name="IQ_NET_DEBT_HIGH_GUIDANCE_CIQ">"c4593"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">"c6238"</definedName>
    <definedName name="IQ_NET_DEBT_ISSUED_REIT">"c756"</definedName>
    <definedName name="IQ_NET_DEBT_ISSUED_UTI">"c757"</definedName>
    <definedName name="IQ_NET_DEBT_LOW_EST">"c3519"</definedName>
    <definedName name="IQ_NET_DEBT_LOW_EST_CIQ">"c3817"</definedName>
    <definedName name="IQ_NET_DEBT_LOW_EST_REUT">"c3979"</definedName>
    <definedName name="IQ_NET_DEBT_LOW_GUIDANCE">"c4221"</definedName>
    <definedName name="IQ_NET_DEBT_LOW_GUIDANCE_CIQ">"c4633"</definedName>
    <definedName name="IQ_NET_DEBT_MEDIAN_EST">"c3520"</definedName>
    <definedName name="IQ_NET_DEBT_MEDIAN_EST_CIQ">"c3815"</definedName>
    <definedName name="IQ_NET_DEBT_MEDIAN_EST_REUT">"c3977"</definedName>
    <definedName name="IQ_NET_DEBT_NUM_EST">"c3515"</definedName>
    <definedName name="IQ_NET_DEBT_NUM_EST_CIQ">"c3818"</definedName>
    <definedName name="IQ_NET_DEBT_NUM_EST_REUT">"c3980"</definedName>
    <definedName name="IQ_NET_DEBT_STDDEV_EST">"c3516"</definedName>
    <definedName name="IQ_NET_DEBT_STDDEV_EST_CIQ">"c3819"</definedName>
    <definedName name="IQ_NET_DEBT_STDDEV_EST_REUT">"c3981"</definedName>
    <definedName name="IQ_NET_EARNED">"c2734"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COME_FDIC">"c6587"</definedName>
    <definedName name="IQ_NET_INT_INC_10YR_ANN_CAGR">"c6100"</definedName>
    <definedName name="IQ_NET_INT_INC_10YR_ANN_GROWTH">"c758"</definedName>
    <definedName name="IQ_NET_INT_INC_1YR_ANN_GROWTH">"c759"</definedName>
    <definedName name="IQ_NET_INT_INC_2YR_ANN_CAGR">"c6101"</definedName>
    <definedName name="IQ_NET_INT_INC_2YR_ANN_GROWTH">"c760"</definedName>
    <definedName name="IQ_NET_INT_INC_3YR_ANN_CAGR">"c6102"</definedName>
    <definedName name="IQ_NET_INT_INC_3YR_ANN_GROWTH">"c761"</definedName>
    <definedName name="IQ_NET_INT_INC_5YR_ANN_CAGR">"c6103"</definedName>
    <definedName name="IQ_NET_INT_INC_5YR_ANN_GROWTH">"c762"</definedName>
    <definedName name="IQ_NET_INT_INC_7YR_ANN_CAGR">"c6104"</definedName>
    <definedName name="IQ_NET_INT_INC_7YR_ANN_GROWTH">"c763"</definedName>
    <definedName name="IQ_NET_INT_INC_BNK">"c764"</definedName>
    <definedName name="IQ_NET_INT_INC_BNK_FDIC">"c6570"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">"c6239"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INTEREST_MARGIN_FDIC">"c6726"</definedName>
    <definedName name="IQ_NET_LIFE_INS_IN_FORCE">"c2769"</definedName>
    <definedName name="IQ_NET_LOANS">"c772"</definedName>
    <definedName name="IQ_NET_LOANS_10YR_ANN_CAGR">"c6105"</definedName>
    <definedName name="IQ_NET_LOANS_10YR_ANN_GROWTH">"c773"</definedName>
    <definedName name="IQ_NET_LOANS_1YR_ANN_GROWTH">"c774"</definedName>
    <definedName name="IQ_NET_LOANS_2YR_ANN_CAGR">"c6106"</definedName>
    <definedName name="IQ_NET_LOANS_2YR_ANN_GROWTH">"c775"</definedName>
    <definedName name="IQ_NET_LOANS_3YR_ANN_CAGR">"c6107"</definedName>
    <definedName name="IQ_NET_LOANS_3YR_ANN_GROWTH">"c776"</definedName>
    <definedName name="IQ_NET_LOANS_5YR_ANN_CAGR">"c6108"</definedName>
    <definedName name="IQ_NET_LOANS_5YR_ANN_GROWTH">"c777"</definedName>
    <definedName name="IQ_NET_LOANS_7YR_ANN_CAGR">"c6109"</definedName>
    <definedName name="IQ_NET_LOANS_7YR_ANN_GROWTH">"c778"</definedName>
    <definedName name="IQ_NET_LOANS_LEASES_CORE_DEPOSITS_FDIC">"c6743"</definedName>
    <definedName name="IQ_NET_LOANS_LEASES_DEPOSITS_FDIC">"c6742"</definedName>
    <definedName name="IQ_NET_LOANS_TOTAL_DEPOSITS">"c779"</definedName>
    <definedName name="IQ_NET_OPERATING_INCOME_ASSETS_FDIC">"c6729"</definedName>
    <definedName name="IQ_NET_RENTAL_EXP_FN">"c780"</definedName>
    <definedName name="IQ_NET_SECURITIZATION_INCOME_FDIC">"c6669"</definedName>
    <definedName name="IQ_NET_SERVICING_FEES_FDIC">"c6668"</definedName>
    <definedName name="IQ_NET_TO_GROSS_EARNED">"c2750"</definedName>
    <definedName name="IQ_NET_TO_GROSS_WRITTEN">"c2729"</definedName>
    <definedName name="IQ_NET_WORKING_CAP">"c3493"</definedName>
    <definedName name="IQ_NET_WRITTEN">"c2728"</definedName>
    <definedName name="IQ_NEW_PREM">"c2785"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EXT_SINK_FUND_AMOUNT">"c2490"</definedName>
    <definedName name="IQ_NEXT_SINK_FUND_DATE">"c2489"</definedName>
    <definedName name="IQ_NEXT_SINK_FUND_PRICE">"c2491"</definedName>
    <definedName name="IQ_NI">"c781"</definedName>
    <definedName name="IQ_NI_10YR_ANN_CAGR">"c6110"</definedName>
    <definedName name="IQ_NI_10YR_ANN_GROWTH">"c782"</definedName>
    <definedName name="IQ_NI_1YR_ANN_GROWTH">"c783"</definedName>
    <definedName name="IQ_NI_2YR_ANN_CAGR">"c6111"</definedName>
    <definedName name="IQ_NI_2YR_ANN_GROWTH">"c784"</definedName>
    <definedName name="IQ_NI_3YR_ANN_CAGR">"c6112"</definedName>
    <definedName name="IQ_NI_3YR_ANN_GROWTH">"c785"</definedName>
    <definedName name="IQ_NI_5YR_ANN_CAGR">"c6113"</definedName>
    <definedName name="IQ_NI_5YR_ANN_GROWTH">"c786"</definedName>
    <definedName name="IQ_NI_7YR_ANN_CAGR">"c6114"</definedName>
    <definedName name="IQ_NI_7YR_ANN_GROWTH">"c787"</definedName>
    <definedName name="IQ_NI_ACT_OR_EST">"c2222"</definedName>
    <definedName name="IQ_NI_ACT_OR_EST_CIQ">"c5065"</definedName>
    <definedName name="IQ_NI_ACT_OR_EST_REUT">"c5468"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EST">"c1716"</definedName>
    <definedName name="IQ_NI_EST_CIQ">"c4702"</definedName>
    <definedName name="IQ_NI_EST_REUT">"c5368"</definedName>
    <definedName name="IQ_NI_GAAP_GUIDANCE">"c4470"</definedName>
    <definedName name="IQ_NI_GAAP_GUIDANCE_CIQ">"c5008"</definedName>
    <definedName name="IQ_NI_GAAP_HIGH_GUIDANCE">"c4177"</definedName>
    <definedName name="IQ_NI_GAAP_HIGH_GUIDANCE_CIQ">"c4589"</definedName>
    <definedName name="IQ_NI_GAAP_LOW_GUIDANCE">"c4217"</definedName>
    <definedName name="IQ_NI_GAAP_LOW_GUIDANCE_CIQ">"c4629"</definedName>
    <definedName name="IQ_NI_GUIDANCE">"c4469"</definedName>
    <definedName name="IQ_NI_GUIDANCE_CIQ">"c5007"</definedName>
    <definedName name="IQ_NI_GW_EST">"c1723"</definedName>
    <definedName name="IQ_NI_GW_EST_CIQ">"c4709"</definedName>
    <definedName name="IQ_NI_GW_EST_REUT">"c5375"</definedName>
    <definedName name="IQ_NI_GW_GUIDANCE">"c4471"</definedName>
    <definedName name="IQ_NI_GW_GUIDANCE_CIQ">"c5009"</definedName>
    <definedName name="IQ_NI_GW_HIGH_EST">"c1725"</definedName>
    <definedName name="IQ_NI_GW_HIGH_EST_CIQ">"c4711"</definedName>
    <definedName name="IQ_NI_GW_HIGH_EST_REUT">"c5377"</definedName>
    <definedName name="IQ_NI_GW_HIGH_GUIDANCE">"c4178"</definedName>
    <definedName name="IQ_NI_GW_HIGH_GUIDANCE_CIQ">"c4590"</definedName>
    <definedName name="IQ_NI_GW_LOW_EST">"c1726"</definedName>
    <definedName name="IQ_NI_GW_LOW_EST_CIQ">"c4712"</definedName>
    <definedName name="IQ_NI_GW_LOW_EST_REUT">"c5378"</definedName>
    <definedName name="IQ_NI_GW_LOW_GUIDANCE">"c4218"</definedName>
    <definedName name="IQ_NI_GW_LOW_GUIDANCE_CIQ">"c4630"</definedName>
    <definedName name="IQ_NI_GW_MEDIAN_EST">"c1724"</definedName>
    <definedName name="IQ_NI_GW_MEDIAN_EST_CIQ">"c4710"</definedName>
    <definedName name="IQ_NI_GW_MEDIAN_EST_REUT">"c5376"</definedName>
    <definedName name="IQ_NI_GW_NUM_EST">"c1727"</definedName>
    <definedName name="IQ_NI_GW_NUM_EST_CIQ">"c4713"</definedName>
    <definedName name="IQ_NI_GW_NUM_EST_REUT">"c5379"</definedName>
    <definedName name="IQ_NI_GW_STDDEV_EST">"c1728"</definedName>
    <definedName name="IQ_NI_GW_STDDEV_EST_CIQ">"c4714"</definedName>
    <definedName name="IQ_NI_GW_STDDEV_EST_REUT">"c5380"</definedName>
    <definedName name="IQ_NI_HIGH_EST">"c1718"</definedName>
    <definedName name="IQ_NI_HIGH_EST_CIQ">"c4704"</definedName>
    <definedName name="IQ_NI_HIGH_EST_REUT">"c5370"</definedName>
    <definedName name="IQ_NI_HIGH_GUIDANCE">"c4176"</definedName>
    <definedName name="IQ_NI_HIGH_GUIDANCE_CIQ">"c4588"</definedName>
    <definedName name="IQ_NI_LOW_EST">"c1719"</definedName>
    <definedName name="IQ_NI_LOW_EST_CIQ">"c4705"</definedName>
    <definedName name="IQ_NI_LOW_EST_REUT">"c5371"</definedName>
    <definedName name="IQ_NI_LOW_GUIDANCE">"c4216"</definedName>
    <definedName name="IQ_NI_LOW_GUIDANCE_CIQ">"c4628"</definedName>
    <definedName name="IQ_NI_MARGIN">"c794"</definedName>
    <definedName name="IQ_NI_MEDIAN_EST">"c1717"</definedName>
    <definedName name="IQ_NI_MEDIAN_EST_CIQ">"c4703"</definedName>
    <definedName name="IQ_NI_MEDIAN_EST_REUT">"c5369"</definedName>
    <definedName name="IQ_NI_NORM">"c1901"</definedName>
    <definedName name="IQ_NI_NORM_10YR_ANN_CAGR">"c6189"</definedName>
    <definedName name="IQ_NI_NORM_10YR_ANN_GROWTH">"c1960"</definedName>
    <definedName name="IQ_NI_NORM_1YR_ANN_GROWTH">"c1955"</definedName>
    <definedName name="IQ_NI_NORM_2YR_ANN_CAGR">"c6185"</definedName>
    <definedName name="IQ_NI_NORM_2YR_ANN_GROWTH">"c1956"</definedName>
    <definedName name="IQ_NI_NORM_3YR_ANN_CAGR">"c6186"</definedName>
    <definedName name="IQ_NI_NORM_3YR_ANN_GROWTH">"c1957"</definedName>
    <definedName name="IQ_NI_NORM_5YR_ANN_CAGR">"c6187"</definedName>
    <definedName name="IQ_NI_NORM_5YR_ANN_GROWTH">"c1958"</definedName>
    <definedName name="IQ_NI_NORM_7YR_ANN_CAGR">"c6188"</definedName>
    <definedName name="IQ_NI_NORM_7YR_ANN_GROWTH">"c1959"</definedName>
    <definedName name="IQ_NI_NORM_MARGIN">"c1964"</definedName>
    <definedName name="IQ_NI_NUM_EST">"c1720"</definedName>
    <definedName name="IQ_NI_NUM_EST_CIQ">"c4706"</definedName>
    <definedName name="IQ_NI_NUM_EST_REUT">"c5372"</definedName>
    <definedName name="IQ_NI_REPORTED_EST">"c1730"</definedName>
    <definedName name="IQ_NI_REPORTED_EST_CIQ">"c4716"</definedName>
    <definedName name="IQ_NI_REPORTED_EST_REUT">"c5382"</definedName>
    <definedName name="IQ_NI_REPORTED_HIGH_EST">"c1732"</definedName>
    <definedName name="IQ_NI_REPORTED_HIGH_EST_CIQ">"c4718"</definedName>
    <definedName name="IQ_NI_REPORTED_HIGH_EST_REUT">"c5384"</definedName>
    <definedName name="IQ_NI_REPORTED_LOW_EST">"c1733"</definedName>
    <definedName name="IQ_NI_REPORTED_LOW_EST_CIQ">"c4719"</definedName>
    <definedName name="IQ_NI_REPORTED_LOW_EST_REUT">"c5385"</definedName>
    <definedName name="IQ_NI_REPORTED_MEDIAN_EST">"c1731"</definedName>
    <definedName name="IQ_NI_REPORTED_MEDIAN_EST_CIQ">"c4717"</definedName>
    <definedName name="IQ_NI_REPORTED_MEDIAN_EST_REUT">"c5383"</definedName>
    <definedName name="IQ_NI_REPORTED_NUM_EST">"c1734"</definedName>
    <definedName name="IQ_NI_REPORTED_NUM_EST_CIQ">"c4720"</definedName>
    <definedName name="IQ_NI_REPORTED_NUM_EST_REUT">"c5386"</definedName>
    <definedName name="IQ_NI_REPORTED_STDDEV_EST">"c1735"</definedName>
    <definedName name="IQ_NI_REPORTED_STDDEV_EST_CIQ">"c4721"</definedName>
    <definedName name="IQ_NI_REPORTED_STDDEV_EST_REUT">"c5387"</definedName>
    <definedName name="IQ_NI_SBC_ACT_OR_EST">"c4474"</definedName>
    <definedName name="IQ_NI_SBC_ACT_OR_EST_CIQ">"c5012"</definedName>
    <definedName name="IQ_NI_SBC_EST">"c4473"</definedName>
    <definedName name="IQ_NI_SBC_EST_CIQ">"c5011"</definedName>
    <definedName name="IQ_NI_SBC_GUIDANCE">"c4475"</definedName>
    <definedName name="IQ_NI_SBC_GUIDANCE_CIQ">"c5013"</definedName>
    <definedName name="IQ_NI_SBC_GW_ACT_OR_EST">"c4478"</definedName>
    <definedName name="IQ_NI_SBC_GW_ACT_OR_EST_CIQ">"c5016"</definedName>
    <definedName name="IQ_NI_SBC_GW_EST">"c4477"</definedName>
    <definedName name="IQ_NI_SBC_GW_EST_CIQ">"c5015"</definedName>
    <definedName name="IQ_NI_SBC_GW_GUIDANCE">"c4479"</definedName>
    <definedName name="IQ_NI_SBC_GW_GUIDANCE_CIQ">"c5017"</definedName>
    <definedName name="IQ_NI_SBC_GW_HIGH_EST">"c4480"</definedName>
    <definedName name="IQ_NI_SBC_GW_HIGH_EST_CIQ">"c5018"</definedName>
    <definedName name="IQ_NI_SBC_GW_HIGH_GUIDANCE">"c4187"</definedName>
    <definedName name="IQ_NI_SBC_GW_HIGH_GUIDANCE_CIQ">"c4599"</definedName>
    <definedName name="IQ_NI_SBC_GW_LOW_EST">"c4481"</definedName>
    <definedName name="IQ_NI_SBC_GW_LOW_EST_CIQ">"c5019"</definedName>
    <definedName name="IQ_NI_SBC_GW_LOW_GUIDANCE">"c4227"</definedName>
    <definedName name="IQ_NI_SBC_GW_LOW_GUIDANCE_CIQ">"c4639"</definedName>
    <definedName name="IQ_NI_SBC_GW_MEDIAN_EST">"c4482"</definedName>
    <definedName name="IQ_NI_SBC_GW_MEDIAN_EST_CIQ">"c5020"</definedName>
    <definedName name="IQ_NI_SBC_GW_NUM_EST">"c4483"</definedName>
    <definedName name="IQ_NI_SBC_GW_NUM_EST_CIQ">"c5021"</definedName>
    <definedName name="IQ_NI_SBC_GW_STDDEV_EST">"c4484"</definedName>
    <definedName name="IQ_NI_SBC_GW_STDDEV_EST_CIQ">"c5022"</definedName>
    <definedName name="IQ_NI_SBC_HIGH_EST">"c4486"</definedName>
    <definedName name="IQ_NI_SBC_HIGH_EST_CIQ">"c5024"</definedName>
    <definedName name="IQ_NI_SBC_HIGH_GUIDANCE">"c4186"</definedName>
    <definedName name="IQ_NI_SBC_HIGH_GUIDANCE_CIQ">"c4598"</definedName>
    <definedName name="IQ_NI_SBC_LOW_EST">"c4487"</definedName>
    <definedName name="IQ_NI_SBC_LOW_EST_CIQ">"c5025"</definedName>
    <definedName name="IQ_NI_SBC_LOW_GUIDANCE">"c4226"</definedName>
    <definedName name="IQ_NI_SBC_LOW_GUIDANCE_CIQ">"c4638"</definedName>
    <definedName name="IQ_NI_SBC_MEDIAN_EST">"c4488"</definedName>
    <definedName name="IQ_NI_SBC_MEDIAN_EST_CIQ">"c5026"</definedName>
    <definedName name="IQ_NI_SBC_NUM_EST">"c4489"</definedName>
    <definedName name="IQ_NI_SBC_NUM_EST_CIQ">"c5027"</definedName>
    <definedName name="IQ_NI_SBC_STDDEV_EST">"c4490"</definedName>
    <definedName name="IQ_NI_SBC_STDDEV_EST_CIQ">"c5028"</definedName>
    <definedName name="IQ_NI_SFAS">"c795"</definedName>
    <definedName name="IQ_NI_STDDEV_EST">"c1721"</definedName>
    <definedName name="IQ_NI_STDDEV_EST_CIQ">"c4707"</definedName>
    <definedName name="IQ_NI_STDDEV_EST_REUT">"c5373"</definedName>
    <definedName name="IQ_NOL_CF_1YR">"c3465"</definedName>
    <definedName name="IQ_NOL_CF_2YR">"c3466"</definedName>
    <definedName name="IQ_NOL_CF_3YR">"c3467"</definedName>
    <definedName name="IQ_NOL_CF_4YR">"c3468"</definedName>
    <definedName name="IQ_NOL_CF_5YR">"c3469"</definedName>
    <definedName name="IQ_NOL_CF_AFTER_FIVE">"c3470"</definedName>
    <definedName name="IQ_NOL_CF_MAX_YEAR">"c3473"</definedName>
    <definedName name="IQ_NOL_CF_NO_EXP">"c3471"</definedName>
    <definedName name="IQ_NOL_CF_TOTAL">"c3472"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EXP_FDIC">"c6579"</definedName>
    <definedName name="IQ_NON_INT_INC">"c802"</definedName>
    <definedName name="IQ_NON_INT_INC_10YR_ANN_CAGR">"c6115"</definedName>
    <definedName name="IQ_NON_INT_INC_10YR_ANN_GROWTH">"c803"</definedName>
    <definedName name="IQ_NON_INT_INC_1YR_ANN_GROWTH">"c804"</definedName>
    <definedName name="IQ_NON_INT_INC_2YR_ANN_CAGR">"c6116"</definedName>
    <definedName name="IQ_NON_INT_INC_2YR_ANN_GROWTH">"c805"</definedName>
    <definedName name="IQ_NON_INT_INC_3YR_ANN_CAGR">"c6117"</definedName>
    <definedName name="IQ_NON_INT_INC_3YR_ANN_GROWTH">"c806"</definedName>
    <definedName name="IQ_NON_INT_INC_5YR_ANN_CAGR">"c6118"</definedName>
    <definedName name="IQ_NON_INT_INC_5YR_ANN_GROWTH">"c807"</definedName>
    <definedName name="IQ_NON_INT_INC_7YR_ANN_CAGR">"c6119"</definedName>
    <definedName name="IQ_NON_INT_INC_7YR_ANN_GROWTH">"c808"</definedName>
    <definedName name="IQ_NON_INT_INC_FDIC">"c6575"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CAGR">"c6120"</definedName>
    <definedName name="IQ_NON_PERF_ASSETS_10YR_ANN_GROWTH">"c811"</definedName>
    <definedName name="IQ_NON_PERF_ASSETS_1YR_ANN_GROWTH">"c812"</definedName>
    <definedName name="IQ_NON_PERF_ASSETS_2YR_ANN_CAGR">"c6121"</definedName>
    <definedName name="IQ_NON_PERF_ASSETS_2YR_ANN_GROWTH">"c813"</definedName>
    <definedName name="IQ_NON_PERF_ASSETS_3YR_ANN_CAGR">"c6122"</definedName>
    <definedName name="IQ_NON_PERF_ASSETS_3YR_ANN_GROWTH">"c814"</definedName>
    <definedName name="IQ_NON_PERF_ASSETS_5YR_ANN_CAGR">"c6123"</definedName>
    <definedName name="IQ_NON_PERF_ASSETS_5YR_ANN_GROWTH">"c815"</definedName>
    <definedName name="IQ_NON_PERF_ASSETS_7YR_ANN_CAGR">"c6124"</definedName>
    <definedName name="IQ_NON_PERF_ASSETS_7YR_ANN_GROWTH">"c816"</definedName>
    <definedName name="IQ_NON_PERF_ASSETS_TOTAL_ASSETS">"c817"</definedName>
    <definedName name="IQ_NON_PERF_LOANS_10YR_ANN_CAGR">"c6125"</definedName>
    <definedName name="IQ_NON_PERF_LOANS_10YR_ANN_GROWTH">"c818"</definedName>
    <definedName name="IQ_NON_PERF_LOANS_1YR_ANN_GROWTH">"c819"</definedName>
    <definedName name="IQ_NON_PERF_LOANS_2YR_ANN_CAGR">"c6126"</definedName>
    <definedName name="IQ_NON_PERF_LOANS_2YR_ANN_GROWTH">"c820"</definedName>
    <definedName name="IQ_NON_PERF_LOANS_3YR_ANN_CAGR">"c6127"</definedName>
    <definedName name="IQ_NON_PERF_LOANS_3YR_ANN_GROWTH">"c821"</definedName>
    <definedName name="IQ_NON_PERF_LOANS_5YR_ANN_CAGR">"c6128"</definedName>
    <definedName name="IQ_NON_PERF_LOANS_5YR_ANN_GROWTH">"c822"</definedName>
    <definedName name="IQ_NON_PERF_LOANS_7YR_ANN_CAGR">"c6129"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_US_ADDRESSEES_TOTAL_LOANS_FOREIGN_FDIC">"c6443"</definedName>
    <definedName name="IQ_NON_US_CHARGE_OFFS_AND_RECOVERIES_FDIC">"c6650"</definedName>
    <definedName name="IQ_NON_US_CHARGE_OFFS_FDIC">"c6648"</definedName>
    <definedName name="IQ_NON_US_COMMERCIAL_INDUSTRIAL_CHARGE_OFFS_FDIC">"c6651"</definedName>
    <definedName name="IQ_NON_US_NET_LOANS_FDIC">"c6376"</definedName>
    <definedName name="IQ_NON_US_RECOVERIES_FDIC">"c6649"</definedName>
    <definedName name="IQ_NONCASH_PENSION_EXP">"c3000"</definedName>
    <definedName name="IQ_NONCURRENT_LOANS_1_4_FAMILY_FDIC">"c6770"</definedName>
    <definedName name="IQ_NONCURRENT_LOANS_COMMERCIAL_INDUSTRIAL_FDIC">"c6773"</definedName>
    <definedName name="IQ_NONCURRENT_LOANS_COMMERCIAL_RE_FDIC">"c6768"</definedName>
    <definedName name="IQ_NONCURRENT_LOANS_COMMERCIAL_RE_NOT_SECURED_FDIC">"c6778"</definedName>
    <definedName name="IQ_NONCURRENT_LOANS_CONSTRUCTION_LAND_DEV_FDIC">"c6767"</definedName>
    <definedName name="IQ_NONCURRENT_LOANS_CREDIT_CARD_FDIC">"c6775"</definedName>
    <definedName name="IQ_NONCURRENT_LOANS_GUARANTEED_FDIC">"c6358"</definedName>
    <definedName name="IQ_NONCURRENT_LOANS_HOME_EQUITY_FDIC">"c6771"</definedName>
    <definedName name="IQ_NONCURRENT_LOANS_INDIVIDUALS_FDIC">"c6774"</definedName>
    <definedName name="IQ_NONCURRENT_LOANS_LEASES_FDIC">"c6357"</definedName>
    <definedName name="IQ_NONCURRENT_LOANS_MULTIFAMILY_FDIC">"c6769"</definedName>
    <definedName name="IQ_NONCURRENT_LOANS_OTHER_FAMILY_FDIC">"c6772"</definedName>
    <definedName name="IQ_NONCURRENT_LOANS_OTHER_INDIVIDUAL_FDIC">"c6776"</definedName>
    <definedName name="IQ_NONCURRENT_LOANS_OTHER_LOANS_FDIC">"c6777"</definedName>
    <definedName name="IQ_NONCURRENT_LOANS_RE_FDIC">"c6766"</definedName>
    <definedName name="IQ_NONCURRENT_LOANS_TOTAL_LOANS_FDIC">"c6765"</definedName>
    <definedName name="IQ_NONCURRENT_OREO_ASSETS_FDIC">"c6741"</definedName>
    <definedName name="IQ_NONINTEREST_BEARING_BALANCES_FDIC">"c6394"</definedName>
    <definedName name="IQ_NONINTEREST_BEARING_DEPOSITS_DOMESTIC_FDIC">"c6477"</definedName>
    <definedName name="IQ_NONINTEREST_BEARING_DEPOSITS_FOREIGN_FDIC">"c6484"</definedName>
    <definedName name="IQ_NONINTEREST_EXPENSE_EARNING_ASSETS_FDIC">"c6728"</definedName>
    <definedName name="IQ_NONINTEREST_INCOME_EARNING_ASSETS_FDIC">"c6727"</definedName>
    <definedName name="IQ_NONMORTGAGE_SERVICING_FDIC">"c6336"</definedName>
    <definedName name="IQ_NONRECOURSE_DEBT">"c2550"</definedName>
    <definedName name="IQ_NONRECOURSE_DEBT_PCT">"c2551"</definedName>
    <definedName name="IQ_NONTRANSACTION_ACCOUNTS_FDIC">"c6552"</definedName>
    <definedName name="IQ_NONUTIL_REV">"c2089"</definedName>
    <definedName name="IQ_NORM_EPS_ACT_OR_EST">"c2249"</definedName>
    <definedName name="IQ_NORM_EPS_ACT_OR_EST_CIQ">"c5069"</definedName>
    <definedName name="IQ_NORM_EPS_ACT_OR_EST_REUT">"c5472"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TIONAL_AMOUNT_CREDIT_DERIVATIVES_FDIC">"c6507"</definedName>
    <definedName name="IQ_NOTIONAL_VALUE_EXCHANGE_SWAPS_FDIC">"c6516"</definedName>
    <definedName name="IQ_NOTIONAL_VALUE_OTHER_SWAPS_FDIC">"c6521"</definedName>
    <definedName name="IQ_NOTIONAL_VALUE_RATE_SWAPS_FDIC">"c6511"</definedName>
    <definedName name="IQ_NOW_ACCOUNT">"c828"</definedName>
    <definedName name="IQ_NPPE">"c829"</definedName>
    <definedName name="IQ_NPPE_10YR_ANN_CAGR">"c6130"</definedName>
    <definedName name="IQ_NPPE_10YR_ANN_GROWTH">"c830"</definedName>
    <definedName name="IQ_NPPE_1YR_ANN_GROWTH">"c831"</definedName>
    <definedName name="IQ_NPPE_2YR_ANN_CAGR">"c6131"</definedName>
    <definedName name="IQ_NPPE_2YR_ANN_GROWTH">"c832"</definedName>
    <definedName name="IQ_NPPE_3YR_ANN_CAGR">"c6132"</definedName>
    <definedName name="IQ_NPPE_3YR_ANN_GROWTH">"c833"</definedName>
    <definedName name="IQ_NPPE_5YR_ANN_CAGR">"c6133"</definedName>
    <definedName name="IQ_NPPE_5YR_ANN_GROWTH">"c834"</definedName>
    <definedName name="IQ_NPPE_7YR_ANN_CAGR">"c6134"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DEPOSITS_LESS_THAN_100K_FDIC">"c6495"</definedName>
    <definedName name="IQ_NUMBER_DEPOSITS_MORE_THAN_100K_FDIC">"c6493"</definedName>
    <definedName name="IQ_NUMBER_SHAREHOLDERS">"c1967"</definedName>
    <definedName name="IQ_NUMBER_SHAREHOLDERS_CLASSA">"c1968"</definedName>
    <definedName name="IQ_NUMBER_SHAREHOLDERS_OTHER">"c1969"</definedName>
    <definedName name="IQ_OBLIGATIONS_OF_STATES_TOTAL_LOANS_FOREIGN_FDIC">"c6447"</definedName>
    <definedName name="IQ_OBLIGATIONS_STATES_FDIC">"c6431"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AVG_DAILY_PROD_GAS">"c2910"</definedName>
    <definedName name="IQ_OG_AVG_DAILY_PROD_NGL">"c2911"</definedName>
    <definedName name="IQ_OG_AVG_DAILY_PROD_OIL">"c2909"</definedName>
    <definedName name="IQ_OG_AVG_DAILY_SALES_VOL_EQ_INC_GAS">"c5797"</definedName>
    <definedName name="IQ_OG_AVG_DAILY_SALES_VOL_EQ_INC_NGL">"c5798"</definedName>
    <definedName name="IQ_OG_AVG_DAILY_SALES_VOL_EQ_INC_OIL">"c5796"</definedName>
    <definedName name="IQ_OG_CLOSE_BALANCE_GAS">"c2049"</definedName>
    <definedName name="IQ_OG_CLOSE_BALANCE_NGL">"c2920"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ACRE_GROSS_EQ_INC">"c5802"</definedName>
    <definedName name="IQ_OG_DEVELOPED_ACRE_NET_EQ_INC">"c5803"</definedName>
    <definedName name="IQ_OG_DEVELOPED_RESERVES_GAS">"c2053"</definedName>
    <definedName name="IQ_OG_DEVELOPED_RESERVES_NGL">"c2922"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NGL">"c2921"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NGL">"c2914"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NGL">"c2915"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NGL">"c2912"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NGL">"c2919"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NGL">"c2918"</definedName>
    <definedName name="IQ_OG_PRODUCTION_OIL">"c2035"</definedName>
    <definedName name="IQ_OG_PURCHASES_GAS">"c2045"</definedName>
    <definedName name="IQ_OG_PURCHASES_NGL">"c2916"</definedName>
    <definedName name="IQ_OG_PURCHASES_OIL">"c2033"</definedName>
    <definedName name="IQ_OG_RESERVE_REPLACEMENT_RATIO">"c5799"</definedName>
    <definedName name="IQ_OG_REVISIONS_GAS">"c2042"</definedName>
    <definedName name="IQ_OG_REVISIONS_NGL">"c2913"</definedName>
    <definedName name="IQ_OG_REVISIONS_OIL">"c2030"</definedName>
    <definedName name="IQ_OG_SALES_IN_PLACE_GAS">"c2046"</definedName>
    <definedName name="IQ_OG_SALES_IN_PLACE_NGL">"c2917"</definedName>
    <definedName name="IQ_OG_SALES_IN_PLACE_OIL">"c2034"</definedName>
    <definedName name="IQ_OG_SALES_VOL_EQ_INC_GAS">"c5794"</definedName>
    <definedName name="IQ_OG_SALES_VOL_EQ_INC_NGL">"c5795"</definedName>
    <definedName name="IQ_OG_SALES_VOL_EQ_INC_OIL">"c5793"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ION">"c2059"</definedName>
    <definedName name="IQ_OG_TOTAL_OIL_PRODUCTON">"c2059"</definedName>
    <definedName name="IQ_OG_UNDEVELOPED_ACRE_GROSS_EQ_INC">"c5800"</definedName>
    <definedName name="IQ_OG_UNDEVELOPED_ACRE_NET_EQ_INC">"c5801"</definedName>
    <definedName name="IQ_OG_UNDEVELOPED_RESERVES_GAS">"c2051"</definedName>
    <definedName name="IQ_OG_UNDEVELOPED_RESERVES_NGL">"c2923"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B_ACCRUED_LIAB">"c3308"</definedName>
    <definedName name="IQ_OPEB_ACCRUED_LIAB_DOM">"c3306"</definedName>
    <definedName name="IQ_OPEB_ACCRUED_LIAB_FOREIGN">"c3307"</definedName>
    <definedName name="IQ_OPEB_ACCUM_OTHER_CI">"c3314"</definedName>
    <definedName name="IQ_OPEB_ACCUM_OTHER_CI_DOM">"c3312"</definedName>
    <definedName name="IQ_OPEB_ACCUM_OTHER_CI_FOREIGN">"c3313"</definedName>
    <definedName name="IQ_OPEB_ACT_NEXT">"c5774"</definedName>
    <definedName name="IQ_OPEB_ACT_NEXT_DOM">"c5772"</definedName>
    <definedName name="IQ_OPEB_ACT_NEXT_FOREIGN">"c5773"</definedName>
    <definedName name="IQ_OPEB_AMT_RECOG_NEXT">"c5783"</definedName>
    <definedName name="IQ_OPEB_AMT_RECOG_NEXT_DOM">"c5781"</definedName>
    <definedName name="IQ_OPEB_AMT_RECOG_NEXT_FOREIGN">"c5782"</definedName>
    <definedName name="IQ_OPEB_ASSETS">"c3356"</definedName>
    <definedName name="IQ_OPEB_ASSETS_ACQ">"c3347"</definedName>
    <definedName name="IQ_OPEB_ASSETS_ACQ_DOM">"c3345"</definedName>
    <definedName name="IQ_OPEB_ASSETS_ACQ_FOREIGN">"c3346"</definedName>
    <definedName name="IQ_OPEB_ASSETS_ACTUAL_RETURN">"c3332"</definedName>
    <definedName name="IQ_OPEB_ASSETS_ACTUAL_RETURN_DOM">"c3330"</definedName>
    <definedName name="IQ_OPEB_ASSETS_ACTUAL_RETURN_FOREIGN">"c3331"</definedName>
    <definedName name="IQ_OPEB_ASSETS_BEG">"c3329"</definedName>
    <definedName name="IQ_OPEB_ASSETS_BEG_DOM">"c3327"</definedName>
    <definedName name="IQ_OPEB_ASSETS_BEG_FOREIGN">"c3328"</definedName>
    <definedName name="IQ_OPEB_ASSETS_BENEFITS_PAID">"c3341"</definedName>
    <definedName name="IQ_OPEB_ASSETS_BENEFITS_PAID_DOM">"c3339"</definedName>
    <definedName name="IQ_OPEB_ASSETS_BENEFITS_PAID_FOREIGN">"c3340"</definedName>
    <definedName name="IQ_OPEB_ASSETS_CURTAIL">"c3350"</definedName>
    <definedName name="IQ_OPEB_ASSETS_CURTAIL_DOM">"c3348"</definedName>
    <definedName name="IQ_OPEB_ASSETS_CURTAIL_FOREIGN">"c3349"</definedName>
    <definedName name="IQ_OPEB_ASSETS_DOM">"c3354"</definedName>
    <definedName name="IQ_OPEB_ASSETS_EMPLOYER_CONTRIBUTIONS">"c3335"</definedName>
    <definedName name="IQ_OPEB_ASSETS_EMPLOYER_CONTRIBUTIONS_DOM">"c3333"</definedName>
    <definedName name="IQ_OPEB_ASSETS_EMPLOYER_CONTRIBUTIONS_FOREIGN">"c3334"</definedName>
    <definedName name="IQ_OPEB_ASSETS_FOREIGN">"c3355"</definedName>
    <definedName name="IQ_OPEB_ASSETS_FX_ADJ">"c3344"</definedName>
    <definedName name="IQ_OPEB_ASSETS_FX_ADJ_DOM">"c3342"</definedName>
    <definedName name="IQ_OPEB_ASSETS_FX_ADJ_FOREIGN">"c3343"</definedName>
    <definedName name="IQ_OPEB_ASSETS_OTHER_PLAN_ADJ">"c3353"</definedName>
    <definedName name="IQ_OPEB_ASSETS_OTHER_PLAN_ADJ_DOM">"c3351"</definedName>
    <definedName name="IQ_OPEB_ASSETS_OTHER_PLAN_ADJ_FOREIGN">"c3352"</definedName>
    <definedName name="IQ_OPEB_ASSETS_PARTICIP_CONTRIBUTIONS">"c3338"</definedName>
    <definedName name="IQ_OPEB_ASSETS_PARTICIP_CONTRIBUTIONS_DOM">"c3336"</definedName>
    <definedName name="IQ_OPEB_ASSETS_PARTICIP_CONTRIBUTIONS_FOREIGN">"c3337"</definedName>
    <definedName name="IQ_OPEB_BENEFIT_INFO_DATE">"c3410"</definedName>
    <definedName name="IQ_OPEB_BENEFIT_INFO_DATE_DOM">"c3408"</definedName>
    <definedName name="IQ_OPEB_BENEFIT_INFO_DATE_FOREIGN">"c3409"</definedName>
    <definedName name="IQ_OPEB_BREAKDOWN_EQ">"c3275"</definedName>
    <definedName name="IQ_OPEB_BREAKDOWN_EQ_DOM">"c3273"</definedName>
    <definedName name="IQ_OPEB_BREAKDOWN_EQ_FOREIGN">"c3274"</definedName>
    <definedName name="IQ_OPEB_BREAKDOWN_FI">"c3278"</definedName>
    <definedName name="IQ_OPEB_BREAKDOWN_FI_DOM">"c3276"</definedName>
    <definedName name="IQ_OPEB_BREAKDOWN_FI_FOREIGN">"c3277"</definedName>
    <definedName name="IQ_OPEB_BREAKDOWN_OTHER">"c3284"</definedName>
    <definedName name="IQ_OPEB_BREAKDOWN_OTHER_DOM">"c3282"</definedName>
    <definedName name="IQ_OPEB_BREAKDOWN_OTHER_FOREIGN">"c3283"</definedName>
    <definedName name="IQ_OPEB_BREAKDOWN_PCT_EQ">"c3263"</definedName>
    <definedName name="IQ_OPEB_BREAKDOWN_PCT_EQ_DOM">"c3261"</definedName>
    <definedName name="IQ_OPEB_BREAKDOWN_PCT_EQ_FOREIGN">"c3262"</definedName>
    <definedName name="IQ_OPEB_BREAKDOWN_PCT_FI">"c3266"</definedName>
    <definedName name="IQ_OPEB_BREAKDOWN_PCT_FI_DOM">"c3264"</definedName>
    <definedName name="IQ_OPEB_BREAKDOWN_PCT_FI_FOREIGN">"c3265"</definedName>
    <definedName name="IQ_OPEB_BREAKDOWN_PCT_OTHER">"c3272"</definedName>
    <definedName name="IQ_OPEB_BREAKDOWN_PCT_OTHER_DOM">"c3270"</definedName>
    <definedName name="IQ_OPEB_BREAKDOWN_PCT_OTHER_FOREIGN">"c3271"</definedName>
    <definedName name="IQ_OPEB_BREAKDOWN_PCT_RE">"c3269"</definedName>
    <definedName name="IQ_OPEB_BREAKDOWN_PCT_RE_DOM">"c3267"</definedName>
    <definedName name="IQ_OPEB_BREAKDOWN_PCT_RE_FOREIGN">"c3268"</definedName>
    <definedName name="IQ_OPEB_BREAKDOWN_RE">"c3281"</definedName>
    <definedName name="IQ_OPEB_BREAKDOWN_RE_DOM">"c3279"</definedName>
    <definedName name="IQ_OPEB_BREAKDOWN_RE_FOREIGN">"c3280"</definedName>
    <definedName name="IQ_OPEB_CI_ACT">"c5759"</definedName>
    <definedName name="IQ_OPEB_CI_ACT_DOM">"c5757"</definedName>
    <definedName name="IQ_OPEB_CI_ACT_FOREIGN">"c5758"</definedName>
    <definedName name="IQ_OPEB_CI_NET_AMT_RECOG">"c5771"</definedName>
    <definedName name="IQ_OPEB_CI_NET_AMT_RECOG_DOM">"c5769"</definedName>
    <definedName name="IQ_OPEB_CI_NET_AMT_RECOG_FOREIGN">"c5770"</definedName>
    <definedName name="IQ_OPEB_CI_OTHER_MISC_ADJ">"c5768"</definedName>
    <definedName name="IQ_OPEB_CI_OTHER_MISC_ADJ_DOM">"c5766"</definedName>
    <definedName name="IQ_OPEB_CI_OTHER_MISC_ADJ_FOREIGN">"c5767"</definedName>
    <definedName name="IQ_OPEB_CI_PRIOR_SERVICE">"c5762"</definedName>
    <definedName name="IQ_OPEB_CI_PRIOR_SERVICE_DOM">"c5760"</definedName>
    <definedName name="IQ_OPEB_CI_PRIOR_SERVICE_FOREIGN">"c5761"</definedName>
    <definedName name="IQ_OPEB_CI_TRANSITION">"c5765"</definedName>
    <definedName name="IQ_OPEB_CI_TRANSITION_DOM">"c5763"</definedName>
    <definedName name="IQ_OPEB_CI_TRANSITION_FOREIGN">"c5764"</definedName>
    <definedName name="IQ_OPEB_CL">"c5789"</definedName>
    <definedName name="IQ_OPEB_CL_DOM">"c5787"</definedName>
    <definedName name="IQ_OPEB_CL_FOREIGN">"c5788"</definedName>
    <definedName name="IQ_OPEB_DECREASE_EFFECT_PBO">"c3458"</definedName>
    <definedName name="IQ_OPEB_DECREASE_EFFECT_PBO_DOM">"c3456"</definedName>
    <definedName name="IQ_OPEB_DECREASE_EFFECT_PBO_FOREIGN">"c3457"</definedName>
    <definedName name="IQ_OPEB_DECREASE_EFFECT_SERVICE_INT_COST">"c3455"</definedName>
    <definedName name="IQ_OPEB_DECREASE_EFFECT_SERVICE_INT_COST_DOM">"c3453"</definedName>
    <definedName name="IQ_OPEB_DECREASE_EFFECT_SERVICE_INT_COST_FOREIGN">"c3454"</definedName>
    <definedName name="IQ_OPEB_DISC_RATE_MAX">"c3422"</definedName>
    <definedName name="IQ_OPEB_DISC_RATE_MAX_DOM">"c3420"</definedName>
    <definedName name="IQ_OPEB_DISC_RATE_MAX_FOREIGN">"c3421"</definedName>
    <definedName name="IQ_OPEB_DISC_RATE_MIN">"c3419"</definedName>
    <definedName name="IQ_OPEB_DISC_RATE_MIN_DOM">"c3417"</definedName>
    <definedName name="IQ_OPEB_DISC_RATE_MIN_FOREIGN">"c3418"</definedName>
    <definedName name="IQ_OPEB_EST_BENEFIT_1YR">"c3287"</definedName>
    <definedName name="IQ_OPEB_EST_BENEFIT_1YR_DOM">"c3285"</definedName>
    <definedName name="IQ_OPEB_EST_BENEFIT_1YR_FOREIGN">"c3286"</definedName>
    <definedName name="IQ_OPEB_EST_BENEFIT_2YR">"c3290"</definedName>
    <definedName name="IQ_OPEB_EST_BENEFIT_2YR_DOM">"c3288"</definedName>
    <definedName name="IQ_OPEB_EST_BENEFIT_2YR_FOREIGN">"c3289"</definedName>
    <definedName name="IQ_OPEB_EST_BENEFIT_3YR">"c3293"</definedName>
    <definedName name="IQ_OPEB_EST_BENEFIT_3YR_DOM">"c3291"</definedName>
    <definedName name="IQ_OPEB_EST_BENEFIT_3YR_FOREIGN">"c3292"</definedName>
    <definedName name="IQ_OPEB_EST_BENEFIT_4YR">"c3296"</definedName>
    <definedName name="IQ_OPEB_EST_BENEFIT_4YR_DOM">"c3294"</definedName>
    <definedName name="IQ_OPEB_EST_BENEFIT_4YR_FOREIGN">"c3295"</definedName>
    <definedName name="IQ_OPEB_EST_BENEFIT_5YR">"c3299"</definedName>
    <definedName name="IQ_OPEB_EST_BENEFIT_5YR_DOM">"c3297"</definedName>
    <definedName name="IQ_OPEB_EST_BENEFIT_5YR_FOREIGN">"c3298"</definedName>
    <definedName name="IQ_OPEB_EST_BENEFIT_AFTER5">"c3302"</definedName>
    <definedName name="IQ_OPEB_EST_BENEFIT_AFTER5_DOM">"c3300"</definedName>
    <definedName name="IQ_OPEB_EST_BENEFIT_AFTER5_FOREIGN">"c3301"</definedName>
    <definedName name="IQ_OPEB_EXP_RATE_RETURN_MAX">"c3434"</definedName>
    <definedName name="IQ_OPEB_EXP_RATE_RETURN_MAX_DOM">"c3432"</definedName>
    <definedName name="IQ_OPEB_EXP_RATE_RETURN_MAX_FOREIGN">"c3433"</definedName>
    <definedName name="IQ_OPEB_EXP_RATE_RETURN_MIN">"c3431"</definedName>
    <definedName name="IQ_OPEB_EXP_RATE_RETURN_MIN_DOM">"c3429"</definedName>
    <definedName name="IQ_OPEB_EXP_RATE_RETURN_MIN_FOREIGN">"c3430"</definedName>
    <definedName name="IQ_OPEB_EXP_RETURN">"c3398"</definedName>
    <definedName name="IQ_OPEB_EXP_RETURN_DOM">"c3396"</definedName>
    <definedName name="IQ_OPEB_EXP_RETURN_FOREIGN">"c3397"</definedName>
    <definedName name="IQ_OPEB_HEALTH_COST_TREND_INITIAL">"c3413"</definedName>
    <definedName name="IQ_OPEB_HEALTH_COST_TREND_INITIAL_DOM">"c3411"</definedName>
    <definedName name="IQ_OPEB_HEALTH_COST_TREND_INITIAL_FOREIGN">"c3412"</definedName>
    <definedName name="IQ_OPEB_HEALTH_COST_TREND_ULTIMATE">"c3416"</definedName>
    <definedName name="IQ_OPEB_HEALTH_COST_TREND_ULTIMATE_DOM">"c3414"</definedName>
    <definedName name="IQ_OPEB_HEALTH_COST_TREND_ULTIMATE_FOREIGN">"c3415"</definedName>
    <definedName name="IQ_OPEB_INCREASE_EFFECT_PBO">"c3452"</definedName>
    <definedName name="IQ_OPEB_INCREASE_EFFECT_PBO_DOM">"c3450"</definedName>
    <definedName name="IQ_OPEB_INCREASE_EFFECT_PBO_FOREIGN">"c3451"</definedName>
    <definedName name="IQ_OPEB_INCREASE_EFFECT_SERVICE_INT_COST">"c3449"</definedName>
    <definedName name="IQ_OPEB_INCREASE_EFFECT_SERVICE_INT_COST_DOM">"c3447"</definedName>
    <definedName name="IQ_OPEB_INCREASE_EFFECT_SERVICE_INT_COST_FOREIGN">"c3448"</definedName>
    <definedName name="IQ_OPEB_INTAN_ASSETS">"c3311"</definedName>
    <definedName name="IQ_OPEB_INTAN_ASSETS_DOM">"c3309"</definedName>
    <definedName name="IQ_OPEB_INTAN_ASSETS_FOREIGN">"c3310"</definedName>
    <definedName name="IQ_OPEB_INTEREST_COST">"c3395"</definedName>
    <definedName name="IQ_OPEB_INTEREST_COST_DOM">"c3393"</definedName>
    <definedName name="IQ_OPEB_INTEREST_COST_FOREIGN">"c3394"</definedName>
    <definedName name="IQ_OPEB_LT_ASSETS">"c5786"</definedName>
    <definedName name="IQ_OPEB_LT_ASSETS_DOM">"c5784"</definedName>
    <definedName name="IQ_OPEB_LT_ASSETS_FOREIGN">"c5785"</definedName>
    <definedName name="IQ_OPEB_LT_LIAB">"c5792"</definedName>
    <definedName name="IQ_OPEB_LT_LIAB_DOM">"c5790"</definedName>
    <definedName name="IQ_OPEB_LT_LIAB_FOREIGN">"c5791"</definedName>
    <definedName name="IQ_OPEB_NET_ASSET_RECOG">"c3326"</definedName>
    <definedName name="IQ_OPEB_NET_ASSET_RECOG_DOM">"c3324"</definedName>
    <definedName name="IQ_OPEB_NET_ASSET_RECOG_FOREIGN">"c3325"</definedName>
    <definedName name="IQ_OPEB_OBLIGATION_ACCUMULATED">"c3407"</definedName>
    <definedName name="IQ_OPEB_OBLIGATION_ACCUMULATED_DOM">"c3405"</definedName>
    <definedName name="IQ_OPEB_OBLIGATION_ACCUMULATED_FOREIGN">"c3406"</definedName>
    <definedName name="IQ_OPEB_OBLIGATION_ACQ">"c3380"</definedName>
    <definedName name="IQ_OPEB_OBLIGATION_ACQ_DOM">"c3378"</definedName>
    <definedName name="IQ_OPEB_OBLIGATION_ACQ_FOREIGN">"c3379"</definedName>
    <definedName name="IQ_OPEB_OBLIGATION_ACTUARIAL_GAIN_LOSS">"c3371"</definedName>
    <definedName name="IQ_OPEB_OBLIGATION_ACTUARIAL_GAIN_LOSS_DOM">"c3369"</definedName>
    <definedName name="IQ_OPEB_OBLIGATION_ACTUARIAL_GAIN_LOSS_FOREIGN">"c3370"</definedName>
    <definedName name="IQ_OPEB_OBLIGATION_BEG">"c3359"</definedName>
    <definedName name="IQ_OPEB_OBLIGATION_BEG_DOM">"c3357"</definedName>
    <definedName name="IQ_OPEB_OBLIGATION_BEG_FOREIGN">"c3358"</definedName>
    <definedName name="IQ_OPEB_OBLIGATION_CURTAIL">"c3383"</definedName>
    <definedName name="IQ_OPEB_OBLIGATION_CURTAIL_DOM">"c3381"</definedName>
    <definedName name="IQ_OPEB_OBLIGATION_CURTAIL_FOREIGN">"c3382"</definedName>
    <definedName name="IQ_OPEB_OBLIGATION_EMPLOYEE_CONTRIBUTIONS">"c3368"</definedName>
    <definedName name="IQ_OPEB_OBLIGATION_EMPLOYEE_CONTRIBUTIONS_DOM">"c3366"</definedName>
    <definedName name="IQ_OPEB_OBLIGATION_EMPLOYEE_CONTRIBUTIONS_FOREIGN">"c3367"</definedName>
    <definedName name="IQ_OPEB_OBLIGATION_FX_ADJ">"c3377"</definedName>
    <definedName name="IQ_OPEB_OBLIGATION_FX_ADJ_DOM">"c3375"</definedName>
    <definedName name="IQ_OPEB_OBLIGATION_FX_ADJ_FOREIGN">"c3376"</definedName>
    <definedName name="IQ_OPEB_OBLIGATION_INTEREST_COST">"c3365"</definedName>
    <definedName name="IQ_OPEB_OBLIGATION_INTEREST_COST_DOM">"c3363"</definedName>
    <definedName name="IQ_OPEB_OBLIGATION_INTEREST_COST_FOREIGN">"c3364"</definedName>
    <definedName name="IQ_OPEB_OBLIGATION_OTHER_PLAN_ADJ">"c3386"</definedName>
    <definedName name="IQ_OPEB_OBLIGATION_OTHER_PLAN_ADJ_DOM">"c3384"</definedName>
    <definedName name="IQ_OPEB_OBLIGATION_OTHER_PLAN_ADJ_FOREIGN">"c3385"</definedName>
    <definedName name="IQ_OPEB_OBLIGATION_PAID">"c3374"</definedName>
    <definedName name="IQ_OPEB_OBLIGATION_PAID_DOM">"c3372"</definedName>
    <definedName name="IQ_OPEB_OBLIGATION_PAID_FOREIGN">"c3373"</definedName>
    <definedName name="IQ_OPEB_OBLIGATION_PROJECTED">"c3389"</definedName>
    <definedName name="IQ_OPEB_OBLIGATION_PROJECTED_DOM">"c3387"</definedName>
    <definedName name="IQ_OPEB_OBLIGATION_PROJECTED_FOREIGN">"c3388"</definedName>
    <definedName name="IQ_OPEB_OBLIGATION_SERVICE_COST">"c3362"</definedName>
    <definedName name="IQ_OPEB_OBLIGATION_SERVICE_COST_DOM">"c3360"</definedName>
    <definedName name="IQ_OPEB_OBLIGATION_SERVICE_COST_FOREIGN">"c3361"</definedName>
    <definedName name="IQ_OPEB_OTHER">"c3317"</definedName>
    <definedName name="IQ_OPEB_OTHER_ADJ">"c3323"</definedName>
    <definedName name="IQ_OPEB_OTHER_ADJ_DOM">"c3321"</definedName>
    <definedName name="IQ_OPEB_OTHER_ADJ_FOREIGN">"c3322"</definedName>
    <definedName name="IQ_OPEB_OTHER_COST">"c3401"</definedName>
    <definedName name="IQ_OPEB_OTHER_COST_DOM">"c3399"</definedName>
    <definedName name="IQ_OPEB_OTHER_COST_FOREIGN">"c3400"</definedName>
    <definedName name="IQ_OPEB_OTHER_DOM">"c3315"</definedName>
    <definedName name="IQ_OPEB_OTHER_FOREIGN">"c3316"</definedName>
    <definedName name="IQ_OPEB_PBO_ASSUMED_RATE_RET_MAX">"c3440"</definedName>
    <definedName name="IQ_OPEB_PBO_ASSUMED_RATE_RET_MAX_DOM">"c3438"</definedName>
    <definedName name="IQ_OPEB_PBO_ASSUMED_RATE_RET_MAX_FOREIGN">"c3439"</definedName>
    <definedName name="IQ_OPEB_PBO_ASSUMED_RATE_RET_MIN">"c3437"</definedName>
    <definedName name="IQ_OPEB_PBO_ASSUMED_RATE_RET_MIN_DOM">"c3435"</definedName>
    <definedName name="IQ_OPEB_PBO_ASSUMED_RATE_RET_MIN_FOREIGN">"c3436"</definedName>
    <definedName name="IQ_OPEB_PBO_RATE_COMP_INCREASE_MAX">"c3446"</definedName>
    <definedName name="IQ_OPEB_PBO_RATE_COMP_INCREASE_MAX_DOM">"c3444"</definedName>
    <definedName name="IQ_OPEB_PBO_RATE_COMP_INCREASE_MAX_FOREIGN">"c3445"</definedName>
    <definedName name="IQ_OPEB_PBO_RATE_COMP_INCREASE_MIN">"c3443"</definedName>
    <definedName name="IQ_OPEB_PBO_RATE_COMP_INCREASE_MIN_DOM">"c3441"</definedName>
    <definedName name="IQ_OPEB_PBO_RATE_COMP_INCREASE_MIN_FOREIGN">"c3442"</definedName>
    <definedName name="IQ_OPEB_PREPAID_COST">"c3305"</definedName>
    <definedName name="IQ_OPEB_PREPAID_COST_DOM">"c3303"</definedName>
    <definedName name="IQ_OPEB_PREPAID_COST_FOREIGN">"c3304"</definedName>
    <definedName name="IQ_OPEB_PRIOR_SERVICE_NEXT">"c5777"</definedName>
    <definedName name="IQ_OPEB_PRIOR_SERVICE_NEXT_DOM">"c5775"</definedName>
    <definedName name="IQ_OPEB_PRIOR_SERVICE_NEXT_FOREIGN">"c5776"</definedName>
    <definedName name="IQ_OPEB_RATE_COMP_INCREASE_MAX">"c3428"</definedName>
    <definedName name="IQ_OPEB_RATE_COMP_INCREASE_MAX_DOM">"c3426"</definedName>
    <definedName name="IQ_OPEB_RATE_COMP_INCREASE_MAX_FOREIGN">"c3427"</definedName>
    <definedName name="IQ_OPEB_RATE_COMP_INCREASE_MIN">"c3425"</definedName>
    <definedName name="IQ_OPEB_RATE_COMP_INCREASE_MIN_DOM">"c3423"</definedName>
    <definedName name="IQ_OPEB_RATE_COMP_INCREASE_MIN_FOREIGN">"c3424"</definedName>
    <definedName name="IQ_OPEB_SERVICE_COST">"c3392"</definedName>
    <definedName name="IQ_OPEB_SERVICE_COST_DOM">"c3390"</definedName>
    <definedName name="IQ_OPEB_SERVICE_COST_FOREIGN">"c3391"</definedName>
    <definedName name="IQ_OPEB_TOTAL_COST">"c3404"</definedName>
    <definedName name="IQ_OPEB_TOTAL_COST_DOM">"c3402"</definedName>
    <definedName name="IQ_OPEB_TOTAL_COST_FOREIGN">"c3403"</definedName>
    <definedName name="IQ_OPEB_TRANSITION_NEXT">"c5780"</definedName>
    <definedName name="IQ_OPEB_TRANSITION_NEXT_DOM">"c5778"</definedName>
    <definedName name="IQ_OPEB_TRANSITION_NEXT_FOREIGN">"c5779"</definedName>
    <definedName name="IQ_OPEB_UNRECOG_PRIOR">"c3320"</definedName>
    <definedName name="IQ_OPEB_UNRECOG_PRIOR_DOM">"c3318"</definedName>
    <definedName name="IQ_OPEB_UNRECOG_PRIOR_FOREIGN">"c3319"</definedName>
    <definedName name="IQ_OPENPRICE">"c848"</definedName>
    <definedName name="IQ_OPER_INC">"c849"</definedName>
    <definedName name="IQ_OPER_INC_ACT_OR_EST">"c2220"</definedName>
    <definedName name="IQ_OPER_INC_ACT_OR_EST_REUT">"c5466"</definedName>
    <definedName name="IQ_OPER_INC_BR">"c850"</definedName>
    <definedName name="IQ_OPER_INC_EST">"c1688"</definedName>
    <definedName name="IQ_OPER_INC_EST_REUT">"c5340"</definedName>
    <definedName name="IQ_OPER_INC_FIN">"c851"</definedName>
    <definedName name="IQ_OPER_INC_HIGH_EST">"c1690"</definedName>
    <definedName name="IQ_OPER_INC_HIGH_EST_REUT">"c5342"</definedName>
    <definedName name="IQ_OPER_INC_INS">"c852"</definedName>
    <definedName name="IQ_OPER_INC_LOW_EST">"c1691"</definedName>
    <definedName name="IQ_OPER_INC_LOW_EST_REUT">"c5343"</definedName>
    <definedName name="IQ_OPER_INC_MARGIN">"c1448"</definedName>
    <definedName name="IQ_OPER_INC_MEDIAN_EST">"c1689"</definedName>
    <definedName name="IQ_OPER_INC_MEDIAN_EST_REUT">"c5341"</definedName>
    <definedName name="IQ_OPER_INC_NUM_EST">"c1692"</definedName>
    <definedName name="IQ_OPER_INC_NUM_EST_REUT">"c5344"</definedName>
    <definedName name="IQ_OPER_INC_RE">"c6240"</definedName>
    <definedName name="IQ_OPER_INC_REIT">"c853"</definedName>
    <definedName name="IQ_OPER_INC_STDDEV_EST">"c1693"</definedName>
    <definedName name="IQ_OPER_INC_STDDEV_EST_REUT">"c5345"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ABLE_END_OS">"c5804"</definedName>
    <definedName name="IQ_OPTIONS_EXERCISED">"c2116"</definedName>
    <definedName name="IQ_OPTIONS_GRANTED">"c2673"</definedName>
    <definedName name="IQ_OPTIONS_ISSUED">"c857"</definedName>
    <definedName name="IQ_OPTIONS_STRIKE_PRICE_BEG_OS">"c5805"</definedName>
    <definedName name="IQ_OPTIONS_STRIKE_PRICE_CANCELLED">"c5807"</definedName>
    <definedName name="IQ_OPTIONS_STRIKE_PRICE_EXERCISABLE">"c5808"</definedName>
    <definedName name="IQ_OPTIONS_STRIKE_PRICE_EXERCISED">"c5806"</definedName>
    <definedName name="IQ_OPTIONS_STRIKE_PRICE_GRANTED">"c2678"</definedName>
    <definedName name="IQ_OPTIONS_STRIKE_PRICE_OS">"c2677"</definedName>
    <definedName name="IQ_ORDER_BACKLOG">"c2090"</definedName>
    <definedName name="IQ_OREO_1_4_RESIDENTIAL_FDIC">"c6454"</definedName>
    <definedName name="IQ_OREO_COMMERCIAL_RE_FDIC">"c6456"</definedName>
    <definedName name="IQ_OREO_CONSTRUCTION_DEVELOPMENT_FDIC">"c6457"</definedName>
    <definedName name="IQ_OREO_FARMLAND_FDIC">"c6458"</definedName>
    <definedName name="IQ_OREO_FOREIGN_FDIC">"c6460"</definedName>
    <definedName name="IQ_OREO_MULTI_FAMILY_RESIDENTIAL_FDIC">"c6455"</definedName>
    <definedName name="IQ_OTHER_ADJUST_GROSS_LOANS">"c859"</definedName>
    <definedName name="IQ_OTHER_AMORT">"c5563"</definedName>
    <definedName name="IQ_OTHER_AMORT_BNK">"c5565"</definedName>
    <definedName name="IQ_OTHER_AMORT_BR">"c5566"</definedName>
    <definedName name="IQ_OTHER_AMORT_FIN">"c5567"</definedName>
    <definedName name="IQ_OTHER_AMORT_INS">"c5568"</definedName>
    <definedName name="IQ_OTHER_AMORT_RE">"c6287"</definedName>
    <definedName name="IQ_OTHER_AMORT_REIT">"c5569"</definedName>
    <definedName name="IQ_OTHER_AMORT_UTI">"c5570"</definedName>
    <definedName name="IQ_OTHER_ASSETS">"c860"</definedName>
    <definedName name="IQ_OTHER_ASSETS_BNK">"c861"</definedName>
    <definedName name="IQ_OTHER_ASSETS_BR">"c862"</definedName>
    <definedName name="IQ_OTHER_ASSETS_FDIC">"c6338"</definedName>
    <definedName name="IQ_OTHER_ASSETS_FIN">"c863"</definedName>
    <definedName name="IQ_OTHER_ASSETS_INS">"c864"</definedName>
    <definedName name="IQ_OTHER_ASSETS_RE">"c6241"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BORROWED_FUNDS_FDIC">"c6345"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">"c6242"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INS">"C6021"</definedName>
    <definedName name="IQ_OTHER_CL_SUPPL_RE">"c6243"</definedName>
    <definedName name="IQ_OTHER_CL_SUPPL_REIT">"c882"</definedName>
    <definedName name="IQ_OTHER_CL_SUPPL_UTI">"c883"</definedName>
    <definedName name="IQ_OTHER_CL_UTI">"c884"</definedName>
    <definedName name="IQ_OTHER_COMPREHENSIVE_INCOME_FDIC">"c6503"</definedName>
    <definedName name="IQ_OTHER_CURRENT_ASSETS">"c1403"</definedName>
    <definedName name="IQ_OTHER_CURRENT_LIAB">"c1404"</definedName>
    <definedName name="IQ_OTHER_DEBT">"c2507"</definedName>
    <definedName name="IQ_OTHER_DEBT_PCT">"c2508"</definedName>
    <definedName name="IQ_OTHER_DEP">"c885"</definedName>
    <definedName name="IQ_OTHER_DEPOSITORY_INSTITUTIONS_LOANS_FDIC">"c6436"</definedName>
    <definedName name="IQ_OTHER_DEPOSITORY_INSTITUTIONS_TOTAL_LOANS_FOREIGN_FDIC">"c6442"</definedName>
    <definedName name="IQ_OTHER_DOMESTIC_DEBT_SECURITIES_FDIC">"c6302"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">"c6244"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">"c6245"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">"c6246"</definedName>
    <definedName name="IQ_OTHER_FINANCE_ACT_SUPPL_REIT">"c904"</definedName>
    <definedName name="IQ_OTHER_FINANCE_ACT_SUPPL_UTI">"c905"</definedName>
    <definedName name="IQ_OTHER_FINANCE_ACT_UTI">"c906"</definedName>
    <definedName name="IQ_OTHER_INSURANCE_FEES_FDIC">"c6672"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">"c6247"</definedName>
    <definedName name="IQ_OTHER_INTAN_REIT">"c912"</definedName>
    <definedName name="IQ_OTHER_INTAN_UTI">"c913"</definedName>
    <definedName name="IQ_OTHER_INTANGIBLE_FDIC">"c6337"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">"c6248"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">"c6249"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">"c6250"</definedName>
    <definedName name="IQ_OTHER_LIAB_LT_REIT">"c940"</definedName>
    <definedName name="IQ_OTHER_LIAB_LT_UTI">"c941"</definedName>
    <definedName name="IQ_OTHER_LIAB_RE">"c6251"</definedName>
    <definedName name="IQ_OTHER_LIAB_REIT">"c942"</definedName>
    <definedName name="IQ_OTHER_LIAB_UTI">"c943"</definedName>
    <definedName name="IQ_OTHER_LIAB_WRITTEN">"c944"</definedName>
    <definedName name="IQ_OTHER_LIABILITIES_FDIC">"c6347"</definedName>
    <definedName name="IQ_OTHER_LOANS">"c945"</definedName>
    <definedName name="IQ_OTHER_LOANS_CHARGE_OFFS_FDIC">"c6601"</definedName>
    <definedName name="IQ_OTHER_LOANS_FOREIGN_FDIC">"c6446"</definedName>
    <definedName name="IQ_OTHER_LOANS_LEASES_FDIC">"c6322"</definedName>
    <definedName name="IQ_OTHER_LOANS_NET_CHARGE_OFFS_FDIC">"c6639"</definedName>
    <definedName name="IQ_OTHER_LOANS_RECOVERIES_FDIC">"c6620"</definedName>
    <definedName name="IQ_OTHER_LOANS_TOTAL_FDIC">"c6432"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">"c6252"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FDIC">"c6578"</definedName>
    <definedName name="IQ_OTHER_NON_INT_EXP_TOTAL">"c954"</definedName>
    <definedName name="IQ_OTHER_NON_INT_EXPENSE_FDIC">"c6679"</definedName>
    <definedName name="IQ_OTHER_NON_INT_INC">"c955"</definedName>
    <definedName name="IQ_OTHER_NON_INT_INC_FDIC">"c6676"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">"c6253"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">"c6254"</definedName>
    <definedName name="IQ_OTHER_NON_OPER_EXP_SUPPL_REIT">"c965"</definedName>
    <definedName name="IQ_OTHER_NON_OPER_EXP_SUPPL_UTI">"c966"</definedName>
    <definedName name="IQ_OTHER_NON_OPER_EXP_UTI">"c967"</definedName>
    <definedName name="IQ_OTHER_OFF_BS_LIAB_FDIC">"c6533"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">"c6255"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">"c6256"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">"c6257"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">"c6258"</definedName>
    <definedName name="IQ_OTHER_OPER_TOT_REIT">"c1003"</definedName>
    <definedName name="IQ_OTHER_OPER_TOT_UTI">"c1004"</definedName>
    <definedName name="IQ_OTHER_OPER_UTI">"c1005"</definedName>
    <definedName name="IQ_OTHER_OPTIONS_BEG_OS">"c2686"</definedName>
    <definedName name="IQ_OTHER_OPTIONS_CANCELLED">"c2689"</definedName>
    <definedName name="IQ_OTHER_OPTIONS_END_OS">"c2690"</definedName>
    <definedName name="IQ_OTHER_OPTIONS_EXERCISABLE_END_OS">"c5814"</definedName>
    <definedName name="IQ_OTHER_OPTIONS_EXERCISED">"c2688"</definedName>
    <definedName name="IQ_OTHER_OPTIONS_GRANTED">"c2687"</definedName>
    <definedName name="IQ_OTHER_OPTIONS_STRIKE_PRICE_BEG_OS">"c5815"</definedName>
    <definedName name="IQ_OTHER_OPTIONS_STRIKE_PRICE_CANCELLED">"c5817"</definedName>
    <definedName name="IQ_OTHER_OPTIONS_STRIKE_PRICE_EXERCISABLE">"c5818"</definedName>
    <definedName name="IQ_OTHER_OPTIONS_STRIKE_PRICE_EXERCISED">"c5816"</definedName>
    <definedName name="IQ_OTHER_OPTIONS_STRIKE_PRICE_OS">"c2691"</definedName>
    <definedName name="IQ_OTHER_OUTSTANDING_BS_DATE">"c1972"</definedName>
    <definedName name="IQ_OTHER_OUTSTANDING_FILING_DATE">"c1974"</definedName>
    <definedName name="IQ_OTHER_PC_WRITTEN">"c1006"</definedName>
    <definedName name="IQ_OTHER_RE_OWNED_FDIC">"c6330"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">"c6259"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">"c6260"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SAVINGS_DEPOSITS_FDIC">"c6554"</definedName>
    <definedName name="IQ_OTHER_STRIKE_PRICE_GRANTED">"c2692"</definedName>
    <definedName name="IQ_OTHER_TRANSACTIONS_FDIC">"c6504"</definedName>
    <definedName name="IQ_OTHER_UNDRAWN">"c2522"</definedName>
    <definedName name="IQ_OTHER_UNUSED_COMMITMENTS_FDIC">"c6530"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">"c6282"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">"c6281"</definedName>
    <definedName name="IQ_OTHER_UNUSUAL_SUPPL_REIT">"c1499"</definedName>
    <definedName name="IQ_OTHER_UNUSUAL_SUPPL_UTI">"c1500"</definedName>
    <definedName name="IQ_OTHER_UNUSUAL_UTI">"c1565"</definedName>
    <definedName name="IQ_OTHER_WARRANTS_BEG_OS">"c2712"</definedName>
    <definedName name="IQ_OTHER_WARRANTS_CANCELLED">"c2715"</definedName>
    <definedName name="IQ_OTHER_WARRANTS_END_OS">"c2716"</definedName>
    <definedName name="IQ_OTHER_WARRANTS_EXERCISED">"c2714"</definedName>
    <definedName name="IQ_OTHER_WARRANTS_ISSUED">"c2713"</definedName>
    <definedName name="IQ_OTHER_WARRANTS_STRIKE_PRICE_ISSUED">"c2718"</definedName>
    <definedName name="IQ_OTHER_WARRANTS_STRIKE_PRICE_OS">"c2717"</definedName>
    <definedName name="IQ_OUTSTANDING_BS_DATE">"c2128"</definedName>
    <definedName name="IQ_OUTSTANDING_FILING_DATE">"c1023"</definedName>
    <definedName name="IQ_OVER_FIFETEEN_YEAR_MORTGAGE_PASS_THROUGHS_FDIC">"c6416"</definedName>
    <definedName name="IQ_OVER_FIFTEEN_YEAR_FIXED_AND_FLOATING_RATE_FDIC">"c6424"</definedName>
    <definedName name="IQ_OVER_THREE_YEARS_FDIC">"c6418"</definedName>
    <definedName name="IQ_OWNERSHIP">"c2160"</definedName>
    <definedName name="IQ_PART_TIME">"c1024"</definedName>
    <definedName name="IQ_PARTICIPATION_POOLS_RESIDENTIAL_MORTGAGES_FDIC">"c6403"</definedName>
    <definedName name="IQ_PAST_DUE_30_1_4_FAMILY_LOANS_FDIC">"c6693"</definedName>
    <definedName name="IQ_PAST_DUE_30_AUTO_LOANS_FDIC">"c6687"</definedName>
    <definedName name="IQ_PAST_DUE_30_CL_LOANS_FDIC">"c6688"</definedName>
    <definedName name="IQ_PAST_DUE_30_CREDIT_CARDS_RECEIVABLES_FDIC">"c6690"</definedName>
    <definedName name="IQ_PAST_DUE_30_HOME_EQUITY_LINES_FDIC">"c6691"</definedName>
    <definedName name="IQ_PAST_DUE_30_OTHER_CONSUMER_LOANS_FDIC">"c6689"</definedName>
    <definedName name="IQ_PAST_DUE_30_OTHER_LOANS_FDIC">"c6692"</definedName>
    <definedName name="IQ_PAST_DUE_90_1_4_FAMILY_LOANS_FDIC">"c6700"</definedName>
    <definedName name="IQ_PAST_DUE_90_AUTO_LOANS_FDIC">"c6694"</definedName>
    <definedName name="IQ_PAST_DUE_90_CL_LOANS_FDIC">"c6695"</definedName>
    <definedName name="IQ_PAST_DUE_90_CREDIT_CARDS_RECEIVABLES_FDIC">"c6697"</definedName>
    <definedName name="IQ_PAST_DUE_90_HOME_EQUITY_LINES_FDIC">"c6698"</definedName>
    <definedName name="IQ_PAST_DUE_90_OTHER_CONSUMER_LOANS_FDIC">"c6696"</definedName>
    <definedName name="IQ_PAST_DUE_90_OTHER_LOANS_FDIC">"c6699"</definedName>
    <definedName name="IQ_PAY_ACCRUED">"c1457"</definedName>
    <definedName name="IQ_PAYOUT_RATIO">"c1900"</definedName>
    <definedName name="IQ_PBV">"c1025"</definedName>
    <definedName name="IQ_PBV_AVG">"c1026"</definedName>
    <definedName name="IQ_PC_EARNED">"c2749"</definedName>
    <definedName name="IQ_PC_GAAP_COMBINED_RATIO">"c2781"</definedName>
    <definedName name="IQ_PC_GAAP_COMBINED_RATIO_EXCL_CL">"c2782"</definedName>
    <definedName name="IQ_PC_GAAP_EXPENSE_RATIO">"c2780"</definedName>
    <definedName name="IQ_PC_GAAP_LOSS">"c2779"</definedName>
    <definedName name="IQ_PC_POLICY_BENEFITS_EXP">"c2790"</definedName>
    <definedName name="IQ_PC_STAT_COMBINED_RATIO">"c2778"</definedName>
    <definedName name="IQ_PC_STAT_COMBINED_RATIO_EXCL_DIV">"c2777"</definedName>
    <definedName name="IQ_PC_STAT_DIVIDEND_RATIO">"c2776"</definedName>
    <definedName name="IQ_PC_STAT_EXPENSE_RATIO">"c2775"</definedName>
    <definedName name="IQ_PC_STAT_LOSS_RATIO">"c2774"</definedName>
    <definedName name="IQ_PC_STATUTORY_SURPLUS">"c2770"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EXCL_FWD_CIQ">"c4042"</definedName>
    <definedName name="IQ_PE_EXCL_FWD_REUT">"c4049"</definedName>
    <definedName name="IQ_PE_NORMALIZED">"c2207"</definedName>
    <definedName name="IQ_PE_RATIO">"c1610"</definedName>
    <definedName name="IQ_PEG_FWD">"c1863"</definedName>
    <definedName name="IQ_PEG_FWD_CIQ">"c4045"</definedName>
    <definedName name="IQ_PEG_FWD_REUT">"c4052"</definedName>
    <definedName name="IQ_PENSION">"c1031"</definedName>
    <definedName name="IQ_PENSION_ACCRUED_LIAB">"c3134"</definedName>
    <definedName name="IQ_PENSION_ACCRUED_LIAB_DOM">"c3132"</definedName>
    <definedName name="IQ_PENSION_ACCRUED_LIAB_FOREIGN">"c3133"</definedName>
    <definedName name="IQ_PENSION_ACCUM_OTHER_CI">"c3140"</definedName>
    <definedName name="IQ_PENSION_ACCUM_OTHER_CI_DOM">"c3138"</definedName>
    <definedName name="IQ_PENSION_ACCUM_OTHER_CI_FOREIGN">"c3139"</definedName>
    <definedName name="IQ_PENSION_ACCUMULATED_OBLIGATION">"c3570"</definedName>
    <definedName name="IQ_PENSION_ACCUMULATED_OBLIGATION_DOMESTIC">"c3568"</definedName>
    <definedName name="IQ_PENSION_ACCUMULATED_OBLIGATION_FOREIGN">"c3569"</definedName>
    <definedName name="IQ_PENSION_ACT_NEXT">"c5738"</definedName>
    <definedName name="IQ_PENSION_ACT_NEXT_DOM">"c5736"</definedName>
    <definedName name="IQ_PENSION_ACT_NEXT_FOREIGN">"c5737"</definedName>
    <definedName name="IQ_PENSION_AMT_RECOG_NEXT_DOM">"c5745"</definedName>
    <definedName name="IQ_PENSION_AMT_RECOG_NEXT_FOREIGN">"c5746"</definedName>
    <definedName name="IQ_PENSION_AMT_RECOG_PERIOD">"c5747"</definedName>
    <definedName name="IQ_PENSION_ASSETS">"c3182"</definedName>
    <definedName name="IQ_PENSION_ASSETS_ACQ">"c3173"</definedName>
    <definedName name="IQ_PENSION_ASSETS_ACQ_DOM">"c3171"</definedName>
    <definedName name="IQ_PENSION_ASSETS_ACQ_FOREIGN">"c3172"</definedName>
    <definedName name="IQ_PENSION_ASSETS_ACTUAL_RETURN">"c3158"</definedName>
    <definedName name="IQ_PENSION_ASSETS_ACTUAL_RETURN_DOM">"c3156"</definedName>
    <definedName name="IQ_PENSION_ASSETS_ACTUAL_RETURN_FOREIGN">"c3157"</definedName>
    <definedName name="IQ_PENSION_ASSETS_BEG">"c3155"</definedName>
    <definedName name="IQ_PENSION_ASSETS_BEG_DOM">"c3153"</definedName>
    <definedName name="IQ_PENSION_ASSETS_BEG_FOREIGN">"c3154"</definedName>
    <definedName name="IQ_PENSION_ASSETS_BENEFITS_PAID">"c3167"</definedName>
    <definedName name="IQ_PENSION_ASSETS_BENEFITS_PAID_DOM">"c3165"</definedName>
    <definedName name="IQ_PENSION_ASSETS_BENEFITS_PAID_FOREIGN">"c3166"</definedName>
    <definedName name="IQ_PENSION_ASSETS_CURTAIL">"c3176"</definedName>
    <definedName name="IQ_PENSION_ASSETS_CURTAIL_DOM">"c3174"</definedName>
    <definedName name="IQ_PENSION_ASSETS_CURTAIL_FOREIGN">"c3175"</definedName>
    <definedName name="IQ_PENSION_ASSETS_DOM">"c3180"</definedName>
    <definedName name="IQ_PENSION_ASSETS_EMPLOYER_CONTRIBUTIONS">"c3161"</definedName>
    <definedName name="IQ_PENSION_ASSETS_EMPLOYER_CONTRIBUTIONS_DOM">"c3159"</definedName>
    <definedName name="IQ_PENSION_ASSETS_EMPLOYER_CONTRIBUTIONS_FOREIGN">"c3160"</definedName>
    <definedName name="IQ_PENSION_ASSETS_FOREIGN">"c3181"</definedName>
    <definedName name="IQ_PENSION_ASSETS_FX_ADJ">"c3170"</definedName>
    <definedName name="IQ_PENSION_ASSETS_FX_ADJ_DOM">"c3168"</definedName>
    <definedName name="IQ_PENSION_ASSETS_FX_ADJ_FOREIGN">"c3169"</definedName>
    <definedName name="IQ_PENSION_ASSETS_OTHER_PLAN_ADJ">"c3179"</definedName>
    <definedName name="IQ_PENSION_ASSETS_OTHER_PLAN_ADJ_DOM">"c3177"</definedName>
    <definedName name="IQ_PENSION_ASSETS_OTHER_PLAN_ADJ_FOREIGN">"c3178"</definedName>
    <definedName name="IQ_PENSION_ASSETS_PARTICIP_CONTRIBUTIONS">"c3164"</definedName>
    <definedName name="IQ_PENSION_ASSETS_PARTICIP_CONTRIBUTIONS_DOM">"c3162"</definedName>
    <definedName name="IQ_PENSION_ASSETS_PARTICIP_CONTRIBUTIONS_FOREIGN">"c3163"</definedName>
    <definedName name="IQ_PENSION_BENEFIT_INFO_DATE">"c3230"</definedName>
    <definedName name="IQ_PENSION_BENEFIT_INFO_DATE_DOM">"c3228"</definedName>
    <definedName name="IQ_PENSION_BENEFIT_INFO_DATE_FOREIGN">"c3229"</definedName>
    <definedName name="IQ_PENSION_BREAKDOWN_EQ">"c3101"</definedName>
    <definedName name="IQ_PENSION_BREAKDOWN_EQ_DOM">"c3099"</definedName>
    <definedName name="IQ_PENSION_BREAKDOWN_EQ_FOREIGN">"c3100"</definedName>
    <definedName name="IQ_PENSION_BREAKDOWN_FI">"c3104"</definedName>
    <definedName name="IQ_PENSION_BREAKDOWN_FI_DOM">"c3102"</definedName>
    <definedName name="IQ_PENSION_BREAKDOWN_FI_FOREIGN">"c3103"</definedName>
    <definedName name="IQ_PENSION_BREAKDOWN_OTHER">"c3110"</definedName>
    <definedName name="IQ_PENSION_BREAKDOWN_OTHER_DOM">"c3108"</definedName>
    <definedName name="IQ_PENSION_BREAKDOWN_OTHER_FOREIGN">"c3109"</definedName>
    <definedName name="IQ_PENSION_BREAKDOWN_PCT_EQ">"c3089"</definedName>
    <definedName name="IQ_PENSION_BREAKDOWN_PCT_EQ_DOM">"c3087"</definedName>
    <definedName name="IQ_PENSION_BREAKDOWN_PCT_EQ_FOREIGN">"c3088"</definedName>
    <definedName name="IQ_PENSION_BREAKDOWN_PCT_FI">"c3092"</definedName>
    <definedName name="IQ_PENSION_BREAKDOWN_PCT_FI_DOM">"c3090"</definedName>
    <definedName name="IQ_PENSION_BREAKDOWN_PCT_FI_FOREIGN">"c3091"</definedName>
    <definedName name="IQ_PENSION_BREAKDOWN_PCT_OTHER">"c3098"</definedName>
    <definedName name="IQ_PENSION_BREAKDOWN_PCT_OTHER_DOM">"c3096"</definedName>
    <definedName name="IQ_PENSION_BREAKDOWN_PCT_OTHER_FOREIGN">"c3097"</definedName>
    <definedName name="IQ_PENSION_BREAKDOWN_PCT_RE">"c3095"</definedName>
    <definedName name="IQ_PENSION_BREAKDOWN_PCT_RE_DOM">"c3093"</definedName>
    <definedName name="IQ_PENSION_BREAKDOWN_PCT_RE_FOREIGN">"c3094"</definedName>
    <definedName name="IQ_PENSION_BREAKDOWN_RE">"c3107"</definedName>
    <definedName name="IQ_PENSION_BREAKDOWN_RE_DOM">"c3105"</definedName>
    <definedName name="IQ_PENSION_BREAKDOWN_RE_FOREIGN">"c3106"</definedName>
    <definedName name="IQ_PENSION_CI_ACT">"c5723"</definedName>
    <definedName name="IQ_PENSION_CI_ACT_DOM">"c5721"</definedName>
    <definedName name="IQ_PENSION_CI_ACT_FOREIGN">"c5722"</definedName>
    <definedName name="IQ_PENSION_CI_NET_AMT_RECOG">"c5735"</definedName>
    <definedName name="IQ_PENSION_CI_NET_AMT_RECOG_DOM">"c5733"</definedName>
    <definedName name="IQ_PENSION_CI_NET_AMT_RECOG_FOREIGN">"c5734"</definedName>
    <definedName name="IQ_PENSION_CI_OTHER_MISC_ADJ">"c5732"</definedName>
    <definedName name="IQ_PENSION_CI_OTHER_MISC_ADJ_DOM">"c5730"</definedName>
    <definedName name="IQ_PENSION_CI_OTHER_MISC_ADJ_FOREIGN">"c5731"</definedName>
    <definedName name="IQ_PENSION_CI_PRIOR_SERVICE">"c5726"</definedName>
    <definedName name="IQ_PENSION_CI_PRIOR_SERVICE_DOM">"c5724"</definedName>
    <definedName name="IQ_PENSION_CI_PRIOR_SERVICE_FOREIGN">"c5725"</definedName>
    <definedName name="IQ_PENSION_CI_TRANSITION">"c5729"</definedName>
    <definedName name="IQ_PENSION_CI_TRANSITION_DOM">"c5727"</definedName>
    <definedName name="IQ_PENSION_CI_TRANSITION_FOREIGN">"c5728"</definedName>
    <definedName name="IQ_PENSION_CL">"c5753"</definedName>
    <definedName name="IQ_PENSION_CL_DOM">"c5751"</definedName>
    <definedName name="IQ_PENSION_CL_FOREIGN">"c5752"</definedName>
    <definedName name="IQ_PENSION_CONTRIBUTION_TOTAL_COST">"c3559"</definedName>
    <definedName name="IQ_PENSION_DISC_RATE_MAX">"c3236"</definedName>
    <definedName name="IQ_PENSION_DISC_RATE_MAX_DOM">"c3234"</definedName>
    <definedName name="IQ_PENSION_DISC_RATE_MAX_FOREIGN">"c3235"</definedName>
    <definedName name="IQ_PENSION_DISC_RATE_MIN">"c3233"</definedName>
    <definedName name="IQ_PENSION_DISC_RATE_MIN_DOM">"c3231"</definedName>
    <definedName name="IQ_PENSION_DISC_RATE_MIN_FOREIGN">"c3232"</definedName>
    <definedName name="IQ_PENSION_DISCOUNT_RATE_DOMESTIC">"c3573"</definedName>
    <definedName name="IQ_PENSION_DISCOUNT_RATE_FOREIGN">"c3574"</definedName>
    <definedName name="IQ_PENSION_EST_BENEFIT_1YR">"c3113"</definedName>
    <definedName name="IQ_PENSION_EST_BENEFIT_1YR_DOM">"c3111"</definedName>
    <definedName name="IQ_PENSION_EST_BENEFIT_1YR_FOREIGN">"c3112"</definedName>
    <definedName name="IQ_PENSION_EST_BENEFIT_2YR">"c3116"</definedName>
    <definedName name="IQ_PENSION_EST_BENEFIT_2YR_DOM">"c3114"</definedName>
    <definedName name="IQ_PENSION_EST_BENEFIT_2YR_FOREIGN">"c3115"</definedName>
    <definedName name="IQ_PENSION_EST_BENEFIT_3YR">"c3119"</definedName>
    <definedName name="IQ_PENSION_EST_BENEFIT_3YR_DOM">"c3117"</definedName>
    <definedName name="IQ_PENSION_EST_BENEFIT_3YR_FOREIGN">"c3118"</definedName>
    <definedName name="IQ_PENSION_EST_BENEFIT_4YR">"c3122"</definedName>
    <definedName name="IQ_PENSION_EST_BENEFIT_4YR_DOM">"c3120"</definedName>
    <definedName name="IQ_PENSION_EST_BENEFIT_4YR_FOREIGN">"c3121"</definedName>
    <definedName name="IQ_PENSION_EST_BENEFIT_5YR">"c3125"</definedName>
    <definedName name="IQ_PENSION_EST_BENEFIT_5YR_DOM">"c3123"</definedName>
    <definedName name="IQ_PENSION_EST_BENEFIT_5YR_FOREIGN">"c3124"</definedName>
    <definedName name="IQ_PENSION_EST_BENEFIT_AFTER5">"c3128"</definedName>
    <definedName name="IQ_PENSION_EST_BENEFIT_AFTER5_DOM">"c3126"</definedName>
    <definedName name="IQ_PENSION_EST_BENEFIT_AFTER5_FOREIGN">"c3127"</definedName>
    <definedName name="IQ_PENSION_EST_CONTRIBUTIONS_NEXTYR">"c3218"</definedName>
    <definedName name="IQ_PENSION_EST_CONTRIBUTIONS_NEXTYR_DOM">"c3216"</definedName>
    <definedName name="IQ_PENSION_EST_CONTRIBUTIONS_NEXTYR_FOREIGN">"c3217"</definedName>
    <definedName name="IQ_PENSION_EXP_RATE_RETURN_MAX">"c3248"</definedName>
    <definedName name="IQ_PENSION_EXP_RATE_RETURN_MAX_DOM">"c3246"</definedName>
    <definedName name="IQ_PENSION_EXP_RATE_RETURN_MAX_FOREIGN">"c3247"</definedName>
    <definedName name="IQ_PENSION_EXP_RATE_RETURN_MIN">"c3245"</definedName>
    <definedName name="IQ_PENSION_EXP_RATE_RETURN_MIN_DOM">"c3243"</definedName>
    <definedName name="IQ_PENSION_EXP_RATE_RETURN_MIN_FOREIGN">"c3244"</definedName>
    <definedName name="IQ_PENSION_EXP_RETURN_DOMESTIC">"c3571"</definedName>
    <definedName name="IQ_PENSION_EXP_RETURN_FOREIGN">"c3572"</definedName>
    <definedName name="IQ_PENSION_INTAN_ASSETS">"c3137"</definedName>
    <definedName name="IQ_PENSION_INTAN_ASSETS_DOM">"c3135"</definedName>
    <definedName name="IQ_PENSION_INTAN_ASSETS_FOREIGN">"c3136"</definedName>
    <definedName name="IQ_PENSION_INTEREST_COST">"c3582"</definedName>
    <definedName name="IQ_PENSION_INTEREST_COST_DOM">"c3580"</definedName>
    <definedName name="IQ_PENSION_INTEREST_COST_FOREIGN">"c3581"</definedName>
    <definedName name="IQ_PENSION_LT_ASSETS">"c5750"</definedName>
    <definedName name="IQ_PENSION_LT_ASSETS_DOM">"c5748"</definedName>
    <definedName name="IQ_PENSION_LT_ASSETS_FOREIGN">"c5749"</definedName>
    <definedName name="IQ_PENSION_LT_LIAB">"c5756"</definedName>
    <definedName name="IQ_PENSION_LT_LIAB_DOM">"c5754"</definedName>
    <definedName name="IQ_PENSION_LT_LIAB_FOREIGN">"c5755"</definedName>
    <definedName name="IQ_PENSION_NET_ASSET_RECOG">"c3152"</definedName>
    <definedName name="IQ_PENSION_NET_ASSET_RECOG_DOM">"c3150"</definedName>
    <definedName name="IQ_PENSION_NET_ASSET_RECOG_FOREIGN">"c3151"</definedName>
    <definedName name="IQ_PENSION_OBLIGATION_ACQ">"c3206"</definedName>
    <definedName name="IQ_PENSION_OBLIGATION_ACQ_DOM">"c3204"</definedName>
    <definedName name="IQ_PENSION_OBLIGATION_ACQ_FOREIGN">"c3205"</definedName>
    <definedName name="IQ_PENSION_OBLIGATION_ACTUARIAL_GAIN_LOSS">"c3197"</definedName>
    <definedName name="IQ_PENSION_OBLIGATION_ACTUARIAL_GAIN_LOSS_DOM">"c3195"</definedName>
    <definedName name="IQ_PENSION_OBLIGATION_ACTUARIAL_GAIN_LOSS_FOREIGN">"c3196"</definedName>
    <definedName name="IQ_PENSION_OBLIGATION_BEG">"c3185"</definedName>
    <definedName name="IQ_PENSION_OBLIGATION_BEG_DOM">"c3183"</definedName>
    <definedName name="IQ_PENSION_OBLIGATION_BEG_FOREIGN">"c3184"</definedName>
    <definedName name="IQ_PENSION_OBLIGATION_CURTAIL">"c3209"</definedName>
    <definedName name="IQ_PENSION_OBLIGATION_CURTAIL_DOM">"c3207"</definedName>
    <definedName name="IQ_PENSION_OBLIGATION_CURTAIL_FOREIGN">"c3208"</definedName>
    <definedName name="IQ_PENSION_OBLIGATION_EMPLOYEE_CONTRIBUTIONS">"c3194"</definedName>
    <definedName name="IQ_PENSION_OBLIGATION_EMPLOYEE_CONTRIBUTIONS_DOM">"c3192"</definedName>
    <definedName name="IQ_PENSION_OBLIGATION_EMPLOYEE_CONTRIBUTIONS_FOREIGN">"c3193"</definedName>
    <definedName name="IQ_PENSION_OBLIGATION_FX_ADJ">"c3203"</definedName>
    <definedName name="IQ_PENSION_OBLIGATION_FX_ADJ_DOM">"c3201"</definedName>
    <definedName name="IQ_PENSION_OBLIGATION_FX_ADJ_FOREIGN">"c3202"</definedName>
    <definedName name="IQ_PENSION_OBLIGATION_INTEREST_COST">"c3191"</definedName>
    <definedName name="IQ_PENSION_OBLIGATION_INTEREST_COST_DOM">"c3189"</definedName>
    <definedName name="IQ_PENSION_OBLIGATION_INTEREST_COST_FOREIGN">"c3190"</definedName>
    <definedName name="IQ_PENSION_OBLIGATION_OTHER_COST">"c3555"</definedName>
    <definedName name="IQ_PENSION_OBLIGATION_OTHER_COST_DOM">"c3553"</definedName>
    <definedName name="IQ_PENSION_OBLIGATION_OTHER_COST_FOREIGN">"c3554"</definedName>
    <definedName name="IQ_PENSION_OBLIGATION_OTHER_PLAN_ADJ">"c3212"</definedName>
    <definedName name="IQ_PENSION_OBLIGATION_OTHER_PLAN_ADJ_DOM">"c3210"</definedName>
    <definedName name="IQ_PENSION_OBLIGATION_OTHER_PLAN_ADJ_FOREIGN">"c3211"</definedName>
    <definedName name="IQ_PENSION_OBLIGATION_PAID">"c3200"</definedName>
    <definedName name="IQ_PENSION_OBLIGATION_PAID_DOM">"c3198"</definedName>
    <definedName name="IQ_PENSION_OBLIGATION_PAID_FOREIGN">"c3199"</definedName>
    <definedName name="IQ_PENSION_OBLIGATION_PROJECTED">"c3215"</definedName>
    <definedName name="IQ_PENSION_OBLIGATION_PROJECTED_DOM">"c3213"</definedName>
    <definedName name="IQ_PENSION_OBLIGATION_PROJECTED_FOREIGN">"c3214"</definedName>
    <definedName name="IQ_PENSION_OBLIGATION_ROA">"c3552"</definedName>
    <definedName name="IQ_PENSION_OBLIGATION_ROA_DOM">"c3550"</definedName>
    <definedName name="IQ_PENSION_OBLIGATION_ROA_FOREIGN">"c3551"</definedName>
    <definedName name="IQ_PENSION_OBLIGATION_SERVICE_COST">"c3188"</definedName>
    <definedName name="IQ_PENSION_OBLIGATION_SERVICE_COST_DOM">"c3186"</definedName>
    <definedName name="IQ_PENSION_OBLIGATION_SERVICE_COST_FOREIGN">"c3187"</definedName>
    <definedName name="IQ_PENSION_OBLIGATION_TOTAL_COST">"c3558"</definedName>
    <definedName name="IQ_PENSION_OBLIGATION_TOTAL_COST_DOM">"c3556"</definedName>
    <definedName name="IQ_PENSION_OBLIGATION_TOTAL_COST_FOREIGN">"c3557"</definedName>
    <definedName name="IQ_PENSION_OTHER">"c3143"</definedName>
    <definedName name="IQ_PENSION_OTHER_ADJ">"c3149"</definedName>
    <definedName name="IQ_PENSION_OTHER_ADJ_DOM">"c3147"</definedName>
    <definedName name="IQ_PENSION_OTHER_ADJ_FOREIGN">"c3148"</definedName>
    <definedName name="IQ_PENSION_OTHER_DOM">"c3141"</definedName>
    <definedName name="IQ_PENSION_OTHER_FOREIGN">"c3142"</definedName>
    <definedName name="IQ_PENSION_PBO_ASSUMED_RATE_RET_MAX">"c3254"</definedName>
    <definedName name="IQ_PENSION_PBO_ASSUMED_RATE_RET_MAX_DOM">"c3252"</definedName>
    <definedName name="IQ_PENSION_PBO_ASSUMED_RATE_RET_MAX_FOREIGN">"c3253"</definedName>
    <definedName name="IQ_PENSION_PBO_ASSUMED_RATE_RET_MIN">"c3251"</definedName>
    <definedName name="IQ_PENSION_PBO_ASSUMED_RATE_RET_MIN_DOM">"c3249"</definedName>
    <definedName name="IQ_PENSION_PBO_ASSUMED_RATE_RET_MIN_FOREIGN">"c3250"</definedName>
    <definedName name="IQ_PENSION_PBO_RATE_COMP_INCREASE_MAX">"c3260"</definedName>
    <definedName name="IQ_PENSION_PBO_RATE_COMP_INCREASE_MAX_DOM">"c3258"</definedName>
    <definedName name="IQ_PENSION_PBO_RATE_COMP_INCREASE_MAX_FOREIGN">"c3259"</definedName>
    <definedName name="IQ_PENSION_PBO_RATE_COMP_INCREASE_MIN">"c3257"</definedName>
    <definedName name="IQ_PENSION_PBO_RATE_COMP_INCREASE_MIN_DOM">"c3255"</definedName>
    <definedName name="IQ_PENSION_PBO_RATE_COMP_INCREASE_MIN_FOREIGN">"c3256"</definedName>
    <definedName name="IQ_PENSION_PREPAID_COST">"c3131"</definedName>
    <definedName name="IQ_PENSION_PREPAID_COST_DOM">"c3129"</definedName>
    <definedName name="IQ_PENSION_PREPAID_COST_FOREIGN">"c3130"</definedName>
    <definedName name="IQ_PENSION_PRIOR_SERVICE_NEXT">"c5741"</definedName>
    <definedName name="IQ_PENSION_PRIOR_SERVICE_NEXT_DOM">"c5739"</definedName>
    <definedName name="IQ_PENSION_PRIOR_SERVICE_NEXT_FOREIGN">"c5740"</definedName>
    <definedName name="IQ_PENSION_PROJECTED_OBLIGATION">"c3566"</definedName>
    <definedName name="IQ_PENSION_PROJECTED_OBLIGATION_DOMESTIC">"c3564"</definedName>
    <definedName name="IQ_PENSION_PROJECTED_OBLIGATION_FOREIGN">"c3565"</definedName>
    <definedName name="IQ_PENSION_QUART_ADDL_CONTRIBUTIONS_EXP">"c3224"</definedName>
    <definedName name="IQ_PENSION_QUART_ADDL_CONTRIBUTIONS_EXP_DOM">"c3222"</definedName>
    <definedName name="IQ_PENSION_QUART_ADDL_CONTRIBUTIONS_EXP_FOREIGN">"c3223"</definedName>
    <definedName name="IQ_PENSION_QUART_EMPLOYER_CONTRIBUTIONS">"c3221"</definedName>
    <definedName name="IQ_PENSION_QUART_EMPLOYER_CONTRIBUTIONS_DOM">"c3219"</definedName>
    <definedName name="IQ_PENSION_QUART_EMPLOYER_CONTRIBUTIONS_FOREIGN">"c3220"</definedName>
    <definedName name="IQ_PENSION_RATE_COMP_GROWTH_DOMESTIC">"c3575"</definedName>
    <definedName name="IQ_PENSION_RATE_COMP_GROWTH_FOREIGN">"c3576"</definedName>
    <definedName name="IQ_PENSION_RATE_COMP_INCREASE_MAX">"c3242"</definedName>
    <definedName name="IQ_PENSION_RATE_COMP_INCREASE_MAX_DOM">"c3240"</definedName>
    <definedName name="IQ_PENSION_RATE_COMP_INCREASE_MAX_FOREIGN">"c3241"</definedName>
    <definedName name="IQ_PENSION_RATE_COMP_INCREASE_MIN">"c3239"</definedName>
    <definedName name="IQ_PENSION_RATE_COMP_INCREASE_MIN_DOM">"c3237"</definedName>
    <definedName name="IQ_PENSION_RATE_COMP_INCREASE_MIN_FOREIGN">"c3238"</definedName>
    <definedName name="IQ_PENSION_SERVICE_COST">"c3579"</definedName>
    <definedName name="IQ_PENSION_SERVICE_COST_DOM">"c3577"</definedName>
    <definedName name="IQ_PENSION_SERVICE_COST_FOREIGN">"c3578"</definedName>
    <definedName name="IQ_PENSION_TOTAL_ASSETS">"c3563"</definedName>
    <definedName name="IQ_PENSION_TOTAL_ASSETS_DOMESTIC">"c3561"</definedName>
    <definedName name="IQ_PENSION_TOTAL_ASSETS_FOREIGN">"c3562"</definedName>
    <definedName name="IQ_PENSION_TOTAL_EXP">"c3560"</definedName>
    <definedName name="IQ_PENSION_TRANSITION_NEXT">"c5744"</definedName>
    <definedName name="IQ_PENSION_TRANSITION_NEXT_DOM">"c5742"</definedName>
    <definedName name="IQ_PENSION_TRANSITION_NEXT_FOREIGN">"c5743"</definedName>
    <definedName name="IQ_PENSION_UNFUNDED_ADDL_MIN_LIAB">"c3227"</definedName>
    <definedName name="IQ_PENSION_UNFUNDED_ADDL_MIN_LIAB_DOM">"c3225"</definedName>
    <definedName name="IQ_PENSION_UNFUNDED_ADDL_MIN_LIAB_FOREIGN">"c3226"</definedName>
    <definedName name="IQ_PENSION_UNRECOG_PRIOR">"c3146"</definedName>
    <definedName name="IQ_PENSION_UNRECOG_PRIOR_DOM">"c3144"</definedName>
    <definedName name="IQ_PENSION_UNRECOG_PRIOR_FOREIGN">"c3145"</definedName>
    <definedName name="IQ_PENSION_UV_LIAB">"c3567"</definedName>
    <definedName name="IQ_PERCENT_CHANGE_EST_5YR_GROWTH_RATE_12MONTHS">"c1852"</definedName>
    <definedName name="IQ_PERCENT_CHANGE_EST_5YR_GROWTH_RATE_12MONTHS_CIQ">"c3790"</definedName>
    <definedName name="IQ_PERCENT_CHANGE_EST_5YR_GROWTH_RATE_12MONTHS_REUT">"c3959"</definedName>
    <definedName name="IQ_PERCENT_CHANGE_EST_5YR_GROWTH_RATE_18MONTHS">"c1853"</definedName>
    <definedName name="IQ_PERCENT_CHANGE_EST_5YR_GROWTH_RATE_18MONTHS_CIQ">"c3791"</definedName>
    <definedName name="IQ_PERCENT_CHANGE_EST_5YR_GROWTH_RATE_18MONTHS_REUT">"c3960"</definedName>
    <definedName name="IQ_PERCENT_CHANGE_EST_5YR_GROWTH_RATE_3MONTHS">"c1849"</definedName>
    <definedName name="IQ_PERCENT_CHANGE_EST_5YR_GROWTH_RATE_3MONTHS_CIQ">"c3787"</definedName>
    <definedName name="IQ_PERCENT_CHANGE_EST_5YR_GROWTH_RATE_3MONTHS_REUT">"c3956"</definedName>
    <definedName name="IQ_PERCENT_CHANGE_EST_5YR_GROWTH_RATE_6MONTHS">"c1850"</definedName>
    <definedName name="IQ_PERCENT_CHANGE_EST_5YR_GROWTH_RATE_6MONTHS_CIQ">"c3788"</definedName>
    <definedName name="IQ_PERCENT_CHANGE_EST_5YR_GROWTH_RATE_6MONTHS_REUT">"c3957"</definedName>
    <definedName name="IQ_PERCENT_CHANGE_EST_5YR_GROWTH_RATE_9MONTHS">"c1851"</definedName>
    <definedName name="IQ_PERCENT_CHANGE_EST_5YR_GROWTH_RATE_9MONTHS_CIQ">"c3789"</definedName>
    <definedName name="IQ_PERCENT_CHANGE_EST_5YR_GROWTH_RATE_9MONTHS_REUT">"c3958"</definedName>
    <definedName name="IQ_PERCENT_CHANGE_EST_5YR_GROWTH_RATE_DAY">"c1846"</definedName>
    <definedName name="IQ_PERCENT_CHANGE_EST_5YR_GROWTH_RATE_DAY_CIQ">"c3785"</definedName>
    <definedName name="IQ_PERCENT_CHANGE_EST_5YR_GROWTH_RATE_DAY_REUT">"c3954"</definedName>
    <definedName name="IQ_PERCENT_CHANGE_EST_5YR_GROWTH_RATE_MONTH">"c1848"</definedName>
    <definedName name="IQ_PERCENT_CHANGE_EST_5YR_GROWTH_RATE_MONTH_CIQ">"c3786"</definedName>
    <definedName name="IQ_PERCENT_CHANGE_EST_5YR_GROWTH_RATE_MONTH_REUT">"c3955"</definedName>
    <definedName name="IQ_PERCENT_CHANGE_EST_5YR_GROWTH_RATE_WEEK">"c1847"</definedName>
    <definedName name="IQ_PERCENT_CHANGE_EST_5YR_GROWTH_RATE_WEEK_CIQ">"c3797"</definedName>
    <definedName name="IQ_PERCENT_CHANGE_EST_5YR_GROWTH_RATE_WEEK_REUT">"c5435"</definedName>
    <definedName name="IQ_PERCENT_CHANGE_EST_CFPS_12MONTHS">"c1812"</definedName>
    <definedName name="IQ_PERCENT_CHANGE_EST_CFPS_12MONTHS_CIQ">"c3755"</definedName>
    <definedName name="IQ_PERCENT_CHANGE_EST_CFPS_12MONTHS_REUT">"c3924"</definedName>
    <definedName name="IQ_PERCENT_CHANGE_EST_CFPS_18MONTHS">"c1813"</definedName>
    <definedName name="IQ_PERCENT_CHANGE_EST_CFPS_18MONTHS_CIQ">"c3756"</definedName>
    <definedName name="IQ_PERCENT_CHANGE_EST_CFPS_18MONTHS_REUT">"c3925"</definedName>
    <definedName name="IQ_PERCENT_CHANGE_EST_CFPS_3MONTHS">"c1809"</definedName>
    <definedName name="IQ_PERCENT_CHANGE_EST_CFPS_3MONTHS_CIQ">"c3752"</definedName>
    <definedName name="IQ_PERCENT_CHANGE_EST_CFPS_3MONTHS_REUT">"c3921"</definedName>
    <definedName name="IQ_PERCENT_CHANGE_EST_CFPS_6MONTHS">"c1810"</definedName>
    <definedName name="IQ_PERCENT_CHANGE_EST_CFPS_6MONTHS_CIQ">"c3753"</definedName>
    <definedName name="IQ_PERCENT_CHANGE_EST_CFPS_6MONTHS_REUT">"c3922"</definedName>
    <definedName name="IQ_PERCENT_CHANGE_EST_CFPS_9MONTHS">"c1811"</definedName>
    <definedName name="IQ_PERCENT_CHANGE_EST_CFPS_9MONTHS_CIQ">"c3754"</definedName>
    <definedName name="IQ_PERCENT_CHANGE_EST_CFPS_9MONTHS_REUT">"c3923"</definedName>
    <definedName name="IQ_PERCENT_CHANGE_EST_CFPS_DAY">"c1806"</definedName>
    <definedName name="IQ_PERCENT_CHANGE_EST_CFPS_DAY_CIQ">"c3750"</definedName>
    <definedName name="IQ_PERCENT_CHANGE_EST_CFPS_DAY_REUT">"c3919"</definedName>
    <definedName name="IQ_PERCENT_CHANGE_EST_CFPS_MONTH">"c1808"</definedName>
    <definedName name="IQ_PERCENT_CHANGE_EST_CFPS_MONTH_CIQ">"c3751"</definedName>
    <definedName name="IQ_PERCENT_CHANGE_EST_CFPS_MONTH_REUT">"c3920"</definedName>
    <definedName name="IQ_PERCENT_CHANGE_EST_CFPS_WEEK">"c1807"</definedName>
    <definedName name="IQ_PERCENT_CHANGE_EST_CFPS_WEEK_CIQ">"c3793"</definedName>
    <definedName name="IQ_PERCENT_CHANGE_EST_CFPS_WEEK_REUT">"c3962"</definedName>
    <definedName name="IQ_PERCENT_CHANGE_EST_DPS_12MONTHS">"c1820"</definedName>
    <definedName name="IQ_PERCENT_CHANGE_EST_DPS_12MONTHS_CIQ">"c3762"</definedName>
    <definedName name="IQ_PERCENT_CHANGE_EST_DPS_12MONTHS_REUT">"c3931"</definedName>
    <definedName name="IQ_PERCENT_CHANGE_EST_DPS_18MONTHS">"c1821"</definedName>
    <definedName name="IQ_PERCENT_CHANGE_EST_DPS_18MONTHS_CIQ">"c3763"</definedName>
    <definedName name="IQ_PERCENT_CHANGE_EST_DPS_18MONTHS_REUT">"c3932"</definedName>
    <definedName name="IQ_PERCENT_CHANGE_EST_DPS_3MONTHS">"c1817"</definedName>
    <definedName name="IQ_PERCENT_CHANGE_EST_DPS_3MONTHS_CIQ">"c3759"</definedName>
    <definedName name="IQ_PERCENT_CHANGE_EST_DPS_3MONTHS_REUT">"c3928"</definedName>
    <definedName name="IQ_PERCENT_CHANGE_EST_DPS_6MONTHS">"c1818"</definedName>
    <definedName name="IQ_PERCENT_CHANGE_EST_DPS_6MONTHS_CIQ">"c3760"</definedName>
    <definedName name="IQ_PERCENT_CHANGE_EST_DPS_6MONTHS_REUT">"c3929"</definedName>
    <definedName name="IQ_PERCENT_CHANGE_EST_DPS_9MONTHS">"c1819"</definedName>
    <definedName name="IQ_PERCENT_CHANGE_EST_DPS_9MONTHS_CIQ">"c3761"</definedName>
    <definedName name="IQ_PERCENT_CHANGE_EST_DPS_9MONTHS_REUT">"c3930"</definedName>
    <definedName name="IQ_PERCENT_CHANGE_EST_DPS_DAY">"c1814"</definedName>
    <definedName name="IQ_PERCENT_CHANGE_EST_DPS_DAY_CIQ">"c3757"</definedName>
    <definedName name="IQ_PERCENT_CHANGE_EST_DPS_DAY_REUT">"c3926"</definedName>
    <definedName name="IQ_PERCENT_CHANGE_EST_DPS_MONTH">"c1816"</definedName>
    <definedName name="IQ_PERCENT_CHANGE_EST_DPS_MONTH_CIQ">"c3758"</definedName>
    <definedName name="IQ_PERCENT_CHANGE_EST_DPS_MONTH_REUT">"c3927"</definedName>
    <definedName name="IQ_PERCENT_CHANGE_EST_DPS_WEEK">"c1815"</definedName>
    <definedName name="IQ_PERCENT_CHANGE_EST_DPS_WEEK_CIQ">"c3794"</definedName>
    <definedName name="IQ_PERCENT_CHANGE_EST_DPS_WEEK_REUT">"c3963"</definedName>
    <definedName name="IQ_PERCENT_CHANGE_EST_EBITDA_12MONTHS">"c1804"</definedName>
    <definedName name="IQ_PERCENT_CHANGE_EST_EBITDA_12MONTHS_CIQ">"c3748"</definedName>
    <definedName name="IQ_PERCENT_CHANGE_EST_EBITDA_12MONTHS_REUT">"c3917"</definedName>
    <definedName name="IQ_PERCENT_CHANGE_EST_EBITDA_18MONTHS">"c1805"</definedName>
    <definedName name="IQ_PERCENT_CHANGE_EST_EBITDA_18MONTHS_CIQ">"c3749"</definedName>
    <definedName name="IQ_PERCENT_CHANGE_EST_EBITDA_18MONTHS_REUT">"c3918"</definedName>
    <definedName name="IQ_PERCENT_CHANGE_EST_EBITDA_3MONTHS">"c1801"</definedName>
    <definedName name="IQ_PERCENT_CHANGE_EST_EBITDA_3MONTHS_CIQ">"c3745"</definedName>
    <definedName name="IQ_PERCENT_CHANGE_EST_EBITDA_3MONTHS_REUT">"c3914"</definedName>
    <definedName name="IQ_PERCENT_CHANGE_EST_EBITDA_6MONTHS">"c1802"</definedName>
    <definedName name="IQ_PERCENT_CHANGE_EST_EBITDA_6MONTHS_CIQ">"c3746"</definedName>
    <definedName name="IQ_PERCENT_CHANGE_EST_EBITDA_6MONTHS_REUT">"c3915"</definedName>
    <definedName name="IQ_PERCENT_CHANGE_EST_EBITDA_9MONTHS">"c1803"</definedName>
    <definedName name="IQ_PERCENT_CHANGE_EST_EBITDA_9MONTHS_CIQ">"c3747"</definedName>
    <definedName name="IQ_PERCENT_CHANGE_EST_EBITDA_9MONTHS_REUT">"c3916"</definedName>
    <definedName name="IQ_PERCENT_CHANGE_EST_EBITDA_DAY">"c1798"</definedName>
    <definedName name="IQ_PERCENT_CHANGE_EST_EBITDA_DAY_CIQ">"c3743"</definedName>
    <definedName name="IQ_PERCENT_CHANGE_EST_EBITDA_DAY_REUT">"c3912"</definedName>
    <definedName name="IQ_PERCENT_CHANGE_EST_EBITDA_MONTH">"c1800"</definedName>
    <definedName name="IQ_PERCENT_CHANGE_EST_EBITDA_MONTH_CIQ">"c3744"</definedName>
    <definedName name="IQ_PERCENT_CHANGE_EST_EBITDA_MONTH_REUT">"c3913"</definedName>
    <definedName name="IQ_PERCENT_CHANGE_EST_EBITDA_WEEK">"c1799"</definedName>
    <definedName name="IQ_PERCENT_CHANGE_EST_EBITDA_WEEK_CIQ">"c3792"</definedName>
    <definedName name="IQ_PERCENT_CHANGE_EST_EBITDA_WEEK_REUT">"c3961"</definedName>
    <definedName name="IQ_PERCENT_CHANGE_EST_EPS_12MONTHS">"c1788"</definedName>
    <definedName name="IQ_PERCENT_CHANGE_EST_EPS_12MONTHS_CIQ">"c3733"</definedName>
    <definedName name="IQ_PERCENT_CHANGE_EST_EPS_12MONTHS_REUT">"c3902"</definedName>
    <definedName name="IQ_PERCENT_CHANGE_EST_EPS_18MONTHS">"c1789"</definedName>
    <definedName name="IQ_PERCENT_CHANGE_EST_EPS_18MONTHS_CIQ">"c3734"</definedName>
    <definedName name="IQ_PERCENT_CHANGE_EST_EPS_18MONTHS_REUT">"c3903"</definedName>
    <definedName name="IQ_PERCENT_CHANGE_EST_EPS_3MONTHS">"c1785"</definedName>
    <definedName name="IQ_PERCENT_CHANGE_EST_EPS_3MONTHS_CIQ">"c3730"</definedName>
    <definedName name="IQ_PERCENT_CHANGE_EST_EPS_3MONTHS_REUT">"c3899"</definedName>
    <definedName name="IQ_PERCENT_CHANGE_EST_EPS_6MONTHS">"c1786"</definedName>
    <definedName name="IQ_PERCENT_CHANGE_EST_EPS_6MONTHS_CIQ">"c3731"</definedName>
    <definedName name="IQ_PERCENT_CHANGE_EST_EPS_6MONTHS_REUT">"c3900"</definedName>
    <definedName name="IQ_PERCENT_CHANGE_EST_EPS_9MONTHS">"c1787"</definedName>
    <definedName name="IQ_PERCENT_CHANGE_EST_EPS_9MONTHS_CIQ">"c3732"</definedName>
    <definedName name="IQ_PERCENT_CHANGE_EST_EPS_9MONTHS_REUT">"c3901"</definedName>
    <definedName name="IQ_PERCENT_CHANGE_EST_EPS_DAY">"c1782"</definedName>
    <definedName name="IQ_PERCENT_CHANGE_EST_EPS_DAY_CIQ">"c3727"</definedName>
    <definedName name="IQ_PERCENT_CHANGE_EST_EPS_DAY_REUT">"c3896"</definedName>
    <definedName name="IQ_PERCENT_CHANGE_EST_EPS_MONTH">"c1784"</definedName>
    <definedName name="IQ_PERCENT_CHANGE_EST_EPS_MONTH_CIQ">"c3729"</definedName>
    <definedName name="IQ_PERCENT_CHANGE_EST_EPS_MONTH_REUT">"c3898"</definedName>
    <definedName name="IQ_PERCENT_CHANGE_EST_EPS_WEEK">"c1783"</definedName>
    <definedName name="IQ_PERCENT_CHANGE_EST_EPS_WEEK_CIQ">"c3728"</definedName>
    <definedName name="IQ_PERCENT_CHANGE_EST_EPS_WEEK_REUT">"c3897"</definedName>
    <definedName name="IQ_PERCENT_CHANGE_EST_FFO_12MONTHS">"c1828"</definedName>
    <definedName name="IQ_PERCENT_CHANGE_EST_FFO_12MONTHS_CIQ">"c3769"</definedName>
    <definedName name="IQ_PERCENT_CHANGE_EST_FFO_12MONTHS_REUT">"c3938"</definedName>
    <definedName name="IQ_PERCENT_CHANGE_EST_FFO_18MONTHS">"c1829"</definedName>
    <definedName name="IQ_PERCENT_CHANGE_EST_FFO_18MONTHS_CIQ">"c3770"</definedName>
    <definedName name="IQ_PERCENT_CHANGE_EST_FFO_18MONTHS_REUT">"c3939"</definedName>
    <definedName name="IQ_PERCENT_CHANGE_EST_FFO_3MONTHS">"c1825"</definedName>
    <definedName name="IQ_PERCENT_CHANGE_EST_FFO_3MONTHS_CIQ">"c3766"</definedName>
    <definedName name="IQ_PERCENT_CHANGE_EST_FFO_3MONTHS_REUT">"c3935"</definedName>
    <definedName name="IQ_PERCENT_CHANGE_EST_FFO_6MONTHS">"c1826"</definedName>
    <definedName name="IQ_PERCENT_CHANGE_EST_FFO_6MONTHS_CIQ">"c3767"</definedName>
    <definedName name="IQ_PERCENT_CHANGE_EST_FFO_6MONTHS_REUT">"c3936"</definedName>
    <definedName name="IQ_PERCENT_CHANGE_EST_FFO_9MONTHS">"c1827"</definedName>
    <definedName name="IQ_PERCENT_CHANGE_EST_FFO_9MONTHS_CIQ">"c3768"</definedName>
    <definedName name="IQ_PERCENT_CHANGE_EST_FFO_9MONTHS_REUT">"c3937"</definedName>
    <definedName name="IQ_PERCENT_CHANGE_EST_FFO_DAY">"c1822"</definedName>
    <definedName name="IQ_PERCENT_CHANGE_EST_FFO_DAY_CIQ">"c3764"</definedName>
    <definedName name="IQ_PERCENT_CHANGE_EST_FFO_DAY_REUT">"c3933"</definedName>
    <definedName name="IQ_PERCENT_CHANGE_EST_FFO_MONTH">"c1824"</definedName>
    <definedName name="IQ_PERCENT_CHANGE_EST_FFO_MONTH_CIQ">"c3765"</definedName>
    <definedName name="IQ_PERCENT_CHANGE_EST_FFO_MONTH_REUT">"c3934"</definedName>
    <definedName name="IQ_PERCENT_CHANGE_EST_FFO_WEEK">"c1823"</definedName>
    <definedName name="IQ_PERCENT_CHANGE_EST_FFO_WEEK_CIQ">"c3795"</definedName>
    <definedName name="IQ_PERCENT_CHANGE_EST_FFO_WEEK_REUT">"c3964"</definedName>
    <definedName name="IQ_PERCENT_CHANGE_EST_PRICE_TARGET_12MONTHS">"c1844"</definedName>
    <definedName name="IQ_PERCENT_CHANGE_EST_PRICE_TARGET_12MONTHS_CIQ">"c3783"</definedName>
    <definedName name="IQ_PERCENT_CHANGE_EST_PRICE_TARGET_12MONTHS_REUT">"c3952"</definedName>
    <definedName name="IQ_PERCENT_CHANGE_EST_PRICE_TARGET_18MONTHS">"c1845"</definedName>
    <definedName name="IQ_PERCENT_CHANGE_EST_PRICE_TARGET_18MONTHS_CIQ">"c3784"</definedName>
    <definedName name="IQ_PERCENT_CHANGE_EST_PRICE_TARGET_18MONTHS_REUT">"c3953"</definedName>
    <definedName name="IQ_PERCENT_CHANGE_EST_PRICE_TARGET_3MONTHS">"c1841"</definedName>
    <definedName name="IQ_PERCENT_CHANGE_EST_PRICE_TARGET_3MONTHS_CIQ">"c3780"</definedName>
    <definedName name="IQ_PERCENT_CHANGE_EST_PRICE_TARGET_3MONTHS_REUT">"c3949"</definedName>
    <definedName name="IQ_PERCENT_CHANGE_EST_PRICE_TARGET_6MONTHS">"c1842"</definedName>
    <definedName name="IQ_PERCENT_CHANGE_EST_PRICE_TARGET_6MONTHS_CIQ">"c3781"</definedName>
    <definedName name="IQ_PERCENT_CHANGE_EST_PRICE_TARGET_6MONTHS_REUT">"c3950"</definedName>
    <definedName name="IQ_PERCENT_CHANGE_EST_PRICE_TARGET_9MONTHS">"c1843"</definedName>
    <definedName name="IQ_PERCENT_CHANGE_EST_PRICE_TARGET_9MONTHS_CIQ">"c3782"</definedName>
    <definedName name="IQ_PERCENT_CHANGE_EST_PRICE_TARGET_9MONTHS_REUT">"c3951"</definedName>
    <definedName name="IQ_PERCENT_CHANGE_EST_PRICE_TARGET_DAY">"c1838"</definedName>
    <definedName name="IQ_PERCENT_CHANGE_EST_PRICE_TARGET_DAY_CIQ">"c3778"</definedName>
    <definedName name="IQ_PERCENT_CHANGE_EST_PRICE_TARGET_DAY_REUT">"c3947"</definedName>
    <definedName name="IQ_PERCENT_CHANGE_EST_PRICE_TARGET_MONTH">"c1840"</definedName>
    <definedName name="IQ_PERCENT_CHANGE_EST_PRICE_TARGET_MONTH_CIQ">"c3779"</definedName>
    <definedName name="IQ_PERCENT_CHANGE_EST_PRICE_TARGET_MONTH_REUT">"c3948"</definedName>
    <definedName name="IQ_PERCENT_CHANGE_EST_PRICE_TARGET_WEEK">"c1839"</definedName>
    <definedName name="IQ_PERCENT_CHANGE_EST_PRICE_TARGET_WEEK_CIQ">"c3798"</definedName>
    <definedName name="IQ_PERCENT_CHANGE_EST_PRICE_TARGET_WEEK_REUT">"c3967"</definedName>
    <definedName name="IQ_PERCENT_CHANGE_EST_RECO_12MONTHS">"c1836"</definedName>
    <definedName name="IQ_PERCENT_CHANGE_EST_RECO_12MONTHS_CIQ">"c3776"</definedName>
    <definedName name="IQ_PERCENT_CHANGE_EST_RECO_12MONTHS_REUT">"c3945"</definedName>
    <definedName name="IQ_PERCENT_CHANGE_EST_RECO_18MONTHS">"c1837"</definedName>
    <definedName name="IQ_PERCENT_CHANGE_EST_RECO_18MONTHS_CIQ">"c3777"</definedName>
    <definedName name="IQ_PERCENT_CHANGE_EST_RECO_18MONTHS_REUT">"c3946"</definedName>
    <definedName name="IQ_PERCENT_CHANGE_EST_RECO_3MONTHS">"c1833"</definedName>
    <definedName name="IQ_PERCENT_CHANGE_EST_RECO_3MONTHS_CIQ">"c3773"</definedName>
    <definedName name="IQ_PERCENT_CHANGE_EST_RECO_3MONTHS_REUT">"c3942"</definedName>
    <definedName name="IQ_PERCENT_CHANGE_EST_RECO_6MONTHS">"c1834"</definedName>
    <definedName name="IQ_PERCENT_CHANGE_EST_RECO_6MONTHS_CIQ">"c3774"</definedName>
    <definedName name="IQ_PERCENT_CHANGE_EST_RECO_6MONTHS_REUT">"c3943"</definedName>
    <definedName name="IQ_PERCENT_CHANGE_EST_RECO_9MONTHS">"c1835"</definedName>
    <definedName name="IQ_PERCENT_CHANGE_EST_RECO_9MONTHS_CIQ">"c3775"</definedName>
    <definedName name="IQ_PERCENT_CHANGE_EST_RECO_9MONTHS_REUT">"c3944"</definedName>
    <definedName name="IQ_PERCENT_CHANGE_EST_RECO_DAY">"c1830"</definedName>
    <definedName name="IQ_PERCENT_CHANGE_EST_RECO_DAY_CIQ">"c3771"</definedName>
    <definedName name="IQ_PERCENT_CHANGE_EST_RECO_DAY_REUT">"c3940"</definedName>
    <definedName name="IQ_PERCENT_CHANGE_EST_RECO_MONTH">"c1832"</definedName>
    <definedName name="IQ_PERCENT_CHANGE_EST_RECO_MONTH_CIQ">"c3772"</definedName>
    <definedName name="IQ_PERCENT_CHANGE_EST_RECO_MONTH_REUT">"c3941"</definedName>
    <definedName name="IQ_PERCENT_CHANGE_EST_RECO_WEEK">"c1831"</definedName>
    <definedName name="IQ_PERCENT_CHANGE_EST_RECO_WEEK_CIQ">"c3796"</definedName>
    <definedName name="IQ_PERCENT_CHANGE_EST_RECO_WEEK_REUT">"c3965"</definedName>
    <definedName name="IQ_PERCENT_CHANGE_EST_REV_12MONTHS">"c1796"</definedName>
    <definedName name="IQ_PERCENT_CHANGE_EST_REV_12MONTHS_CIQ">"c3741"</definedName>
    <definedName name="IQ_PERCENT_CHANGE_EST_REV_12MONTHS_REUT">"c3910"</definedName>
    <definedName name="IQ_PERCENT_CHANGE_EST_REV_18MONTHS">"c1797"</definedName>
    <definedName name="IQ_PERCENT_CHANGE_EST_REV_18MONTHS_CIQ">"c3742"</definedName>
    <definedName name="IQ_PERCENT_CHANGE_EST_REV_18MONTHS_REUT">"c3911"</definedName>
    <definedName name="IQ_PERCENT_CHANGE_EST_REV_3MONTHS">"c1793"</definedName>
    <definedName name="IQ_PERCENT_CHANGE_EST_REV_3MONTHS_CIQ">"c3738"</definedName>
    <definedName name="IQ_PERCENT_CHANGE_EST_REV_3MONTHS_REUT">"c3907"</definedName>
    <definedName name="IQ_PERCENT_CHANGE_EST_REV_6MONTHS">"c1794"</definedName>
    <definedName name="IQ_PERCENT_CHANGE_EST_REV_6MONTHS_CIQ">"c3739"</definedName>
    <definedName name="IQ_PERCENT_CHANGE_EST_REV_6MONTHS_REUT">"c3908"</definedName>
    <definedName name="IQ_PERCENT_CHANGE_EST_REV_9MONTHS">"c1795"</definedName>
    <definedName name="IQ_PERCENT_CHANGE_EST_REV_9MONTHS_CIQ">"c3740"</definedName>
    <definedName name="IQ_PERCENT_CHANGE_EST_REV_9MONTHS_REUT">"c3909"</definedName>
    <definedName name="IQ_PERCENT_CHANGE_EST_REV_DAY">"c1790"</definedName>
    <definedName name="IQ_PERCENT_CHANGE_EST_REV_DAY_CIQ">"c3735"</definedName>
    <definedName name="IQ_PERCENT_CHANGE_EST_REV_DAY_REUT">"c3904"</definedName>
    <definedName name="IQ_PERCENT_CHANGE_EST_REV_MONTH">"c1792"</definedName>
    <definedName name="IQ_PERCENT_CHANGE_EST_REV_MONTH_CIQ">"c3737"</definedName>
    <definedName name="IQ_PERCENT_CHANGE_EST_REV_MONTH_REUT">"c3906"</definedName>
    <definedName name="IQ_PERCENT_CHANGE_EST_REV_WEEK">"c1791"</definedName>
    <definedName name="IQ_PERCENT_CHANGE_EST_REV_WEEK_CIQ">"c3736"</definedName>
    <definedName name="IQ_PERCENT_CHANGE_EST_REV_WEEK_REUT">"c3905"</definedName>
    <definedName name="IQ_PERCENT_INSURED_FDIC">"c6374"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EDGED_SECURITIES_FDIC">"c6401"</definedName>
    <definedName name="IQ_PLL">"c2114"</definedName>
    <definedName name="IQ_PMT_FREQ">"c2236"</definedName>
    <definedName name="IQ_POISON_PUT_EFFECT_DATE">"c2486"</definedName>
    <definedName name="IQ_POISON_PUT_EXPIRATION_DATE">"c2487"</definedName>
    <definedName name="IQ_POISON_PUT_PRICE">"c2488"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OTENTIAL_UPSIDE">"c1855"</definedName>
    <definedName name="IQ_POTENTIAL_UPSIDE_CIQ">"c3799"</definedName>
    <definedName name="IQ_POTENTIAL_UPSIDE_REUT">"c3968"</definedName>
    <definedName name="IQ_PRE_OPEN_COST">"c1040"</definedName>
    <definedName name="IQ_PRE_TAX_ACT_OR_EST">"c2221"</definedName>
    <definedName name="IQ_PRE_TAX_ACT_OR_EST_CIQ">"c5064"</definedName>
    <definedName name="IQ_PRE_TAX_ACT_OR_EST_REUT">"c5467"</definedName>
    <definedName name="IQ_PRE_TAX_INCOME_FDIC">"c6581"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">"c6261"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">"c6262"</definedName>
    <definedName name="IQ_PREF_OTHER_REIT">"c1058"</definedName>
    <definedName name="IQ_PREF_OTHER_UTI">"C6022"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">"c6263"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FERRED_FDIC">"c6349"</definedName>
    <definedName name="IQ_PREMISES_EQUIPMENT_FDIC">"c6577"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ETAX_GW_INC_EST">"c1702"</definedName>
    <definedName name="IQ_PRETAX_GW_INC_EST_CIQ">"c4688"</definedName>
    <definedName name="IQ_PRETAX_GW_INC_EST_REUT">"c5354"</definedName>
    <definedName name="IQ_PRETAX_GW_INC_HIGH_EST">"c1704"</definedName>
    <definedName name="IQ_PRETAX_GW_INC_HIGH_EST_CIQ">"c4690"</definedName>
    <definedName name="IQ_PRETAX_GW_INC_HIGH_EST_REUT">"c5356"</definedName>
    <definedName name="IQ_PRETAX_GW_INC_LOW_EST">"c1705"</definedName>
    <definedName name="IQ_PRETAX_GW_INC_LOW_EST_CIQ">"c4691"</definedName>
    <definedName name="IQ_PRETAX_GW_INC_LOW_EST_REUT">"c5357"</definedName>
    <definedName name="IQ_PRETAX_GW_INC_MEDIAN_EST">"c1703"</definedName>
    <definedName name="IQ_PRETAX_GW_INC_MEDIAN_EST_CIQ">"c4689"</definedName>
    <definedName name="IQ_PRETAX_GW_INC_MEDIAN_EST_REUT">"c5355"</definedName>
    <definedName name="IQ_PRETAX_GW_INC_NUM_EST">"c1706"</definedName>
    <definedName name="IQ_PRETAX_GW_INC_NUM_EST_CIQ">"c4692"</definedName>
    <definedName name="IQ_PRETAX_GW_INC_NUM_EST_REUT">"c5358"</definedName>
    <definedName name="IQ_PRETAX_GW_INC_STDDEV_EST">"c1707"</definedName>
    <definedName name="IQ_PRETAX_GW_INC_STDDEV_EST_CIQ">"c4693"</definedName>
    <definedName name="IQ_PRETAX_GW_INC_STDDEV_EST_REUT">"c5359"</definedName>
    <definedName name="IQ_PRETAX_INC_EST">"c1695"</definedName>
    <definedName name="IQ_PRETAX_INC_EST_CIQ">"c4681"</definedName>
    <definedName name="IQ_PRETAX_INC_EST_REUT">"c5347"</definedName>
    <definedName name="IQ_PRETAX_INC_HIGH_EST">"c1697"</definedName>
    <definedName name="IQ_PRETAX_INC_HIGH_EST_CIQ">"c4683"</definedName>
    <definedName name="IQ_PRETAX_INC_HIGH_EST_REUT">"c5349"</definedName>
    <definedName name="IQ_PRETAX_INC_LOW_EST">"c1698"</definedName>
    <definedName name="IQ_PRETAX_INC_LOW_EST_CIQ">"c4684"</definedName>
    <definedName name="IQ_PRETAX_INC_LOW_EST_REUT">"c5350"</definedName>
    <definedName name="IQ_PRETAX_INC_MEDIAN_EST">"c1696"</definedName>
    <definedName name="IQ_PRETAX_INC_MEDIAN_EST_CIQ">"c4682"</definedName>
    <definedName name="IQ_PRETAX_INC_MEDIAN_EST_REUT">"c5348"</definedName>
    <definedName name="IQ_PRETAX_INC_NUM_EST">"c1699"</definedName>
    <definedName name="IQ_PRETAX_INC_NUM_EST_CIQ">"c4685"</definedName>
    <definedName name="IQ_PRETAX_INC_NUM_EST_REUT">"c5351"</definedName>
    <definedName name="IQ_PRETAX_INC_STDDEV_EST">"c1700"</definedName>
    <definedName name="IQ_PRETAX_INC_STDDEV_EST_CIQ">"c4686"</definedName>
    <definedName name="IQ_PRETAX_INC_STDDEV_EST_REUT">"c5352"</definedName>
    <definedName name="IQ_PRETAX_REPORT_INC_EST">"c1709"</definedName>
    <definedName name="IQ_PRETAX_REPORT_INC_EST_CIQ">"c4695"</definedName>
    <definedName name="IQ_PRETAX_REPORT_INC_EST_REUT">"c5361"</definedName>
    <definedName name="IQ_PRETAX_REPORT_INC_HIGH_EST">"c1711"</definedName>
    <definedName name="IQ_PRETAX_REPORT_INC_HIGH_EST_CIQ">"c4697"</definedName>
    <definedName name="IQ_PRETAX_REPORT_INC_HIGH_EST_REUT">"c5363"</definedName>
    <definedName name="IQ_PRETAX_REPORT_INC_LOW_EST">"c1712"</definedName>
    <definedName name="IQ_PRETAX_REPORT_INC_LOW_EST_CIQ">"c4698"</definedName>
    <definedName name="IQ_PRETAX_REPORT_INC_LOW_EST_REUT">"c5364"</definedName>
    <definedName name="IQ_PRETAX_REPORT_INC_MEDIAN_EST">"c1710"</definedName>
    <definedName name="IQ_PRETAX_REPORT_INC_MEDIAN_EST_CIQ">"c4696"</definedName>
    <definedName name="IQ_PRETAX_REPORT_INC_MEDIAN_EST_REUT">"c5362"</definedName>
    <definedName name="IQ_PRETAX_REPORT_INC_NUM_EST">"c1713"</definedName>
    <definedName name="IQ_PRETAX_REPORT_INC_NUM_EST_CIQ">"c4699"</definedName>
    <definedName name="IQ_PRETAX_REPORT_INC_NUM_EST_REUT">"c5365"</definedName>
    <definedName name="IQ_PRETAX_REPORT_INC_STDDEV_EST">"c1714"</definedName>
    <definedName name="IQ_PRETAX_REPORT_INC_STDDEV_EST_CIQ">"c4700"</definedName>
    <definedName name="IQ_PRETAX_REPORT_INC_STDDEV_EST_REUT">"c5366"</definedName>
    <definedName name="IQ_PRETAX_RETURN_ASSETS_FDIC">"c6731"</definedName>
    <definedName name="IQ_PRICE_CFPS_FWD">"c2237"</definedName>
    <definedName name="IQ_PRICE_CFPS_FWD_CIQ">"c4046"</definedName>
    <definedName name="IQ_PRICE_CFPS_FWD_REUT">"c4053"</definedName>
    <definedName name="IQ_PRICE_OVER_BVPS">"c1412"</definedName>
    <definedName name="IQ_PRICE_OVER_LTM_EPS">"c1413"</definedName>
    <definedName name="IQ_PRICE_TARGET">"c82"</definedName>
    <definedName name="IQ_PRICE_TARGET_BOTTOM_UP">"c5486"</definedName>
    <definedName name="IQ_PRICE_TARGET_BOTTOM_UP_REUT">"c5494"</definedName>
    <definedName name="IQ_PRICE_TARGET_CIQ">"c3613"</definedName>
    <definedName name="IQ_PRICE_TARGET_REUT">"c3631"</definedName>
    <definedName name="IQ_PRICE_VOLATILITY_EST">"c4492"</definedName>
    <definedName name="IQ_PRICE_VOLATILITY_EST_CIQ">"c5030"</definedName>
    <definedName name="IQ_PRICE_VOLATILITY_HIGH">"c4493"</definedName>
    <definedName name="IQ_PRICE_VOLATILITY_HIGH_CIQ">"c5031"</definedName>
    <definedName name="IQ_PRICE_VOLATILITY_LOW">"c4494"</definedName>
    <definedName name="IQ_PRICE_VOLATILITY_LOW_CIQ">"c5032"</definedName>
    <definedName name="IQ_PRICE_VOLATILITY_MEDIAN">"c4495"</definedName>
    <definedName name="IQ_PRICE_VOLATILITY_MEDIAN_CIQ">"c5033"</definedName>
    <definedName name="IQ_PRICE_VOLATILITY_NUM">"c4496"</definedName>
    <definedName name="IQ_PRICE_VOLATILITY_NUM_CIQ">"c5034"</definedName>
    <definedName name="IQ_PRICE_VOLATILITY_STDDEV">"c4497"</definedName>
    <definedName name="IQ_PRICE_VOLATILITY_STDDEV_CIQ">"c5035"</definedName>
    <definedName name="IQ_PRICEDATE">"c1069"</definedName>
    <definedName name="IQ_PRICING_DATE">"c1613"</definedName>
    <definedName name="IQ_PRIMARY_EPS_TYPE">"c4498"</definedName>
    <definedName name="IQ_PRIMARY_EPS_TYPE_CIQ">"c5036"</definedName>
    <definedName name="IQ_PRIMARY_EPS_TYPE_REUT">"c5481"</definedName>
    <definedName name="IQ_PRIMARY_INDUSTRY">"c1070"</definedName>
    <definedName name="IQ_PRINCIPAL_AMT">"c2157"</definedName>
    <definedName name="IQ_PRIVATELY_ISSUED_MORTGAGE_BACKED_SECURITIES_FDIC">"c6407"</definedName>
    <definedName name="IQ_PRIVATELY_ISSUED_MORTGAGE_PASS_THROUGHS_FDIC">"c6405"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JECTED_PENSION_OBLIGATION_DOMESTIC">"c2656"</definedName>
    <definedName name="IQ_PROJECTED_PENSION_OBLIGATION_FOREIGN">"c2664"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CAGR">"c6135"</definedName>
    <definedName name="IQ_PROVISION_10YR_ANN_GROWTH">"c1077"</definedName>
    <definedName name="IQ_PROVISION_1YR_ANN_GROWTH">"c1078"</definedName>
    <definedName name="IQ_PROVISION_2YR_ANN_CAGR">"c6136"</definedName>
    <definedName name="IQ_PROVISION_2YR_ANN_GROWTH">"c1079"</definedName>
    <definedName name="IQ_PROVISION_3YR_ANN_CAGR">"c6137"</definedName>
    <definedName name="IQ_PROVISION_3YR_ANN_GROWTH">"c1080"</definedName>
    <definedName name="IQ_PROVISION_5YR_ANN_CAGR">"c6138"</definedName>
    <definedName name="IQ_PROVISION_5YR_ANN_GROWTH">"c1081"</definedName>
    <definedName name="IQ_PROVISION_7YR_ANN_CAGR">"c6139"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PURCHASE_FOREIGN_CURRENCIES_FDIC">"c6513"</definedName>
    <definedName name="IQ_PURCHASED_OPTION_CONTRACTS_FDIC">"c6510"</definedName>
    <definedName name="IQ_PURCHASED_OPTION_CONTRACTS_FX_RISK_FDIC">"c6515"</definedName>
    <definedName name="IQ_PURCHASED_OPTION_CONTRACTS_NON_FX_IR_FDIC">"c6520"</definedName>
    <definedName name="IQ_PUT_DATE_SCHEDULE">"c2483"</definedName>
    <definedName name="IQ_PUT_NOTIFICATION">"c2485"</definedName>
    <definedName name="IQ_PUT_PRICE_SCHEDULE">"c2484"</definedName>
    <definedName name="IQ_QTD">750000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C">"c2497"</definedName>
    <definedName name="IQ_RC_PCT">"c2498"</definedName>
    <definedName name="IQ_RD_EXP">"c1090"</definedName>
    <definedName name="IQ_RD_EXP_FN">"c1091"</definedName>
    <definedName name="IQ_RE">"c1092"</definedName>
    <definedName name="IQ_RE_FORECLOSURE_FDIC">"c6332"</definedName>
    <definedName name="IQ_RE_INVEST_FDIC">"c6331"</definedName>
    <definedName name="IQ_RE_LOANS_DOMESTIC_CHARGE_OFFS_FDIC">"c6589"</definedName>
    <definedName name="IQ_RE_LOANS_DOMESTIC_FDIC">"c6309"</definedName>
    <definedName name="IQ_RE_LOANS_DOMESTIC_NET_CHARGE_OFFS_FDIC">"c6627"</definedName>
    <definedName name="IQ_RE_LOANS_DOMESTIC_RECOVERIES_FDIC">"c6608"</definedName>
    <definedName name="IQ_RE_LOANS_FDIC">"c6308"</definedName>
    <definedName name="IQ_RE_LOANS_FOREIGN_CHARGE_OFFS_FDIC">"c6595"</definedName>
    <definedName name="IQ_RE_LOANS_FOREIGN_NET_CHARGE_OFFS_FDIC">"c6633"</definedName>
    <definedName name="IQ_RE_LOANS_FOREIGN_RECOVERIES_FDIC">"c6614"</definedName>
    <definedName name="IQ_REAL_ESTATE">"c1093"</definedName>
    <definedName name="IQ_REAL_ESTATE_ASSETS">"c1094"</definedName>
    <definedName name="IQ_RECOVERIES_1_4_FAMILY_LOANS_FDIC">"c6707"</definedName>
    <definedName name="IQ_RECOVERIES_AUTO_LOANS_FDIC">"c6701"</definedName>
    <definedName name="IQ_RECOVERIES_CL_LOANS_FDIC">"c6702"</definedName>
    <definedName name="IQ_RECOVERIES_CREDIT_CARDS_RECEIVABLES_FDIC">"c6704"</definedName>
    <definedName name="IQ_RECOVERIES_HOME_EQUITY_LINES_FDIC">"c6705"</definedName>
    <definedName name="IQ_RECOVERIES_OTHER_CONSUMER_LOANS_FDIC">"c6703"</definedName>
    <definedName name="IQ_RECOVERIES_OTHER_LOANS_FDIC">"c6706"</definedName>
    <definedName name="IQ_RECURRING_PROFIT_ACT_OR_EST">"c4507"</definedName>
    <definedName name="IQ_RECURRING_PROFIT_ACT_OR_EST_CIQ">"c5045"</definedName>
    <definedName name="IQ_RECURRING_PROFIT_EST">"c4499"</definedName>
    <definedName name="IQ_RECURRING_PROFIT_EST_CIQ">"c5037"</definedName>
    <definedName name="IQ_RECURRING_PROFIT_GUIDANCE">"c4500"</definedName>
    <definedName name="IQ_RECURRING_PROFIT_GUIDANCE_CIQ">"c5038"</definedName>
    <definedName name="IQ_RECURRING_PROFIT_HIGH_EST">"c4501"</definedName>
    <definedName name="IQ_RECURRING_PROFIT_HIGH_EST_CIQ">"c5039"</definedName>
    <definedName name="IQ_RECURRING_PROFIT_HIGH_GUIDANCE">"c4179"</definedName>
    <definedName name="IQ_RECURRING_PROFIT_HIGH_GUIDANCE_CIQ">"c4591"</definedName>
    <definedName name="IQ_RECURRING_PROFIT_LOW_EST">"c4502"</definedName>
    <definedName name="IQ_RECURRING_PROFIT_LOW_EST_CIQ">"c5040"</definedName>
    <definedName name="IQ_RECURRING_PROFIT_LOW_GUIDANCE">"c4219"</definedName>
    <definedName name="IQ_RECURRING_PROFIT_LOW_GUIDANCE_CIQ">"c4631"</definedName>
    <definedName name="IQ_RECURRING_PROFIT_MEDIAN_EST">"c4503"</definedName>
    <definedName name="IQ_RECURRING_PROFIT_MEDIAN_EST_CIQ">"c5041"</definedName>
    <definedName name="IQ_RECURRING_PROFIT_NUM_EST">"c4504"</definedName>
    <definedName name="IQ_RECURRING_PROFIT_NUM_EST_CIQ">"c5042"</definedName>
    <definedName name="IQ_RECURRING_PROFIT_SHARE_ACT_OR_EST">"c4508"</definedName>
    <definedName name="IQ_RECURRING_PROFIT_SHARE_ACT_OR_EST_CIQ">"c5046"</definedName>
    <definedName name="IQ_RECURRING_PROFIT_SHARE_EST">"c4506"</definedName>
    <definedName name="IQ_RECURRING_PROFIT_SHARE_EST_CIQ">"c5044"</definedName>
    <definedName name="IQ_RECURRING_PROFIT_SHARE_GUIDANCE">"c4509"</definedName>
    <definedName name="IQ_RECURRING_PROFIT_SHARE_GUIDANCE_CIQ">"c5047"</definedName>
    <definedName name="IQ_RECURRING_PROFIT_SHARE_HIGH_EST">"c4510"</definedName>
    <definedName name="IQ_RECURRING_PROFIT_SHARE_HIGH_EST_CIQ">"c5048"</definedName>
    <definedName name="IQ_RECURRING_PROFIT_SHARE_HIGH_GUIDANCE">"c4200"</definedName>
    <definedName name="IQ_RECURRING_PROFIT_SHARE_HIGH_GUIDANCE_CIQ">"c4612"</definedName>
    <definedName name="IQ_RECURRING_PROFIT_SHARE_LOW_EST">"c4511"</definedName>
    <definedName name="IQ_RECURRING_PROFIT_SHARE_LOW_EST_CIQ">"c5049"</definedName>
    <definedName name="IQ_RECURRING_PROFIT_SHARE_LOW_GUIDANCE">"c4240"</definedName>
    <definedName name="IQ_RECURRING_PROFIT_SHARE_LOW_GUIDANCE_CIQ">"c4652"</definedName>
    <definedName name="IQ_RECURRING_PROFIT_SHARE_MEDIAN_EST">"c4512"</definedName>
    <definedName name="IQ_RECURRING_PROFIT_SHARE_MEDIAN_EST_CIQ">"c5050"</definedName>
    <definedName name="IQ_RECURRING_PROFIT_SHARE_NUM_EST">"c4513"</definedName>
    <definedName name="IQ_RECURRING_PROFIT_SHARE_NUM_EST_CIQ">"c5051"</definedName>
    <definedName name="IQ_RECURRING_PROFIT_SHARE_STDDEV_EST">"c4514"</definedName>
    <definedName name="IQ_RECURRING_PROFIT_SHARE_STDDEV_EST_CIQ">"c5052"</definedName>
    <definedName name="IQ_RECURRING_PROFIT_STDDEV_EST">"c4516"</definedName>
    <definedName name="IQ_RECURRING_PROFIT_STDDEV_EST_CIQ">"c5054"</definedName>
    <definedName name="IQ_REDEEM_PREF_STOCK">"c1417"</definedName>
    <definedName name="IQ_REF_ENTITY">"c6033"</definedName>
    <definedName name="IQ_REF_ENTITY_CIQID">"c6024"</definedName>
    <definedName name="IQ_REF_ENTITY_TICKER">"c6023"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LATED_PLANS_FDIC">"c6320"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ATEMENTS_NET_FDIC">"c6500"</definedName>
    <definedName name="IQ_RESTR_STOCK_COMP">"c3506"</definedName>
    <definedName name="IQ_RESTR_STOCK_COMP_PRETAX">"c3504"</definedName>
    <definedName name="IQ_RESTR_STOCK_COMP_TAX">"c3505"</definedName>
    <definedName name="IQ_RESTRICTED_CASH">"c1103"</definedName>
    <definedName name="IQ_RESTRICTED_CASH_NON_CURRENT">"c6192"</definedName>
    <definedName name="IQ_RESTRICTED_CASH_TOTAL">"c6193"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">"c6264"</definedName>
    <definedName name="IQ_RESTRUCTURE_REIT">"c1110"</definedName>
    <definedName name="IQ_RESTRUCTURE_UTI">"c1111"</definedName>
    <definedName name="IQ_RESTRUCTURED_LOANS">"c1112"</definedName>
    <definedName name="IQ_RESTRUCTURED_LOANS_1_4_RESIDENTIAL_FDIC">"c6378"</definedName>
    <definedName name="IQ_RESTRUCTURED_LOANS_LEASES_FDIC">"c6377"</definedName>
    <definedName name="IQ_RESTRUCTURED_LOANS_NON_1_4_FDIC">"c6379"</definedName>
    <definedName name="IQ_RETAIL_ACQUIRED_FRANCHISE_STORES">"c2895"</definedName>
    <definedName name="IQ_RETAIL_ACQUIRED_OWNED_STORES">"c2903"</definedName>
    <definedName name="IQ_RETAIL_ACQUIRED_STORES">"c2887"</definedName>
    <definedName name="IQ_RETAIL_AVG_STORE_SIZE_GROSS">"c2066"</definedName>
    <definedName name="IQ_RETAIL_AVG_STORE_SIZE_NET">"c2067"</definedName>
    <definedName name="IQ_RETAIL_AVG_WK_SALES">"c2891"</definedName>
    <definedName name="IQ_RETAIL_AVG_WK_SALES_FRANCHISE">"c2899"</definedName>
    <definedName name="IQ_RETAIL_AVG_WK_SALES_OWNED">"c2907"</definedName>
    <definedName name="IQ_RETAIL_CLOSED_FRANCHISE_STORES">"c2896"</definedName>
    <definedName name="IQ_RETAIL_CLOSED_OWNED_STORES">"c2904"</definedName>
    <definedName name="IQ_RETAIL_CLOSED_STORES">"c2063"</definedName>
    <definedName name="IQ_RETAIL_DEPOSITS_FDIC">"c6488"</definedName>
    <definedName name="IQ_RETAIL_FRANCHISE_STORES_BEG">"c2893"</definedName>
    <definedName name="IQ_RETAIL_OPENED_FRANCHISE_STORES">"c2894"</definedName>
    <definedName name="IQ_RETAIL_OPENED_OWNED_STORES">"c2902"</definedName>
    <definedName name="IQ_RETAIL_OPENED_STORES">"c2062"</definedName>
    <definedName name="IQ_RETAIL_OWNED_STORES_BEG">"c2901"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OLD_FRANCHISE_STORES">"c2897"</definedName>
    <definedName name="IQ_RETAIL_SOLD_OWNED_STORES">"c2905"</definedName>
    <definedName name="IQ_RETAIL_SOLD_STORES">"c2889"</definedName>
    <definedName name="IQ_RETAIL_SQ_FOOTAGE">"c2064"</definedName>
    <definedName name="IQ_RETAIL_STORE_SELLING_AREA">"c2065"</definedName>
    <definedName name="IQ_RETAIL_STORES_BEG">"c2885"</definedName>
    <definedName name="IQ_RETAIL_TOTAL_FRANCHISE_STORES">"c2898"</definedName>
    <definedName name="IQ_RETAIL_TOTAL_OWNED_STORES">"c2906"</definedName>
    <definedName name="IQ_RETAIL_TOTAL_STORES">"c2061"</definedName>
    <definedName name="IQ_RETAINED_EARN">"c1420"</definedName>
    <definedName name="IQ_RETAINED_EARNINGS_AVERAGE_EQUITY_FDIC">"c6733"</definedName>
    <definedName name="IQ_RETURN_ASSETS">"c1113"</definedName>
    <definedName name="IQ_RETURN_ASSETS_ACT_OR_EST">"c3585"</definedName>
    <definedName name="IQ_RETURN_ASSETS_ACT_OR_EST_REUT">"c5475"</definedName>
    <definedName name="IQ_RETURN_ASSETS_BANK">"c1114"</definedName>
    <definedName name="IQ_RETURN_ASSETS_BROK">"c1115"</definedName>
    <definedName name="IQ_RETURN_ASSETS_EST">"c3529"</definedName>
    <definedName name="IQ_RETURN_ASSETS_EST_CIQ">"c3828"</definedName>
    <definedName name="IQ_RETURN_ASSETS_EST_REUT">"c3990"</definedName>
    <definedName name="IQ_RETURN_ASSETS_FDIC">"c6730"</definedName>
    <definedName name="IQ_RETURN_ASSETS_FS">"c1116"</definedName>
    <definedName name="IQ_RETURN_ASSETS_GUIDANCE">"c4517"</definedName>
    <definedName name="IQ_RETURN_ASSETS_GUIDANCE_CIQ">"c5055"</definedName>
    <definedName name="IQ_RETURN_ASSETS_HIGH_EST">"c3530"</definedName>
    <definedName name="IQ_RETURN_ASSETS_HIGH_EST_CIQ">"c3830"</definedName>
    <definedName name="IQ_RETURN_ASSETS_HIGH_EST_REUT">"c3992"</definedName>
    <definedName name="IQ_RETURN_ASSETS_HIGH_GUIDANCE">"c4183"</definedName>
    <definedName name="IQ_RETURN_ASSETS_HIGH_GUIDANCE_CIQ">"c4595"</definedName>
    <definedName name="IQ_RETURN_ASSETS_LOW_EST">"c3531"</definedName>
    <definedName name="IQ_RETURN_ASSETS_LOW_EST_CIQ">"c3831"</definedName>
    <definedName name="IQ_RETURN_ASSETS_LOW_EST_REUT">"c3993"</definedName>
    <definedName name="IQ_RETURN_ASSETS_LOW_GUIDANCE">"c4223"</definedName>
    <definedName name="IQ_RETURN_ASSETS_LOW_GUIDANCE_CIQ">"c4635"</definedName>
    <definedName name="IQ_RETURN_ASSETS_MEDIAN_EST">"c3532"</definedName>
    <definedName name="IQ_RETURN_ASSETS_MEDIAN_EST_CIQ">"c3829"</definedName>
    <definedName name="IQ_RETURN_ASSETS_MEDIAN_EST_REUT">"c3991"</definedName>
    <definedName name="IQ_RETURN_ASSETS_NUM_EST">"c3527"</definedName>
    <definedName name="IQ_RETURN_ASSETS_NUM_EST_CIQ">"c3832"</definedName>
    <definedName name="IQ_RETURN_ASSETS_NUM_EST_REUT">"c3994"</definedName>
    <definedName name="IQ_RETURN_ASSETS_STDDEV_EST">"c3528"</definedName>
    <definedName name="IQ_RETURN_ASSETS_STDDEV_EST_CIQ">"c3833"</definedName>
    <definedName name="IQ_RETURN_ASSETS_STDDEV_EST_REUT">"c3995"</definedName>
    <definedName name="IQ_RETURN_CAPITAL">"c1117"</definedName>
    <definedName name="IQ_RETURN_EQUITY">"c1118"</definedName>
    <definedName name="IQ_RETURN_EQUITY_ACT_OR_EST">"c3586"</definedName>
    <definedName name="IQ_RETURN_EQUITY_ACT_OR_EST_REUT">"c5476"</definedName>
    <definedName name="IQ_RETURN_EQUITY_BANK">"c1119"</definedName>
    <definedName name="IQ_RETURN_EQUITY_BROK">"c1120"</definedName>
    <definedName name="IQ_RETURN_EQUITY_EST">"c3535"</definedName>
    <definedName name="IQ_RETURN_EQUITY_EST_CIQ">"c3821"</definedName>
    <definedName name="IQ_RETURN_EQUITY_EST_REUT">"c3983"</definedName>
    <definedName name="IQ_RETURN_EQUITY_FDIC">"c6732"</definedName>
    <definedName name="IQ_RETURN_EQUITY_FS">"c1121"</definedName>
    <definedName name="IQ_RETURN_EQUITY_GUIDANCE">"c4518"</definedName>
    <definedName name="IQ_RETURN_EQUITY_GUIDANCE_CIQ">"c5056"</definedName>
    <definedName name="IQ_RETURN_EQUITY_HIGH_EST">"c3536"</definedName>
    <definedName name="IQ_RETURN_EQUITY_HIGH_EST_CIQ">"c3823"</definedName>
    <definedName name="IQ_RETURN_EQUITY_HIGH_EST_REUT">"c3985"</definedName>
    <definedName name="IQ_RETURN_EQUITY_HIGH_GUIDANCE">"c4182"</definedName>
    <definedName name="IQ_RETURN_EQUITY_HIGH_GUIDANCE_CIQ">"c4594"</definedName>
    <definedName name="IQ_RETURN_EQUITY_LOW_EST">"c3537"</definedName>
    <definedName name="IQ_RETURN_EQUITY_LOW_EST_CIQ">"c3824"</definedName>
    <definedName name="IQ_RETURN_EQUITY_LOW_EST_REUT">"c3986"</definedName>
    <definedName name="IQ_RETURN_EQUITY_LOW_GUIDANCE">"c4222"</definedName>
    <definedName name="IQ_RETURN_EQUITY_LOW_GUIDANCE_CIQ">"c4634"</definedName>
    <definedName name="IQ_RETURN_EQUITY_MEDIAN_EST">"c3538"</definedName>
    <definedName name="IQ_RETURN_EQUITY_MEDIAN_EST_CIQ">"c3822"</definedName>
    <definedName name="IQ_RETURN_EQUITY_MEDIAN_EST_REUT">"c3984"</definedName>
    <definedName name="IQ_RETURN_EQUITY_NUM_EST">"c3533"</definedName>
    <definedName name="IQ_RETURN_EQUITY_NUM_EST_CIQ">"c3825"</definedName>
    <definedName name="IQ_RETURN_EQUITY_NUM_EST_REUT">"c3987"</definedName>
    <definedName name="IQ_RETURN_EQUITY_STDDEV_EST">"c3534"</definedName>
    <definedName name="IQ_RETURN_EQUITY_STDDEV_EST_CIQ">"c3826"</definedName>
    <definedName name="IQ_RETURN_EQUITY_STDDEV_EST_REUT">"c3988"</definedName>
    <definedName name="IQ_RETURN_INVESTMENT">"c1421"</definedName>
    <definedName name="IQ_REV">"c1122"</definedName>
    <definedName name="IQ_REV_BEFORE_LL">"c1123"</definedName>
    <definedName name="IQ_REV_STDDEV_EST">"c1124"</definedName>
    <definedName name="IQ_REV_STDDEV_EST_CIQ">"c3621"</definedName>
    <definedName name="IQ_REV_STDDEV_EST_REUT">"c3639"</definedName>
    <definedName name="IQ_REV_UTI">"c1125"</definedName>
    <definedName name="IQ_REVALUATION_GAINS_FDIC">"c6428"</definedName>
    <definedName name="IQ_REVALUATION_LOSSES_FDIC">"c6429"</definedName>
    <definedName name="IQ_REVENUE">"c1422"</definedName>
    <definedName name="IQ_REVENUE_ACT_OR_EST">"c2214"</definedName>
    <definedName name="IQ_REVENUE_ACT_OR_EST_CIQ">"c5059"</definedName>
    <definedName name="IQ_REVENUE_ACT_OR_EST_REUT">"c5461"</definedName>
    <definedName name="IQ_REVENUE_EST">"c1126"</definedName>
    <definedName name="IQ_REVENUE_EST_BOTTOM_UP">"c5488"</definedName>
    <definedName name="IQ_REVENUE_EST_BOTTOM_UP_REUT">"c5496"</definedName>
    <definedName name="IQ_REVENUE_EST_CIQ">"c3616"</definedName>
    <definedName name="IQ_REVENUE_EST_REUT">"c3634"</definedName>
    <definedName name="IQ_REVENUE_GUIDANCE">"c4519"</definedName>
    <definedName name="IQ_REVENUE_GUIDANCE_CIQ">"c5057"</definedName>
    <definedName name="IQ_REVENUE_HIGH_EST">"c1127"</definedName>
    <definedName name="IQ_REVENUE_HIGH_EST_CIQ">"c3618"</definedName>
    <definedName name="IQ_REVENUE_HIGH_EST_REUT">"c3636"</definedName>
    <definedName name="IQ_REVENUE_HIGH_GUIDANCE">"c4169"</definedName>
    <definedName name="IQ_REVENUE_HIGH_GUIDANCE_CIQ">"c4581"</definedName>
    <definedName name="IQ_REVENUE_LOW_EST">"c1128"</definedName>
    <definedName name="IQ_REVENUE_LOW_EST_CIQ">"c3619"</definedName>
    <definedName name="IQ_REVENUE_LOW_EST_REUT">"c3637"</definedName>
    <definedName name="IQ_REVENUE_LOW_GUIDANCE">"c4209"</definedName>
    <definedName name="IQ_REVENUE_LOW_GUIDANCE_CIQ">"c4621"</definedName>
    <definedName name="IQ_REVENUE_MEDIAN_EST">"c1662"</definedName>
    <definedName name="IQ_REVENUE_MEDIAN_EST_CIQ">"c3617"</definedName>
    <definedName name="IQ_REVENUE_MEDIAN_EST_REUT">"c3635"</definedName>
    <definedName name="IQ_REVENUE_NUM_EST">"c1129"</definedName>
    <definedName name="IQ_REVENUE_NUM_EST_CIQ">"c3620"</definedName>
    <definedName name="IQ_REVENUE_NUM_EST_REUT">"c3638"</definedName>
    <definedName name="IQ_REVISION_DATE_">39764.6724421296</definedName>
    <definedName name="IQ_RISK_ADJ_BANK_ASSETS">"c2670"</definedName>
    <definedName name="IQ_RISK_WEIGHTED_ASSETS_FDIC">"c6370"</definedName>
    <definedName name="IQ_SALARY">"c1130"</definedName>
    <definedName name="IQ_SALARY_FDIC">"c6576"</definedName>
    <definedName name="IQ_SALE_CONVERSION_RETIREMENT_STOCK_FDIC">"c6661"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">"c6284"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ME_STORE_FRANCHISE">"c2900"</definedName>
    <definedName name="IQ_SAME_STORE_OWNED">"c2908"</definedName>
    <definedName name="IQ_SAME_STORE_TOTAL">"c2892"</definedName>
    <definedName name="IQ_SAVING_DEP">"c1150"</definedName>
    <definedName name="IQ_SEC_PURCHASED_RESELL">"c5513"</definedName>
    <definedName name="IQ_SECUR_RECEIV">"c1151"</definedName>
    <definedName name="IQ_SECURED_1_4_FAMILY_RESIDENTIAL_CHARGE_OFFS_FDIC">"c6590"</definedName>
    <definedName name="IQ_SECURED_1_4_FAMILY_RESIDENTIAL_NET_CHARGE_OFFS_FDIC">"c6628"</definedName>
    <definedName name="IQ_SECURED_1_4_FAMILY_RESIDENTIAL_RECOVERIES_FDIC">"c6609"</definedName>
    <definedName name="IQ_SECURED_DEBT">"c2546"</definedName>
    <definedName name="IQ_SECURED_DEBT_PCT">"c2547"</definedName>
    <definedName name="IQ_SECURED_FARMLAND_CHARGE_OFFS_FDIC">"c6593"</definedName>
    <definedName name="IQ_SECURED_FARMLAND_NET_CHARGE_OFFS_FDIC">"c6631"</definedName>
    <definedName name="IQ_SECURED_FARMLAND_RECOVERIES_FDIC">"c6612"</definedName>
    <definedName name="IQ_SECURED_MULTIFAMILY_RESIDENTIAL_CHARGE_OFFS_FDIC">"c6591"</definedName>
    <definedName name="IQ_SECURED_MULTIFAMILY_RESIDENTIAL_NET_CHARGE_OFFS_FDIC">"c6629"</definedName>
    <definedName name="IQ_SECURED_MULTIFAMILY_RESIDENTIAL_RECOVERIES_FDIC">"c6610"</definedName>
    <definedName name="IQ_SECURED_NONFARM_NONRESIDENTIAL_CHARGE_OFFS_FDIC">"c6592"</definedName>
    <definedName name="IQ_SECURED_NONFARM_NONRESIDENTIAL_NET_CHARGE_OFFS_FDIC">"c6630"</definedName>
    <definedName name="IQ_SECURED_NONFARM_NONRESIDENTIAL_RECOVERIES_FDIC">"c6611"</definedName>
    <definedName name="IQ_SECURITIES_GAINS_FDIC">"c6584"</definedName>
    <definedName name="IQ_SECURITIES_ISSUED_STATES_FDIC">"c6300"</definedName>
    <definedName name="IQ_SECURITIES_LENT_FDIC">"c6532"</definedName>
    <definedName name="IQ_SECURITIES_UNDERWRITING_FDIC">"c6529"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ERVICE_CHARGES_FDIC">"c6572"</definedName>
    <definedName name="IQ_SGA">"c1158"</definedName>
    <definedName name="IQ_SGA_BNK">"c1159"</definedName>
    <definedName name="IQ_SGA_INS">"c1160"</definedName>
    <definedName name="IQ_SGA_MARGIN">"c1898"</definedName>
    <definedName name="IQ_SGA_RE">"c6265"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_PURCHASED_AVERAGE_PRICE">"c5821"</definedName>
    <definedName name="IQ_SHARES_PURCHASED_QUARTER">"c5820"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_BANK">"c2637"</definedName>
    <definedName name="IQ_SP_BANK_ACTION">"c2636"</definedName>
    <definedName name="IQ_SP_BANK_DATE">"c2635"</definedName>
    <definedName name="IQ_SP_FIN_ENHANCE_FX">"c2631"</definedName>
    <definedName name="IQ_SP_FIN_ENHANCE_FX_ACTION">"c2630"</definedName>
    <definedName name="IQ_SP_FIN_ENHANCE_FX_DATE">"c2629"</definedName>
    <definedName name="IQ_SP_FIN_ENHANCE_LC">"c2634"</definedName>
    <definedName name="IQ_SP_FIN_ENHANCE_LC_ACTION">"c2633"</definedName>
    <definedName name="IQ_SP_FIN_ENHANCE_LC_DATE">"c2632"</definedName>
    <definedName name="IQ_SP_FIN_STRENGTH_LC_ACTION_LT">"c2625"</definedName>
    <definedName name="IQ_SP_FIN_STRENGTH_LC_ACTION_ST">"c2626"</definedName>
    <definedName name="IQ_SP_FIN_STRENGTH_LC_DATE_LT">"c2623"</definedName>
    <definedName name="IQ_SP_FIN_STRENGTH_LC_DATE_ST">"c2624"</definedName>
    <definedName name="IQ_SP_FIN_STRENGTH_LC_LT">"c2627"</definedName>
    <definedName name="IQ_SP_FIN_STRENGTH_LC_ST">"c2628"</definedName>
    <definedName name="IQ_SP_FX_ACTION_LT">"c2613"</definedName>
    <definedName name="IQ_SP_FX_ACTION_ST">"c2614"</definedName>
    <definedName name="IQ_SP_FX_DATE_LT">"c2611"</definedName>
    <definedName name="IQ_SP_FX_DATE_ST">"c2612"</definedName>
    <definedName name="IQ_SP_FX_LT">"c2615"</definedName>
    <definedName name="IQ_SP_FX_ST">"c2616"</definedName>
    <definedName name="IQ_SP_ISSUE_ACTION">"c2644"</definedName>
    <definedName name="IQ_SP_ISSUE_DATE">"c2643"</definedName>
    <definedName name="IQ_SP_ISSUE_LT">"c2645"</definedName>
    <definedName name="IQ_SP_ISSUE_OUTLOOK_WATCH">"c2650"</definedName>
    <definedName name="IQ_SP_ISSUE_OUTLOOK_WATCH_DATE">"c2649"</definedName>
    <definedName name="IQ_SP_ISSUE_RECOVER">"c2648"</definedName>
    <definedName name="IQ_SP_ISSUE_RECOVER_ACTION">"c2647"</definedName>
    <definedName name="IQ_SP_ISSUE_RECOVER_DATE">"c2646"</definedName>
    <definedName name="IQ_SP_LC_ACTION_LT">"c2619"</definedName>
    <definedName name="IQ_SP_LC_ACTION_ST">"c2620"</definedName>
    <definedName name="IQ_SP_LC_DATE_LT">"c2617"</definedName>
    <definedName name="IQ_SP_LC_DATE_ST">"c2618"</definedName>
    <definedName name="IQ_SP_LC_LT">"c2621"</definedName>
    <definedName name="IQ_SP_LC_ST">"c2622"</definedName>
    <definedName name="IQ_SP_OUTLOOK_WATCH">"c2639"</definedName>
    <definedName name="IQ_SP_OUTLOOK_WATCH_DATE">"c2638"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">"c6266"</definedName>
    <definedName name="IQ_SPECIAL_DIV_CF_REIT">"c1174"</definedName>
    <definedName name="IQ_SPECIAL_DIV_CF_UTI">"c1175"</definedName>
    <definedName name="IQ_SPECIAL_DIV_SHARE">"c3007"</definedName>
    <definedName name="IQ_SR_BONDS_NOTES">"c2501"</definedName>
    <definedName name="IQ_SR_BONDS_NOTES_PCT">"c2502"</definedName>
    <definedName name="IQ_SR_DEBT">"c2526"</definedName>
    <definedName name="IQ_SR_DEBT_EBITDA">"c2552"</definedName>
    <definedName name="IQ_SR_DEBT_EBITDA_CAPEX">"c2553"</definedName>
    <definedName name="IQ_SR_DEBT_PCT">"c2527"</definedName>
    <definedName name="IQ_SR_SUB_DEBT">"c2530"</definedName>
    <definedName name="IQ_SR_SUB_DEBT_EBITDA">"c2556"</definedName>
    <definedName name="IQ_SR_SUB_DEBT_EBITDA_CAPEX">"c2557"</definedName>
    <definedName name="IQ_SR_SUB_DEBT_PCT">"c2531"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">"c6267"</definedName>
    <definedName name="IQ_ST_DEBT_ISSUED_REIT">"c1186"</definedName>
    <definedName name="IQ_ST_DEBT_ISSUED_UTI">"c1187"</definedName>
    <definedName name="IQ_ST_DEBT_PCT">"c2539"</definedName>
    <definedName name="IQ_ST_DEBT_RE">"c6268"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">"c6269"</definedName>
    <definedName name="IQ_ST_DEBT_REPAID_REIT">"c1194"</definedName>
    <definedName name="IQ_ST_DEBT_REPAID_UTI">"c1195"</definedName>
    <definedName name="IQ_ST_DEBT_UTI">"c1196"</definedName>
    <definedName name="IQ_ST_FHLB_DEBT">"c5658"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ES_NONTRANSACTION_ACCOUNTS_FDIC">"c6547"</definedName>
    <definedName name="IQ_STATES_TOTAL_DEPOSITS_FDIC">"c6473"</definedName>
    <definedName name="IQ_STATES_TRANSACTION_ACCOUNTS_FDIC">"c6539"</definedName>
    <definedName name="IQ_STATUTORY_SURPLUS">"c1201"</definedName>
    <definedName name="IQ_STOCK_BASED">"c1202"</definedName>
    <definedName name="IQ_STOCK_BASED_AT">"c2999"</definedName>
    <definedName name="IQ_STOCK_BASED_CF">"c1203"</definedName>
    <definedName name="IQ_STOCK_BASED_COGS">"c2990"</definedName>
    <definedName name="IQ_STOCK_BASED_COMP">"c3512"</definedName>
    <definedName name="IQ_STOCK_BASED_COMP_PRETAX">"c3510"</definedName>
    <definedName name="IQ_STOCK_BASED_COMP_TAX">"c3511"</definedName>
    <definedName name="IQ_STOCK_BASED_EST">"c4520"</definedName>
    <definedName name="IQ_STOCK_BASED_EST_CIQ">"c5073"</definedName>
    <definedName name="IQ_STOCK_BASED_GA">"c2993"</definedName>
    <definedName name="IQ_STOCK_BASED_HIGH_EST">"c4521"</definedName>
    <definedName name="IQ_STOCK_BASED_HIGH_EST_CIQ">"c5074"</definedName>
    <definedName name="IQ_STOCK_BASED_LOW_EST">"c4522"</definedName>
    <definedName name="IQ_STOCK_BASED_LOW_EST_CIQ">"c5075"</definedName>
    <definedName name="IQ_STOCK_BASED_MEDIAN_EST">"c4523"</definedName>
    <definedName name="IQ_STOCK_BASED_MEDIAN_EST_CIQ">"c5076"</definedName>
    <definedName name="IQ_STOCK_BASED_NUM_EST">"c4524"</definedName>
    <definedName name="IQ_STOCK_BASED_NUM_EST_CIQ">"c5077"</definedName>
    <definedName name="IQ_STOCK_BASED_OTHER">"c2995"</definedName>
    <definedName name="IQ_STOCK_BASED_RD">"c2991"</definedName>
    <definedName name="IQ_STOCK_BASED_SGA">"c2994"</definedName>
    <definedName name="IQ_STOCK_BASED_SM">"c2992"</definedName>
    <definedName name="IQ_STOCK_BASED_STDDEV_EST">"c4525"</definedName>
    <definedName name="IQ_STOCK_BASED_STDDEV_EST_CIQ">"c5078"</definedName>
    <definedName name="IQ_STOCK_BASED_TOTAL">"c3040"</definedName>
    <definedName name="IQ_STOCK_OPTIONS_COMP">"c3509"</definedName>
    <definedName name="IQ_STOCK_OPTIONS_COMP_PRETAX">"c3507"</definedName>
    <definedName name="IQ_STOCK_OPTIONS_COMP_TAX">"c3508"</definedName>
    <definedName name="IQ_STRATEGY_NOTE">"c6791"</definedName>
    <definedName name="IQ_STRIKE_PRICE_ISSUED">"c1645"</definedName>
    <definedName name="IQ_STRIKE_PRICE_OS">"c1646"</definedName>
    <definedName name="IQ_STW">"c2166"</definedName>
    <definedName name="IQ_SUB_BONDS_NOTES">"c2503"</definedName>
    <definedName name="IQ_SUB_BONDS_NOTES_PCT">"c2504"</definedName>
    <definedName name="IQ_SUB_DEBT">"c2532"</definedName>
    <definedName name="IQ_SUB_DEBT_EBITDA">"c2558"</definedName>
    <definedName name="IQ_SUB_DEBT_EBITDA_CAPEX">"c2559"</definedName>
    <definedName name="IQ_SUB_DEBT_FDIC">"c6346"</definedName>
    <definedName name="IQ_SUB_DEBT_PCT">"c2533"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URPLUS_FDIC">"c6351"</definedName>
    <definedName name="IQ_SVA">"c1214"</definedName>
    <definedName name="IQ_TARGET_PRICE_NUM">"c1653"</definedName>
    <definedName name="IQ_TARGET_PRICE_NUM_CIQ">"c4661"</definedName>
    <definedName name="IQ_TARGET_PRICE_NUM_REUT">"c5319"</definedName>
    <definedName name="IQ_TARGET_PRICE_STDDEV">"c1654"</definedName>
    <definedName name="IQ_TARGET_PRICE_STDDEV_CIQ">"c4662"</definedName>
    <definedName name="IQ_TARGET_PRICE_STDDEV_REUT">"c5320"</definedName>
    <definedName name="IQ_TAX_BENEFIT_CF_1YR">"c3483"</definedName>
    <definedName name="IQ_TAX_BENEFIT_CF_2YR">"c3484"</definedName>
    <definedName name="IQ_TAX_BENEFIT_CF_3YR">"c3485"</definedName>
    <definedName name="IQ_TAX_BENEFIT_CF_4YR">"c3486"</definedName>
    <definedName name="IQ_TAX_BENEFIT_CF_5YR">"c3487"</definedName>
    <definedName name="IQ_TAX_BENEFIT_CF_AFTER_FIVE">"c3488"</definedName>
    <definedName name="IQ_TAX_BENEFIT_CF_MAX_YEAR">"c3491"</definedName>
    <definedName name="IQ_TAX_BENEFIT_CF_NO_EXP">"c3489"</definedName>
    <definedName name="IQ_TAX_BENEFIT_CF_TOTAL">"c3490"</definedName>
    <definedName name="IQ_TAX_BENEFIT_OPTIONS">"c1215"</definedName>
    <definedName name="IQ_TAX_EQUIV_NET_INT_INC">"c1216"</definedName>
    <definedName name="IQ_TBV">"c1906"</definedName>
    <definedName name="IQ_TBV_10YR_ANN_CAGR">"c6169"</definedName>
    <definedName name="IQ_TBV_10YR_ANN_GROWTH">"c1936"</definedName>
    <definedName name="IQ_TBV_1YR_ANN_GROWTH">"c1931"</definedName>
    <definedName name="IQ_TBV_2YR_ANN_CAGR">"c6165"</definedName>
    <definedName name="IQ_TBV_2YR_ANN_GROWTH">"c1932"</definedName>
    <definedName name="IQ_TBV_3YR_ANN_CAGR">"c6166"</definedName>
    <definedName name="IQ_TBV_3YR_ANN_GROWTH">"c1933"</definedName>
    <definedName name="IQ_TBV_5YR_ANN_CAGR">"c6167"</definedName>
    <definedName name="IQ_TBV_5YR_ANN_GROWTH">"c1934"</definedName>
    <definedName name="IQ_TBV_7YR_ANN_CAGR">"c6168"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RM_LOANS">"c2499"</definedName>
    <definedName name="IQ_TERM_LOANS_PCT">"c2500"</definedName>
    <definedName name="IQ_TEV">"c1219"</definedName>
    <definedName name="IQ_TEV_EBIT">"c1220"</definedName>
    <definedName name="IQ_TEV_EBIT_AVG">"c1221"</definedName>
    <definedName name="IQ_TEV_EBIT_FWD">"c2238"</definedName>
    <definedName name="IQ_TEV_EBIT_FWD_CIQ">"c4047"</definedName>
    <definedName name="IQ_TEV_EBIT_FWD_REUT">"c4054"</definedName>
    <definedName name="IQ_TEV_EBITDA">"c1222"</definedName>
    <definedName name="IQ_TEV_EBITDA_AVG">"c1223"</definedName>
    <definedName name="IQ_TEV_EBITDA_FWD">"c1224"</definedName>
    <definedName name="IQ_TEV_EBITDA_FWD_CIQ">"c4043"</definedName>
    <definedName name="IQ_TEV_EBITDA_FWD_REUT">"c4050"</definedName>
    <definedName name="IQ_TEV_EMPLOYEE_AVG">"c1225"</definedName>
    <definedName name="IQ_TEV_EST">"c4526"</definedName>
    <definedName name="IQ_TEV_EST_CIQ">"c5079"</definedName>
    <definedName name="IQ_TEV_HIGH_EST">"c4527"</definedName>
    <definedName name="IQ_TEV_HIGH_EST_CIQ">"c5080"</definedName>
    <definedName name="IQ_TEV_LOW_EST">"c4528"</definedName>
    <definedName name="IQ_TEV_LOW_EST_CIQ">"c5081"</definedName>
    <definedName name="IQ_TEV_MEDIAN_EST">"c4529"</definedName>
    <definedName name="IQ_TEV_MEDIAN_EST_CIQ">"c5082"</definedName>
    <definedName name="IQ_TEV_NUM_EST">"c4530"</definedName>
    <definedName name="IQ_TEV_NUM_EST_CIQ">"c5083"</definedName>
    <definedName name="IQ_TEV_STDDEV_EST">"c4531"</definedName>
    <definedName name="IQ_TEV_STDDEV_EST_CIQ">"c5084"</definedName>
    <definedName name="IQ_TEV_TOTAL_REV">"c1226"</definedName>
    <definedName name="IQ_TEV_TOTAL_REV_AVG">"c1227"</definedName>
    <definedName name="IQ_TEV_TOTAL_REV_FWD">"c1228"</definedName>
    <definedName name="IQ_TEV_TOTAL_REV_FWD_CIQ">"c4044"</definedName>
    <definedName name="IQ_TEV_TOTAL_REV_FWD_REUT">"c4051"</definedName>
    <definedName name="IQ_TEV_UFCF">"c2208"</definedName>
    <definedName name="IQ_THREE_MONTHS_FIXED_AND_FLOATING_FDIC">"c6419"</definedName>
    <definedName name="IQ_THREE_MONTHS_MORTGAGE_PASS_THROUGHS_FDIC">"c6411"</definedName>
    <definedName name="IQ_THREE_YEAR_FIXED_AND_FLOATING_RATE_FDIC">"c6421"</definedName>
    <definedName name="IQ_THREE_YEAR_MORTGAGE_PASS_THROUGHS_FDIC">"c6413"</definedName>
    <definedName name="IQ_THREE_YEARS_LESS_FDIC">"c6417"</definedName>
    <definedName name="IQ_TIER_1_RISK_BASED_CAPITAL_RATIO_FDIC">"c6746"</definedName>
    <definedName name="IQ_TIER_ONE_CAPITAL">"c2667"</definedName>
    <definedName name="IQ_TIER_ONE_FDIC">"c6369"</definedName>
    <definedName name="IQ_TIER_ONE_RATIO">"c1229"</definedName>
    <definedName name="IQ_TIER_TWO_CAPITAL">"c2669"</definedName>
    <definedName name="IQ_TIME_DEP">"c1230"</definedName>
    <definedName name="IQ_TIME_DEPOSITS_LESS_THAN_100K_FDIC">"c6465"</definedName>
    <definedName name="IQ_TIME_DEPOSITS_MORE_THAN_100K_FDIC">"c6470"</definedName>
    <definedName name="IQ_TODAY">0</definedName>
    <definedName name="IQ_TOT_ADJ_INC">"c1616"</definedName>
    <definedName name="IQ_TOTAL_AR_BR">"c1231"</definedName>
    <definedName name="IQ_TOTAL_AR_RE">"c6270"</definedName>
    <definedName name="IQ_TOTAL_AR_REIT">"c1232"</definedName>
    <definedName name="IQ_TOTAL_AR_UTI">"c1233"</definedName>
    <definedName name="IQ_TOTAL_ASSETS">"c1234"</definedName>
    <definedName name="IQ_TOTAL_ASSETS_10YR_ANN_CAGR">"c6140"</definedName>
    <definedName name="IQ_TOTAL_ASSETS_10YR_ANN_GROWTH">"c1235"</definedName>
    <definedName name="IQ_TOTAL_ASSETS_1YR_ANN_GROWTH">"c1236"</definedName>
    <definedName name="IQ_TOTAL_ASSETS_2YR_ANN_CAGR">"c6141"</definedName>
    <definedName name="IQ_TOTAL_ASSETS_2YR_ANN_GROWTH">"c1237"</definedName>
    <definedName name="IQ_TOTAL_ASSETS_3YR_ANN_CAGR">"c6142"</definedName>
    <definedName name="IQ_TOTAL_ASSETS_3YR_ANN_GROWTH">"c1238"</definedName>
    <definedName name="IQ_TOTAL_ASSETS_5YR_ANN_CAGR">"c6143"</definedName>
    <definedName name="IQ_TOTAL_ASSETS_5YR_ANN_GROWTH">"c1239"</definedName>
    <definedName name="IQ_TOTAL_ASSETS_7YR_ANN_CAGR">"c6144"</definedName>
    <definedName name="IQ_TOTAL_ASSETS_7YR_ANN_GROWTH">"c1240"</definedName>
    <definedName name="IQ_TOTAL_ASSETS_FDIC">"c6339"</definedName>
    <definedName name="IQ_TOTAL_AVG_CE_TOTAL_AVG_ASSETS">"c1241"</definedName>
    <definedName name="IQ_TOTAL_AVG_EQUITY_TOTAL_AVG_ASSETS">"c1242"</definedName>
    <definedName name="IQ_TOTAL_BANK_CAPITAL">"c2668"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ARGE_OFFS_FDIC">"c6603"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BITDA_CAPEX">"c2948"</definedName>
    <definedName name="IQ_TOTAL_DEBT_EQUITY">"c1250"</definedName>
    <definedName name="IQ_TOTAL_DEBT_EST">"c4532"</definedName>
    <definedName name="IQ_TOTAL_DEBT_EST_CIQ">"c5085"</definedName>
    <definedName name="IQ_TOTAL_DEBT_EXCL_FIN">"c2937"</definedName>
    <definedName name="IQ_TOTAL_DEBT_GUIDANCE">"c4533"</definedName>
    <definedName name="IQ_TOTAL_DEBT_GUIDANCE_CIQ">"c5086"</definedName>
    <definedName name="IQ_TOTAL_DEBT_HIGH_EST">"c4534"</definedName>
    <definedName name="IQ_TOTAL_DEBT_HIGH_EST_CIQ">"c5087"</definedName>
    <definedName name="IQ_TOTAL_DEBT_HIGH_GUIDANCE">"c4196"</definedName>
    <definedName name="IQ_TOTAL_DEBT_HIGH_GUIDANCE_CIQ">"c4608"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">"c6271"</definedName>
    <definedName name="IQ_TOTAL_DEBT_ISSUED_REIT">"c1255"</definedName>
    <definedName name="IQ_TOTAL_DEBT_ISSUED_UTI">"c1256"</definedName>
    <definedName name="IQ_TOTAL_DEBT_ISSUES_INS">"c1257"</definedName>
    <definedName name="IQ_TOTAL_DEBT_LOW_EST">"c4535"</definedName>
    <definedName name="IQ_TOTAL_DEBT_LOW_EST_CIQ">"c5088"</definedName>
    <definedName name="IQ_TOTAL_DEBT_LOW_GUIDANCE">"c4236"</definedName>
    <definedName name="IQ_TOTAL_DEBT_LOW_GUIDANCE_CIQ">"c4648"</definedName>
    <definedName name="IQ_TOTAL_DEBT_MEDIAN_EST">"c4536"</definedName>
    <definedName name="IQ_TOTAL_DEBT_MEDIAN_EST_CIQ">"c5089"</definedName>
    <definedName name="IQ_TOTAL_DEBT_NUM_EST">"c4537"</definedName>
    <definedName name="IQ_TOTAL_DEBT_NUM_EST_CIQ">"c5090"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">"c6272"</definedName>
    <definedName name="IQ_TOTAL_DEBT_REPAID_REIT">"c1263"</definedName>
    <definedName name="IQ_TOTAL_DEBT_REPAID_UTI">"c1264"</definedName>
    <definedName name="IQ_TOTAL_DEBT_SECURITIES_FDIC">"c6410"</definedName>
    <definedName name="IQ_TOTAL_DEBT_STDDEV_EST">"c4538"</definedName>
    <definedName name="IQ_TOTAL_DEBT_STDDEV_EST_CIQ">"c5091"</definedName>
    <definedName name="IQ_TOTAL_DEPOSITS">"c1265"</definedName>
    <definedName name="IQ_TOTAL_DEPOSITS_FDIC">"c6342"</definedName>
    <definedName name="IQ_TOTAL_DIV_PAID_CF">"c1266"</definedName>
    <definedName name="IQ_TOTAL_EMPLOYEE">"c2141"</definedName>
    <definedName name="IQ_TOTAL_EMPLOYEES">"c1522"</definedName>
    <definedName name="IQ_TOTAL_EMPLOYEES_FDIC">"c6355"</definedName>
    <definedName name="IQ_TOTAL_EQUITY">"c1267"</definedName>
    <definedName name="IQ_TOTAL_EQUITY_10YR_ANN_CAGR">"c6145"</definedName>
    <definedName name="IQ_TOTAL_EQUITY_10YR_ANN_GROWTH">"c1268"</definedName>
    <definedName name="IQ_TOTAL_EQUITY_1YR_ANN_GROWTH">"c1269"</definedName>
    <definedName name="IQ_TOTAL_EQUITY_2YR_ANN_CAGR">"c6146"</definedName>
    <definedName name="IQ_TOTAL_EQUITY_2YR_ANN_GROWTH">"c1270"</definedName>
    <definedName name="IQ_TOTAL_EQUITY_3YR_ANN_CAGR">"c6147"</definedName>
    <definedName name="IQ_TOTAL_EQUITY_3YR_ANN_GROWTH">"c1271"</definedName>
    <definedName name="IQ_TOTAL_EQUITY_5YR_ANN_CAGR">"c6148"</definedName>
    <definedName name="IQ_TOTAL_EQUITY_5YR_ANN_GROWTH">"c1272"</definedName>
    <definedName name="IQ_TOTAL_EQUITY_7YR_ANN_CAGR">"c6149"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EQUITY_FDIC">"c6354"</definedName>
    <definedName name="IQ_TOTAL_LIAB_FIN">"c1280"</definedName>
    <definedName name="IQ_TOTAL_LIAB_INS">"c1281"</definedName>
    <definedName name="IQ_TOTAL_LIAB_RE">"c6273"</definedName>
    <definedName name="IQ_TOTAL_LIAB_REIT">"c1282"</definedName>
    <definedName name="IQ_TOTAL_LIAB_SHAREHOLD">"c1435"</definedName>
    <definedName name="IQ_TOTAL_LIAB_TOTAL_ASSETS">"c1283"</definedName>
    <definedName name="IQ_TOTAL_LIABILITIES_FDIC">"c6348"</definedName>
    <definedName name="IQ_TOTAL_LOANS">"c5653"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">"c6274"</definedName>
    <definedName name="IQ_TOTAL_OPER_EXP_REIT">"c1287"</definedName>
    <definedName name="IQ_TOTAL_OPER_EXP_UTI">"c1288"</definedName>
    <definedName name="IQ_TOTAL_OPER_EXPEN">"c1445"</definedName>
    <definedName name="IQ_TOTAL_OPTIONS_BEG_OS">"c2693"</definedName>
    <definedName name="IQ_TOTAL_OPTIONS_CANCELLED">"c2696"</definedName>
    <definedName name="IQ_TOTAL_OPTIONS_END_OS">"c2697"</definedName>
    <definedName name="IQ_TOTAL_OPTIONS_EXERCISABLE_END_OS">"c5819"</definedName>
    <definedName name="IQ_TOTAL_OPTIONS_EXERCISED">"c2695"</definedName>
    <definedName name="IQ_TOTAL_OPTIONS_GRANTED">"c2694"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ASSETS_DOMESTIC">"c2658"</definedName>
    <definedName name="IQ_TOTAL_PENSION_ASSETS_FOREIGN">"c2666"</definedName>
    <definedName name="IQ_TOTAL_PENSION_EXP">"c1291"</definedName>
    <definedName name="IQ_TOTAL_PENSION_OBLIGATION">"c1292"</definedName>
    <definedName name="IQ_TOTAL_PRINCIPAL">"c2509"</definedName>
    <definedName name="IQ_TOTAL_PRINCIPAL_PCT">"c2510"</definedName>
    <definedName name="IQ_TOTAL_PROVED_RESERVES_NGL">"c2924"</definedName>
    <definedName name="IQ_TOTAL_PROVED_RESERVES_OIL">"c2040"</definedName>
    <definedName name="IQ_TOTAL_RECEIV">"c1293"</definedName>
    <definedName name="IQ_TOTAL_RECOVERIES_FDIC">"c6622"</definedName>
    <definedName name="IQ_TOTAL_REV">"c1294"</definedName>
    <definedName name="IQ_TOTAL_REV_10YR_ANN_CAGR">"c6150"</definedName>
    <definedName name="IQ_TOTAL_REV_10YR_ANN_GROWTH">"c1295"</definedName>
    <definedName name="IQ_TOTAL_REV_1YR_ANN_GROWTH">"c1296"</definedName>
    <definedName name="IQ_TOTAL_REV_2YR_ANN_CAGR">"c6151"</definedName>
    <definedName name="IQ_TOTAL_REV_2YR_ANN_GROWTH">"c1297"</definedName>
    <definedName name="IQ_TOTAL_REV_3YR_ANN_CAGR">"c6152"</definedName>
    <definedName name="IQ_TOTAL_REV_3YR_ANN_GROWTH">"c1298"</definedName>
    <definedName name="IQ_TOTAL_REV_5YR_ANN_CAGR">"c6153"</definedName>
    <definedName name="IQ_TOTAL_REV_5YR_ANN_GROWTH">"c1299"</definedName>
    <definedName name="IQ_TOTAL_REV_7YR_ANN_CAGR">"c6154"</definedName>
    <definedName name="IQ_TOTAL_REV_7YR_ANN_GROWTH">"c1300"</definedName>
    <definedName name="IQ_TOTAL_REV_AS_REPORTED">"c1301"</definedName>
    <definedName name="IQ_TOTAL_REV_BNK">"c1302"</definedName>
    <definedName name="IQ_TOTAL_REV_BNK_FDIC">"c6786"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">"c6275"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RISK_BASED_CAPITAL_RATIO_FDIC">"c6747"</definedName>
    <definedName name="IQ_TOTAL_SECURITIES_FDIC">"c6306"</definedName>
    <definedName name="IQ_TOTAL_SPECIAL">"c1618"</definedName>
    <definedName name="IQ_TOTAL_ST_BORROW">"c1424"</definedName>
    <definedName name="IQ_TOTAL_SUB_DEBT">"c2528"</definedName>
    <definedName name="IQ_TOTAL_SUB_DEBT_EBITDA">"c2554"</definedName>
    <definedName name="IQ_TOTAL_SUB_DEBT_EBITDA_CAPEX">"c2555"</definedName>
    <definedName name="IQ_TOTAL_SUB_DEBT_PCT">"c2529"</definedName>
    <definedName name="IQ_TOTAL_SUBS">"c2119"</definedName>
    <definedName name="IQ_TOTAL_TIME_DEPOSITS_FDIC">"c6497"</definedName>
    <definedName name="IQ_TOTAL_TIME_SAVINGS_DEPOSITS_FDIC">"c6498"</definedName>
    <definedName name="IQ_TOTAL_UNUSED_COMMITMENTS_FDIC">"c6536"</definedName>
    <definedName name="IQ_TOTAL_UNUSUAL">"c1508"</definedName>
    <definedName name="IQ_TOTAL_UNUSUAL_BNK">"c5516"</definedName>
    <definedName name="IQ_TOTAL_UNUSUAL_BR">"c5517"</definedName>
    <definedName name="IQ_TOTAL_UNUSUAL_FIN">"c5518"</definedName>
    <definedName name="IQ_TOTAL_UNUSUAL_INS">"c5519"</definedName>
    <definedName name="IQ_TOTAL_UNUSUAL_RE">"c6286"</definedName>
    <definedName name="IQ_TOTAL_UNUSUAL_REIT">"c5520"</definedName>
    <definedName name="IQ_TOTAL_UNUSUAL_UTI">"c5521"</definedName>
    <definedName name="IQ_TOTAL_WARRANTS_BEG_OS">"c2719"</definedName>
    <definedName name="IQ_TOTAL_WARRANTS_CANCELLED">"c2722"</definedName>
    <definedName name="IQ_TOTAL_WARRANTS_END_OS">"c2723"</definedName>
    <definedName name="IQ_TOTAL_WARRANTS_EXERCISED">"c2721"</definedName>
    <definedName name="IQ_TOTAL_WARRANTS_ISSUED">"c2720"</definedName>
    <definedName name="IQ_TR_ACCT_METHOD">"c2363"</definedName>
    <definedName name="IQ_TR_ACQ_52_WK_HI_PCT">"c2348"</definedName>
    <definedName name="IQ_TR_ACQ_52_WK_LOW_PCT">"c2347"</definedName>
    <definedName name="IQ_TR_ACQ_CASH_ST_INVEST">"c2372"</definedName>
    <definedName name="IQ_TR_ACQ_CLOSEPRICE_1D">"c3027"</definedName>
    <definedName name="IQ_TR_ACQ_DILUT_EPS_EXCL">"c3028"</definedName>
    <definedName name="IQ_TR_ACQ_EARNING_CO">"c2379"</definedName>
    <definedName name="IQ_TR_ACQ_EBIT">"c2380"</definedName>
    <definedName name="IQ_TR_ACQ_EBIT_EQ_INC">"c3611"</definedName>
    <definedName name="IQ_TR_ACQ_EBITDA">"c2381"</definedName>
    <definedName name="IQ_TR_ACQ_EBITDA_EQ_INC">"c3610"</definedName>
    <definedName name="IQ_TR_ACQ_FILING_CURRENCY">"c3033"</definedName>
    <definedName name="IQ_TR_ACQ_FILINGDATE">"c3607"</definedName>
    <definedName name="IQ_TR_ACQ_MCAP_1DAY">"c2345"</definedName>
    <definedName name="IQ_TR_ACQ_MIN_INT">"c2374"</definedName>
    <definedName name="IQ_TR_ACQ_NET_DEBT">"c2373"</definedName>
    <definedName name="IQ_TR_ACQ_NI">"c2378"</definedName>
    <definedName name="IQ_TR_ACQ_PERIODDATE">"c3606"</definedName>
    <definedName name="IQ_TR_ACQ_PRICEDATE_1D">"c2346"</definedName>
    <definedName name="IQ_TR_ACQ_RETURN">"c2349"</definedName>
    <definedName name="IQ_TR_ACQ_STOCKYEARHIGH_1D">"c2343"</definedName>
    <definedName name="IQ_TR_ACQ_STOCKYEARLOW_1D">"c2344"</definedName>
    <definedName name="IQ_TR_ACQ_TOTAL_ASSETS">"c2371"</definedName>
    <definedName name="IQ_TR_ACQ_TOTAL_COMMON_EQ">"c2377"</definedName>
    <definedName name="IQ_TR_ACQ_TOTAL_DEBT">"c2376"</definedName>
    <definedName name="IQ_TR_ACQ_TOTAL_PREF">"c2375"</definedName>
    <definedName name="IQ_TR_ACQ_TOTAL_REV">"c2382"</definedName>
    <definedName name="IQ_TR_ADJ_SIZE">"c3024"</definedName>
    <definedName name="IQ_TR_ANN_DATE">"c2395"</definedName>
    <definedName name="IQ_TR_ANN_DATE_BL">"c2394"</definedName>
    <definedName name="IQ_TR_BID_DATE">"c2357"</definedName>
    <definedName name="IQ_TR_BLUESKY_FEES">"c2277"</definedName>
    <definedName name="IQ_TR_BUY_ACC_ADVISORS">"c3048"</definedName>
    <definedName name="IQ_TR_BUY_FIN_ADVISORS">"c3045"</definedName>
    <definedName name="IQ_TR_BUY_LEG_ADVISORS">"c2387"</definedName>
    <definedName name="IQ_TR_BUYER_ID">"c2404"</definedName>
    <definedName name="IQ_TR_BUYERNAME">"c2401"</definedName>
    <definedName name="IQ_TR_CANCELLED_DATE">"c2284"</definedName>
    <definedName name="IQ_TR_CASH_CONSID_PCT">"c2296"</definedName>
    <definedName name="IQ_TR_CASH_ST_INVEST">"c3025"</definedName>
    <definedName name="IQ_TR_CHANGE_CONTROL">"c2365"</definedName>
    <definedName name="IQ_TR_CLOSED_DATE">"c2283"</definedName>
    <definedName name="IQ_TR_CO_NET_PROCEEDS">"c2268"</definedName>
    <definedName name="IQ_TR_CO_NET_PROCEEDS_PCT">"c2270"</definedName>
    <definedName name="IQ_TR_COMMENTS">"c2383"</definedName>
    <definedName name="IQ_TR_CURRENCY">"c3016"</definedName>
    <definedName name="IQ_TR_DEAL_ATTITUDE">"c2364"</definedName>
    <definedName name="IQ_TR_DEAL_CONDITIONS">"c2367"</definedName>
    <definedName name="IQ_TR_DEAL_RESOLUTION">"c2391"</definedName>
    <definedName name="IQ_TR_DEAL_RESPONSES">"c2366"</definedName>
    <definedName name="IQ_TR_DEBT_CONSID_PCT">"c2299"</definedName>
    <definedName name="IQ_TR_DEF_AGRMT_DATE">"c2285"</definedName>
    <definedName name="IQ_TR_DISCLOSED_FEES_EXP">"c2288"</definedName>
    <definedName name="IQ_TR_EARNOUTS">"c3023"</definedName>
    <definedName name="IQ_TR_EXPIRED_DATE">"c2412"</definedName>
    <definedName name="IQ_TR_GROSS_OFFERING_AMT">"c2262"</definedName>
    <definedName name="IQ_TR_HYBRID_CONSID_PCT">"c2300"</definedName>
    <definedName name="IQ_TR_IMPLIED_EQ">"c3018"</definedName>
    <definedName name="IQ_TR_IMPLIED_EQ_BV">"c3019"</definedName>
    <definedName name="IQ_TR_IMPLIED_EQ_NI_LTM">"c3020"</definedName>
    <definedName name="IQ_TR_IMPLIED_EV">"c2301"</definedName>
    <definedName name="IQ_TR_IMPLIED_EV_BV">"c2306"</definedName>
    <definedName name="IQ_TR_IMPLIED_EV_EBIT">"c2302"</definedName>
    <definedName name="IQ_TR_IMPLIED_EV_EBITDA">"c2303"</definedName>
    <definedName name="IQ_TR_IMPLIED_EV_NI_LTM">"c2307"</definedName>
    <definedName name="IQ_TR_IMPLIED_EV_REV">"c2304"</definedName>
    <definedName name="IQ_TR_INIT_FILED_DATE">"c3495"</definedName>
    <definedName name="IQ_TR_LOI_DATE">"c2282"</definedName>
    <definedName name="IQ_TR_MAJ_MIN_STAKE">"c2389"</definedName>
    <definedName name="IQ_TR_NEGOTIATED_BUYBACK_PRICE">"c2414"</definedName>
    <definedName name="IQ_TR_NET_ASSUM_LIABILITIES">"c2308"</definedName>
    <definedName name="IQ_TR_NET_PROCEEDS">"c2267"</definedName>
    <definedName name="IQ_TR_OFFER_DATE">"c2265"</definedName>
    <definedName name="IQ_TR_OFFER_DATE_MA">"c3035"</definedName>
    <definedName name="IQ_TR_OFFER_PER_SHARE">"c3017"</definedName>
    <definedName name="IQ_TR_OPTIONS_CONSID_PCT">"c2311"</definedName>
    <definedName name="IQ_TR_OTHER_CONSID">"c3022"</definedName>
    <definedName name="IQ_TR_PCT_SOUGHT">"c2309"</definedName>
    <definedName name="IQ_TR_PFEATURES">"c2384"</definedName>
    <definedName name="IQ_TR_PIPE_CONV_PRICE_SHARE">"c2292"</definedName>
    <definedName name="IQ_TR_PIPE_CPN_PCT">"c2291"</definedName>
    <definedName name="IQ_TR_PIPE_NUMBER_SHARES">"c2293"</definedName>
    <definedName name="IQ_TR_PIPE_PPS">"c2290"</definedName>
    <definedName name="IQ_TR_POSTMONEY_VAL">"c2286"</definedName>
    <definedName name="IQ_TR_PREDEAL_SITUATION">"c2390"</definedName>
    <definedName name="IQ_TR_PREF_CONSID_PCT">"c2310"</definedName>
    <definedName name="IQ_TR_PREMONEY_VAL">"c2287"</definedName>
    <definedName name="IQ_TR_PRINTING_FEES">"c2276"</definedName>
    <definedName name="IQ_TR_PT_MONETARY_VALUES">"c2415"</definedName>
    <definedName name="IQ_TR_PT_NUMBER_SHARES">"c2417"</definedName>
    <definedName name="IQ_TR_PT_PCT_SHARES">"c2416"</definedName>
    <definedName name="IQ_TR_RATING_FEES">"c2275"</definedName>
    <definedName name="IQ_TR_REG_EFFECT_DATE">"c2264"</definedName>
    <definedName name="IQ_TR_REG_FILED_DATE">"c2263"</definedName>
    <definedName name="IQ_TR_RENEWAL_BUYBACK">"c2413"</definedName>
    <definedName name="IQ_TR_ROUND_NUMBER">"c2295"</definedName>
    <definedName name="IQ_TR_SEC_FEES">"c2274"</definedName>
    <definedName name="IQ_TR_SECURITY_TYPE_REG">"c2279"</definedName>
    <definedName name="IQ_TR_SELL_ACC_ADVISORS">"c3049"</definedName>
    <definedName name="IQ_TR_SELL_FIN_ADVISORS">"c3046"</definedName>
    <definedName name="IQ_TR_SELL_LEG_ADVISORS">"c2388"</definedName>
    <definedName name="IQ_TR_SELLER_ID">"c2406"</definedName>
    <definedName name="IQ_TR_SELLERNAME">"c2402"</definedName>
    <definedName name="IQ_TR_SFEATURES">"c2385"</definedName>
    <definedName name="IQ_TR_SH_NET_PROCEEDS">"c2269"</definedName>
    <definedName name="IQ_TR_SH_NET_PROCEEDS_PCT">"c2271"</definedName>
    <definedName name="IQ_TR_SPECIAL_COMMITTEE">"c2362"</definedName>
    <definedName name="IQ_TR_STATUS">"c2399"</definedName>
    <definedName name="IQ_TR_STOCK_CONSID_PCT">"c2312"</definedName>
    <definedName name="IQ_TR_SUSPENDED_DATE">"c2407"</definedName>
    <definedName name="IQ_TR_TARGET_52WKHI_PCT">"c2351"</definedName>
    <definedName name="IQ_TR_TARGET_52WKLOW_PCT">"c2350"</definedName>
    <definedName name="IQ_TR_TARGET_ACC_ADVISORS">"c3047"</definedName>
    <definedName name="IQ_TR_TARGET_CASH_ST_INVEST">"c2327"</definedName>
    <definedName name="IQ_TR_TARGET_CLOSEPRICE_1D">"c2352"</definedName>
    <definedName name="IQ_TR_TARGET_CLOSEPRICE_1M">"c2354"</definedName>
    <definedName name="IQ_TR_TARGET_CLOSEPRICE_1W">"c2353"</definedName>
    <definedName name="IQ_TR_TARGET_DILUT_EPS_EXCL">"c2324"</definedName>
    <definedName name="IQ_TR_TARGET_EARNING_CO">"c2332"</definedName>
    <definedName name="IQ_TR_TARGET_EBIT">"c2333"</definedName>
    <definedName name="IQ_TR_TARGET_EBIT_EQ_INC">"c3609"</definedName>
    <definedName name="IQ_TR_TARGET_EBITDA">"c2334"</definedName>
    <definedName name="IQ_TR_TARGET_EBITDA_EQ_INC">"c3608"</definedName>
    <definedName name="IQ_TR_TARGET_FILING_CURRENCY">"c3034"</definedName>
    <definedName name="IQ_TR_TARGET_FILINGDATE">"c3605"</definedName>
    <definedName name="IQ_TR_TARGET_FIN_ADVISORS">"c3044"</definedName>
    <definedName name="IQ_TR_TARGET_ID">"c2405"</definedName>
    <definedName name="IQ_TR_TARGET_LEG_ADVISORS">"c2386"</definedName>
    <definedName name="IQ_TR_TARGET_MARKETCAP">"c2342"</definedName>
    <definedName name="IQ_TR_TARGET_MIN_INT">"c2328"</definedName>
    <definedName name="IQ_TR_TARGET_NET_DEBT">"c2326"</definedName>
    <definedName name="IQ_TR_TARGET_NI">"c2331"</definedName>
    <definedName name="IQ_TR_TARGET_PERIODDATE">"c3604"</definedName>
    <definedName name="IQ_TR_TARGET_PRICEDATE_1D">"c2341"</definedName>
    <definedName name="IQ_TR_TARGET_RETURN">"c2355"</definedName>
    <definedName name="IQ_TR_TARGET_SEC_DETAIL">"c3021"</definedName>
    <definedName name="IQ_TR_TARGET_SEC_TI_ID">"c2368"</definedName>
    <definedName name="IQ_TR_TARGET_SEC_TYPE">"c2369"</definedName>
    <definedName name="IQ_TR_TARGET_SPD">"c2313"</definedName>
    <definedName name="IQ_TR_TARGET_SPD_PCT">"c2314"</definedName>
    <definedName name="IQ_TR_TARGET_STOCKPREMIUM_1D">"c2336"</definedName>
    <definedName name="IQ_TR_TARGET_STOCKPREMIUM_1M">"c2337"</definedName>
    <definedName name="IQ_TR_TARGET_STOCKPREMIUM_1W">"c2338"</definedName>
    <definedName name="IQ_TR_TARGET_STOCKYEARHIGH_1D">"c2339"</definedName>
    <definedName name="IQ_TR_TARGET_STOCKYEARLOW_1D">"c2340"</definedName>
    <definedName name="IQ_TR_TARGET_TOTAL_ASSETS">"c2325"</definedName>
    <definedName name="IQ_TR_TARGET_TOTAL_COMMON_EQ">"c2421"</definedName>
    <definedName name="IQ_TR_TARGET_TOTAL_DEBT">"c2330"</definedName>
    <definedName name="IQ_TR_TARGET_TOTAL_PREF">"c2329"</definedName>
    <definedName name="IQ_TR_TARGET_TOTAL_REV">"c2335"</definedName>
    <definedName name="IQ_TR_TARGETNAME">"c2403"</definedName>
    <definedName name="IQ_TR_TERM_FEE">"c2298"</definedName>
    <definedName name="IQ_TR_TERM_FEE_PCT">"c2297"</definedName>
    <definedName name="IQ_TR_TODATE">"c3036"</definedName>
    <definedName name="IQ_TR_TODATE_MONETARY_VALUE">"c2418"</definedName>
    <definedName name="IQ_TR_TODATE_NUMBER_SHARES">"c2420"</definedName>
    <definedName name="IQ_TR_TODATE_PCT_SHARES">"c2419"</definedName>
    <definedName name="IQ_TR_TOTAL_ACCT_FEES">"c2273"</definedName>
    <definedName name="IQ_TR_TOTAL_CASH">"c2315"</definedName>
    <definedName name="IQ_TR_TOTAL_CONSID_SH">"c2316"</definedName>
    <definedName name="IQ_TR_TOTAL_DEBT">"c2317"</definedName>
    <definedName name="IQ_TR_TOTAL_GROSS_TV">"c2318"</definedName>
    <definedName name="IQ_TR_TOTAL_HYBRID">"c2319"</definedName>
    <definedName name="IQ_TR_TOTAL_LEGAL_FEES">"c2272"</definedName>
    <definedName name="IQ_TR_TOTAL_NET_TV">"c2320"</definedName>
    <definedName name="IQ_TR_TOTAL_NEWMONEY">"c2289"</definedName>
    <definedName name="IQ_TR_TOTAL_OPTIONS">"c2322"</definedName>
    <definedName name="IQ_TR_TOTAL_OPTIONS_BUYER">"c3026"</definedName>
    <definedName name="IQ_TR_TOTAL_PREFERRED">"c2321"</definedName>
    <definedName name="IQ_TR_TOTAL_REG_AMT">"c2261"</definedName>
    <definedName name="IQ_TR_TOTAL_STOCK">"c2323"</definedName>
    <definedName name="IQ_TR_TOTAL_TAKEDOWNS">"c2278"</definedName>
    <definedName name="IQ_TR_TOTAL_UW_COMP">"c2280"</definedName>
    <definedName name="IQ_TR_TOTALVALUE">"c2400"</definedName>
    <definedName name="IQ_TR_TRANSACTION_TYPE">"c2398"</definedName>
    <definedName name="IQ_TR_WITHDRAWN_DTE">"c2266"</definedName>
    <definedName name="IQ_TRADE_AR">"c1345"</definedName>
    <definedName name="IQ_TRADE_PRINCIPAL">"c1309"</definedName>
    <definedName name="IQ_TRADING_ACCOUNT_GAINS_FEES_FDIC">"c6573"</definedName>
    <definedName name="IQ_TRADING_ASSETS">"c1310"</definedName>
    <definedName name="IQ_TRADING_ASSETS_FDIC">"c6328"</definedName>
    <definedName name="IQ_TRADING_CURRENCY">"c2212"</definedName>
    <definedName name="IQ_TRADING_LIABILITIES_FDIC">"c6344"</definedName>
    <definedName name="IQ_TRANSACTION_ACCOUNTS_FDIC">"c6544"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">"c6276"</definedName>
    <definedName name="IQ_TREASURY_OTHER_EQUITY_REIT">"c1317"</definedName>
    <definedName name="IQ_TREASURY_OTHER_EQUITY_UTI">"c1318"</definedName>
    <definedName name="IQ_TREASURY_STOCK">"c1438"</definedName>
    <definedName name="IQ_TREASURY_STOCK_TRANSACTIONS_FDIC">"c6501"</definedName>
    <definedName name="IQ_TRUST_INC">"c1319"</definedName>
    <definedName name="IQ_TRUST_PREF">"c1320"</definedName>
    <definedName name="IQ_TRUST_PREFERRED">"c3029"</definedName>
    <definedName name="IQ_TRUST_PREFERRED_PCT">"c3030"</definedName>
    <definedName name="IQ_TWELVE_MONTHS_FIXED_AND_FLOATING_FDIC">"c6420"</definedName>
    <definedName name="IQ_TWELVE_MONTHS_MORTGAGE_PASS_THROUGHS_FDIC">"c6412"</definedName>
    <definedName name="IQ_UFCF_10YR_ANN_CAGR">"c6179"</definedName>
    <definedName name="IQ_UFCF_10YR_ANN_GROWTH">"c1948"</definedName>
    <definedName name="IQ_UFCF_1YR_ANN_GROWTH">"c1943"</definedName>
    <definedName name="IQ_UFCF_2YR_ANN_CAGR">"c6175"</definedName>
    <definedName name="IQ_UFCF_2YR_ANN_GROWTH">"c1944"</definedName>
    <definedName name="IQ_UFCF_3YR_ANN_CAGR">"c6176"</definedName>
    <definedName name="IQ_UFCF_3YR_ANN_GROWTH">"c1945"</definedName>
    <definedName name="IQ_UFCF_5YR_ANN_CAGR">"c6177"</definedName>
    <definedName name="IQ_UFCF_5YR_ANN_GROWTH">"c1946"</definedName>
    <definedName name="IQ_UFCF_7YR_ANN_CAGR">"c6178"</definedName>
    <definedName name="IQ_UFCF_7YR_ANN_GROWTH">"c1947"</definedName>
    <definedName name="IQ_UFCF_MARGIN">"c1962"</definedName>
    <definedName name="IQ_ULT_PARENT">"c3037"</definedName>
    <definedName name="IQ_ULT_PARENT_CIQID">"c3039"</definedName>
    <definedName name="IQ_ULT_PARENT_TICKER">"c3038"</definedName>
    <definedName name="IQ_UNAMORT_DISC">"c2513"</definedName>
    <definedName name="IQ_UNAMORT_DISC_PCT">"c2514"</definedName>
    <definedName name="IQ_UNAMORT_PREMIUM">"c2511"</definedName>
    <definedName name="IQ_UNAMORT_PREMIUM_PCT">"c2512"</definedName>
    <definedName name="IQ_UNDIVIDED_PROFITS_FDIC">"c6352"</definedName>
    <definedName name="IQ_UNDRAWN_CP">"c2518"</definedName>
    <definedName name="IQ_UNDRAWN_CREDIT">"c3032"</definedName>
    <definedName name="IQ_UNDRAWN_RC">"c2517"</definedName>
    <definedName name="IQ_UNDRAWN_TL">"c2519"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">"c6277"</definedName>
    <definedName name="IQ_UNEARN_REV_CURRENT_REIT">"c1327"</definedName>
    <definedName name="IQ_UNEARN_REV_CURRENT_UTI">"c1328"</definedName>
    <definedName name="IQ_UNEARN_REV_LT">"c1329"</definedName>
    <definedName name="IQ_UNEARNED_INCOME_FDIC">"c6324"</definedName>
    <definedName name="IQ_UNEARNED_INCOME_FOREIGN_FDIC">"c6385"</definedName>
    <definedName name="IQ_UNLEVERED_FCF">"c1908"</definedName>
    <definedName name="IQ_UNPAID_CLAIMS">"c1330"</definedName>
    <definedName name="IQ_UNPROFITABLE_INSTITUTIONS_FDIC">"c6722"</definedName>
    <definedName name="IQ_UNREALIZED_GAIN">"c1619"</definedName>
    <definedName name="IQ_UNSECURED_DEBT">"c2548"</definedName>
    <definedName name="IQ_UNSECURED_DEBT_PCT">"c2549"</definedName>
    <definedName name="IQ_UNUSED_LOAN_COMMITMENTS_FDIC">"c6368"</definedName>
    <definedName name="IQ_UNUSUAL_EXP">"c1456"</definedName>
    <definedName name="IQ_US_BRANCHES_FOREIGN_BANK_LOANS_FDIC">"c6435"</definedName>
    <definedName name="IQ_US_BRANCHES_FOREIGN_BANKS_FDIC">"c6390"</definedName>
    <definedName name="IQ_US_GAAP">"c1331"</definedName>
    <definedName name="IQ_US_GAAP_BASIC_EPS_EXCL">"c2984"</definedName>
    <definedName name="IQ_US_GAAP_BASIC_EPS_INCL">"c2982"</definedName>
    <definedName name="IQ_US_GAAP_BASIC_WEIGHT">"c2980"</definedName>
    <definedName name="IQ_US_GAAP_CA_ADJ">"c2925"</definedName>
    <definedName name="IQ_US_GAAP_CASH_FINAN">"c2945"</definedName>
    <definedName name="IQ_US_GAAP_CASH_FINAN_ADJ">"c2941"</definedName>
    <definedName name="IQ_US_GAAP_CASH_INVEST">"c2944"</definedName>
    <definedName name="IQ_US_GAAP_CASH_INVEST_ADJ">"c2940"</definedName>
    <definedName name="IQ_US_GAAP_CASH_OPER">"c2943"</definedName>
    <definedName name="IQ_US_GAAP_CASH_OPER_ADJ">"c2939"</definedName>
    <definedName name="IQ_US_GAAP_CL_ADJ">"c2927"</definedName>
    <definedName name="IQ_US_GAAP_COST_REV_ADJ">"c2951"</definedName>
    <definedName name="IQ_US_GAAP_DILUT_EPS_EXCL">"c2985"</definedName>
    <definedName name="IQ_US_GAAP_DILUT_EPS_INCL">"c2983"</definedName>
    <definedName name="IQ_US_GAAP_DILUT_NI">"c2979"</definedName>
    <definedName name="IQ_US_GAAP_DILUT_WEIGHT">"c2981"</definedName>
    <definedName name="IQ_US_GAAP_DO_ADJ">"c2959"</definedName>
    <definedName name="IQ_US_GAAP_EXTRA_ACC_ITEMS_ADJ">"c2958"</definedName>
    <definedName name="IQ_US_GAAP_INC_TAX_ADJ">"c2961"</definedName>
    <definedName name="IQ_US_GAAP_INTEREST_EXP_ADJ">"c2957"</definedName>
    <definedName name="IQ_US_GAAP_LIAB_LT_ADJ">"c2928"</definedName>
    <definedName name="IQ_US_GAAP_LIAB_TOTAL_LIAB">"c2933"</definedName>
    <definedName name="IQ_US_GAAP_MINORITY_INTEREST_IS_ADJ">"c2960"</definedName>
    <definedName name="IQ_US_GAAP_NCA_ADJ">"c2926"</definedName>
    <definedName name="IQ_US_GAAP_NET_CHANGE">"c2946"</definedName>
    <definedName name="IQ_US_GAAP_NET_CHANGE_ADJ">"c2942"</definedName>
    <definedName name="IQ_US_GAAP_NI">"c2976"</definedName>
    <definedName name="IQ_US_GAAP_NI_ADJ">"c2963"</definedName>
    <definedName name="IQ_US_GAAP_NI_AVAIL_INCL">"c2978"</definedName>
    <definedName name="IQ_US_GAAP_OTHER_ADJ_ADJ">"c2962"</definedName>
    <definedName name="IQ_US_GAAP_OTHER_NON_OPER_ADJ">"c2955"</definedName>
    <definedName name="IQ_US_GAAP_OTHER_OPER_ADJ">"c2954"</definedName>
    <definedName name="IQ_US_GAAP_RD_ADJ">"c2953"</definedName>
    <definedName name="IQ_US_GAAP_SGA_ADJ">"c2952"</definedName>
    <definedName name="IQ_US_GAAP_TOTAL_ASSETS">"c2931"</definedName>
    <definedName name="IQ_US_GAAP_TOTAL_EQUITY">"c2934"</definedName>
    <definedName name="IQ_US_GAAP_TOTAL_EQUITY_ADJ">"c2929"</definedName>
    <definedName name="IQ_US_GAAP_TOTAL_REV_ADJ">"c2950"</definedName>
    <definedName name="IQ_US_GAAP_TOTAL_UNUSUAL_ADJ">"c2956"</definedName>
    <definedName name="IQ_US_GOV_AGENCIES_FDIC">"c6395"</definedName>
    <definedName name="IQ_US_GOV_DEPOSITS_FDIC">"c6483"</definedName>
    <definedName name="IQ_US_GOV_ENTERPRISES_FDIC">"c6396"</definedName>
    <definedName name="IQ_US_GOV_NONCURRENT_LOANS_TOTAL_NONCURRENT_FDIC">"c6779"</definedName>
    <definedName name="IQ_US_GOV_NONTRANSACTION_ACCOUNTS_FDIC">"c6546"</definedName>
    <definedName name="IQ_US_GOV_OBLIGATIONS_FDIC">"c6299"</definedName>
    <definedName name="IQ_US_GOV_SECURITIES_FDIC">"c6297"</definedName>
    <definedName name="IQ_US_GOV_TOTAL_DEPOSITS_FDIC">"c6472"</definedName>
    <definedName name="IQ_US_GOV_TRANSACTION_ACCOUNTS_FDIC">"c6538"</definedName>
    <definedName name="IQ_US_TREASURY_SECURITIES_FDIC">"c6298"</definedName>
    <definedName name="IQ_UTIL_PPE_NET">"c1620"</definedName>
    <definedName name="IQ_UTIL_REV">"c2091"</definedName>
    <definedName name="IQ_UV_PENSION_LIAB">"c1332"</definedName>
    <definedName name="IQ_VALUATION_ALLOWANCES_FDIC">"c6400"</definedName>
    <definedName name="IQ_VALUE_TRADED">"c1519"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C_REVENUE_FDIC">"c6667"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ATILE_LIABILITIES_FDIC">"c6364"</definedName>
    <definedName name="IQ_VOLUME">"c1333"</definedName>
    <definedName name="IQ_WARRANTS_BEG_OS">"c2698"</definedName>
    <definedName name="IQ_WARRANTS_CANCELLED">"c2701"</definedName>
    <definedName name="IQ_WARRANTS_END_OS">"c2702"</definedName>
    <definedName name="IQ_WARRANTS_EXERCISED">"c2700"</definedName>
    <definedName name="IQ_WARRANTS_ISSUED">"c2699"</definedName>
    <definedName name="IQ_WARRANTS_STRIKE_PRICE_ISSUED">"c2704"</definedName>
    <definedName name="IQ_WARRANTS_STRIKE_PRICE_OS">"c2703"</definedName>
    <definedName name="IQ_WEEK">50000</definedName>
    <definedName name="IQ_WEIGHTED_AVG_PRICE">"c1334"</definedName>
    <definedName name="IQ_WIP_INV">"c1335"</definedName>
    <definedName name="IQ_WORKING_CAP">"c3494"</definedName>
    <definedName name="IQ_WORKMEN_WRITTEN">"c1336"</definedName>
    <definedName name="IQ_WRITTEN_OPTION_CONTRACTS_FDIC">"c6509"</definedName>
    <definedName name="IQ_WRITTEN_OPTION_CONTRACTS_FX_RISK_FDIC">"c6514"</definedName>
    <definedName name="IQ_WRITTEN_OPTION_CONTRACTS_NON_FX_IR_FDIC">"c6519"</definedName>
    <definedName name="IQ_XDIV_DATE">"c2104"</definedName>
    <definedName name="IQ_YEAR_FOUNDED">"c6793"</definedName>
    <definedName name="IQ_YEARHIGH">"c1337"</definedName>
    <definedName name="IQ_YEARHIGH_DATE">"c2250"</definedName>
    <definedName name="IQ_YEARLOW">"c1338"</definedName>
    <definedName name="IQ_YEARLOW_DATE">"c2251"</definedName>
    <definedName name="IQ_YTD">3000</definedName>
    <definedName name="IQ_YTDMONTH">130000</definedName>
    <definedName name="IQ_YTW">"c2163"</definedName>
    <definedName name="IQ_YTW_DATE">"c2164"</definedName>
    <definedName name="IQ_YTW_DATE_TYPE">"c2165"</definedName>
    <definedName name="IQ_Z_SCORE">"c1339"</definedName>
    <definedName name="IR">#REF!</definedName>
    <definedName name="IRPARA">#REF!</definedName>
    <definedName name="IrParaBotõesDeExclusão">#REF!</definedName>
    <definedName name="IrParaConfirmaçãoDeDados">#REF!</definedName>
    <definedName name="irpj">#REF!</definedName>
    <definedName name="irpjlr">#REF!</definedName>
    <definedName name="IsColHidden">FALSE</definedName>
    <definedName name="IsLTMColHidden">FALSE</definedName>
    <definedName name="ISS">#REF!</definedName>
    <definedName name="Issued_beg">#REF!</definedName>
    <definedName name="ITEM">#REF!</definedName>
    <definedName name="itr">#REF!</definedName>
    <definedName name="IV">#REF!</definedName>
    <definedName name="ivb">#REF!</definedName>
    <definedName name="IX">#REF!</definedName>
    <definedName name="J">#REF!</definedName>
    <definedName name="JA">#REF!</definedName>
    <definedName name="JANEIRO">#REF!</definedName>
    <definedName name="JANNN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JANNN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JANNN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jasfjasfjalfl" localSheetId="1">'[14]CONSSID12-96'!#REF!</definedName>
    <definedName name="jasfjasfjalfl">#REF!</definedName>
    <definedName name="JCP">#REF!</definedName>
    <definedName name="JCP_Max">#REF!</definedName>
    <definedName name="JCP_Pago">#REF!</definedName>
    <definedName name="JCP_Precision">#REF!</definedName>
    <definedName name="jdjdjd" localSheetId="1">{"desglose domestico unidades",#N/A,FALSE,"Margen";"desglose exportacion unidades",#N/A,FALSE,"Margen";"Desglose domestico ventas",#N/A,FALSE,"Margen";"desglose exportacion ventas",#N/A,FALSE,"Margen";"desglose domestico costo",#N/A,FALSE,"Margen";"desglose exportacion costo",#N/A,FALSE,"Margen";"desglose domestico margen",#N/A,FALSE,"Margen";"desglose exportacion margen",#N/A,FALSE,"Margen";"desglose domestico margen %",#N/A,FALSE,"Margen";"desglose exportacion margen %",#N/A,FALSE,"Margen";"Resumen unidades",#N/A,FALSE,"Margen";"resumen ventas",#N/A,FALSE,"Margen";"resumen costo",#N/A,FALSE,"Margen";"resumen margen",#N/A,FALSE,"Margen";"resumen margen %",#N/A,FALSE,"Margen";"desglose domestico precio",#N/A,FALSE,"Margen";"desglose exportacion precio",#N/A,FALSE,"Margen";"desglose dom costo unit",#N/A,FALSE,"Margen";"desglose exp costo unit",#N/A,FALSE,"Margen";"desglose dom precio dlls",#N/A,FALSE,"Margen";"desglose exp precio dlls",#N/A,FALSE,"Margen";"costo dom unit dlls",#N/A,FALSE,"Margen";"costo exp unit dlls",#N/A,FALSE,"Margen"}</definedName>
    <definedName name="jdjdjd" localSheetId="3">{"desglose domestico unidades",#N/A,FALSE,"Margen";"desglose exportacion unidades",#N/A,FALSE,"Margen";"Desglose domestico ventas",#N/A,FALSE,"Margen";"desglose exportacion ventas",#N/A,FALSE,"Margen";"desglose domestico costo",#N/A,FALSE,"Margen";"desglose exportacion costo",#N/A,FALSE,"Margen";"desglose domestico margen",#N/A,FALSE,"Margen";"desglose exportacion margen",#N/A,FALSE,"Margen";"desglose domestico margen %",#N/A,FALSE,"Margen";"desglose exportacion margen %",#N/A,FALSE,"Margen";"Resumen unidades",#N/A,FALSE,"Margen";"resumen ventas",#N/A,FALSE,"Margen";"resumen costo",#N/A,FALSE,"Margen";"resumen margen",#N/A,FALSE,"Margen";"resumen margen %",#N/A,FALSE,"Margen";"desglose domestico precio",#N/A,FALSE,"Margen";"desglose exportacion precio",#N/A,FALSE,"Margen";"desglose dom costo unit",#N/A,FALSE,"Margen";"desglose exp costo unit",#N/A,FALSE,"Margen";"desglose dom precio dlls",#N/A,FALSE,"Margen";"desglose exp precio dlls",#N/A,FALSE,"Margen";"costo dom unit dlls",#N/A,FALSE,"Margen";"costo exp unit dlls",#N/A,FALSE,"Margen"}</definedName>
    <definedName name="jdjdjd">{"desglose domestico unidades",#N/A,FALSE,"Margen";"desglose exportacion unidades",#N/A,FALSE,"Margen";"Desglose domestico ventas",#N/A,FALSE,"Margen";"desglose exportacion ventas",#N/A,FALSE,"Margen";"desglose domestico costo",#N/A,FALSE,"Margen";"desglose exportacion costo",#N/A,FALSE,"Margen";"desglose domestico margen",#N/A,FALSE,"Margen";"desglose exportacion margen",#N/A,FALSE,"Margen";"desglose domestico margen %",#N/A,FALSE,"Margen";"desglose exportacion margen %",#N/A,FALSE,"Margen";"Resumen unidades",#N/A,FALSE,"Margen";"resumen ventas",#N/A,FALSE,"Margen";"resumen costo",#N/A,FALSE,"Margen";"resumen margen",#N/A,FALSE,"Margen";"resumen margen %",#N/A,FALSE,"Margen";"desglose domestico precio",#N/A,FALSE,"Margen";"desglose exportacion precio",#N/A,FALSE,"Margen";"desglose dom costo unit",#N/A,FALSE,"Margen";"desglose exp costo unit",#N/A,FALSE,"Margen";"desglose dom precio dlls",#N/A,FALSE,"Margen";"desglose exp precio dlls",#N/A,FALSE,"Margen";"costo dom unit dlls",#N/A,FALSE,"Margen";"costo exp unit dlls",#N/A,FALSE,"Margen"}</definedName>
    <definedName name="jh">#REF!</definedName>
    <definedName name="JT">#REF!</definedName>
    <definedName name="juin">#REF!</definedName>
    <definedName name="JULHO">#REF!</definedName>
    <definedName name="julio">#REF!</definedName>
    <definedName name="JUNHO">#REF!</definedName>
    <definedName name="Justificativas">#REF!</definedName>
    <definedName name="jy">#REF!</definedName>
    <definedName name="Kd">#REF!</definedName>
    <definedName name="kdkdkdk" localSheetId="1">{"ERMES",#N/A,FALSE,"RESUMEN";"ERACUM",#N/A,FALSE,"RESUMEN";"BG",#N/A,FALSE,"RESUMEN";"ERMES",#N/A,FALSE,"SABANAS";"ERACUM",#N/A,FALSE,"SABANAS";"BG",#N/A,FALSE,"SABANAS";"fadsa",#N/A,FALSE,"FADSA";"supsa",#N/A,FALSE,"SUPSA";"crolls",#N/A,FALSE,"CROLLS";"vicomsa",#N/A,FALSE,"VICOMSA";"viplasticos",#N/A,FALSE,"VIPLASTICOS";"vitsa",#N/A,FALSE,"VITSA";"elim",#N/A,FALSE,"ELIM"}</definedName>
    <definedName name="kdkdkdk" localSheetId="3">{"ERMES",#N/A,FALSE,"RESUMEN";"ERACUM",#N/A,FALSE,"RESUMEN";"BG",#N/A,FALSE,"RESUMEN";"ERMES",#N/A,FALSE,"SABANAS";"ERACUM",#N/A,FALSE,"SABANAS";"BG",#N/A,FALSE,"SABANAS";"fadsa",#N/A,FALSE,"FADSA";"supsa",#N/A,FALSE,"SUPSA";"crolls",#N/A,FALSE,"CROLLS";"vicomsa",#N/A,FALSE,"VICOMSA";"viplasticos",#N/A,FALSE,"VIPLASTICOS";"vitsa",#N/A,FALSE,"VITSA";"elim",#N/A,FALSE,"ELIM"}</definedName>
    <definedName name="kdkdkdk">{"ERMES",#N/A,FALSE,"RESUMEN";"ERACUM",#N/A,FALSE,"RESUMEN";"BG",#N/A,FALSE,"RESUMEN";"ERMES",#N/A,FALSE,"SABANAS";"ERACUM",#N/A,FALSE,"SABANAS";"BG",#N/A,FALSE,"SABANAS";"fadsa",#N/A,FALSE,"FADSA";"supsa",#N/A,FALSE,"SUPSA";"crolls",#N/A,FALSE,"CROLLS";"vicomsa",#N/A,FALSE,"VICOMSA";"viplasticos",#N/A,FALSE,"VIPLASTICOS";"vitsa",#N/A,FALSE,"VITSA";"elim",#N/A,FALSE,"ELIM"}</definedName>
    <definedName name="ke">#REF!</definedName>
    <definedName name="KERO1">#REF!</definedName>
    <definedName name="kf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f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f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jhkjlnnoj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jhkjlnnoj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jhkjlnnoj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jkhjkh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jkhjkh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jkhjkh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kk">#REF!</definedName>
    <definedName name="kkkkkk">#REF!</definedName>
    <definedName name="kloklk" localSheetId="1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kloklk" localSheetId="3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kloklk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LA">#REF!</definedName>
    <definedName name="LABOUR">#REF!</definedName>
    <definedName name="LAIR">#REF!</definedName>
    <definedName name="LARANJEIRAS">#REF!</definedName>
    <definedName name="LARG">#REF!</definedName>
    <definedName name="last_expl_year">#REF!</definedName>
    <definedName name="Lav">#REF!</definedName>
    <definedName name="Lav_1">#REF!</definedName>
    <definedName name="lav_eq_pub">#REF!</definedName>
    <definedName name="lav_eq_pub1">#REF!</definedName>
    <definedName name="lav_eq_pub2">#REF!</definedName>
    <definedName name="lav_eq_pub3">#REF!</definedName>
    <definedName name="lav_eq_pub4">#REF!</definedName>
    <definedName name="lav_eq_pub5">#REF!</definedName>
    <definedName name="lav_eq_pub6">#REF!</definedName>
    <definedName name="lav_eq_pub7">#REF!</definedName>
    <definedName name="lav_eq_pub8">#REF!</definedName>
    <definedName name="lav_eq_pub9">#REF!</definedName>
    <definedName name="lav_escadarias">#REF!</definedName>
    <definedName name="lav_feira">#REF!</definedName>
    <definedName name="lav_feira1">#REF!</definedName>
    <definedName name="lav_feira2">#REF!</definedName>
    <definedName name="lav_feira3">#REF!</definedName>
    <definedName name="lav_feira4">#REF!</definedName>
    <definedName name="lav_feira5">#REF!</definedName>
    <definedName name="lav_feira6">#REF!</definedName>
    <definedName name="lav_feira7">#REF!</definedName>
    <definedName name="lav_feira8">#REF!</definedName>
    <definedName name="lav_feira9">#REF!</definedName>
    <definedName name="lav_mec_calç">#REF!</definedName>
    <definedName name="LB">#REF!</definedName>
    <definedName name="LeagueTrVal">#REF!</definedName>
    <definedName name="Leste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este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este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evguia">#REF!</definedName>
    <definedName name="levsarj">#REF!</definedName>
    <definedName name="lilia" localSheetId="3">#REF!,#REF!,#REF!</definedName>
    <definedName name="lilia">#REF!,#REF!,#REF!</definedName>
    <definedName name="LIMAT">#REF!</definedName>
    <definedName name="limcount">1</definedName>
    <definedName name="LINHA_INÍCIO">#REF!</definedName>
    <definedName name="linha12">#REF!,#REF!,#REF!</definedName>
    <definedName name="LINHa13">#REF!,#REF!,#REF!</definedName>
    <definedName name="linha14">#REF!,#REF!,#REF!</definedName>
    <definedName name="linha15">#REF!,#REF!,#REF!</definedName>
    <definedName name="linha17">#REF!,#REF!,#REF!</definedName>
    <definedName name="linha18">#REF!,#REF!,#REF!</definedName>
    <definedName name="linha20">#REF!,#REF!,#REF!</definedName>
    <definedName name="linha22">#REF!,#REF!,#REF!</definedName>
    <definedName name="linha23">#REF!,#REF!,#REF!</definedName>
    <definedName name="linha24">#REF!,#REF!,#REF!</definedName>
    <definedName name="linha25">#REF!,#REF!,#REF!</definedName>
    <definedName name="linha26">#REF!,#REF!,#REF!</definedName>
    <definedName name="linha27">#REF!,#REF!,#REF!</definedName>
    <definedName name="linha29">#REF!,#REF!,#REF!</definedName>
    <definedName name="linha30">#REF!,#REF!,#REF!</definedName>
    <definedName name="linha31">#REF!,#REF!,#REF!</definedName>
    <definedName name="linha32">#REF!,#REF!,#REF!</definedName>
    <definedName name="linha34">#REF!,#REF!,#REF!</definedName>
    <definedName name="lista">#REF!</definedName>
    <definedName name="LISTAEQ">#REF!</definedName>
    <definedName name="ListaInvestimentos">#REF!</definedName>
    <definedName name="LISTAMO">#REF!</definedName>
    <definedName name="ListaParametros">#REF!</definedName>
    <definedName name="ListaServ">#REF!</definedName>
    <definedName name="ll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l" localSheetId="1">{#N/A,#N/A,FALSE,"BOQCIC";#N/A,#N/A,FALSE,"3Ds";#N/A,#N/A,FALSE,"COST DETAIL"}</definedName>
    <definedName name="lll" localSheetId="3">{#N/A,#N/A,FALSE,"BOQCIC";#N/A,#N/A,FALSE,"3Ds";#N/A,#N/A,FALSE,"COST DETAIL"}</definedName>
    <definedName name="lll">{#N/A,#N/A,FALSE,"BOQCIC";#N/A,#N/A,FALSE,"3Ds";#N/A,#N/A,FALSE,"COST DETAIL"}</definedName>
    <definedName name="lol">#REF!</definedName>
    <definedName name="lom">#REF!</definedName>
    <definedName name="Losses">#REF!</definedName>
    <definedName name="lot_bus">#REF!</definedName>
    <definedName name="LOTE_01_330">#REF!</definedName>
    <definedName name="LOTE_01_348">#REF!</definedName>
    <definedName name="LOTE_03_323">#REF!</definedName>
    <definedName name="LOTE_05_322">#REF!</definedName>
    <definedName name="LOTE_08_225">#REF!</definedName>
    <definedName name="LOTE_09_0">#REF!</definedName>
    <definedName name="LOTE_09_310">#REF!</definedName>
    <definedName name="LOTE_10_255">#REF!</definedName>
    <definedName name="LOTE_10_318">#REF!</definedName>
    <definedName name="LOTE_10_330">#REF!</definedName>
    <definedName name="LOTE_10_334">#REF!</definedName>
    <definedName name="LOTE_10_345">#REF!</definedName>
    <definedName name="LOTE_11_215">#REF!</definedName>
    <definedName name="LOTE_11_340">#REF!</definedName>
    <definedName name="LOTE_11_342">#REF!</definedName>
    <definedName name="LOTE_11_344">#REF!</definedName>
    <definedName name="LOTE_11_350">#REF!</definedName>
    <definedName name="LRANJA">#REF!</definedName>
    <definedName name="LS">#REF!</definedName>
    <definedName name="LT">#REF!</definedName>
    <definedName name="M">#REF!</definedName>
    <definedName name="mai">#REF!</definedName>
    <definedName name="main_model_title_columns">#REF!</definedName>
    <definedName name="main_model_title_rows">#REF!</definedName>
    <definedName name="MAIO">#REF!</definedName>
    <definedName name="man_ent_10km">#REF!</definedName>
    <definedName name="man_ent_10km1">#REF!</definedName>
    <definedName name="man_ent_10km2">#REF!</definedName>
    <definedName name="man_ent_10km3">#REF!</definedName>
    <definedName name="man_ent_10km4">#REF!</definedName>
    <definedName name="man_ent_10km5">#REF!</definedName>
    <definedName name="man_ent_10km6">#REF!</definedName>
    <definedName name="man_ent_10km7">#REF!</definedName>
    <definedName name="man_ent_10km8">#REF!</definedName>
    <definedName name="man_ent_10km9">#REF!</definedName>
    <definedName name="man_ent_ac_10km">#REF!</definedName>
    <definedName name="man_ent_ac_10km1">#REF!</definedName>
    <definedName name="man_ent_ac_10km2">#REF!</definedName>
    <definedName name="man_ent_ac_10km3">#REF!</definedName>
    <definedName name="man_ent_ac_10km4">#REF!</definedName>
    <definedName name="man_ent_ac_10km5">#REF!</definedName>
    <definedName name="man_ent_ac_10km6">#REF!</definedName>
    <definedName name="man_ent_ac_10km7">#REF!</definedName>
    <definedName name="man_ent_ac_10km8">#REF!</definedName>
    <definedName name="man_ent_ac_10km9">#REF!</definedName>
    <definedName name="MAPA" localSheetId="13">#REF!</definedName>
    <definedName name="MAPA" localSheetId="19">#REF!</definedName>
    <definedName name="MAPA">#REF!</definedName>
    <definedName name="MARCAESPECIAL">#REF!</definedName>
    <definedName name="MARCO">#REF!</definedName>
    <definedName name="Marg_Bruta_Cliente">#REF!</definedName>
    <definedName name="margem">#REF!</definedName>
    <definedName name="Markup_estagiario">#REF!</definedName>
    <definedName name="Markup_PJ">#REF!</definedName>
    <definedName name="MARO">#REF!</definedName>
    <definedName name="MARQUISE">#REF!</definedName>
    <definedName name="MAT">#REF!</definedName>
    <definedName name="MATCONS">#REF!</definedName>
    <definedName name="MATRIZ">#REF!</definedName>
    <definedName name="MC_COMISSÃO">#REF!</definedName>
    <definedName name="MC_Desconto">#REF!</definedName>
    <definedName name="MC_Desconto_META">#REF!</definedName>
    <definedName name="MC_FatorFrete">#REF!</definedName>
    <definedName name="MC_FatorImpostos">#REF!</definedName>
    <definedName name="MC_GPeças">#REF!</definedName>
    <definedName name="MC_IPI">#REF!</definedName>
    <definedName name="MC_PesoUnitarioFinal">#REF!</definedName>
    <definedName name="MC_PorcentCustoFinanceiro">#REF!</definedName>
    <definedName name="MC_Preço_META">#REF!</definedName>
    <definedName name="MC_PRU">#REF!</definedName>
    <definedName name="MC_RBC_META">#REF!</definedName>
    <definedName name="MC_TipoPeçaFrete">#REF!</definedName>
    <definedName name="MC_VNDcDesconto">#REF!</definedName>
    <definedName name="MC_VNDCheio">#REF!</definedName>
    <definedName name="Mec">#REF!</definedName>
    <definedName name="Mec_1">#REF!</definedName>
    <definedName name="mec_10km">#REF!</definedName>
    <definedName name="mec_10km1">#REF!</definedName>
    <definedName name="mec_10km2">#REF!</definedName>
    <definedName name="mec_10km3">#REF!</definedName>
    <definedName name="mec_10km4">#REF!</definedName>
    <definedName name="mec_10km5">#REF!</definedName>
    <definedName name="mec_10km6">#REF!</definedName>
    <definedName name="mec_10km7">#REF!</definedName>
    <definedName name="mec_10km8">#REF!</definedName>
    <definedName name="mec_10km9">#REF!</definedName>
    <definedName name="mec_ac_10km">#REF!</definedName>
    <definedName name="mec_ac_10km1">#REF!</definedName>
    <definedName name="mec_ac_10km2">#REF!</definedName>
    <definedName name="mec_ac_10km3">#REF!</definedName>
    <definedName name="mec_ac_10km4">#REF!</definedName>
    <definedName name="mec_ac_10km5">#REF!</definedName>
    <definedName name="mec_ac_10km6">#REF!</definedName>
    <definedName name="mec_ac_10km7">#REF!</definedName>
    <definedName name="mec_ac_10km8">#REF!</definedName>
    <definedName name="mec_ac_10km9">#REF!</definedName>
    <definedName name="MecP">#REF!</definedName>
    <definedName name="MecP_1">#REF!</definedName>
    <definedName name="MED">#REF!</definedName>
    <definedName name="Média_km_diária_Cam_Comp">#REF!</definedName>
    <definedName name="Média_km_diária_veículo_leve">#REF!</definedName>
    <definedName name="medida">#REF!</definedName>
    <definedName name="mene">#REF!,#REF!</definedName>
    <definedName name="MENSAGEM">#REF!</definedName>
    <definedName name="MENSAL">#REF!</definedName>
    <definedName name="MENU">#REF!</definedName>
    <definedName name="MERC">"Texto 14"</definedName>
    <definedName name="merito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1">#REF!</definedName>
    <definedName name="mes_dissidio">#REF!</definedName>
    <definedName name="meses_ano">#REF!</definedName>
    <definedName name="METAIS">#REF!</definedName>
    <definedName name="MetaTir">#REF!</definedName>
    <definedName name="Metragem">#REF!</definedName>
    <definedName name="MetragemTFL">#REF!</definedName>
    <definedName name="MetragemTFLarred">#REF!</definedName>
    <definedName name="MetragemTFLarredprel">#REF!</definedName>
    <definedName name="MG">#REF!</definedName>
    <definedName name="mínimo" localSheetId="18">#REF!</definedName>
    <definedName name="mínimo">#REF!</definedName>
    <definedName name="Misc_Assumptions">#REF!</definedName>
    <definedName name="mktvalv">#REF!</definedName>
    <definedName name="ml_ft3">#REF!</definedName>
    <definedName name="ml_gal">#REF!</definedName>
    <definedName name="ml_yd3">#REF!</definedName>
    <definedName name="mm" localSheetId="1">{"'CONS'!$A$10:$N$62"}</definedName>
    <definedName name="mm" localSheetId="3">{"'CONS'!$A$10:$N$62"}</definedName>
    <definedName name="mm">{"'CONS'!$A$10:$N$62"}</definedName>
    <definedName name="MmExcelLinker_CEBCD257_25B5_4641_8DAA_F3FAF54D171B">#REF!</definedName>
    <definedName name="mmmmm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O">#REF!</definedName>
    <definedName name="MOBILIZAÇÃO" localSheetId="1">{#N/A,#N/A,FALSE,"Cronograma";#N/A,#N/A,FALSE,"Cronogr. 2"}</definedName>
    <definedName name="MOBILIZAÇÃO" localSheetId="3">{#N/A,#N/A,FALSE,"Cronograma";#N/A,#N/A,FALSE,"Cronogr. 2"}</definedName>
    <definedName name="MOBILIZAÇÃO">{#N/A,#N/A,FALSE,"Cronograma";#N/A,#N/A,FALSE,"Cronogr. 2"}</definedName>
    <definedName name="MObr">#REF!</definedName>
    <definedName name="MObr_1">#REF!</definedName>
    <definedName name="MOcabucu">#REF!</definedName>
    <definedName name="Modelos">#REF!</definedName>
    <definedName name="modo_cobranca">#REF!</definedName>
    <definedName name="modo_sens">#REF!</definedName>
    <definedName name="modo_trib">#REF!</definedName>
    <definedName name="ModTrib">#REF!</definedName>
    <definedName name="moeda">#REF!</definedName>
    <definedName name="MOEDAAT">#REF!</definedName>
    <definedName name="MOEDAEP">#REF!</definedName>
    <definedName name="MOengordador">#REF!</definedName>
    <definedName name="MOIS">#REF!</definedName>
    <definedName name="monumentos">#REF!</definedName>
    <definedName name="monumentos1">#REF!</definedName>
    <definedName name="monumentos2">#REF!</definedName>
    <definedName name="monumentos3">#REF!</definedName>
    <definedName name="monumentos4">#REF!</definedName>
    <definedName name="monumentos5">#REF!</definedName>
    <definedName name="monumentos6">#REF!</definedName>
    <definedName name="monumentos7">#REF!</definedName>
    <definedName name="monumentos8">#REF!</definedName>
    <definedName name="monumentos9">#REF!</definedName>
    <definedName name="MOPG">#REF!</definedName>
    <definedName name="Motorista_diu_cap_mec">#REF!</definedName>
    <definedName name="Motorista_diu_cap_mec_res">#REF!</definedName>
    <definedName name="Motorista_diu_col_dom">#REF!</definedName>
    <definedName name="Motorista_diu_col_dom_res">#REF!</definedName>
    <definedName name="Motorista_diu_col_hosp">#REF!</definedName>
    <definedName name="Motorista_diu_col_hosp_res">#REF!</definedName>
    <definedName name="Motorista_diu_col_sel">#REF!</definedName>
    <definedName name="Motorista_diu_eq_padrão">#REF!</definedName>
    <definedName name="Motorista_diu_eq_padrão_res">#REF!</definedName>
    <definedName name="Motorista_diu_lav_vias">#REF!</definedName>
    <definedName name="Motorista_diu_lav_vias_res">#REF!</definedName>
    <definedName name="Motorista_diu_loc_cam_bas">#REF!</definedName>
    <definedName name="Motorista_diu_loc_cam_bas_res">#REF!</definedName>
    <definedName name="Motorista_diu_op_aterro">#REF!</definedName>
    <definedName name="Motorista_diu_op_aterro_res">#REF!</definedName>
    <definedName name="Motorista_not_cap_mec">#REF!</definedName>
    <definedName name="Motorista_not_cap_mec_res">#REF!</definedName>
    <definedName name="Motorista_not_col_dom">#REF!</definedName>
    <definedName name="Motorista_not_col_dom_res">#REF!</definedName>
    <definedName name="Motorista_not_col_hosp">#REF!</definedName>
    <definedName name="Motorista_not_col_hosp_res">#REF!</definedName>
    <definedName name="Motorista_not_col_sel">#REF!</definedName>
    <definedName name="Motorista_not_col_sel_res">#REF!</definedName>
    <definedName name="Motorista_not_eq_padrão">#REF!</definedName>
    <definedName name="Motorista_not_eq_padrão_res">#REF!</definedName>
    <definedName name="Motorista_not_lav_vias">#REF!</definedName>
    <definedName name="Motorista_not_lav_vias_res">#REF!</definedName>
    <definedName name="Motorista_not_loc_cam_bas">#REF!</definedName>
    <definedName name="Motorista_not_loc_cam_bas_res">#REF!</definedName>
    <definedName name="Motorista_not_op_aterro">#REF!</definedName>
    <definedName name="Motorista_not_op_aterro_res">#REF!</definedName>
    <definedName name="Motorita_diu_col_sel_res">#REF!</definedName>
    <definedName name="Mov_Imobilizado">#REF!</definedName>
    <definedName name="Movimentação_Imobilizado">#REF!,#REF!</definedName>
    <definedName name="MP">#REF!</definedName>
    <definedName name="mult_sen">#REF!</definedName>
    <definedName name="MULTIPLICADOR">#REF!</definedName>
    <definedName name="Munk">#REF!</definedName>
    <definedName name="Munk_1">#REF!</definedName>
    <definedName name="MUro">#REF!</definedName>
    <definedName name="myr">#REF!</definedName>
    <definedName name="N.">#REF!</definedName>
    <definedName name="N_de_caminhões_coletores">#REF!</definedName>
    <definedName name="n_de_feriados">#REF!</definedName>
    <definedName name="n_de_meses_no_ano">#REF!</definedName>
    <definedName name="N_de_passagens">#REF!</definedName>
    <definedName name="n_horas_diárias">#REF!</definedName>
    <definedName name="N_INSUMOS">#REF!</definedName>
    <definedName name="N_veículos_leves">#REF!</definedName>
    <definedName name="N0p">#REF!</definedName>
    <definedName name="não">#REF!</definedName>
    <definedName name="NAPHTHAUS">#REF!</definedName>
    <definedName name="NARCISO">#REF!</definedName>
    <definedName name="NEW" localSheetId="1">{"'RATEIO RECEITA BRUTA'!$B$77:$C$106"}</definedName>
    <definedName name="NEW" localSheetId="3">{"'RATEIO RECEITA BRUTA'!$B$77:$C$106"}</definedName>
    <definedName name="NEW">{"'RATEIO RECEITA BRUTA'!$B$77:$C$106"}</definedName>
    <definedName name="no_mois_liste">#REF!</definedName>
    <definedName name="no_référence">#REF!</definedName>
    <definedName name="no_référence_liste">#REF!</definedName>
    <definedName name="no_société">#REF!</definedName>
    <definedName name="nome">#REF!</definedName>
    <definedName name="NOp">#REF!</definedName>
    <definedName name="NORMAL">#REF!</definedName>
    <definedName name="nov" localSheetId="1">{#N/A,#N/A,FALSE,"OUT";#N/A,#N/A,FALSE,"NOV"}</definedName>
    <definedName name="nov" localSheetId="3">{#N/A,#N/A,FALSE,"OUT";#N/A,#N/A,FALSE,"NOV"}</definedName>
    <definedName name="nov">{#N/A,#N/A,FALSE,"OUT";#N/A,#N/A,FALSE,"NOV"}</definedName>
    <definedName name="NOVA">#REF!</definedName>
    <definedName name="NOVEMBRO">#REF!</definedName>
    <definedName name="noventa_e_nove">#REF!</definedName>
    <definedName name="NOVO" localSheetId="1">{#N/A,#N/A,FALSE,"BOQCIC";#N/A,#N/A,FALSE,"3Ds";#N/A,#N/A,FALSE,"COST DETAIL"}</definedName>
    <definedName name="NOVO" localSheetId="3">{#N/A,#N/A,FALSE,"BOQCIC";#N/A,#N/A,FALSE,"3Ds";#N/A,#N/A,FALSE,"COST DETAIL"}</definedName>
    <definedName name="NOVO">{#N/A,#N/A,FALSE,"BOQCIC";#N/A,#N/A,FALSE,"3Ds";#N/A,#N/A,FALSE,"COST DETAIL"}</definedName>
    <definedName name="Novos_Investimentos">#REF!</definedName>
    <definedName name="nproposta">#REF!</definedName>
    <definedName name="NUEVE">#REF!</definedName>
    <definedName name="Numeros">#REF!</definedName>
    <definedName name="o" localSheetId="7">#REF!</definedName>
    <definedName name="o" localSheetId="13">#REF!</definedName>
    <definedName name="o" localSheetId="19">#REF!</definedName>
    <definedName name="o">#REF!</definedName>
    <definedName name="OA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E">#REF!</definedName>
    <definedName name="OBJETOS">"$#REF!.$#REF!$#REF!:$#REF!$#REF!"</definedName>
    <definedName name="OBJETOS_1">#REF!</definedName>
    <definedName name="OBJETOS_10">"$#REF!.$#REF!$#REF!:$#REF!$#REF!"</definedName>
    <definedName name="OBJETOS_11">"$#REF!.$#REF!$#REF!:$#REF!$#REF!"</definedName>
    <definedName name="OBJETOS_3">#REF!</definedName>
    <definedName name="OBJETOS_5">"$#REF!.$#REF!$#REF!:$#REF!$#REF!"</definedName>
    <definedName name="OBJETOS_6">"$#REF!.$#REF!$#REF!:$#REF!$#REF!"</definedName>
    <definedName name="obra">#REF!</definedName>
    <definedName name="OCHO">#REF!</definedName>
    <definedName name="OCTANEUS">#REF!</definedName>
    <definedName name="OILB">#REF!</definedName>
    <definedName name="OILB91">#REF!</definedName>
    <definedName name="OILH">#REF!</definedName>
    <definedName name="OILH91">#REF!</definedName>
    <definedName name="OILL">#REF!</definedName>
    <definedName name="OILL91">#REF!</definedName>
    <definedName name="oleorab">#REF!</definedName>
    <definedName name="ONCE">#REF!</definedName>
    <definedName name="Op_balança_diu_op_aterro">#REF!</definedName>
    <definedName name="Op_balança_diu_op_aterro_res">#REF!</definedName>
    <definedName name="Op_balança_not_op_aterro">#REF!</definedName>
    <definedName name="Op_balança_not_op_aterro_res">#REF!</definedName>
    <definedName name="Op_diu_usi_rec_comp">#REF!</definedName>
    <definedName name="Op_diu_usi_rec_comp_res">#REF!</definedName>
    <definedName name="Op_diu_usi_tra_RSSS">#REF!</definedName>
    <definedName name="Op_diu_usi_tra_RSSS_res">#REF!</definedName>
    <definedName name="Op_maq_diu_cap_mec">#REF!</definedName>
    <definedName name="Op_maq_diu_cap_mec_res">#REF!</definedName>
    <definedName name="Op_máq_diu_op_aterro">#REF!</definedName>
    <definedName name="Op_máq_diu_op_aterro_res">#REF!</definedName>
    <definedName name="Op_maq_not_cap_mec">#REF!</definedName>
    <definedName name="Op_maq_not_cap_mec_res">#REF!</definedName>
    <definedName name="Op_máq_not_op_aterro">#REF!</definedName>
    <definedName name="Op_máq_not_op_aterro_res">#REF!</definedName>
    <definedName name="Op_not_usi_rec_comp">#REF!</definedName>
    <definedName name="Op_not_usi_rec_comp_res">#REF!</definedName>
    <definedName name="Op_not_usi_tra_RSSS">#REF!</definedName>
    <definedName name="Op_not_usi_tra_RSSS_res">#REF!</definedName>
    <definedName name="Op_pá_diu_eq_padrão">#REF!</definedName>
    <definedName name="Op_pá_diu_eq_padrão_res">#REF!</definedName>
    <definedName name="Op_pá_diu_loc_pá">#REF!</definedName>
    <definedName name="Op_pá_diu_loc_pá_res">#REF!</definedName>
    <definedName name="Op_pá_not_eq_padrão">#REF!</definedName>
    <definedName name="Op_pá_not_eq_padrão_res">#REF!</definedName>
    <definedName name="Op_pá_not_loc_pá">#REF!</definedName>
    <definedName name="Op_pá_not_loc_pá_res">#REF!</definedName>
    <definedName name="Op_roç_diu_eq_padrão">#REF!</definedName>
    <definedName name="Op_roç_diu_eq_padrão_res">#REF!</definedName>
    <definedName name="Op_roç_not_eq_padrão">#REF!</definedName>
    <definedName name="Op_roç_not_eq_padrão_res">#REF!</definedName>
    <definedName name="OPAG">"Texto 5"</definedName>
    <definedName name="OPCAO">#REF!</definedName>
    <definedName name="Opção_Tributária">#REF!</definedName>
    <definedName name="Opçãoespecial">#REF!</definedName>
    <definedName name="Opções">#REF!</definedName>
    <definedName name="Oper_scenario">#REF!</definedName>
    <definedName name="Operacional">#REF!</definedName>
    <definedName name="ORACLE">#REF!</definedName>
    <definedName name="Orç">#REF!</definedName>
    <definedName name="Orç_1">#REF!</definedName>
    <definedName name="Orç1">#REF!</definedName>
    <definedName name="Orç1_1">#REF!</definedName>
    <definedName name="ORCAMENTO">#REF!</definedName>
    <definedName name="orçamento">#REF!</definedName>
    <definedName name="ORÇAMENTO.BancoRef">#REF!</definedName>
    <definedName name="ORCAMENTO_1">#REF!</definedName>
    <definedName name="ORCAMENTO_10">"$#REF!.$Z$144:$AM$200"</definedName>
    <definedName name="ORCAMENTO_11">"$#REF!.$Z$144:$AM$200"</definedName>
    <definedName name="ORCAMENTO_3">#REF!</definedName>
    <definedName name="ORCAMENTO_5">"$#REF!.$Z$144:$AM$200"</definedName>
    <definedName name="ORCAMENTO_6">"$#REF!.$Z$144:$AM$200"</definedName>
    <definedName name="ORGADM">"Texto 4"</definedName>
    <definedName name="OrgaoGestor">#REF!</definedName>
    <definedName name="origen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T">#REF!</definedName>
    <definedName name="Other">#REF!</definedName>
    <definedName name="OtherRank">#REF!</definedName>
    <definedName name="OUTCON">"Texto 15"</definedName>
    <definedName name="outorga">#REF!</definedName>
    <definedName name="Outros">#REF!</definedName>
    <definedName name="OUTUBRO">#REF!</definedName>
    <definedName name="p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p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p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P03X">#REF!</definedName>
    <definedName name="PaCar">#REF!</definedName>
    <definedName name="PaCar_1">#REF!</definedName>
    <definedName name="Pacotes_HSBC">#REF!</definedName>
    <definedName name="PAG_AUX_FINAL">#REF!</definedName>
    <definedName name="PAG_AUX_INICIAL">#REF!</definedName>
    <definedName name="Pagamento">#REF!</definedName>
    <definedName name="papa" localSheetId="13">#REF!</definedName>
    <definedName name="papa" localSheetId="19">#REF!</definedName>
    <definedName name="papa">#REF!</definedName>
    <definedName name="parametros">#REF!</definedName>
    <definedName name="PART.PLAN">#REF!</definedName>
    <definedName name="partbudget99">#REF!</definedName>
    <definedName name="Pasfalto">#REF!</definedName>
    <definedName name="PassaExtenso">#REF!</definedName>
    <definedName name="pato">#REF!</definedName>
    <definedName name="PATRI">#REF!</definedName>
    <definedName name="PAUSETIMER">#REF!</definedName>
    <definedName name="PAV">#REF!</definedName>
    <definedName name="payback_10">#REF!</definedName>
    <definedName name="payback_15">#REF!</definedName>
    <definedName name="payback_20">#REF!</definedName>
    <definedName name="Pcimentado">#REF!</definedName>
    <definedName name="PCS1FASE">#REF!</definedName>
    <definedName name="PCS2FASE">#REF!</definedName>
    <definedName name="PE">#REF!</definedName>
    <definedName name="PE05798REPLAN" localSheetId="1">{#N/A,#N/A,FALSE,"Cronograma";#N/A,#N/A,FALSE,"Cronogr. 2"}</definedName>
    <definedName name="PE05798REPLAN" localSheetId="3">{#N/A,#N/A,FALSE,"Cronograma";#N/A,#N/A,FALSE,"Cronogr. 2"}</definedName>
    <definedName name="PE05798REPLAN">{#N/A,#N/A,FALSE,"Cronograma";#N/A,#N/A,FALSE,"Cronogr. 2"}</definedName>
    <definedName name="pedagio">#REF!</definedName>
    <definedName name="pedagio_arrecadador">#REF!</definedName>
    <definedName name="pedagio_aux_financ">#REF!</definedName>
    <definedName name="pedagio_aux_pista">#REF!</definedName>
    <definedName name="pedagio_cont_pça">#REF!</definedName>
    <definedName name="pedagio_coordenador">#REF!</definedName>
    <definedName name="pedagio_enc_arrec">#REF!</definedName>
    <definedName name="pedagio_servente">#REF!</definedName>
    <definedName name="pedagio_supervisor">#REF!</definedName>
    <definedName name="pedagio_vigilante">#REF!</definedName>
    <definedName name="per">#REF!</definedName>
    <definedName name="per_dias">#REF!</definedName>
    <definedName name="Perc_est_consorcio">#REF!</definedName>
    <definedName name="Periodo">#REF!</definedName>
    <definedName name="Pesagem_3o">#REF!</definedName>
    <definedName name="pesoespecial">#REF!</definedName>
    <definedName name="pesounitario">#REF!</definedName>
    <definedName name="pesounitario2">#REF!</definedName>
    <definedName name="PesoUnitarioFinal">#REF!</definedName>
    <definedName name="pesquisa">#REF!</definedName>
    <definedName name="PG">#REF!</definedName>
    <definedName name="Pg_final">#REF!</definedName>
    <definedName name="Pg_inicial">#REF!</definedName>
    <definedName name="Pgrama">#REF!</definedName>
    <definedName name="PH">#REF!</definedName>
    <definedName name="PI">#REF!</definedName>
    <definedName name="Pin">#REF!</definedName>
    <definedName name="Pin_1">#REF!</definedName>
    <definedName name="PIPA">"$#REF!.$#REF!$#REF!:$#REF!$#REF!"</definedName>
    <definedName name="PIPA_1">#REF!</definedName>
    <definedName name="PIPA_10">"$#REF!.$#REF!$#REF!:$#REF!$#REF!"</definedName>
    <definedName name="PIPA_11">"$#REF!.$#REF!$#REF!:$#REF!$#REF!"</definedName>
    <definedName name="PIPA_3">#REF!</definedName>
    <definedName name="PIPA_5">"$#REF!.$#REF!$#REF!:$#REF!$#REF!"</definedName>
    <definedName name="PIPA_6">"$#REF!.$#REF!$#REF!:$#REF!$#REF!"</definedName>
    <definedName name="PIS">#REF!</definedName>
    <definedName name="piso_salarial">#REF!</definedName>
    <definedName name="PJ">#REF!</definedName>
    <definedName name="PL_ABC">#REF!</definedName>
    <definedName name="PLAN">#REF!</definedName>
    <definedName name="plan1" localSheetId="1">{#N/A,#N/A,FALSE,"Cronograma";#N/A,#N/A,FALSE,"Cronogr. 2"}</definedName>
    <definedName name="plan1" localSheetId="3">{#N/A,#N/A,FALSE,"Cronograma";#N/A,#N/A,FALSE,"Cronogr. 2"}</definedName>
    <definedName name="plan1">{#N/A,#N/A,FALSE,"Cronograma";#N/A,#N/A,FALSE,"Cronogr. 2"}</definedName>
    <definedName name="planilha">#REF!</definedName>
    <definedName name="Planilha_1">#REF!</definedName>
    <definedName name="PLANILHA_10">"$#REF!.$A$84:$M$778"</definedName>
    <definedName name="PLANILHA_11">"$#REF!.$A$84:$M$778"</definedName>
    <definedName name="PLANILHA_3">#REF!</definedName>
    <definedName name="PLANILHA_5">"$#REF!.$A$84:$M$778"</definedName>
    <definedName name="PLANILHA_6">"$#REF!.$A$84:$M$778"</definedName>
    <definedName name="plassarelas">#REF!</definedName>
    <definedName name="plr_encargos">#REF!</definedName>
    <definedName name="PoC">#REF!</definedName>
    <definedName name="poço" localSheetId="13">#REF!</definedName>
    <definedName name="poço" localSheetId="19">#REF!</definedName>
    <definedName name="poço">#REF!</definedName>
    <definedName name="poçomisto" localSheetId="13">#REF!</definedName>
    <definedName name="poçomisto" localSheetId="19">#REF!</definedName>
    <definedName name="poçomisto">#REF!</definedName>
    <definedName name="PodaCapa">#REF!</definedName>
    <definedName name="PodaCapa_1">#REF!</definedName>
    <definedName name="PodaDetalhes">#REF!</definedName>
    <definedName name="PodaDetalhes_1">#REF!</definedName>
    <definedName name="PONTE">#REF!</definedName>
    <definedName name="PONTO">#REF!</definedName>
    <definedName name="PorcentCustoFinanceiro">#REF!</definedName>
    <definedName name="PORTARIA">#REF!</definedName>
    <definedName name="Ppedra">#REF!</definedName>
    <definedName name="ppppp" localSheetId="7">#REF!</definedName>
    <definedName name="ppppp" localSheetId="13">#REF!</definedName>
    <definedName name="ppppp" localSheetId="19">#REF!</definedName>
    <definedName name="ppppp">#REF!</definedName>
    <definedName name="PR">#REF!</definedName>
    <definedName name="prange" localSheetId="11">F_INCOME,F_BALANCE,f_free_cash_flow,f_ratios,f_valuation</definedName>
    <definedName name="prange" localSheetId="12">F_INCOME,F_BALANCE,f_free_cash_flow,f_ratios,f_valuation</definedName>
    <definedName name="prange" localSheetId="3">F_INCOME,F_BALANCE,f_free_cash_flow,f_ratios,f_valuation</definedName>
    <definedName name="prange">F_INCOME,F_BALANCE,f_free_cash_flow,f_ratios,f_valuation</definedName>
    <definedName name="PRANGE_2" localSheetId="18">#REF!</definedName>
    <definedName name="PRANGE_2">#REF!</definedName>
    <definedName name="PRAZO">#REF!</definedName>
    <definedName name="Prazo_Contrato">#REF!</definedName>
    <definedName name="PRAZO_DEP">#REF!</definedName>
    <definedName name="Prazo_Pagto">#REF!</definedName>
    <definedName name="PrazoConcessao">#REF!</definedName>
    <definedName name="PRE">#REF!</definedName>
    <definedName name="precision">#REF!</definedName>
    <definedName name="preco">#REF!</definedName>
    <definedName name="preço">#REF!</definedName>
    <definedName name="Preço_Diesel">#REF!</definedName>
    <definedName name="Preço_gasolina">#REF!</definedName>
    <definedName name="preco_ing">#REF!</definedName>
    <definedName name="preco_med_ing">#REF!</definedName>
    <definedName name="Preço_META">#REF!</definedName>
    <definedName name="Preço_Unitário_com_impostos">#REF!</definedName>
    <definedName name="PRECO01">#REF!</definedName>
    <definedName name="PreçoFinal">#REF!</definedName>
    <definedName name="preçofinalcl">#REF!</definedName>
    <definedName name="preçofinalpb">#REF!</definedName>
    <definedName name="PreçoPrel">#REF!</definedName>
    <definedName name="precosteste">#REF!</definedName>
    <definedName name="PreçoUnitário">#REF!</definedName>
    <definedName name="premier_mois">#REF!</definedName>
    <definedName name="première_référence">#REF!</definedName>
    <definedName name="Premissas_Novos_Investimentos">#REF!</definedName>
    <definedName name="PREPARAR">#REF!</definedName>
    <definedName name="PREPARAR2">#REF!</definedName>
    <definedName name="Previsao" localSheetId="1">{"'Índice'!$A$1:$K$49"}</definedName>
    <definedName name="Previsao" localSheetId="3">{"'Índice'!$A$1:$K$49"}</definedName>
    <definedName name="Previsao">{"'Índice'!$A$1:$K$49"}</definedName>
    <definedName name="Previsao_1" localSheetId="1">{"'Índice'!$A$1:$K$49"}</definedName>
    <definedName name="Previsao_1" localSheetId="3">{"'Índice'!$A$1:$K$49"}</definedName>
    <definedName name="Previsao_1">{"'Índice'!$A$1:$K$49"}</definedName>
    <definedName name="Previsao_1_1" localSheetId="1">{"'Índice'!$A$1:$K$49"}</definedName>
    <definedName name="Previsao_1_1" localSheetId="3">{"'Índice'!$A$1:$K$49"}</definedName>
    <definedName name="Previsao_1_1">{"'Índice'!$A$1:$K$49"}</definedName>
    <definedName name="Previsao_1_1_1" localSheetId="1">{"'Índice'!$A$1:$K$49"}</definedName>
    <definedName name="Previsao_1_1_1" localSheetId="3">{"'Índice'!$A$1:$K$49"}</definedName>
    <definedName name="Previsao_1_1_1">{"'Índice'!$A$1:$K$49"}</definedName>
    <definedName name="Previsao_1_1_1_1" localSheetId="1">{"'Índice'!$A$1:$K$49"}</definedName>
    <definedName name="Previsao_1_1_1_1" localSheetId="3">{"'Índice'!$A$1:$K$49"}</definedName>
    <definedName name="Previsao_1_1_1_1">{"'Índice'!$A$1:$K$49"}</definedName>
    <definedName name="Previsao_1_1_2" localSheetId="1">{"'Índice'!$A$1:$K$49"}</definedName>
    <definedName name="Previsao_1_1_2" localSheetId="3">{"'Índice'!$A$1:$K$49"}</definedName>
    <definedName name="Previsao_1_1_2">{"'Índice'!$A$1:$K$49"}</definedName>
    <definedName name="Previsao_1_2" localSheetId="1">{"'Índice'!$A$1:$K$49"}</definedName>
    <definedName name="Previsao_1_2" localSheetId="3">{"'Índice'!$A$1:$K$49"}</definedName>
    <definedName name="Previsao_1_2">{"'Índice'!$A$1:$K$49"}</definedName>
    <definedName name="Previsao_1_2_1" localSheetId="1">{"'Índice'!$A$1:$K$49"}</definedName>
    <definedName name="Previsao_1_2_1" localSheetId="3">{"'Índice'!$A$1:$K$49"}</definedName>
    <definedName name="Previsao_1_2_1">{"'Índice'!$A$1:$K$49"}</definedName>
    <definedName name="Previsao_1_3" localSheetId="1">{"'Índice'!$A$1:$K$49"}</definedName>
    <definedName name="Previsao_1_3" localSheetId="3">{"'Índice'!$A$1:$K$49"}</definedName>
    <definedName name="Previsao_1_3">{"'Índice'!$A$1:$K$49"}</definedName>
    <definedName name="Previsao_1_3_1" localSheetId="1">{"'Índice'!$A$1:$K$49"}</definedName>
    <definedName name="Previsao_1_3_1" localSheetId="3">{"'Índice'!$A$1:$K$49"}</definedName>
    <definedName name="Previsao_1_3_1">{"'Índice'!$A$1:$K$49"}</definedName>
    <definedName name="Previsao_2" localSheetId="1">{"'Índice'!$A$1:$K$49"}</definedName>
    <definedName name="Previsao_2" localSheetId="3">{"'Índice'!$A$1:$K$49"}</definedName>
    <definedName name="Previsao_2">{"'Índice'!$A$1:$K$49"}</definedName>
    <definedName name="Previsao_2_1" localSheetId="1">{"'Índice'!$A$1:$K$49"}</definedName>
    <definedName name="Previsao_2_1" localSheetId="3">{"'Índice'!$A$1:$K$49"}</definedName>
    <definedName name="Previsao_2_1">{"'Índice'!$A$1:$K$49"}</definedName>
    <definedName name="Previsao_3" localSheetId="1">{"'Índice'!$A$1:$K$49"}</definedName>
    <definedName name="Previsao_3" localSheetId="3">{"'Índice'!$A$1:$K$49"}</definedName>
    <definedName name="Previsao_3">{"'Índice'!$A$1:$K$49"}</definedName>
    <definedName name="Previsao_4" localSheetId="1">{"'Índice'!$A$1:$K$49"}</definedName>
    <definedName name="Previsao_4" localSheetId="3">{"'Índice'!$A$1:$K$49"}</definedName>
    <definedName name="Previsao_4">{"'Índice'!$A$1:$K$49"}</definedName>
    <definedName name="Previsao_5" localSheetId="1">{"'Índice'!$A$1:$K$49"}</definedName>
    <definedName name="Previsao_5" localSheetId="3">{"'Índice'!$A$1:$K$49"}</definedName>
    <definedName name="Previsao_5">{"'Índice'!$A$1:$K$49"}</definedName>
    <definedName name="Price">#REF!</definedName>
    <definedName name="PRICING">#REF!</definedName>
    <definedName name="PRINCI">#REF!</definedName>
    <definedName name="PrIngresso">#REF!</definedName>
    <definedName name="PRINT">#REF!</definedName>
    <definedName name="Print_Area_MI">#REF!</definedName>
    <definedName name="Print_Titles_MI">#REF!</definedName>
    <definedName name="PRINTCPU">#REF!</definedName>
    <definedName name="PRINTMECANICA">#REF!</definedName>
    <definedName name="PRINTRASCUNHO">#REF!</definedName>
    <definedName name="PRINTUS">#REF!</definedName>
    <definedName name="PRO">"Texto 8"</definedName>
    <definedName name="PRODHAR">#REF!</definedName>
    <definedName name="PRODSUB">#REF!</definedName>
    <definedName name="PRODUÇÃO">#REF!</definedName>
    <definedName name="Profit">#REF!</definedName>
    <definedName name="Programada_1">#REF!</definedName>
    <definedName name="Programada_1_SP_T">#REF!</definedName>
    <definedName name="Programada_2">#REF!</definedName>
    <definedName name="Programada_2_SP_t">#REF!</definedName>
    <definedName name="Proj_name">#REF!</definedName>
    <definedName name="Project">#REF!</definedName>
    <definedName name="prop_financ">#REF!</definedName>
    <definedName name="prop_vendas">#REF!</definedName>
    <definedName name="PROPANUS">#REF!</definedName>
    <definedName name="Proposta">#REF!</definedName>
    <definedName name="Proposta_Técnica_SP_T">#REF!</definedName>
    <definedName name="PROPUSB">#REF!</definedName>
    <definedName name="PROPUSH">#REF!</definedName>
    <definedName name="PROPUSL">#REF!</definedName>
    <definedName name="PRU">#REF!</definedName>
    <definedName name="PruEspecial">#REF!</definedName>
    <definedName name="PrzO">#REF!</definedName>
    <definedName name="PS">#REF!</definedName>
    <definedName name="PT">#REF!</definedName>
    <definedName name="Pterra">#REF!</definedName>
    <definedName name="PVS1FASE">#REF!</definedName>
    <definedName name="PVS2FASE">#REF!</definedName>
    <definedName name="PY4b2">#REF!</definedName>
    <definedName name="PY4b2Ac">#REF!</definedName>
    <definedName name="PY4c2">#REF!</definedName>
    <definedName name="PY4c2Ac">#REF!</definedName>
    <definedName name="PY5Suc">#REF!</definedName>
    <definedName name="PY5SucAc">#REF!</definedName>
    <definedName name="Pz_Leasing">#REF!</definedName>
    <definedName name="q" localSheetId="13">#REF!</definedName>
    <definedName name="q">#REF!</definedName>
    <definedName name="qa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UX">#REF!</definedName>
    <definedName name="QAZ">#REF!</definedName>
    <definedName name="QEQ">#REF!</definedName>
    <definedName name="QMAT">#REF!</definedName>
    <definedName name="QMO">#REF!</definedName>
    <definedName name="qq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" localSheetId="1">{#N/A,#N/A,FALSE,"cpt"}</definedName>
    <definedName name="qqq" localSheetId="3">{#N/A,#N/A,FALSE,"cpt"}</definedName>
    <definedName name="qqq">{#N/A,#N/A,FALSE,"cpt"}</definedName>
    <definedName name="qqq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q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q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1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1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1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2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2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2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2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2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2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2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2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2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3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3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3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3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3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4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4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4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5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5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5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3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3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3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3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3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4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4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4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5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5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5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sp">#REF!</definedName>
    <definedName name="QtdeJuntasParaHastes">#REF!</definedName>
    <definedName name="QTRA">#REF!</definedName>
    <definedName name="Quadro_1Ano">#REF!</definedName>
    <definedName name="QUADRO_6Meses">#REF!</definedName>
    <definedName name="quadro_dois_lápis">#REF!</definedName>
    <definedName name="quadro_dois_zero">#REF!</definedName>
    <definedName name="QUADRO_RESUMO_Grupo">#REF!</definedName>
    <definedName name="quadro_um_lápis">#REF!</definedName>
    <definedName name="quadro_um_zero">#REF!</definedName>
    <definedName name="QuadroPessoal">#REF!</definedName>
    <definedName name="QuadroResumoTotal">"Grupo 326"</definedName>
    <definedName name="QuadroTotaisGamaProduto">"Grupo 350"</definedName>
    <definedName name="QUALIX">#REF!</definedName>
    <definedName name="QUANT">#REF!</definedName>
    <definedName name="QUANT_EQPTO">#REF!</definedName>
    <definedName name="QuantidadePeças">#REF!</definedName>
    <definedName name="QUEIROZ_GALVÃO">#REF!</definedName>
    <definedName name="qw">#REF!</definedName>
    <definedName name="r_col">#REF!</definedName>
    <definedName name="r_var">#REF!</definedName>
    <definedName name="ra">#REF!</definedName>
    <definedName name="RampUp">#REF!</definedName>
    <definedName name="RangeChange">#REF!</definedName>
    <definedName name="RASC_APRES">#REF!</definedName>
    <definedName name="ratios1">#REF!</definedName>
    <definedName name="ratios2">#REF!</definedName>
    <definedName name="ratios3">#REF!</definedName>
    <definedName name="ratios4">#REF!</definedName>
    <definedName name="RBC">#REF!</definedName>
    <definedName name="RBC_META">#REF!</definedName>
    <definedName name="re">#REF!</definedName>
    <definedName name="REAIS">#REF!</definedName>
    <definedName name="reaisreal">#REF!</definedName>
    <definedName name="reaj0">#REF!</definedName>
    <definedName name="reaj1">#REF!</definedName>
    <definedName name="reaj2">#REF!</definedName>
    <definedName name="reaj3">#REF!</definedName>
    <definedName name="Reajuste_contrato">#REF!</definedName>
    <definedName name="REAL_03">#REF!</definedName>
    <definedName name="reaterro">#REF!</definedName>
    <definedName name="Reblençol">#REF!</definedName>
    <definedName name="Rec_">#REF!</definedName>
    <definedName name="Rec_Bruta_Cliente">#REF!</definedName>
    <definedName name="Rec_Líq_Cliente">#REF!</definedName>
    <definedName name="Receita_por_segmento">#REF!</definedName>
    <definedName name="ReceitaPorTipo">#REF!</definedName>
    <definedName name="ReciclCapa">#REF!</definedName>
    <definedName name="ReciclCapa_1">#REF!</definedName>
    <definedName name="ReciclDetalhes">#REF!</definedName>
    <definedName name="ReciclDetalhes_1">#REF!</definedName>
    <definedName name="RECIFE">#REF!</definedName>
    <definedName name="Recorder">#REF!</definedName>
    <definedName name="RECPR">"Texto 10"</definedName>
    <definedName name="recursoshumanos">#REF!</definedName>
    <definedName name="red_calç">#REF!</definedName>
    <definedName name="red_col">#REF!</definedName>
    <definedName name="red_div">#REF!</definedName>
    <definedName name="red_div_s">#REF!</definedName>
    <definedName name="red_div2">#REF!</definedName>
    <definedName name="red_div6">#REF!</definedName>
    <definedName name="red_div7">#REF!</definedName>
    <definedName name="red_fav">#REF!</definedName>
    <definedName name="red_mon">#REF!</definedName>
    <definedName name="red_var">#REF!</definedName>
    <definedName name="red_var_se">#REF!</definedName>
    <definedName name="Reefer_share">#REF!</definedName>
    <definedName name="Reeq">#REF!</definedName>
    <definedName name="Reeq_Valor">#REF!</definedName>
    <definedName name="REF">#REF!</definedName>
    <definedName name="REFERENCIA.Descricao">IF(ISNUMBER(#REF!),OFFSET(INDIRECT(ORÇAMENTO.BancoRef),#REF!-1,3,1),#REF!)</definedName>
    <definedName name="Regiao">#REF!</definedName>
    <definedName name="reinv">#REF!</definedName>
    <definedName name="RES">#REF!</definedName>
    <definedName name="Result_Operac_Cliente">#REF!</definedName>
    <definedName name="RESULTADO">#REF!</definedName>
    <definedName name="RESULTADO_CONSOLIDADO">#REF!</definedName>
    <definedName name="ResultadoBusca">#REF!</definedName>
    <definedName name="ResultadoRegTrib">#REF!</definedName>
    <definedName name="ResultadoRegTrib2">#REF!</definedName>
    <definedName name="RESULTADOS">#REF!</definedName>
    <definedName name="RESULTADOS_1">#REF!</definedName>
    <definedName name="RESULTS">#REF!</definedName>
    <definedName name="Resum">#REF!</definedName>
    <definedName name="Resumo">#REF!</definedName>
    <definedName name="Resumo_1">#REF!</definedName>
    <definedName name="resumo_10">"$#REF!.$N$31:$Y$71"</definedName>
    <definedName name="resumo_11">"$#REF!.$N$31:$Y$71"</definedName>
    <definedName name="resumo_3">#REF!</definedName>
    <definedName name="resumo_5">"$#REF!.$N$31:$Y$71"</definedName>
    <definedName name="resumo_6">"$#REF!.$N$31:$Y$71"</definedName>
    <definedName name="Retenção">#REF!</definedName>
    <definedName name="Retenção_MACRO">#REF!</definedName>
    <definedName name="retorno1000.600.sa" localSheetId="1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retorno1000.600.sa" localSheetId="3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retorno1000.600.sa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retorno1600.sa" localSheetId="1">{#N/A,#N/A,FALSE,"DESCRIC";#N/A,#N/A,FALSE,"INDICE";#N/A,#N/A,FALSE,"Calculo Gcal"}</definedName>
    <definedName name="retorno1600.sa" localSheetId="3">{#N/A,#N/A,FALSE,"DESCRIC";#N/A,#N/A,FALSE,"INDICE";#N/A,#N/A,FALSE,"Calculo Gcal"}</definedName>
    <definedName name="retorno1600.sa">{#N/A,#N/A,FALSE,"DESCRIC";#N/A,#N/A,FALSE,"INDICE";#N/A,#N/A,FALSE,"Calculo Gcal"}</definedName>
    <definedName name="Retr">#REF!</definedName>
    <definedName name="Retr_1">#REF!</definedName>
    <definedName name="REV">#REF!</definedName>
    <definedName name="RevBalSheet" localSheetId="13">#REF!</definedName>
    <definedName name="RevBalSheet" localSheetId="19">#REF!</definedName>
    <definedName name="RevBalSheet">#REF!</definedName>
    <definedName name="REVISION">#REF!</definedName>
    <definedName name="rgt">#REF!</definedName>
    <definedName name="RISCO_PRAZO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2000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LC">#REF!</definedName>
    <definedName name="Roc">#REF!</definedName>
    <definedName name="Roc_1">#REF!</definedName>
    <definedName name="Roçada" localSheetId="7">#REF!</definedName>
    <definedName name="Roçada" localSheetId="13">#REF!</definedName>
    <definedName name="Roçada" localSheetId="19">#REF!</definedName>
    <definedName name="Roçada">#REF!</definedName>
    <definedName name="RoE">#REF!</definedName>
    <definedName name="ROIETH">#REF!</definedName>
    <definedName name="ROIPVC">#REF!</definedName>
    <definedName name="ROIVCM">#REF!</definedName>
    <definedName name="RONIC_1">#REF!</definedName>
    <definedName name="RONIC_2">#REF!</definedName>
    <definedName name="RRF">#REF!</definedName>
    <definedName name="rrr" localSheetId="13">#REF!</definedName>
    <definedName name="rrr" localSheetId="19">#REF!</definedName>
    <definedName name="rrr">#REF!</definedName>
    <definedName name="rrrrr" localSheetId="1">'[1]DIF FAT FEV 01'!$X$13:$Y$40</definedName>
    <definedName name="rrrrr">#REF!</definedName>
    <definedName name="RTC">#REF!</definedName>
    <definedName name="RTE">#REF!</definedName>
    <definedName name="RTP">#REF!</definedName>
    <definedName name="Rugosidade">#REF!</definedName>
    <definedName name="Ruy" localSheetId="1">{#N/A,#N/A,FALSE,"Cronograma";#N/A,#N/A,FALSE,"Cronogr. 2"}</definedName>
    <definedName name="Ruy" localSheetId="3">{#N/A,#N/A,FALSE,"Cronograma";#N/A,#N/A,FALSE,"Cronogr. 2"}</definedName>
    <definedName name="Ruy">{#N/A,#N/A,FALSE,"Cronograma";#N/A,#N/A,FALSE,"Cronogr. 2"}</definedName>
    <definedName name="RVFM">#REF!</definedName>
    <definedName name="s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s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S_1_1">#REF!</definedName>
    <definedName name="S_3_1">#REF!</definedName>
    <definedName name="S_3_10">#REF!</definedName>
    <definedName name="S_3_4">#REF!</definedName>
    <definedName name="S_3_5">#REF!</definedName>
    <definedName name="S_3_6">#REF!</definedName>
    <definedName name="S_4_1">#REF!</definedName>
    <definedName name="S_4_10">#REF!</definedName>
    <definedName name="S_4_4">#REF!</definedName>
    <definedName name="S_4_5">#REF!</definedName>
    <definedName name="S_4_6">#REF!</definedName>
    <definedName name="S_5_1">#REF!</definedName>
    <definedName name="S_5_10">#REF!</definedName>
    <definedName name="S_5_4">#REF!</definedName>
    <definedName name="S_5_5">#REF!</definedName>
    <definedName name="S_5_6">#REF!</definedName>
    <definedName name="S_9_1">#REF!</definedName>
    <definedName name="S_9_10">#REF!</definedName>
    <definedName name="S_9_4">#REF!</definedName>
    <definedName name="S_9_5">#REF!</definedName>
    <definedName name="S_9_6">#REF!</definedName>
    <definedName name="SA">#REF!</definedName>
    <definedName name="saa">#REF!</definedName>
    <definedName name="SACO">#REF!</definedName>
    <definedName name="SACO2">#REF!</definedName>
    <definedName name="SACO3">#REF!</definedName>
    <definedName name="SAKA">#REF!</definedName>
    <definedName name="SALARIO">#REF!</definedName>
    <definedName name="Salário_Base">#REF!</definedName>
    <definedName name="Salário_coletor">#REF!</definedName>
    <definedName name="Salário_coletor_dom">#REF!</definedName>
    <definedName name="Salário_Mín">#REF!</definedName>
    <definedName name="Salário_motorista">#REF!</definedName>
    <definedName name="SAOPAULO">#REF!</definedName>
    <definedName name="SAPBEXdnldView">"43BOD2TPF6FZR6R6WFZTNE3Y4"</definedName>
    <definedName name="SAPBEXrevision">1</definedName>
    <definedName name="SAPBEXsysID">"BP0"</definedName>
    <definedName name="SAPBEXwbID">"3MI3ANKTS0VL6QV17YXDA5KN9"</definedName>
    <definedName name="SAVEPRICING">#REF!</definedName>
    <definedName name="sbsdbsdb">#REF!</definedName>
    <definedName name="Scenario">#REF!</definedName>
    <definedName name="SDA">#REF!</definedName>
    <definedName name="SDASDAWDA">#REF!</definedName>
    <definedName name="sdbbsdb">#REF!</definedName>
    <definedName name="sdbsdb">#REF!</definedName>
    <definedName name="sdre">#REF!</definedName>
    <definedName name="SE">#REF!</definedName>
    <definedName name="secao">#REF!</definedName>
    <definedName name="seee" localSheetId="1">{#N/A,#N/A,FALSE,"Cronograma";#N/A,#N/A,FALSE,"Cronogr. 2"}</definedName>
    <definedName name="seee" localSheetId="3">{#N/A,#N/A,FALSE,"Cronograma";#N/A,#N/A,FALSE,"Cronogr. 2"}</definedName>
    <definedName name="seee">{#N/A,#N/A,FALSE,"Cronograma";#N/A,#N/A,FALSE,"Cronogr. 2"}</definedName>
    <definedName name="SEG">#REF!</definedName>
    <definedName name="segurança">#REF!</definedName>
    <definedName name="Seguro_vida">#REF!</definedName>
    <definedName name="seguros">#REF!</definedName>
    <definedName name="SEIS">#REF!</definedName>
    <definedName name="SELDOM">"$#REF!.$IV$6934"</definedName>
    <definedName name="SELDOM_1">#REF!</definedName>
    <definedName name="SELDOM_10">"$#REF!.$IV$6934"</definedName>
    <definedName name="SELDOM_11">"$#REF!.$IV$6934"</definedName>
    <definedName name="SELDOM_3">#REF!</definedName>
    <definedName name="SELDOM_5">"$#REF!.$IV$6934"</definedName>
    <definedName name="SELDOM_6">"$#REF!.$IV$6934"</definedName>
    <definedName name="SeleçãoMatEspecial">#REF!</definedName>
    <definedName name="SelecionaLinhasOcultas">#REF!,#REF!</definedName>
    <definedName name="SELIC">#REF!</definedName>
    <definedName name="SELPEV">"$#REF!.$IV$6934"</definedName>
    <definedName name="SELPEV_1">#REF!</definedName>
    <definedName name="SELPEV_10">"$#REF!.$IV$6934"</definedName>
    <definedName name="SELPEV_11">"$#REF!.$IV$6934"</definedName>
    <definedName name="SELPEV_3">#REF!</definedName>
    <definedName name="SELPEV_5">"$#REF!.$IV$6934"</definedName>
    <definedName name="SELPEV_6">"$#REF!.$IV$6934"</definedName>
    <definedName name="sem_ano">#REF!</definedName>
    <definedName name="SemComissão?">#REF!</definedName>
    <definedName name="sencount">1</definedName>
    <definedName name="Sens_CapI">#REF!</definedName>
    <definedName name="Sens_CapII">#REF!</definedName>
    <definedName name="Sens_OM">#REF!</definedName>
    <definedName name="Sens_SGA">#REF!</definedName>
    <definedName name="SENS_TAB_IN">#REF!</definedName>
    <definedName name="SENS_TAB_OUT">#REF!</definedName>
    <definedName name="Sens_Tab_Out_b">#REF!</definedName>
    <definedName name="Sens_Tab_OutHeader">#REF!</definedName>
    <definedName name="SENSIBILIDADE_CUSTO">#REF!</definedName>
    <definedName name="SENSIBILIDADE_INVEST">#REF!</definedName>
    <definedName name="sept">#REF!</definedName>
    <definedName name="SeptCapa">#REF!</definedName>
    <definedName name="SeptCapa_1">#REF!</definedName>
    <definedName name="SeptDetalhes">#REF!</definedName>
    <definedName name="SeptDetalhes_1">#REF!</definedName>
    <definedName name="serv">#REF!</definedName>
    <definedName name="servauxiliares">#REF!</definedName>
    <definedName name="servicos">#REF!</definedName>
    <definedName name="Serviços">#REF!</definedName>
    <definedName name="Serviços_1">#REF!</definedName>
    <definedName name="Serviços_10">#REF!</definedName>
    <definedName name="Serviços_11">#REF!</definedName>
    <definedName name="Serviços_12">#REF!</definedName>
    <definedName name="Serviços_2">#REF!</definedName>
    <definedName name="Serviços_3">#REF!</definedName>
    <definedName name="Serviços_4">#REF!</definedName>
    <definedName name="Serviços_5">#REF!</definedName>
    <definedName name="Serviços_6">#REF!</definedName>
    <definedName name="Serviços_7">#REF!</definedName>
    <definedName name="Serviços_8">#REF!</definedName>
    <definedName name="Serviços_9">#REF!</definedName>
    <definedName name="Serviços_Técnicos">#REF!</definedName>
    <definedName name="SETEMBRO">#REF!</definedName>
    <definedName name="SICRO">#REF!</definedName>
    <definedName name="SIDEPRICE">#REF!</definedName>
    <definedName name="SIETE">#REF!</definedName>
    <definedName name="SIF">#REF!</definedName>
    <definedName name="siglaespecial">#REF!</definedName>
    <definedName name="SiglaReg">#REF!</definedName>
    <definedName name="SIH">#REF!</definedName>
    <definedName name="SIN">#REF!</definedName>
    <definedName name="SITPAT">"Texto 13"</definedName>
    <definedName name="SIV">#REF!</definedName>
    <definedName name="SLEVIN" localSheetId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3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M">#REF!</definedName>
    <definedName name="sobresc">#REF!</definedName>
    <definedName name="Soc_Med_3o">#REF!</definedName>
    <definedName name="solver_adj" localSheetId="1">[15]Premissas!$Z$166,[15]Premissas!$Z$161</definedName>
    <definedName name="solver_adj">#REF!,#REF!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1</definedName>
    <definedName name="solver_nwt">1</definedName>
    <definedName name="solver_opt">#REF!</definedName>
    <definedName name="solver_pre">0.000001</definedName>
    <definedName name="solver_rel1">2</definedName>
    <definedName name="solver_rel16">1</definedName>
    <definedName name="solver_rel17">1</definedName>
    <definedName name="solver_rel18">1</definedName>
    <definedName name="solver_rel19">1</definedName>
    <definedName name="solver_rel2">3</definedName>
    <definedName name="solver_rel20">1</definedName>
    <definedName name="solver_rel21">1</definedName>
    <definedName name="solver_rel22">1</definedName>
    <definedName name="solver_rel23">1</definedName>
    <definedName name="solver_rel24">1</definedName>
    <definedName name="solver_rel25">1</definedName>
    <definedName name="solver_rel26">1</definedName>
    <definedName name="solver_rel27">1</definedName>
    <definedName name="solver_rel28">1</definedName>
    <definedName name="solver_rel29">1</definedName>
    <definedName name="solver_rel30">1</definedName>
    <definedName name="solver_rel31">1</definedName>
    <definedName name="solver_rel32">1</definedName>
    <definedName name="solver_rel33">1</definedName>
    <definedName name="solver_rel34">1</definedName>
    <definedName name="solver_rel35">1</definedName>
    <definedName name="solver_rel36">1</definedName>
    <definedName name="solver_rel37">1</definedName>
    <definedName name="solver_rel38">1</definedName>
    <definedName name="solver_rel39">1</definedName>
    <definedName name="solver_rel40">1</definedName>
    <definedName name="solver_rel41">1</definedName>
    <definedName name="solver_rel42">1</definedName>
    <definedName name="solver_rel43">1</definedName>
    <definedName name="solver_rel44">1</definedName>
    <definedName name="solver_rel45">1</definedName>
    <definedName name="solver_rel46">1</definedName>
    <definedName name="solver_rel47">1</definedName>
    <definedName name="solver_rel48">1</definedName>
    <definedName name="solver_rel49">1</definedName>
    <definedName name="solver_rel50">1</definedName>
    <definedName name="solver_rel51">1</definedName>
    <definedName name="solver_rel52">1</definedName>
    <definedName name="solver_rel53">1</definedName>
    <definedName name="solver_rel54">1</definedName>
    <definedName name="solver_rel55">1</definedName>
    <definedName name="solver_rel56">1</definedName>
    <definedName name="solver_rel57">1</definedName>
    <definedName name="solver_rel58">1</definedName>
    <definedName name="solver_rel9">1</definedName>
    <definedName name="solver_rhs2">0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106.196</definedName>
    <definedName name="sort">#REF!</definedName>
    <definedName name="SOS">#REF!</definedName>
    <definedName name="SPL">#REF!</definedName>
    <definedName name="SPWS_WBID">"9E2A1F11-A62F-11D2-9122-444553540000"</definedName>
    <definedName name="SRT">#REF!</definedName>
    <definedName name="ss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SS">#REF!</definedName>
    <definedName name="sssssss" localSheetId="13">#REF!</definedName>
    <definedName name="sssssss" localSheetId="19">#REF!</definedName>
    <definedName name="sssssss">#REF!</definedName>
    <definedName name="ST">#REF!</definedName>
    <definedName name="SUMIR3">#REF!</definedName>
    <definedName name="SUMMARY" localSheetId="1">{#N/A,#N/A,FALSE,"BOQCIC";#N/A,#N/A,FALSE,"3Ds"}</definedName>
    <definedName name="SUMMARY" localSheetId="3">{#N/A,#N/A,FALSE,"BOQCIC";#N/A,#N/A,FALSE,"3Ds"}</definedName>
    <definedName name="SUMMARY">{#N/A,#N/A,FALSE,"BOQCIC";#N/A,#N/A,FALSE,"3Ds"}</definedName>
    <definedName name="SUMMERY">#REF!</definedName>
    <definedName name="superintadmlog">#REF!</definedName>
    <definedName name="superintlogistica">#REF!</definedName>
    <definedName name="superintmkt">#REF!</definedName>
    <definedName name="superintorgesist">#REF!</definedName>
    <definedName name="superintvendas">#REF!</definedName>
    <definedName name="T">#REF!</definedName>
    <definedName name="TabCRM">#REF!</definedName>
    <definedName name="Tabela">#REF!</definedName>
    <definedName name="TABELA_1">#REF!</definedName>
    <definedName name="Tabela_por_Clientes">#REF!</definedName>
    <definedName name="Tabela_Por_Segmento">#REF!</definedName>
    <definedName name="tabelaCarga">#REF!</definedName>
    <definedName name="TabelaPeçasEspeciais">#REF!</definedName>
    <definedName name="TabelaPeçasEspeciais2">#REF!</definedName>
    <definedName name="TabelReeks">#REF!</definedName>
    <definedName name="TABINTERFACE">#REF!</definedName>
    <definedName name="TABLE1">#REF!</definedName>
    <definedName name="TabPesoMortoCarga">#REF!</definedName>
    <definedName name="tabvalores2009">#REF!</definedName>
    <definedName name="tabvcarga">#REF!</definedName>
    <definedName name="tabvndnbr">#REF!</definedName>
    <definedName name="TALM">#REF!</definedName>
    <definedName name="TALMHHCC">#REF!</definedName>
    <definedName name="tam">#REF!</definedName>
    <definedName name="Target">#REF!</definedName>
    <definedName name="Taxa_Administração">#REF!</definedName>
    <definedName name="Taxa1">#REF!</definedName>
    <definedName name="Taxa2">#REF!</definedName>
    <definedName name="TBAG">#REF!</definedName>
    <definedName name="TBAGUA">#REF!</definedName>
    <definedName name="TC">#REF!</definedName>
    <definedName name="TCACUM96">#REF!</definedName>
    <definedName name="TCACUM97">#REF!</definedName>
    <definedName name="TCCED6">#REF!</definedName>
    <definedName name="TCCED6A">#REF!</definedName>
    <definedName name="TCMP">#REF!</definedName>
    <definedName name="TCMPA">#REF!</definedName>
    <definedName name="TCMPAC">#REF!</definedName>
    <definedName name="TCMPACA">#REF!</definedName>
    <definedName name="tel">#REF!</definedName>
    <definedName name="temp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o">#REF!</definedName>
    <definedName name="tempo_escrit_cpm">#REF!</definedName>
    <definedName name="tempo_escrit_tci">#REF!</definedName>
    <definedName name="Term">#REF!</definedName>
    <definedName name="terminal_growth">#REF!</definedName>
    <definedName name="TEST0">#REF!</definedName>
    <definedName name="TEST1">#REF!</definedName>
    <definedName name="TEST2">#REF!</definedName>
    <definedName name="TEST3">#REF!</definedName>
    <definedName name="Teste">#REF!</definedName>
    <definedName name="teste1">#REF!</definedName>
    <definedName name="teste2">#REF!</definedName>
    <definedName name="teste3">#REF!</definedName>
    <definedName name="TESTHKEY">#REF!</definedName>
    <definedName name="TESTKEYS">#REF!</definedName>
    <definedName name="TESTVKEY">#REF!</definedName>
    <definedName name="TextRefCopyRangeCount">15</definedName>
    <definedName name="THHCC">#REF!</definedName>
    <definedName name="Ticker">""</definedName>
    <definedName name="TIPO">#REF!</definedName>
    <definedName name="TipoMaterialEspecial">#REF!</definedName>
    <definedName name="TIPOORCAMENTO">IF(VALUE(#REF!)=2,"Licitado","Proposto")</definedName>
    <definedName name="TipoPeçaFrete">#REF!</definedName>
    <definedName name="TIR">#REF!</definedName>
    <definedName name="TIR_10">#REF!</definedName>
    <definedName name="TIR_15">#REF!</definedName>
    <definedName name="TIR_20">#REF!</definedName>
    <definedName name="Title">#REF!</definedName>
    <definedName name="TITULO">#REF!</definedName>
    <definedName name="tk">#REF!</definedName>
    <definedName name="tma">#REF!</definedName>
    <definedName name="TMAmodelo">#REF!</definedName>
    <definedName name="Todays_Date">#REF!</definedName>
    <definedName name="TOLUSB">#REF!</definedName>
    <definedName name="TOLUSH">#REF!</definedName>
    <definedName name="TOLUSL">#REF!</definedName>
    <definedName name="Tonelagem">#REF!</definedName>
    <definedName name="TotaisGamaProduto">"Grupo 350"</definedName>
    <definedName name="total">#REF!</definedName>
    <definedName name="TOTAL_ITENS">#REF!</definedName>
    <definedName name="Total_para_soma_Set_03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comercial">#REF!</definedName>
    <definedName name="totaldirindustrial">#REF!</definedName>
    <definedName name="totalfinanceiro">#REF!</definedName>
    <definedName name="totallogistica">#REF!</definedName>
    <definedName name="TotalMemoCalc">#REF!</definedName>
    <definedName name="Toto" localSheetId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 localSheetId="3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P_0707" localSheetId="18">#REF!</definedName>
    <definedName name="TP_0707">#REF!</definedName>
    <definedName name="TPICKING">#REF!</definedName>
    <definedName name="tr">#REF!</definedName>
    <definedName name="TRAITEMENT_COMPTABLE">#REF!</definedName>
    <definedName name="TRAITEMENT_FISCAL">#REF!</definedName>
    <definedName name="TRANS">#REF!</definedName>
    <definedName name="TRANS10">"$#REF!.$A$2:$O$337"</definedName>
    <definedName name="TRANS10_1">#REF!</definedName>
    <definedName name="TRANS10_10">"$#REF!.$A$2:$O$337"</definedName>
    <definedName name="TRANS10_11">"$#REF!.$A$2:$O$337"</definedName>
    <definedName name="TRANS10_3">#REF!</definedName>
    <definedName name="TRANS10_5">"$#REF!.$A$2:$O$337"</definedName>
    <definedName name="TRANS10_6">"$#REF!.$A$2:$O$337"</definedName>
    <definedName name="TRANS10A20">"$#REF!.$IV$7207"</definedName>
    <definedName name="TRANS10A20_1">#REF!</definedName>
    <definedName name="TRANS10A20_10">"$#REF!.$IV$7207"</definedName>
    <definedName name="TRANS10A20_11">"$#REF!.$IV$7207"</definedName>
    <definedName name="TRANS10A20_3">#REF!</definedName>
    <definedName name="TRANS10A20_5">"$#REF!.$IV$7207"</definedName>
    <definedName name="TRANS10A20_6">"$#REF!.$IV$7207"</definedName>
    <definedName name="transferencia">#REF!</definedName>
    <definedName name="transp">#REF!</definedName>
    <definedName name="TRANSP.HAR.">#REF!</definedName>
    <definedName name="TRANSP.MOL.">#REF!</definedName>
    <definedName name="transp1">#REF!</definedName>
    <definedName name="transp2">#REF!</definedName>
    <definedName name="transp3">#REF!</definedName>
    <definedName name="transp4">#REF!</definedName>
    <definedName name="transp5">#REF!</definedName>
    <definedName name="transp6">#REF!</definedName>
    <definedName name="transp7">#REF!</definedName>
    <definedName name="transp8">#REF!</definedName>
    <definedName name="transp9">#REF!</definedName>
    <definedName name="Trat">#REF!</definedName>
    <definedName name="Trat_1">#REF!</definedName>
    <definedName name="TratCapa">#REF!</definedName>
    <definedName name="TratCapa_1">#REF!</definedName>
    <definedName name="TratDetalhes">#REF!</definedName>
    <definedName name="TratDetalhes_1">#REF!</definedName>
    <definedName name="Tratorista_diu_loc_trator">#REF!</definedName>
    <definedName name="Tratorista_diu_loc_trator_res">#REF!</definedName>
    <definedName name="Tratorista_not_loc_trator">#REF!</definedName>
    <definedName name="Tratorista_not_loc_trator_res">#REF!</definedName>
    <definedName name="TRECEP">#REF!</definedName>
    <definedName name="trf">#REF!</definedName>
    <definedName name="TributoxTipo">#REF!</definedName>
    <definedName name="TROCA">#REF!</definedName>
    <definedName name="TRP">#REF!</definedName>
    <definedName name="trut">#REF!</definedName>
    <definedName name="ttttt">#REF!</definedName>
    <definedName name="Tuboconcr">#REF!</definedName>
    <definedName name="Tuboff">#REF!</definedName>
    <definedName name="Tubopvc">#REF!</definedName>
    <definedName name="TUDO">#REF!</definedName>
    <definedName name="TUDOTUDO">#REF!</definedName>
    <definedName name="tukdg">#REF!</definedName>
    <definedName name="Tx_adm">#REF!</definedName>
    <definedName name="tx_fixa">#REF!</definedName>
    <definedName name="tx_icmbio">#REF!</definedName>
    <definedName name="Tx_Leasing">#REF!</definedName>
    <definedName name="Tx_overhead">#REF!</definedName>
    <definedName name="Tx_risco">#REF!</definedName>
    <definedName name="TXANBID">#REF!</definedName>
    <definedName name="txcresc">#REF!</definedName>
    <definedName name="txeq">#REF!</definedName>
    <definedName name="UFoper">#REF!</definedName>
    <definedName name="UJI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tu">#REF!</definedName>
    <definedName name="ULR">#REF!</definedName>
    <definedName name="UM">#REF!</definedName>
    <definedName name="UN">#REF!</definedName>
    <definedName name="Unif">#REF!</definedName>
    <definedName name="Unif_1">#REF!</definedName>
    <definedName name="unit">#REF!</definedName>
    <definedName name="unitario">#REF!</definedName>
    <definedName name="Univass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nivass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nivass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NO">#REF!</definedName>
    <definedName name="US">#REF!</definedName>
    <definedName name="Usina">#REF!</definedName>
    <definedName name="USMTeste2" localSheetId="1">{"'RATEIO RECEITA BRUTA'!$B$77:$C$106"}</definedName>
    <definedName name="USMTeste2" localSheetId="3">{"'RATEIO RECEITA BRUTA'!$B$77:$C$106"}</definedName>
    <definedName name="USMTeste2">{"'RATEIO RECEITA BRUTA'!$B$77:$C$106"}</definedName>
    <definedName name="USMTeste3" localSheetId="1">{"'RATEIO RECEITA BRUTA'!$B$77:$C$106"}</definedName>
    <definedName name="USMTeste3" localSheetId="3">{"'RATEIO RECEITA BRUTA'!$B$77:$C$106"}</definedName>
    <definedName name="USMTeste3">{"'RATEIO RECEITA BRUTA'!$B$77:$C$106"}</definedName>
    <definedName name="USTABLE">#REF!</definedName>
    <definedName name="ut">#REF!</definedName>
    <definedName name="UTIL">#REF!</definedName>
    <definedName name="UTILACC">#REF!</definedName>
    <definedName name="uu">#REF!</definedName>
    <definedName name="uuuu" localSheetId="1">{#N/A,#N/A,FALSE,"BOQCIC";#N/A,#N/A,FALSE,"3Ds";#N/A,#N/A,FALSE,"COST DETAIL"}</definedName>
    <definedName name="uuuu" localSheetId="3">{#N/A,#N/A,FALSE,"BOQCIC";#N/A,#N/A,FALSE,"3Ds";#N/A,#N/A,FALSE,"COST DETAIL"}</definedName>
    <definedName name="uuuu">{#N/A,#N/A,FALSE,"BOQCIC";#N/A,#N/A,FALSE,"3Ds";#N/A,#N/A,FALSE,"COST DETAIL"}</definedName>
    <definedName name="v">"$#REF!.$#REF!$#REF!"</definedName>
    <definedName name="v_1">#REF!</definedName>
    <definedName name="v_10">"$#REF!.$#REF!$#REF!"</definedName>
    <definedName name="v_11">"$#REF!.$#REF!$#REF!"</definedName>
    <definedName name="v_3">#REF!</definedName>
    <definedName name="v_5">"$#REF!.$#REF!$#REF!"</definedName>
    <definedName name="v_6">"$#REF!.$#REF!$#REF!"</definedName>
    <definedName name="VA_deducao">#REF!</definedName>
    <definedName name="VA_mensal">#REF!</definedName>
    <definedName name="VAGAS">#REF!</definedName>
    <definedName name="VAL">#REF!</definedName>
    <definedName name="val_date">#REF!</definedName>
    <definedName name="VAL_SUM">#REF!</definedName>
    <definedName name="Vale_Lanche">#REF!</definedName>
    <definedName name="Vale_Refeição">#REF!</definedName>
    <definedName name="Vale_Transporte">#REF!</definedName>
    <definedName name="Validade">#REF!</definedName>
    <definedName name="Valor">#REF!</definedName>
    <definedName name="ValorBilhões">#REF!</definedName>
    <definedName name="ValorCentavos">#REF!</definedName>
    <definedName name="ValorCentenas">#REF!</definedName>
    <definedName name="ValorMilhares">#REF!</definedName>
    <definedName name="ValorMilhões">#REF!</definedName>
    <definedName name="valuation_summary1">#REF!</definedName>
    <definedName name="valuation_summary2">#REF!</definedName>
    <definedName name="valuation_summary3">#REF!</definedName>
    <definedName name="valuation_summary4">#REF!</definedName>
    <definedName name="Var">#REF!</definedName>
    <definedName name="var_calç">#REF!</definedName>
    <definedName name="var_calç1">#REF!</definedName>
    <definedName name="var_calç2">#REF!</definedName>
    <definedName name="var_calç3">#REF!</definedName>
    <definedName name="var_calç4">#REF!</definedName>
    <definedName name="var_calç5">#REF!</definedName>
    <definedName name="var_calç6">#REF!</definedName>
    <definedName name="var_calç7">#REF!</definedName>
    <definedName name="var_calç8">#REF!</definedName>
    <definedName name="var_calç9">#REF!</definedName>
    <definedName name="var_fei">#REF!</definedName>
    <definedName name="var_fei1">#REF!</definedName>
    <definedName name="var_fei2">#REF!</definedName>
    <definedName name="var_fei3">#REF!</definedName>
    <definedName name="var_fei4">#REF!</definedName>
    <definedName name="var_fei5">#REF!</definedName>
    <definedName name="var_fei6">#REF!</definedName>
    <definedName name="var_fei7">#REF!</definedName>
    <definedName name="var_fei8">#REF!</definedName>
    <definedName name="var_fei9">#REF!</definedName>
    <definedName name="var_mec">#REF!</definedName>
    <definedName name="var_mec1">#REF!</definedName>
    <definedName name="var_mec2">#REF!</definedName>
    <definedName name="var_mec3">#REF!</definedName>
    <definedName name="var_mec4">#REF!</definedName>
    <definedName name="var_mec5">#REF!</definedName>
    <definedName name="var_mec6">#REF!</definedName>
    <definedName name="var_mec7">#REF!</definedName>
    <definedName name="var_mec8">#REF!</definedName>
    <definedName name="var_mec9">#REF!</definedName>
    <definedName name="Variação">#REF!</definedName>
    <definedName name="Variavel_de_decisão">#REF!</definedName>
    <definedName name="VARMEC">"$#REF!.$A$2:$O$295"</definedName>
    <definedName name="VARMEC_1">#REF!</definedName>
    <definedName name="VARMEC_10">"$#REF!.$A$2:$O$295"</definedName>
    <definedName name="VARMEC_11">"$#REF!.$A$2:$O$295"</definedName>
    <definedName name="VARMEC_3">#REF!</definedName>
    <definedName name="VARMEC_5">"$#REF!.$A$2:$O$295"</definedName>
    <definedName name="VARMEC_6">"$#REF!.$A$2:$O$295"</definedName>
    <definedName name="Varredor_diu_lim_mercado">#REF!</definedName>
    <definedName name="Varredor_diu_lim_mercado_res">#REF!</definedName>
    <definedName name="Varredor_diu_var_man">#REF!</definedName>
    <definedName name="Varredor_diu_var_man_res">#REF!</definedName>
    <definedName name="Varredor_not_lim_mercado">#REF!</definedName>
    <definedName name="Varredor_not_lim_mercado_res">#REF!</definedName>
    <definedName name="Varredor_not_var_man">#REF!</definedName>
    <definedName name="Varredor_not_var_man_res">#REF!</definedName>
    <definedName name="VARRICAO">#REF!</definedName>
    <definedName name="varrição">#REF!</definedName>
    <definedName name="VARRICAO_1">#REF!</definedName>
    <definedName name="VARRICAO_10">"$#REF!.$A$54:$K$452"</definedName>
    <definedName name="VARRICAO_11">"$#REF!.$A$54:$K$452"</definedName>
    <definedName name="VARRICAO_3">#REF!</definedName>
    <definedName name="VARRICAO_5">"$#REF!.$A$54:$K$452"</definedName>
    <definedName name="VARRICAO_6">"$#REF!.$A$54:$K$452"</definedName>
    <definedName name="varrição1">#REF!</definedName>
    <definedName name="varrição2">#REF!</definedName>
    <definedName name="varrição3">#REF!</definedName>
    <definedName name="varrição4">#REF!</definedName>
    <definedName name="varrição5">#REF!</definedName>
    <definedName name="varrição6">#REF!</definedName>
    <definedName name="varrição7">#REF!</definedName>
    <definedName name="varrição8">#REF!</definedName>
    <definedName name="varrição9">#REF!</definedName>
    <definedName name="VarS">#REF!</definedName>
    <definedName name="VarS_1">#REF!</definedName>
    <definedName name="VAX_ANT">#REF!</definedName>
    <definedName name="vbffg">#REF!</definedName>
    <definedName name="vbn">#REF!</definedName>
    <definedName name="vega_i">#REF!</definedName>
    <definedName name="VEGA_SOPAVE_II">#REF!</definedName>
    <definedName name="ver_D">#REF!</definedName>
    <definedName name="VERTICAL">#REF!</definedName>
    <definedName name="VI">#REF!</definedName>
    <definedName name="Vigia_diu_op_aterro">#REF!</definedName>
    <definedName name="Vigia_diu_op_aterro_res">#REF!</definedName>
    <definedName name="Vigia_not_op_aterro">#REF!</definedName>
    <definedName name="Vigia_not_op_aterro_res">#REF!</definedName>
    <definedName name="VII">#REF!</definedName>
    <definedName name="VIII">#REF!</definedName>
    <definedName name="visit">#REF!</definedName>
    <definedName name="VlrOutorga">#REF!</definedName>
    <definedName name="VM">#REF!</definedName>
    <definedName name="VNDcDesconto">#REF!</definedName>
    <definedName name="VNDcDescPrel">#REF!</definedName>
    <definedName name="VNDCheio">#REF!</definedName>
    <definedName name="vndespecial">#REF!</definedName>
    <definedName name="VNDFM">#REF!</definedName>
    <definedName name="VNDFM1">#REF!</definedName>
    <definedName name="VP">#REF!</definedName>
    <definedName name="VPL_10_icmbio">#REF!</definedName>
    <definedName name="VPL_10_priv">#REF!</definedName>
    <definedName name="VPL_10_proj">#REF!</definedName>
    <definedName name="VPL_15_icmbio">#REF!</definedName>
    <definedName name="VPL_15_priv">#REF!</definedName>
    <definedName name="VPL_15_proj">#REF!</definedName>
    <definedName name="VPL_20_icmbio">#REF!</definedName>
    <definedName name="VPL_20_priv">#REF!</definedName>
    <definedName name="VPL_20_proj">#REF!</definedName>
    <definedName name="VPLfixed">#REF!</definedName>
    <definedName name="VPLrolling">#REF!</definedName>
    <definedName name="VR">#REF!</definedName>
    <definedName name="VR_deducao">#REF!</definedName>
    <definedName name="VR_diario">#REF!</definedName>
    <definedName name="VR_Diario_PJ">#REF!</definedName>
    <definedName name="VR_estagiario">#REF!</definedName>
    <definedName name="VR_PJ">#REF!</definedName>
    <definedName name="VRL">#REF!</definedName>
    <definedName name="vrr">#REF!</definedName>
    <definedName name="vsp">#REF!</definedName>
    <definedName name="VT">#REF!</definedName>
    <definedName name="VT_deducao">#REF!</definedName>
    <definedName name="VT_deducao_sp">#REF!</definedName>
    <definedName name="VT_diario">#REF!</definedName>
    <definedName name="VT_estagiario">#REF!</definedName>
    <definedName name="vvvvvvvvvvvvvvvvvvvvvvvvvvvvv">#REF!</definedName>
    <definedName name="w">#REF!</definedName>
    <definedName name="WACC">#REF!</definedName>
    <definedName name="wacc_delta">#REF!</definedName>
    <definedName name="wacc1">#REF!</definedName>
    <definedName name="wew">#REF!</definedName>
    <definedName name="wprf" localSheetId="1">{#N/A,#N/A,FALSE,"BOQCIC";#N/A,#N/A,FALSE,"3Ds";#N/A,#N/A,FALSE,"COST DETAIL"}</definedName>
    <definedName name="wprf" localSheetId="3">{#N/A,#N/A,FALSE,"BOQCIC";#N/A,#N/A,FALSE,"3Ds";#N/A,#N/A,FALSE,"COST DETAIL"}</definedName>
    <definedName name="wprf">{#N/A,#N/A,FALSE,"BOQCIC";#N/A,#N/A,FALSE,"3Ds";#N/A,#N/A,FALSE,"COST DETAIL"}</definedName>
    <definedName name="wq" localSheetId="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wq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wrn.Acquisition_matrix." localSheetId="1">{"Acq_matrix",#N/A,FALSE,"Acquisition Matrix"}</definedName>
    <definedName name="wrn.Acquisition_matrix." localSheetId="3">{"Acq_matrix",#N/A,FALSE,"Acquisition Matrix"}</definedName>
    <definedName name="wrn.Acquisition_matrix.">{"Acq_matrix",#N/A,FALSE,"Acquisition Matrix"}</definedName>
    <definedName name="wrn.ALAN." localSheetId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AN." localSheetId="3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AN.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l." localSheetId="1">{#N/A,#N/A,FALSE,"cpt"}</definedName>
    <definedName name="wrn.all." localSheetId="3">{#N/A,#N/A,FALSE,"cpt"}</definedName>
    <definedName name="wrn.all.">{#N/A,#N/A,FALSE,"cpt"}</definedName>
    <definedName name="wrn.AQUIROR._.DCF." localSheetId="1">{"AQUIRORDCF",#N/A,FALSE,"Merger consequences";"Acquirorassns",#N/A,FALSE,"Merger consequences"}</definedName>
    <definedName name="wrn.AQUIROR._.DCF." localSheetId="3">{"AQUIRORDCF",#N/A,FALSE,"Merger consequences";"Acquirorassns",#N/A,FALSE,"Merger consequences"}</definedName>
    <definedName name="wrn.AQUIROR._.DCF.">{"AQUIRORDCF",#N/A,FALSE,"Merger consequences";"Acquirorassns",#N/A,FALSE,"Merger consequences"}</definedName>
    <definedName name="wrn.BOQCIC." localSheetId="1">{#N/A,#N/A,FALSE,"BOQCIC";#N/A,#N/A,FALSE,"3Ds";#N/A,#N/A,FALSE,"COST DETAIL"}</definedName>
    <definedName name="wrn.BOQCIC." localSheetId="3">{#N/A,#N/A,FALSE,"BOQCIC";#N/A,#N/A,FALSE,"3Ds";#N/A,#N/A,FALSE,"COST DETAIL"}</definedName>
    <definedName name="wrn.BOQCIC.">{#N/A,#N/A,FALSE,"BOQCIC";#N/A,#N/A,FALSE,"3Ds";#N/A,#N/A,FALSE,"COST DETAIL"}</definedName>
    <definedName name="wrn.Buildups." localSheetId="1">{"ACQ",#N/A,FALSE,"ACQUISITIONS";"ACQF",#N/A,FALSE,"ACQUISITIONS";"PF",#N/A,FALSE,"PROYECTOVILA";"PV",#N/A,FALSE,"PROYECTOVILA";"Fee Dev",#N/A,FALSE,"DEVELOPMENT GROWTH";"gd",#N/A,FALSE,"DEVELOPMENT GROWTH"}</definedName>
    <definedName name="wrn.Buildups." localSheetId="3">{"ACQ",#N/A,FALSE,"ACQUISITIONS";"ACQF",#N/A,FALSE,"ACQUISITIONS";"PF",#N/A,FALSE,"PROYECTOVILA";"PV",#N/A,FALSE,"PROYECTOVILA";"Fee Dev",#N/A,FALSE,"DEVELOPMENT GROWTH";"gd",#N/A,FALSE,"DEVELOPMENT GROWTH"}</definedName>
    <definedName name="wrn.Buildups.">{"ACQ",#N/A,FALSE,"ACQUISITIONS";"ACQF",#N/A,FALSE,"ACQUISITIONS";"PF",#N/A,FALSE,"PROYECTOVILA";"PV",#N/A,FALSE,"PROYECTOVILA";"Fee Dev",#N/A,FALSE,"DEVELOPMENT GROWTH";"gd",#N/A,FALSE,"DEVELOPMENT GROWTH"}</definedName>
    <definedName name="wrn.Caixa._.de._.Ferramentas." localSheetId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" localSheetId="3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.Individuais." localSheetId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" localSheetId="3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OMPCO." localSheetId="1">{"Page1",#N/A,FALSE,"CompCo";"Page2",#N/A,FALSE,"CompCo"}</definedName>
    <definedName name="wrn.COMPCO." localSheetId="3">{"Page1",#N/A,FALSE,"CompCo";"Page2",#N/A,FALSE,"CompCo"}</definedName>
    <definedName name="wrn.COMPCO.">{"Page1",#N/A,FALSE,"CompCo";"Page2",#N/A,FALSE,"CompCo"}</definedName>
    <definedName name="wrn.continua." localSheetId="1">{#N/A,#N/A,FALSE,"Org";#N/A,#N/A,FALSE,"Graf_org";#N/A,#N/A,FALSE,"Desmi";#N/A,#N/A,FALSE,"SAAC";#N/A,#N/A,FALSE,"Vapor";#N/A,#N/A,FALSE,"Calculo Gcal";#N/A,#N/A,FALSE,"Utilização";#N/A,#N/A,FALSE,"Padrões";#N/A,#N/A,FALSE,"balvapor";#N/A,#N/A,FALSE,"oleo";#N/A,#N/A,FALSE,"ocorrencias";#N/A,#N/A,FALSE,"E.Elétrica";#N/A,#N/A,FALSE,"índices";#N/A,#N/A,FALSE,"balEnergia";#N/A,#N/A,FALSE,"DESCRIC";#N/A,#N/A,FALSE,"horas";#N/A,#N/A,FALSE,"TempoGraf";#N/A,#N/A,FALSE,"R0A"}</definedName>
    <definedName name="wrn.continua." localSheetId="3">{#N/A,#N/A,FALSE,"Org";#N/A,#N/A,FALSE,"Graf_org";#N/A,#N/A,FALSE,"Desmi";#N/A,#N/A,FALSE,"SAAC";#N/A,#N/A,FALSE,"Vapor";#N/A,#N/A,FALSE,"Calculo Gcal";#N/A,#N/A,FALSE,"Utilização";#N/A,#N/A,FALSE,"Padrões";#N/A,#N/A,FALSE,"balvapor";#N/A,#N/A,FALSE,"oleo";#N/A,#N/A,FALSE,"ocorrencias";#N/A,#N/A,FALSE,"E.Elétrica";#N/A,#N/A,FALSE,"índices";#N/A,#N/A,FALSE,"balEnergia";#N/A,#N/A,FALSE,"DESCRIC";#N/A,#N/A,FALSE,"horas";#N/A,#N/A,FALSE,"TempoGraf";#N/A,#N/A,FALSE,"R0A"}</definedName>
    <definedName name="wrn.continua.">{#N/A,#N/A,FALSE,"Org";#N/A,#N/A,FALSE,"Graf_org";#N/A,#N/A,FALSE,"Desmi";#N/A,#N/A,FALSE,"SAAC";#N/A,#N/A,FALSE,"Vapor";#N/A,#N/A,FALSE,"Calculo Gcal";#N/A,#N/A,FALSE,"Utilização";#N/A,#N/A,FALSE,"Padrões";#N/A,#N/A,FALSE,"balvapor";#N/A,#N/A,FALSE,"oleo";#N/A,#N/A,FALSE,"ocorrencias";#N/A,#N/A,FALSE,"E.Elétrica";#N/A,#N/A,FALSE,"índices";#N/A,#N/A,FALSE,"balEnergia";#N/A,#N/A,FALSE,"DESCRIC";#N/A,#N/A,FALSE,"horas";#N/A,#N/A,FALSE,"TempoGraf";#N/A,#N/A,FALSE,"R0A"}</definedName>
    <definedName name="wrn.Cronograma." localSheetId="1">{#N/A,#N/A,FALSE,"Cronograma";#N/A,#N/A,FALSE,"Cronogr. 2"}</definedName>
    <definedName name="wrn.Cronograma." localSheetId="3">{#N/A,#N/A,FALSE,"Cronograma";#N/A,#N/A,FALSE,"Cronogr. 2"}</definedName>
    <definedName name="wrn.Cronograma.">{#N/A,#N/A,FALSE,"Cronograma";#N/A,#N/A,FALSE,"Cronogr. 2"}</definedName>
    <definedName name="wrn.DCF_Terminal_Value_qchm." localSheetId="1">{"qchm_dcf",#N/A,FALSE,"QCHMDCF2";"qchm_terminal",#N/A,FALSE,"QCHMDCF2"}</definedName>
    <definedName name="wrn.DCF_Terminal_Value_qchm." localSheetId="3">{"qchm_dcf",#N/A,FALSE,"QCHMDCF2";"qchm_terminal",#N/A,FALSE,"QCHMDCF2"}</definedName>
    <definedName name="wrn.DCF_Terminal_Value_qchm.">{"qchm_dcf",#N/A,FALSE,"QCHMDCF2";"qchm_terminal",#N/A,FALSE,"QCHMDCF2"}</definedName>
    <definedName name="wrn.DEHAN._.MONEY." localSheetId="1">{"BG",#N/A,FALSE,"SABANAS";"ERACUM",#N/A,FALSE,"SABANAS";"ERMES",#N/A,FALSE,"SABANAS";"BG",#N/A,FALSE,"RESUMEN";"ERACU",#N/A,FALSE,"RESUMEN";"ERMES",#N/A,FALSE,"RESUMEN"}</definedName>
    <definedName name="wrn.DEHAN._.MONEY." localSheetId="3">{"BG",#N/A,FALSE,"SABANAS";"ERACUM",#N/A,FALSE,"SABANAS";"ERMES",#N/A,FALSE,"SABANAS";"BG",#N/A,FALSE,"RESUMEN";"ERACU",#N/A,FALSE,"RESUMEN";"ERMES",#N/A,FALSE,"RESUMEN"}</definedName>
    <definedName name="wrn.DEHAN._.MONEY.">{"BG",#N/A,FALSE,"SABANAS";"ERACUM",#N/A,FALSE,"SABANAS";"ERMES",#N/A,FALSE,"SABANAS";"BG",#N/A,FALSE,"RESUMEN";"ERACU",#N/A,FALSE,"RESUMEN";"ERMES",#N/A,FALSE,"RESUMEN"}</definedName>
    <definedName name="wrn.Entire._.Model." localSheetId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ntire._.Model." localSheetId="3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ntire._.Model.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special." localSheetId="1">{"BalanceAnual",#N/A,FALSE,"Balance Anual";"ER_Mensual",#N/A,FALSE,"Edo Res. Mens";"ER_Anual",#N/A,FALSE,"Edo Res. Anual";"Flujo_Mensual",#N/A,FALSE,"Flujo Mens";"Flujo_Anual",#N/A,FALSE,"Flujo Anual";"CtoVtas",#N/A,FALSE,"Otros Datos";"GtsAdmonyVtas",#N/A,FALSE,"Otros Datos";"GtsDistr",#N/A,FALSE,"Otros Datos";"VentasyCostos",#N/A,FALSE,"Otros Datos";"Indices",#N/A,FALSE,"Otros Datos"}</definedName>
    <definedName name="wrn.Especial." localSheetId="3">{"BalanceAnual",#N/A,FALSE,"Balance Anual";"ER_Mensual",#N/A,FALSE,"Edo Res. Mens";"ER_Anual",#N/A,FALSE,"Edo Res. Anual";"Flujo_Mensual",#N/A,FALSE,"Flujo Mens";"Flujo_Anual",#N/A,FALSE,"Flujo Anual";"CtoVtas",#N/A,FALSE,"Otros Datos";"GtsAdmonyVtas",#N/A,FALSE,"Otros Datos";"GtsDistr",#N/A,FALSE,"Otros Datos";"VentasyCostos",#N/A,FALSE,"Otros Datos";"Indices",#N/A,FALSE,"Otros Datos"}</definedName>
    <definedName name="wrn.Especial.">{"BalanceAnual",#N/A,FALSE,"Balance Anual";"ER_Mensual",#N/A,FALSE,"Edo Res. Mens";"ER_Anual",#N/A,FALSE,"Edo Res. Anual";"Flujo_Mensual",#N/A,FALSE,"Flujo Mens";"Flujo_Anual",#N/A,FALSE,"Flujo Anual";"CtoVtas",#N/A,FALSE,"Otros Datos";"GtsAdmonyVtas",#N/A,FALSE,"Otros Datos";"GtsDistr",#N/A,FALSE,"Otros Datos";"VentasyCostos",#N/A,FALSE,"Otros Datos";"Indices",#N/A,FALSE,"Otros Datos"}</definedName>
    <definedName name="wrn.Estimation._.TP." localSheetId="1">{#N/A,#N/A,TRUE,"Recap";#N/A,#N/A,TRUE,"Comp taux";#N/A,#N/A,TRUE,"Deplaf";#N/A,#N/A,TRUE,"Siége";#N/A,#N/A,TRUE,"Saint Ouen";#N/A,#N/A,TRUE,"Ivry";#N/A,#N/A,TRUE,"Issy";#N/A,#N/A,TRUE,"VA"}</definedName>
    <definedName name="wrn.Estimation._.TP." localSheetId="3">{#N/A,#N/A,TRUE,"Recap";#N/A,#N/A,TRUE,"Comp taux";#N/A,#N/A,TRUE,"Deplaf";#N/A,#N/A,TRUE,"Siége";#N/A,#N/A,TRUE,"Saint Ouen";#N/A,#N/A,TRUE,"Ivry";#N/A,#N/A,TRUE,"Issy";#N/A,#N/A,TRUE,"VA"}</definedName>
    <definedName name="wrn.Estimation._.TP.">{#N/A,#N/A,TRUE,"Recap";#N/A,#N/A,TRUE,"Comp taux";#N/A,#N/A,TRUE,"Deplaf";#N/A,#N/A,TRUE,"Siége";#N/A,#N/A,TRUE,"Saint Ouen";#N/A,#N/A,TRUE,"Ivry";#N/A,#N/A,TRUE,"Issy";#N/A,#N/A,TRUE,"VA"}</definedName>
    <definedName name="wrn.Financials_long." localSheetId="1">{"IS",#N/A,FALSE,"Financials2 (Expanded)";"bsa",#N/A,FALSE,"Financials2 (Expanded)";"BS",#N/A,FALSE,"Financials2 (Expanded)";"CF",#N/A,FALSE,"Financials2 (Expanded)"}</definedName>
    <definedName name="wrn.Financials_long." localSheetId="3">{"IS",#N/A,FALSE,"Financials2 (Expanded)";"bsa",#N/A,FALSE,"Financials2 (Expanded)";"BS",#N/A,FALSE,"Financials2 (Expanded)";"CF",#N/A,FALSE,"Financials2 (Expanded)"}</definedName>
    <definedName name="wrn.Financials_long.">{"IS",#N/A,FALSE,"Financials2 (Expanded)";"bsa",#N/A,FALSE,"Financials2 (Expanded)";"BS",#N/A,FALSE,"Financials2 (Expanded)";"CF",#N/A,FALSE,"Financials2 (Expanded)"}</definedName>
    <definedName name="wrn.Full._.Monty." localSheetId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Monty." localSheetId="3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Monty.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report." localSheetId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full._.report." localSheetId="3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full._.report.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impresión.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são._.Color." localSheetId="1">{#N/A,#N/A,FALSE,"Custos Variáveis";#N/A,#N/A,FALSE,"TempoGraf";#N/A,#N/A,FALSE,"Custo Fixo";#N/A,#N/A,FALSE,"índices";#N/A,#N/A,FALSE,"balEnergia";#N/A,#N/A,FALSE,"E.Elétrica";#N/A,#N/A,FALSE,"ENERGIA";#N/A,#N/A,FALSE,"balvapor";#N/A,#N/A,FALSE,"Energéticos";#N/A,#N/A,FALSE,"Vapor";#N/A,#N/A,FALSE,"VAPORNOVA";#N/A,#N/A,FALSE,"AR COMP.";#N/A,#N/A,FALSE,"AguaAlimentação";#N/A,#N/A,FALSE,"AguaDesmi";#N/A,#N/A,FALSE,"Org";#N/A,#N/A,FALSE,"ETE";#N/A,#N/A,FALSE,"balEfluente";#N/A,#N/A,FALSE,"Tratamento de Efluentes";#N/A,#N/A,FALSE,"balÁgua";#N/A,#N/A,FALSE,"Tratamento Agua";#N/A,#N/A,FALSE,"Produção"}</definedName>
    <definedName name="wrn.Impressão._.Color." localSheetId="3">{#N/A,#N/A,FALSE,"Custos Variáveis";#N/A,#N/A,FALSE,"TempoGraf";#N/A,#N/A,FALSE,"Custo Fixo";#N/A,#N/A,FALSE,"índices";#N/A,#N/A,FALSE,"balEnergia";#N/A,#N/A,FALSE,"E.Elétrica";#N/A,#N/A,FALSE,"ENERGIA";#N/A,#N/A,FALSE,"balvapor";#N/A,#N/A,FALSE,"Energéticos";#N/A,#N/A,FALSE,"Vapor";#N/A,#N/A,FALSE,"VAPORNOVA";#N/A,#N/A,FALSE,"AR COMP.";#N/A,#N/A,FALSE,"AguaAlimentação";#N/A,#N/A,FALSE,"AguaDesmi";#N/A,#N/A,FALSE,"Org";#N/A,#N/A,FALSE,"ETE";#N/A,#N/A,FALSE,"balEfluente";#N/A,#N/A,FALSE,"Tratamento de Efluentes";#N/A,#N/A,FALSE,"balÁgua";#N/A,#N/A,FALSE,"Tratamento Agua";#N/A,#N/A,FALSE,"Produção"}</definedName>
    <definedName name="wrn.Impressão._.Color.">{#N/A,#N/A,FALSE,"Custos Variáveis";#N/A,#N/A,FALSE,"TempoGraf";#N/A,#N/A,FALSE,"Custo Fixo";#N/A,#N/A,FALSE,"índices";#N/A,#N/A,FALSE,"balEnergia";#N/A,#N/A,FALSE,"E.Elétrica";#N/A,#N/A,FALSE,"ENERGIA";#N/A,#N/A,FALSE,"balvapor";#N/A,#N/A,FALSE,"Energéticos";#N/A,#N/A,FALSE,"Vapor";#N/A,#N/A,FALSE,"VAPORNOVA";#N/A,#N/A,FALSE,"AR COMP.";#N/A,#N/A,FALSE,"AguaAlimentação";#N/A,#N/A,FALSE,"AguaDesmi";#N/A,#N/A,FALSE,"Org";#N/A,#N/A,FALSE,"ETE";#N/A,#N/A,FALSE,"balEfluente";#N/A,#N/A,FALSE,"Tratamento de Efluentes";#N/A,#N/A,FALSE,"balÁgua";#N/A,#N/A,FALSE,"Tratamento Agua";#N/A,#N/A,FALSE,"Produção"}</definedName>
    <definedName name="wrn.Impressão._.Fluxo._.JUN._.e._.JUL." localSheetId="1">{#N/A,#N/A,FALSE,"JUN";#N/A,#N/A,FALSE,"JUL"}</definedName>
    <definedName name="wrn.Impressão._.Fluxo._.JUN._.e._.JUL." localSheetId="3">{#N/A,#N/A,FALSE,"JUN";#N/A,#N/A,FALSE,"JUL"}</definedName>
    <definedName name="wrn.Impressão._.Fluxo._.JUN._.e._.JUL.">{#N/A,#N/A,FALSE,"JUN";#N/A,#N/A,FALSE,"JUL"}</definedName>
    <definedName name="wrn.Impressão._.Preto." localSheetId="1">{#N/A,#N/A,FALSE,"DESCRIC";#N/A,#N/A,FALSE,"INDICE";#N/A,#N/A,FALSE,"Calculo Gcal"}</definedName>
    <definedName name="wrn.Impressão._.Preto." localSheetId="3">{#N/A,#N/A,FALSE,"DESCRIC";#N/A,#N/A,FALSE,"INDICE";#N/A,#N/A,FALSE,"Calculo Gcal"}</definedName>
    <definedName name="wrn.Impressão._.Preto.">{#N/A,#N/A,FALSE,"DESCRIC";#N/A,#N/A,FALSE,"INDICE";#N/A,#N/A,FALSE,"Calculo Gcal"}</definedName>
    <definedName name="wrn.imprime." localSheetId="1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wrn.imprime." localSheetId="3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wrn.imprime.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wrn.imprimemensal." localSheetId="1">{#N/A,#N/A,TRUE,"Produção";#N/A,#N/A,TRUE,"ETA";#N/A,#N/A,TRUE,"balÁgua";#N/A,#N/A,TRUE,"E.T.E";#N/A,#N/A,TRUE,"balEfluente";#N/A,#N/A,TRUE,"ETE";#N/A,#N/A,TRUE,"Graf_ETE";#N/A,#N/A,TRUE,"Org";#N/A,#N/A,TRUE,"Graf_org";#N/A,#N/A,TRUE,"Desmi";#N/A,#N/A,TRUE,"SAAC";#N/A,#N/A,TRUE,"Vapor";#N/A,#N/A,TRUE,"Calculo Gcal";#N/A,#N/A,TRUE,"Utilização";#N/A,#N/A,TRUE,"Padrões";#N/A,#N/A,TRUE,"balvapor";#N/A,#N/A,TRUE,"oleo";#N/A,#N/A,TRUE,"ocorrencias";#N/A,#N/A,TRUE,"E.Elétrica";#N/A,#N/A,TRUE,"índices";#N/A,#N/A,TRUE,"balEnergia";#N/A,#N/A,TRUE,"DESCRIC";#N/A,#N/A,TRUE,"horas";#N/A,#N/A,TRUE,"TempoGraf";#N/A,#N/A,TRUE,"R0A"}</definedName>
    <definedName name="wrn.imprimemensal." localSheetId="3">{#N/A,#N/A,TRUE,"Produção";#N/A,#N/A,TRUE,"ETA";#N/A,#N/A,TRUE,"balÁgua";#N/A,#N/A,TRUE,"E.T.E";#N/A,#N/A,TRUE,"balEfluente";#N/A,#N/A,TRUE,"ETE";#N/A,#N/A,TRUE,"Graf_ETE";#N/A,#N/A,TRUE,"Org";#N/A,#N/A,TRUE,"Graf_org";#N/A,#N/A,TRUE,"Desmi";#N/A,#N/A,TRUE,"SAAC";#N/A,#N/A,TRUE,"Vapor";#N/A,#N/A,TRUE,"Calculo Gcal";#N/A,#N/A,TRUE,"Utilização";#N/A,#N/A,TRUE,"Padrões";#N/A,#N/A,TRUE,"balvapor";#N/A,#N/A,TRUE,"oleo";#N/A,#N/A,TRUE,"ocorrencias";#N/A,#N/A,TRUE,"E.Elétrica";#N/A,#N/A,TRUE,"índices";#N/A,#N/A,TRUE,"balEnergia";#N/A,#N/A,TRUE,"DESCRIC";#N/A,#N/A,TRUE,"horas";#N/A,#N/A,TRUE,"TempoGraf";#N/A,#N/A,TRUE,"R0A"}</definedName>
    <definedName name="wrn.imprimemensal.">{#N/A,#N/A,TRUE,"Produção";#N/A,#N/A,TRUE,"ETA";#N/A,#N/A,TRUE,"balÁgua";#N/A,#N/A,TRUE,"E.T.E";#N/A,#N/A,TRUE,"balEfluente";#N/A,#N/A,TRUE,"ETE";#N/A,#N/A,TRUE,"Graf_ETE";#N/A,#N/A,TRUE,"Org";#N/A,#N/A,TRUE,"Graf_org";#N/A,#N/A,TRUE,"Desmi";#N/A,#N/A,TRUE,"SAAC";#N/A,#N/A,TRUE,"Vapor";#N/A,#N/A,TRUE,"Calculo Gcal";#N/A,#N/A,TRUE,"Utilização";#N/A,#N/A,TRUE,"Padrões";#N/A,#N/A,TRUE,"balvapor";#N/A,#N/A,TRUE,"oleo";#N/A,#N/A,TRUE,"ocorrencias";#N/A,#N/A,TRUE,"E.Elétrica";#N/A,#N/A,TRUE,"índices";#N/A,#N/A,TRUE,"balEnergia";#N/A,#N/A,TRUE,"DESCRIC";#N/A,#N/A,TRUE,"horas";#N/A,#N/A,TRUE,"TempoGraf";#N/A,#N/A,TRUE,"R0A"}</definedName>
    <definedName name="wrn.Model." localSheetId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localSheetId="3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PLANTA._.VS._.1997." localSheetId="1">{#N/A,#N/A,FALSE,"SUP";#N/A,#N/A,FALSE,"ERN";#N/A,#N/A,FALSE,"CRO";#N/A,#N/A,FALSE,"INT";#N/A,#N/A,FALSE,"VIP";#N/A,#N/A,FALSE,"VIC"}</definedName>
    <definedName name="wrn.PLANTA._.VS._.1997." localSheetId="3">{#N/A,#N/A,FALSE,"SUP";#N/A,#N/A,FALSE,"ERN";#N/A,#N/A,FALSE,"CRO";#N/A,#N/A,FALSE,"INT";#N/A,#N/A,FALSE,"VIP";#N/A,#N/A,FALSE,"VIC"}</definedName>
    <definedName name="wrn.PLANTA._.VS._.1997.">{#N/A,#N/A,FALSE,"SUP";#N/A,#N/A,FALSE,"ERN";#N/A,#N/A,FALSE,"CRO";#N/A,#N/A,FALSE,"INT";#N/A,#N/A,FALSE,"VIP";#N/A,#N/A,FALSE,"VIC"}</definedName>
    <definedName name="wrn.Print." localSheetId="1">{"vi1",#N/A,FALSE,"Financial Statements";"vi2",#N/A,FALSE,"Financial Statements";#N/A,#N/A,FALSE,"DCF"}</definedName>
    <definedName name="wrn.Print." localSheetId="3">{"vi1",#N/A,FALSE,"Financial Statements";"vi2",#N/A,FALSE,"Financial Statements";#N/A,#N/A,FALSE,"DCF"}</definedName>
    <definedName name="wrn.Print.">{"vi1",#N/A,FALSE,"Financial Statements";"vi2",#N/A,FALSE,"Financial Statements";#N/A,#N/A,FALSE,"DCF"}</definedName>
    <definedName name="wrn.Print._.Report." localSheetId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._.Report." localSheetId="3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._.Report.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All." localSheetId="1">{"PA1",#N/A,FALSE,"BORDMW";"pa2",#N/A,FALSE,"BORDMW";"PA3",#N/A,FALSE,"BORDMW";"PA4",#N/A,FALSE,"BORDMW"}</definedName>
    <definedName name="wrn.PrintAll." localSheetId="3">{"PA1",#N/A,FALSE,"BORDMW";"pa2",#N/A,FALSE,"BORDMW";"PA3",#N/A,FALSE,"BORDMW";"PA4",#N/A,FALSE,"BORDMW"}</definedName>
    <definedName name="wrn.PrintAll.">{"PA1",#N/A,FALSE,"BORDMW";"pa2",#N/A,FALSE,"BORDMW";"PA3",#N/A,FALSE,"BORDMW";"PA4",#N/A,FALSE,"BORDMW"}</definedName>
    <definedName name="wrn.sales." localSheetId="1">{"sales",#N/A,FALSE,"Sales";"sales existing",#N/A,FALSE,"Sales";"sales rd1",#N/A,FALSE,"Sales";"sales rd2",#N/A,FALSE,"Sales"}</definedName>
    <definedName name="wrn.sales." localSheetId="3">{"sales",#N/A,FALSE,"Sales";"sales existing",#N/A,FALSE,"Sales";"sales rd1",#N/A,FALSE,"Sales";"sales rd2",#N/A,FALSE,"Sales"}</definedName>
    <definedName name="wrn.sales.">{"sales",#N/A,FALSE,"Sales";"sales existing",#N/A,FALSE,"Sales";"sales rd1",#N/A,FALSE,"Sales";"sales rd2",#N/A,FALSE,"Sales"}</definedName>
    <definedName name="wrn.SHORT." localSheetId="1">{"CREDIT STATISTICS",#N/A,FALSE,"STATS";"CF_AND_IS",#N/A,FALSE,"PLAN";"BALSHEET",#N/A,FALSE,"BALANCE SHEET"}</definedName>
    <definedName name="wrn.SHORT." localSheetId="3">{"CREDIT STATISTICS",#N/A,FALSE,"STATS";"CF_AND_IS",#N/A,FALSE,"PLAN";"BALSHEET",#N/A,FALSE,"BALANCE SHEET"}</definedName>
    <definedName name="wrn.SHORT.">{"CREDIT STATISTICS",#N/A,FALSE,"STATS";"CF_AND_IS",#N/A,FALSE,"PLAN";"BALSHEET",#N/A,FALSE,"BALANCE SHEET"}</definedName>
    <definedName name="wrn.SOCIEDAD." localSheetId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localSheetId="3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UMMARY." localSheetId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3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RGET._.DCF." localSheetId="1">{"targetdcf",#N/A,FALSE,"Merger consequences";"TARGETASSU",#N/A,FALSE,"Merger consequences";"TERMINAL VALUE",#N/A,FALSE,"Merger consequences"}</definedName>
    <definedName name="wrn.TARGET._.DCF." localSheetId="3">{"targetdcf",#N/A,FALSE,"Merger consequences";"TARGETASSU",#N/A,FALSE,"Merger consequences";"TERMINAL VALUE",#N/A,FALSE,"Merger consequences"}</definedName>
    <definedName name="wrn.TARGET._.DCF.">{"targetdcf",#N/A,FALSE,"Merger consequences";"TARGETASSU",#N/A,FALSE,"Merger consequences";"TERMINAL VALUE",#N/A,FALSE,"Merger consequences"}</definedName>
    <definedName name="wrn.todo." localSheetId="1">{"Caja",#N/A,TRUE,"P&amp;G BG";"PyG",#N/A,TRUE,"P&amp;G BG";"Balance",#N/A,TRUE,"P&amp;G BG"}</definedName>
    <definedName name="wrn.todo." localSheetId="3">{"Caja",#N/A,TRUE,"P&amp;G BG";"PyG",#N/A,TRUE,"P&amp;G BG";"Balance",#N/A,TRUE,"P&amp;G BG"}</definedName>
    <definedName name="wrn.todo.">{"Caja",#N/A,TRUE,"P&amp;G BG";"PyG",#N/A,TRUE,"P&amp;G BG";"Balance",#N/A,TRUE,"P&amp;G BG"}</definedName>
    <definedName name="wrn.VALDEZ." localSheetId="1">{"ERMES",#N/A,FALSE,"RESUMEN";"ERACUM",#N/A,FALSE,"RESUMEN";"BG",#N/A,FALSE,"RESUMEN";"ERMES",#N/A,FALSE,"SABANAS";"ERACUM",#N/A,FALSE,"SABANAS";"BG",#N/A,FALSE,"SABANAS";"fadsa",#N/A,FALSE,"FADSA";"supsa",#N/A,FALSE,"SUPSA";"crolls",#N/A,FALSE,"CROLLS";"vicomsa",#N/A,FALSE,"VICOMSA";"viplasticos",#N/A,FALSE,"VIPLASTICOS";"vitsa",#N/A,FALSE,"VITSA";"elim",#N/A,FALSE,"ELIM"}</definedName>
    <definedName name="wrn.VALDEZ." localSheetId="3">{"ERMES",#N/A,FALSE,"RESUMEN";"ERACUM",#N/A,FALSE,"RESUMEN";"BG",#N/A,FALSE,"RESUMEN";"ERMES",#N/A,FALSE,"SABANAS";"ERACUM",#N/A,FALSE,"SABANAS";"BG",#N/A,FALSE,"SABANAS";"fadsa",#N/A,FALSE,"FADSA";"supsa",#N/A,FALSE,"SUPSA";"crolls",#N/A,FALSE,"CROLLS";"vicomsa",#N/A,FALSE,"VICOMSA";"viplasticos",#N/A,FALSE,"VIPLASTICOS";"vitsa",#N/A,FALSE,"VITSA";"elim",#N/A,FALSE,"ELIM"}</definedName>
    <definedName name="wrn.VALDEZ.">{"ERMES",#N/A,FALSE,"RESUMEN";"ERACUM",#N/A,FALSE,"RESUMEN";"BG",#N/A,FALSE,"RESUMEN";"ERMES",#N/A,FALSE,"SABANAS";"ERACUM",#N/A,FALSE,"SABANAS";"BG",#N/A,FALSE,"SABANAS";"fadsa",#N/A,FALSE,"FADSA";"supsa",#N/A,FALSE,"SUPSA";"crolls",#N/A,FALSE,"CROLLS";"vicomsa",#N/A,FALSE,"VICOMSA";"viplasticos",#N/A,FALSE,"VIPLASTICOS";"vitsa",#N/A,FALSE,"VITSA";"elim",#N/A,FALSE,"ELIM"}</definedName>
    <definedName name="wrn.VENTAS.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1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1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1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3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3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3_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3_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3_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4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4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4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5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5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5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Wacc." localSheetId="1">{"Area1",#N/A,FALSE,"OREWACC";"Area2",#N/A,FALSE,"OREWACC"}</definedName>
    <definedName name="wrn.Wacc." localSheetId="3">{"Area1",#N/A,FALSE,"OREWACC";"Area2",#N/A,FALSE,"OREWACC"}</definedName>
    <definedName name="wrn.Wacc.">{"Area1",#N/A,FALSE,"OREWACC";"Area2",#N/A,FALSE,"OREWACC"}</definedName>
    <definedName name="wse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va.Print_Todo.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1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1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1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2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2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2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2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2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2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2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2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2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3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3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3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3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3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4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4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4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5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5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5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2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2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2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2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2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2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3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3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3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3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3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4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4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4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5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5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5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1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1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1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2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2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2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2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2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2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2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2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2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3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3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3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3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3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4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4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4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5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5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5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3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3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3_1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3_1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3_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4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4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4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5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5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5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" localSheetId="19">#REF!</definedName>
    <definedName name="www">#REF!</definedName>
    <definedName name="WWWE">#REF!</definedName>
    <definedName name="wwww" localSheetId="13">#REF!</definedName>
    <definedName name="wwww" localSheetId="19">#REF!</definedName>
    <definedName name="wwww">#REF!</definedName>
    <definedName name="wwww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1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1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1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2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2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2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2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2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3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3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3_1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3_1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3_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4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4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4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5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5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5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W">#REF!</definedName>
    <definedName name="x" localSheetId="13">#REF!</definedName>
    <definedName name="x" localSheetId="19">#REF!</definedName>
    <definedName name="x">#REF!</definedName>
    <definedName name="xczvzxc">#REF!</definedName>
    <definedName name="XI">#REF!</definedName>
    <definedName name="XII">#REF!</definedName>
    <definedName name="XIII">#REF!</definedName>
    <definedName name="XIV">#REF!</definedName>
    <definedName name="XR">#REF!</definedName>
    <definedName name="XREF_COLUMN_1" localSheetId="13">#REF!</definedName>
    <definedName name="XREF_COLUMN_1" localSheetId="19">#REF!</definedName>
    <definedName name="XREF_COLUMN_1">#REF!</definedName>
    <definedName name="XRefColumnsCount">2</definedName>
    <definedName name="XRefCopy1" localSheetId="13">#REF!</definedName>
    <definedName name="XRefCopy1" localSheetId="19">#REF!</definedName>
    <definedName name="XRefCopy1">#REF!</definedName>
    <definedName name="XRefCopy2" localSheetId="13">#REF!</definedName>
    <definedName name="XRefCopy2" localSheetId="19">#REF!</definedName>
    <definedName name="XRefCopy2">#REF!</definedName>
    <definedName name="XRefCopy3" localSheetId="13">#REF!</definedName>
    <definedName name="XRefCopy3" localSheetId="19">#REF!</definedName>
    <definedName name="XRefCopy3">#REF!</definedName>
    <definedName name="XRefCopy4" localSheetId="13">#REF!</definedName>
    <definedName name="XRefCopy4" localSheetId="19">#REF!</definedName>
    <definedName name="XRefCopy4">#REF!</definedName>
    <definedName name="XRefCopy5" localSheetId="13">#REF!</definedName>
    <definedName name="XRefCopy5" localSheetId="19">#REF!</definedName>
    <definedName name="XRefCopy5">#REF!</definedName>
    <definedName name="XRefCopy6" localSheetId="13">#REF!</definedName>
    <definedName name="XRefCopy6" localSheetId="19">#REF!</definedName>
    <definedName name="XRefCopy6">#REF!</definedName>
    <definedName name="XRefCopyRangeCount">3</definedName>
    <definedName name="XRefPasteRangeCount">7</definedName>
    <definedName name="XV">#REF!</definedName>
    <definedName name="XVI">#REF!</definedName>
    <definedName name="xx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1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1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1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3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3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3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2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2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2_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2_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2_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3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3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4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4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4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5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5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5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">#REF!</definedName>
    <definedName name="xxxx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x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x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YL">#REF!</definedName>
    <definedName name="XYLUSB">#REF!</definedName>
    <definedName name="XYLUSH">#REF!</definedName>
    <definedName name="XYLUSL">#REF!</definedName>
    <definedName name="Y24A380">"$#REF!.$Y$24"</definedName>
    <definedName name="Y24A380_1">#REF!</definedName>
    <definedName name="Y24A380_10">"$#REF!.$Y$24"</definedName>
    <definedName name="Y24A380_11">"$#REF!.$Y$24"</definedName>
    <definedName name="Y24A380_3">#REF!</definedName>
    <definedName name="Y24A380_5">"$#REF!.$Y$24"</definedName>
    <definedName name="Y24A380_6">"$#REF!.$Y$24"</definedName>
    <definedName name="yard_utilisation">#REF!</definedName>
    <definedName name="YCXGFJDX" localSheetId="1">[8]April!$D$70:$D$81</definedName>
    <definedName name="YCXGFJDX">#REF!</definedName>
    <definedName name="YEAR2">#REF!</definedName>
    <definedName name="YESNO">#REF!</definedName>
    <definedName name="YII">"$#REF!.$F$106"</definedName>
    <definedName name="YII_1">#REF!</definedName>
    <definedName name="YII_10">"$#REF!.$F$106"</definedName>
    <definedName name="YII_11">"$#REF!.$F$106"</definedName>
    <definedName name="YII_3">#REF!</definedName>
    <definedName name="YII_5">"$#REF!.$F$106"</definedName>
    <definedName name="YII_6">"$#REF!.$F$106"</definedName>
    <definedName name="yuk">#REF!</definedName>
    <definedName name="YYY">#REF!</definedName>
    <definedName name="Z">#REF!</definedName>
    <definedName name="Z_2B5320B8_08D6_11D6_961F_004033E113A7_.wvu.Cols" localSheetId="13">#REF!</definedName>
    <definedName name="Z_2B5320B8_08D6_11D6_961F_004033E113A7_.wvu.Cols" localSheetId="19">#REF!</definedName>
    <definedName name="Z_2B5320B8_08D6_11D6_961F_004033E113A7_.wvu.Cols">#REF!</definedName>
    <definedName name="ZA0_28">"Crystal Ball Data : Ver. 5,2,2"</definedName>
    <definedName name="ZA0A_28">1+109</definedName>
    <definedName name="ZA0C_28">0+0</definedName>
    <definedName name="ZA0D_28">0+0</definedName>
    <definedName name="ZA0F_28">1+105</definedName>
    <definedName name="ZA0T_28">10421735+0</definedName>
    <definedName name="ZA105_28">"$PLANVI.$#REF!$#REF!+""APREÇO DA TONELADA""+545+26+2.6+24.32+30"</definedName>
    <definedName name="ZF105_28">"$PLANVI.$#REF!$#REF!+""VPL""+""R$""+33+33+5597+188+111+549+720+4+3+""-""+""+""+2.6+50+258+4+95+554665.919320701+5+2+""-""+""+""+-1+1+0"</definedName>
    <definedName name="ZONASUL">#REF!</definedName>
    <definedName name="zsfdbvzsfdbfzdb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40" roundtripDataChecksum="QW2c3xs12ROpCcaBJJxAjcTe8UF3h03onlI5J+2o8SU="/>
    </ext>
  </extLst>
</workbook>
</file>

<file path=xl/calcChain.xml><?xml version="1.0" encoding="utf-8"?>
<calcChain xmlns="http://schemas.openxmlformats.org/spreadsheetml/2006/main">
  <c r="I10" i="21" l="1"/>
  <c r="J10" i="21" s="1"/>
  <c r="K10" i="21" s="1"/>
  <c r="L10" i="21" s="1"/>
  <c r="G10" i="21"/>
  <c r="H10" i="21" s="1"/>
  <c r="G9" i="21"/>
  <c r="H9" i="21" s="1"/>
  <c r="G8" i="21"/>
  <c r="H8" i="21" s="1"/>
  <c r="I7" i="21"/>
  <c r="J7" i="21" s="1"/>
  <c r="K7" i="21" s="1"/>
  <c r="L7" i="21" s="1"/>
  <c r="G7" i="21"/>
  <c r="H7" i="21" s="1"/>
  <c r="I6" i="21"/>
  <c r="J6" i="21" s="1"/>
  <c r="I5" i="21"/>
  <c r="J5" i="21" s="1"/>
  <c r="I4" i="21"/>
  <c r="J4" i="21" s="1"/>
  <c r="D29" i="20"/>
  <c r="C29" i="20"/>
  <c r="B29" i="20"/>
  <c r="D27" i="20"/>
  <c r="C27" i="20"/>
  <c r="B27" i="20"/>
  <c r="D25" i="20"/>
  <c r="C25" i="20"/>
  <c r="B25" i="20"/>
  <c r="D23" i="20"/>
  <c r="C23" i="20"/>
  <c r="B23" i="20"/>
  <c r="D21" i="20"/>
  <c r="C21" i="20"/>
  <c r="B21" i="20"/>
  <c r="D19" i="20"/>
  <c r="C19" i="20"/>
  <c r="B19" i="20"/>
  <c r="D17" i="20"/>
  <c r="C17" i="20"/>
  <c r="B17" i="20"/>
  <c r="D15" i="20"/>
  <c r="C15" i="20"/>
  <c r="B15" i="20"/>
  <c r="D13" i="20"/>
  <c r="C13" i="20"/>
  <c r="B13" i="20"/>
  <c r="D11" i="20"/>
  <c r="C11" i="20"/>
  <c r="B11" i="20"/>
  <c r="D9" i="20"/>
  <c r="C9" i="20"/>
  <c r="B9" i="20"/>
  <c r="D7" i="20"/>
  <c r="C7" i="20"/>
  <c r="B7" i="20"/>
  <c r="D5" i="20"/>
  <c r="C5" i="20"/>
  <c r="B5" i="20"/>
  <c r="D40" i="19"/>
  <c r="C40" i="19"/>
  <c r="C44" i="19" s="1"/>
  <c r="D35" i="19"/>
  <c r="C35" i="19"/>
  <c r="D27" i="19"/>
  <c r="C27" i="19"/>
  <c r="D14" i="19"/>
  <c r="D43" i="19" s="1"/>
  <c r="C14" i="19"/>
  <c r="D95" i="18"/>
  <c r="B95" i="18"/>
  <c r="D94" i="18"/>
  <c r="F55" i="14" s="1"/>
  <c r="J55" i="14" s="1"/>
  <c r="J57" i="14" s="1"/>
  <c r="J64" i="14" s="1"/>
  <c r="D74" i="18"/>
  <c r="G30" i="14" s="1"/>
  <c r="I30" i="14" s="1"/>
  <c r="D73" i="18"/>
  <c r="G28" i="14" s="1"/>
  <c r="I28" i="14" s="1"/>
  <c r="D72" i="18"/>
  <c r="G27" i="14" s="1"/>
  <c r="I27" i="14" s="1"/>
  <c r="D71" i="18"/>
  <c r="G26" i="14" s="1"/>
  <c r="I26" i="14" s="1"/>
  <c r="D70" i="18"/>
  <c r="G25" i="14" s="1"/>
  <c r="I25" i="14" s="1"/>
  <c r="D69" i="18"/>
  <c r="G35" i="14" s="1"/>
  <c r="I35" i="14" s="1"/>
  <c r="D68" i="18"/>
  <c r="G36" i="14" s="1"/>
  <c r="I36" i="14" s="1"/>
  <c r="D67" i="18"/>
  <c r="G37" i="14" s="1"/>
  <c r="I37" i="14" s="1"/>
  <c r="D66" i="18"/>
  <c r="D62" i="18"/>
  <c r="D53" i="18"/>
  <c r="G101" i="8" s="1"/>
  <c r="I101" i="8" s="1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16" i="18"/>
  <c r="I15" i="18"/>
  <c r="H14" i="18"/>
  <c r="D13" i="18"/>
  <c r="D8" i="18"/>
  <c r="B8" i="18"/>
  <c r="B9" i="18" s="1"/>
  <c r="B10" i="18" s="1"/>
  <c r="B11" i="18" s="1"/>
  <c r="B12" i="18" s="1"/>
  <c r="B13" i="18" s="1"/>
  <c r="I49" i="17"/>
  <c r="I43" i="17"/>
  <c r="M39" i="17"/>
  <c r="M38" i="17"/>
  <c r="D23" i="16"/>
  <c r="D25" i="16" s="1"/>
  <c r="D16" i="16"/>
  <c r="D11" i="16"/>
  <c r="D40" i="15"/>
  <c r="D39" i="15"/>
  <c r="D38" i="15"/>
  <c r="D37" i="15"/>
  <c r="D33" i="15"/>
  <c r="D32" i="15"/>
  <c r="D31" i="15"/>
  <c r="D30" i="15"/>
  <c r="D29" i="15"/>
  <c r="H28" i="15"/>
  <c r="J28" i="15" s="1"/>
  <c r="G28" i="15"/>
  <c r="D27" i="15"/>
  <c r="D26" i="15"/>
  <c r="J13" i="15"/>
  <c r="J16" i="15" s="1"/>
  <c r="J20" i="15" s="1"/>
  <c r="H13" i="15"/>
  <c r="H16" i="15" s="1"/>
  <c r="H20" i="15" s="1"/>
  <c r="C23" i="4" s="1"/>
  <c r="F13" i="15"/>
  <c r="F16" i="15" s="1"/>
  <c r="F20" i="15" s="1"/>
  <c r="D13" i="15"/>
  <c r="D16" i="15" s="1"/>
  <c r="D20" i="15" s="1"/>
  <c r="G47" i="14"/>
  <c r="G48" i="14" s="1"/>
  <c r="E41" i="14" s="1"/>
  <c r="E40" i="14"/>
  <c r="E36" i="14"/>
  <c r="G29" i="14"/>
  <c r="I29" i="14" s="1"/>
  <c r="E26" i="14"/>
  <c r="H18" i="14"/>
  <c r="G18" i="14"/>
  <c r="E18" i="14"/>
  <c r="B18" i="14"/>
  <c r="H17" i="14"/>
  <c r="G17" i="14"/>
  <c r="E17" i="14"/>
  <c r="C10" i="14"/>
  <c r="C60" i="13"/>
  <c r="C54" i="13"/>
  <c r="C33" i="13"/>
  <c r="C34" i="13" s="1"/>
  <c r="C28" i="13"/>
  <c r="F20" i="13"/>
  <c r="E20" i="13"/>
  <c r="H20" i="13" s="1"/>
  <c r="J20" i="13" s="1"/>
  <c r="L20" i="13" s="1"/>
  <c r="M20" i="13" s="1"/>
  <c r="F19" i="13"/>
  <c r="E19" i="13"/>
  <c r="H19" i="13" s="1"/>
  <c r="J19" i="13" s="1"/>
  <c r="L19" i="13" s="1"/>
  <c r="M19" i="13" s="1"/>
  <c r="F18" i="13"/>
  <c r="E17" i="13"/>
  <c r="H17" i="13" s="1"/>
  <c r="J17" i="13" s="1"/>
  <c r="L17" i="13" s="1"/>
  <c r="M17" i="13" s="1"/>
  <c r="F16" i="13"/>
  <c r="E16" i="13"/>
  <c r="H16" i="13" s="1"/>
  <c r="J16" i="13" s="1"/>
  <c r="C9" i="13"/>
  <c r="C7" i="13"/>
  <c r="G59" i="12"/>
  <c r="G54" i="12"/>
  <c r="F54" i="12"/>
  <c r="I53" i="12"/>
  <c r="I56" i="12" s="1"/>
  <c r="G48" i="12"/>
  <c r="F48" i="12"/>
  <c r="I47" i="12"/>
  <c r="I50" i="12" s="1"/>
  <c r="G42" i="12"/>
  <c r="F42" i="12"/>
  <c r="I41" i="12"/>
  <c r="I44" i="12" s="1"/>
  <c r="H36" i="12"/>
  <c r="G36" i="12"/>
  <c r="F36" i="12"/>
  <c r="I35" i="12"/>
  <c r="H30" i="12"/>
  <c r="G30" i="12"/>
  <c r="F30" i="12"/>
  <c r="I29" i="12"/>
  <c r="C21" i="12"/>
  <c r="C17" i="12"/>
  <c r="G16" i="12"/>
  <c r="C16" i="12"/>
  <c r="H15" i="12"/>
  <c r="F15" i="12"/>
  <c r="C9" i="12"/>
  <c r="B3" i="12"/>
  <c r="C100" i="11"/>
  <c r="B100" i="11"/>
  <c r="C89" i="11"/>
  <c r="G100" i="11" s="1"/>
  <c r="H100" i="11" s="1"/>
  <c r="C88" i="11"/>
  <c r="F100" i="11" s="1"/>
  <c r="C85" i="11"/>
  <c r="C84" i="11"/>
  <c r="C83" i="11"/>
  <c r="C81" i="11"/>
  <c r="B96" i="11" s="1"/>
  <c r="B78" i="11"/>
  <c r="H68" i="11"/>
  <c r="G68" i="11"/>
  <c r="F68" i="11"/>
  <c r="I67" i="11" s="1"/>
  <c r="E63" i="11"/>
  <c r="G62" i="11"/>
  <c r="I62" i="11" s="1"/>
  <c r="G64" i="11" s="1"/>
  <c r="J64" i="11" s="1"/>
  <c r="G58" i="11"/>
  <c r="I58" i="11" s="1"/>
  <c r="G57" i="11"/>
  <c r="I57" i="11" s="1"/>
  <c r="G56" i="11"/>
  <c r="I56" i="11" s="1"/>
  <c r="G55" i="11"/>
  <c r="I55" i="11" s="1"/>
  <c r="G54" i="11"/>
  <c r="I54" i="11" s="1"/>
  <c r="I53" i="11"/>
  <c r="I59" i="11" s="1"/>
  <c r="J59" i="11" s="1"/>
  <c r="G53" i="11"/>
  <c r="G42" i="11"/>
  <c r="C26" i="11"/>
  <c r="C25" i="11"/>
  <c r="C24" i="11"/>
  <c r="F19" i="11"/>
  <c r="E19" i="11"/>
  <c r="H19" i="11" s="1"/>
  <c r="J19" i="11" s="1"/>
  <c r="F18" i="11"/>
  <c r="F17" i="11"/>
  <c r="E17" i="11"/>
  <c r="H17" i="11" s="1"/>
  <c r="J17" i="11" s="1"/>
  <c r="F16" i="11"/>
  <c r="E16" i="11"/>
  <c r="H16" i="11" s="1"/>
  <c r="J16" i="11" s="1"/>
  <c r="C9" i="11"/>
  <c r="C7" i="11"/>
  <c r="G63" i="11" s="1"/>
  <c r="B3" i="11"/>
  <c r="C100" i="10"/>
  <c r="C89" i="10"/>
  <c r="G100" i="10" s="1"/>
  <c r="C88" i="10"/>
  <c r="F100" i="10" s="1"/>
  <c r="C85" i="10"/>
  <c r="C83" i="10"/>
  <c r="C80" i="10"/>
  <c r="B78" i="10"/>
  <c r="F73" i="10"/>
  <c r="F68" i="10"/>
  <c r="E64" i="10"/>
  <c r="E63" i="10"/>
  <c r="G62" i="10"/>
  <c r="I62" i="10" s="1"/>
  <c r="G64" i="10" s="1"/>
  <c r="J64" i="10" s="1"/>
  <c r="G59" i="10"/>
  <c r="G58" i="10"/>
  <c r="I58" i="10" s="1"/>
  <c r="G57" i="10"/>
  <c r="I57" i="10" s="1"/>
  <c r="G56" i="10"/>
  <c r="I56" i="10" s="1"/>
  <c r="G55" i="10"/>
  <c r="I55" i="10" s="1"/>
  <c r="G54" i="10"/>
  <c r="I54" i="10" s="1"/>
  <c r="G53" i="10"/>
  <c r="I53" i="10" s="1"/>
  <c r="I59" i="10" s="1"/>
  <c r="J59" i="10" s="1"/>
  <c r="E50" i="10"/>
  <c r="G42" i="10"/>
  <c r="E38" i="10"/>
  <c r="E39" i="10" s="1"/>
  <c r="E33" i="10"/>
  <c r="E34" i="10" s="1"/>
  <c r="C26" i="10"/>
  <c r="C25" i="10"/>
  <c r="C24" i="10"/>
  <c r="F19" i="10"/>
  <c r="E19" i="10"/>
  <c r="H19" i="10" s="1"/>
  <c r="J19" i="10" s="1"/>
  <c r="F18" i="10"/>
  <c r="F17" i="10"/>
  <c r="E17" i="10"/>
  <c r="H17" i="10" s="1"/>
  <c r="J17" i="10" s="1"/>
  <c r="F16" i="10"/>
  <c r="E16" i="10"/>
  <c r="H16" i="10" s="1"/>
  <c r="J16" i="10" s="1"/>
  <c r="C9" i="10"/>
  <c r="C7" i="10"/>
  <c r="B3" i="10"/>
  <c r="G124" i="9"/>
  <c r="I124" i="9" s="1"/>
  <c r="G123" i="9"/>
  <c r="I123" i="9" s="1"/>
  <c r="G122" i="9"/>
  <c r="I122" i="9" s="1"/>
  <c r="G121" i="9"/>
  <c r="I121" i="9" s="1"/>
  <c r="J125" i="9" s="1"/>
  <c r="G109" i="9"/>
  <c r="E109" i="9"/>
  <c r="I109" i="9" s="1"/>
  <c r="G108" i="9"/>
  <c r="I108" i="9" s="1"/>
  <c r="G110" i="9" s="1"/>
  <c r="J110" i="9" s="1"/>
  <c r="G115" i="9" s="1"/>
  <c r="I115" i="9" s="1"/>
  <c r="G104" i="9"/>
  <c r="E104" i="9"/>
  <c r="I104" i="9" s="1"/>
  <c r="G103" i="9"/>
  <c r="I103" i="9" s="1"/>
  <c r="G105" i="9" s="1"/>
  <c r="J105" i="9" s="1"/>
  <c r="G114" i="9" s="1"/>
  <c r="E97" i="9"/>
  <c r="G91" i="9"/>
  <c r="I91" i="9" s="1"/>
  <c r="G90" i="9"/>
  <c r="I90" i="9" s="1"/>
  <c r="G89" i="9"/>
  <c r="I89" i="9" s="1"/>
  <c r="I88" i="9"/>
  <c r="G88" i="9"/>
  <c r="G87" i="9"/>
  <c r="I87" i="9" s="1"/>
  <c r="G86" i="9"/>
  <c r="I86" i="9" s="1"/>
  <c r="I92" i="9" s="1"/>
  <c r="J92" i="9" s="1"/>
  <c r="G97" i="9" s="1"/>
  <c r="I97" i="9" s="1"/>
  <c r="G82" i="9"/>
  <c r="I82" i="9" s="1"/>
  <c r="G81" i="9"/>
  <c r="I81" i="9" s="1"/>
  <c r="G80" i="9"/>
  <c r="I80" i="9" s="1"/>
  <c r="G79" i="9"/>
  <c r="I79" i="9" s="1"/>
  <c r="G78" i="9"/>
  <c r="I78" i="9" s="1"/>
  <c r="G77" i="9"/>
  <c r="I77" i="9" s="1"/>
  <c r="G76" i="9"/>
  <c r="I76" i="9" s="1"/>
  <c r="G75" i="9"/>
  <c r="I75" i="9" s="1"/>
  <c r="G74" i="9"/>
  <c r="I74" i="9" s="1"/>
  <c r="I83" i="9" s="1"/>
  <c r="J83" i="9" s="1"/>
  <c r="G96" i="9" s="1"/>
  <c r="E68" i="9"/>
  <c r="G62" i="9"/>
  <c r="I62" i="9" s="1"/>
  <c r="G61" i="9"/>
  <c r="I61" i="9" s="1"/>
  <c r="G55" i="9"/>
  <c r="G50" i="9"/>
  <c r="I50" i="9" s="1"/>
  <c r="E46" i="9"/>
  <c r="G44" i="9"/>
  <c r="E34" i="9"/>
  <c r="C24" i="9"/>
  <c r="C14" i="9"/>
  <c r="C9" i="9"/>
  <c r="C7" i="9"/>
  <c r="C15" i="9" s="1"/>
  <c r="B3" i="9"/>
  <c r="F225" i="8"/>
  <c r="D225" i="8"/>
  <c r="J225" i="8" s="1"/>
  <c r="J226" i="8" s="1"/>
  <c r="G221" i="8"/>
  <c r="G220" i="8"/>
  <c r="G222" i="8" s="1"/>
  <c r="H215" i="8" s="1"/>
  <c r="G219" i="8"/>
  <c r="H214" i="8"/>
  <c r="H210" i="8"/>
  <c r="H209" i="8"/>
  <c r="D209" i="8"/>
  <c r="H205" i="8"/>
  <c r="D205" i="8"/>
  <c r="E201" i="8"/>
  <c r="E200" i="8"/>
  <c r="F192" i="8"/>
  <c r="J192" i="8" s="1"/>
  <c r="F190" i="8"/>
  <c r="F189" i="8"/>
  <c r="F188" i="8"/>
  <c r="F184" i="8"/>
  <c r="H180" i="8"/>
  <c r="G176" i="8"/>
  <c r="I176" i="8" s="1"/>
  <c r="G175" i="8"/>
  <c r="I175" i="8" s="1"/>
  <c r="G174" i="8"/>
  <c r="I174" i="8" s="1"/>
  <c r="I173" i="8"/>
  <c r="H177" i="8" s="1"/>
  <c r="G173" i="8"/>
  <c r="G164" i="8"/>
  <c r="I164" i="8" s="1"/>
  <c r="G163" i="8"/>
  <c r="I163" i="8" s="1"/>
  <c r="G162" i="8"/>
  <c r="I162" i="8" s="1"/>
  <c r="G161" i="8"/>
  <c r="I161" i="8" s="1"/>
  <c r="G160" i="8"/>
  <c r="I160" i="8" s="1"/>
  <c r="G159" i="8"/>
  <c r="I159" i="8" s="1"/>
  <c r="G158" i="8"/>
  <c r="I158" i="8" s="1"/>
  <c r="G157" i="8"/>
  <c r="I157" i="8" s="1"/>
  <c r="J165" i="8" s="1"/>
  <c r="E150" i="8"/>
  <c r="G144" i="8"/>
  <c r="E144" i="8"/>
  <c r="I144" i="8" s="1"/>
  <c r="G143" i="8"/>
  <c r="I143" i="8" s="1"/>
  <c r="G145" i="8" s="1"/>
  <c r="J145" i="8" s="1"/>
  <c r="G151" i="8" s="1"/>
  <c r="I151" i="8" s="1"/>
  <c r="G139" i="8"/>
  <c r="E139" i="8"/>
  <c r="I139" i="8" s="1"/>
  <c r="G138" i="8"/>
  <c r="I138" i="8" s="1"/>
  <c r="G140" i="8" s="1"/>
  <c r="J140" i="8" s="1"/>
  <c r="G150" i="8" s="1"/>
  <c r="I150" i="8" s="1"/>
  <c r="E134" i="8"/>
  <c r="G133" i="8"/>
  <c r="I133" i="8" s="1"/>
  <c r="G120" i="8"/>
  <c r="I120" i="8" s="1"/>
  <c r="G119" i="8"/>
  <c r="I119" i="8" s="1"/>
  <c r="G118" i="8"/>
  <c r="I118" i="8" s="1"/>
  <c r="G117" i="8"/>
  <c r="I117" i="8" s="1"/>
  <c r="G116" i="8"/>
  <c r="I116" i="8" s="1"/>
  <c r="G115" i="8"/>
  <c r="I115" i="8" s="1"/>
  <c r="I121" i="8" s="1"/>
  <c r="J121" i="8" s="1"/>
  <c r="G127" i="8" s="1"/>
  <c r="I127" i="8" s="1"/>
  <c r="G111" i="8"/>
  <c r="I111" i="8" s="1"/>
  <c r="G110" i="8"/>
  <c r="I110" i="8" s="1"/>
  <c r="G109" i="8"/>
  <c r="I109" i="8" s="1"/>
  <c r="G108" i="8"/>
  <c r="I108" i="8" s="1"/>
  <c r="G107" i="8"/>
  <c r="I107" i="8" s="1"/>
  <c r="G106" i="8"/>
  <c r="I106" i="8" s="1"/>
  <c r="G100" i="8"/>
  <c r="I100" i="8" s="1"/>
  <c r="G99" i="8"/>
  <c r="I99" i="8" s="1"/>
  <c r="G98" i="8"/>
  <c r="I98" i="8" s="1"/>
  <c r="G97" i="8"/>
  <c r="I97" i="8" s="1"/>
  <c r="G96" i="8"/>
  <c r="I96" i="8" s="1"/>
  <c r="G95" i="8"/>
  <c r="I95" i="8" s="1"/>
  <c r="G94" i="8"/>
  <c r="I94" i="8" s="1"/>
  <c r="G93" i="8"/>
  <c r="I93" i="8" s="1"/>
  <c r="E87" i="8"/>
  <c r="G73" i="8"/>
  <c r="G68" i="8"/>
  <c r="I68" i="8" s="1"/>
  <c r="G62" i="8"/>
  <c r="G57" i="8"/>
  <c r="I57" i="8" s="1"/>
  <c r="E53" i="8"/>
  <c r="G51" i="8"/>
  <c r="E40" i="8"/>
  <c r="E31" i="8"/>
  <c r="C21" i="8"/>
  <c r="C23" i="8" s="1"/>
  <c r="C9" i="8"/>
  <c r="C7" i="8"/>
  <c r="B3" i="8"/>
  <c r="H56" i="7"/>
  <c r="G56" i="7"/>
  <c r="F56" i="7"/>
  <c r="I55" i="7"/>
  <c r="G51" i="7"/>
  <c r="E51" i="7"/>
  <c r="G50" i="7"/>
  <c r="I50" i="7" s="1"/>
  <c r="G52" i="7" s="1"/>
  <c r="J52" i="7" s="1"/>
  <c r="G46" i="7"/>
  <c r="I46" i="7" s="1"/>
  <c r="G45" i="7"/>
  <c r="I45" i="7" s="1"/>
  <c r="G44" i="7"/>
  <c r="I44" i="7" s="1"/>
  <c r="G43" i="7"/>
  <c r="I43" i="7" s="1"/>
  <c r="G42" i="7"/>
  <c r="I42" i="7" s="1"/>
  <c r="G41" i="7"/>
  <c r="I41" i="7" s="1"/>
  <c r="I47" i="7" s="1"/>
  <c r="J47" i="7" s="1"/>
  <c r="G30" i="7"/>
  <c r="C9" i="7"/>
  <c r="C7" i="7"/>
  <c r="B3" i="7"/>
  <c r="H71" i="6"/>
  <c r="G71" i="6"/>
  <c r="F71" i="6"/>
  <c r="I70" i="6"/>
  <c r="E66" i="6"/>
  <c r="G65" i="6"/>
  <c r="I65" i="6" s="1"/>
  <c r="G67" i="6" s="1"/>
  <c r="J67" i="6" s="1"/>
  <c r="G61" i="6"/>
  <c r="I61" i="6" s="1"/>
  <c r="I60" i="6"/>
  <c r="G60" i="6"/>
  <c r="G59" i="6"/>
  <c r="I59" i="6" s="1"/>
  <c r="G58" i="6"/>
  <c r="I58" i="6" s="1"/>
  <c r="G57" i="6"/>
  <c r="I57" i="6" s="1"/>
  <c r="G56" i="6"/>
  <c r="I56" i="6" s="1"/>
  <c r="I62" i="6" s="1"/>
  <c r="J62" i="6" s="1"/>
  <c r="G45" i="6"/>
  <c r="C29" i="6"/>
  <c r="C26" i="6"/>
  <c r="C25" i="6"/>
  <c r="C24" i="6"/>
  <c r="F19" i="6"/>
  <c r="E19" i="6"/>
  <c r="H19" i="6" s="1"/>
  <c r="J19" i="6" s="1"/>
  <c r="F18" i="6"/>
  <c r="E18" i="6"/>
  <c r="H18" i="6" s="1"/>
  <c r="J18" i="6" s="1"/>
  <c r="F17" i="6"/>
  <c r="E17" i="6"/>
  <c r="H17" i="6" s="1"/>
  <c r="J17" i="6" s="1"/>
  <c r="F16" i="6"/>
  <c r="E16" i="6"/>
  <c r="H16" i="6" s="1"/>
  <c r="J16" i="6" s="1"/>
  <c r="J20" i="6" s="1"/>
  <c r="J21" i="6" s="1"/>
  <c r="C9" i="6"/>
  <c r="C7" i="6"/>
  <c r="G66" i="6" s="1"/>
  <c r="B3" i="6"/>
  <c r="H72" i="5"/>
  <c r="G72" i="5"/>
  <c r="F72" i="5"/>
  <c r="I71" i="5"/>
  <c r="E67" i="5"/>
  <c r="G66" i="5"/>
  <c r="I66" i="5" s="1"/>
  <c r="G68" i="5" s="1"/>
  <c r="J68" i="5" s="1"/>
  <c r="I62" i="5"/>
  <c r="G62" i="5"/>
  <c r="G61" i="5"/>
  <c r="I61" i="5" s="1"/>
  <c r="G60" i="5"/>
  <c r="I60" i="5" s="1"/>
  <c r="G59" i="5"/>
  <c r="I59" i="5" s="1"/>
  <c r="G58" i="5"/>
  <c r="I58" i="5" s="1"/>
  <c r="G57" i="5"/>
  <c r="I57" i="5" s="1"/>
  <c r="I63" i="5" s="1"/>
  <c r="J63" i="5" s="1"/>
  <c r="G46" i="5"/>
  <c r="C29" i="5"/>
  <c r="C26" i="5"/>
  <c r="C25" i="5"/>
  <c r="F19" i="5"/>
  <c r="F18" i="5"/>
  <c r="F17" i="5"/>
  <c r="F16" i="5"/>
  <c r="E16" i="5"/>
  <c r="H16" i="5" s="1"/>
  <c r="J16" i="5" s="1"/>
  <c r="C9" i="5"/>
  <c r="B3" i="5"/>
  <c r="C104" i="4"/>
  <c r="C93" i="4"/>
  <c r="G104" i="4" s="1"/>
  <c r="C92" i="4"/>
  <c r="F104" i="4" s="1"/>
  <c r="C89" i="4"/>
  <c r="C87" i="4"/>
  <c r="C84" i="4"/>
  <c r="B82" i="4"/>
  <c r="F72" i="4"/>
  <c r="E67" i="4"/>
  <c r="G66" i="4"/>
  <c r="I66" i="4" s="1"/>
  <c r="G68" i="4" s="1"/>
  <c r="J68" i="4" s="1"/>
  <c r="G62" i="4"/>
  <c r="I62" i="4" s="1"/>
  <c r="G61" i="4"/>
  <c r="I61" i="4" s="1"/>
  <c r="I60" i="4"/>
  <c r="G60" i="4"/>
  <c r="G59" i="4"/>
  <c r="I59" i="4" s="1"/>
  <c r="G58" i="4"/>
  <c r="I58" i="4" s="1"/>
  <c r="G57" i="4"/>
  <c r="I57" i="4" s="1"/>
  <c r="I63" i="4" s="1"/>
  <c r="J63" i="4" s="1"/>
  <c r="G46" i="4"/>
  <c r="C29" i="4"/>
  <c r="C28" i="4"/>
  <c r="C27" i="4"/>
  <c r="C26" i="4"/>
  <c r="C25" i="4"/>
  <c r="C24" i="4"/>
  <c r="F19" i="4"/>
  <c r="E19" i="4"/>
  <c r="H19" i="4" s="1"/>
  <c r="J19" i="4" s="1"/>
  <c r="F18" i="4"/>
  <c r="E18" i="4"/>
  <c r="H18" i="4" s="1"/>
  <c r="J18" i="4" s="1"/>
  <c r="F17" i="4"/>
  <c r="E17" i="4"/>
  <c r="H17" i="4" s="1"/>
  <c r="J17" i="4" s="1"/>
  <c r="F16" i="4"/>
  <c r="E16" i="4"/>
  <c r="H16" i="4" s="1"/>
  <c r="J16" i="4" s="1"/>
  <c r="J20" i="4" s="1"/>
  <c r="J21" i="4" s="1"/>
  <c r="C9" i="4"/>
  <c r="C7" i="4"/>
  <c r="B3" i="4"/>
  <c r="C34" i="3"/>
  <c r="C29" i="3"/>
  <c r="C26" i="3"/>
  <c r="C25" i="3"/>
  <c r="F19" i="3"/>
  <c r="E19" i="3"/>
  <c r="H19" i="3" s="1"/>
  <c r="J19" i="3" s="1"/>
  <c r="F18" i="3"/>
  <c r="F17" i="3"/>
  <c r="E17" i="3"/>
  <c r="H17" i="3" s="1"/>
  <c r="J17" i="3" s="1"/>
  <c r="F16" i="3"/>
  <c r="E16" i="3"/>
  <c r="H16" i="3" s="1"/>
  <c r="J16" i="3" s="1"/>
  <c r="C9" i="3"/>
  <c r="C7" i="3"/>
  <c r="B3" i="3"/>
  <c r="C26" i="2"/>
  <c r="C21" i="2"/>
  <c r="C18" i="2"/>
  <c r="C17" i="2"/>
  <c r="C16" i="2"/>
  <c r="C9" i="2"/>
  <c r="C7" i="2"/>
  <c r="B3" i="2"/>
  <c r="C104" i="11" l="1"/>
  <c r="D104" i="11" s="1"/>
  <c r="B104" i="11"/>
  <c r="D51" i="4"/>
  <c r="I51" i="4" s="1"/>
  <c r="D35" i="7"/>
  <c r="I35" i="7" s="1"/>
  <c r="D56" i="8"/>
  <c r="D67" i="8"/>
  <c r="D78" i="8"/>
  <c r="D49" i="9"/>
  <c r="D60" i="9"/>
  <c r="D47" i="10"/>
  <c r="I47" i="10" s="1"/>
  <c r="F17" i="14"/>
  <c r="I17" i="14" s="1"/>
  <c r="J17" i="14" s="1"/>
  <c r="F18" i="14"/>
  <c r="I18" i="14" s="1"/>
  <c r="J18" i="14" s="1"/>
  <c r="D51" i="5"/>
  <c r="I51" i="5" s="1"/>
  <c r="D50" i="6"/>
  <c r="I50" i="6" s="1"/>
  <c r="D47" i="11"/>
  <c r="I47" i="11" s="1"/>
  <c r="I38" i="2"/>
  <c r="I127" i="4"/>
  <c r="I89" i="5"/>
  <c r="I123" i="10"/>
  <c r="I46" i="3"/>
  <c r="L23" i="1"/>
  <c r="I73" i="13"/>
  <c r="I86" i="13"/>
  <c r="I88" i="6"/>
  <c r="I73" i="7"/>
  <c r="I251" i="8"/>
  <c r="I148" i="9"/>
  <c r="I123" i="11"/>
  <c r="I73" i="12"/>
  <c r="H40" i="15"/>
  <c r="G40" i="15"/>
  <c r="C27" i="11" s="1"/>
  <c r="H39" i="15"/>
  <c r="G39" i="15"/>
  <c r="C27" i="10" s="1"/>
  <c r="G38" i="15"/>
  <c r="H38" i="15"/>
  <c r="G37" i="15"/>
  <c r="H37" i="15"/>
  <c r="G33" i="15"/>
  <c r="H33" i="15"/>
  <c r="J33" i="15" s="1"/>
  <c r="G32" i="15"/>
  <c r="C27" i="6" s="1"/>
  <c r="H32" i="15"/>
  <c r="G31" i="15"/>
  <c r="C27" i="5" s="1"/>
  <c r="H31" i="15"/>
  <c r="C24" i="5"/>
  <c r="G30" i="15"/>
  <c r="H30" i="15"/>
  <c r="J30" i="15" s="1"/>
  <c r="H29" i="15"/>
  <c r="J29" i="15" s="1"/>
  <c r="G29" i="15"/>
  <c r="K28" i="15"/>
  <c r="L28" i="15"/>
  <c r="C24" i="3"/>
  <c r="G27" i="15"/>
  <c r="C27" i="3" s="1"/>
  <c r="H27" i="15"/>
  <c r="E19" i="5"/>
  <c r="H19" i="5" s="1"/>
  <c r="J19" i="5" s="1"/>
  <c r="G26" i="15"/>
  <c r="C15" i="12"/>
  <c r="H26" i="15"/>
  <c r="E17" i="5"/>
  <c r="H17" i="5" s="1"/>
  <c r="J17" i="5" s="1"/>
  <c r="C23" i="3"/>
  <c r="C23" i="5"/>
  <c r="L37" i="15"/>
  <c r="L38" i="15"/>
  <c r="L39" i="15"/>
  <c r="L40" i="15"/>
  <c r="C15" i="2"/>
  <c r="C23" i="6"/>
  <c r="C23" i="10"/>
  <c r="C23" i="11"/>
  <c r="C55" i="15"/>
  <c r="E55" i="15" s="1"/>
  <c r="C7" i="12"/>
  <c r="C7" i="5"/>
  <c r="G67" i="5" s="1"/>
  <c r="C35" i="13"/>
  <c r="C52" i="13" s="1"/>
  <c r="C53" i="13" s="1"/>
  <c r="C36" i="13"/>
  <c r="C58" i="13" s="1"/>
  <c r="C59" i="13" s="1"/>
  <c r="L16" i="13"/>
  <c r="F96" i="11"/>
  <c r="B108" i="11"/>
  <c r="C108" i="11"/>
  <c r="G96" i="11"/>
  <c r="H96" i="11" s="1"/>
  <c r="C96" i="11"/>
  <c r="G44" i="11"/>
  <c r="I44" i="11" s="1"/>
  <c r="G43" i="11"/>
  <c r="I43" i="11" s="1"/>
  <c r="G46" i="11"/>
  <c r="I46" i="11" s="1"/>
  <c r="I42" i="11"/>
  <c r="G50" i="11" s="1"/>
  <c r="J50" i="11" s="1"/>
  <c r="G73" i="11" s="1"/>
  <c r="G45" i="11"/>
  <c r="B100" i="10"/>
  <c r="C81" i="10"/>
  <c r="G45" i="10"/>
  <c r="G43" i="10"/>
  <c r="I43" i="10" s="1"/>
  <c r="I42" i="10"/>
  <c r="G46" i="10"/>
  <c r="I46" i="10" s="1"/>
  <c r="G44" i="10"/>
  <c r="I44" i="10" s="1"/>
  <c r="D67" i="10"/>
  <c r="G63" i="10"/>
  <c r="I55" i="9"/>
  <c r="G56" i="9"/>
  <c r="I56" i="9" s="1"/>
  <c r="G57" i="9"/>
  <c r="I57" i="9" s="1"/>
  <c r="G58" i="9"/>
  <c r="I58" i="9" s="1"/>
  <c r="G59" i="9"/>
  <c r="I59" i="9" s="1"/>
  <c r="G46" i="9"/>
  <c r="I46" i="9" s="1"/>
  <c r="G45" i="9"/>
  <c r="I45" i="9" s="1"/>
  <c r="G48" i="9"/>
  <c r="I48" i="9" s="1"/>
  <c r="G51" i="9"/>
  <c r="I51" i="9" s="1"/>
  <c r="I44" i="9"/>
  <c r="G47" i="9"/>
  <c r="I47" i="9" s="1"/>
  <c r="E18" i="3"/>
  <c r="H18" i="3" s="1"/>
  <c r="J18" i="3" s="1"/>
  <c r="J20" i="3" s="1"/>
  <c r="J21" i="3" s="1"/>
  <c r="E18" i="5"/>
  <c r="H18" i="5" s="1"/>
  <c r="J18" i="5" s="1"/>
  <c r="E18" i="13"/>
  <c r="H18" i="13" s="1"/>
  <c r="J18" i="13" s="1"/>
  <c r="E18" i="10"/>
  <c r="H18" i="10" s="1"/>
  <c r="J18" i="10" s="1"/>
  <c r="J20" i="10" s="1"/>
  <c r="J21" i="10" s="1"/>
  <c r="C27" i="9"/>
  <c r="E18" i="11"/>
  <c r="H18" i="11" s="1"/>
  <c r="J18" i="11" s="1"/>
  <c r="J20" i="11" s="1"/>
  <c r="J21" i="11" s="1"/>
  <c r="D210" i="8"/>
  <c r="F209" i="8"/>
  <c r="J209" i="8" s="1"/>
  <c r="F205" i="8"/>
  <c r="G76" i="8"/>
  <c r="G75" i="8"/>
  <c r="I75" i="8" s="1"/>
  <c r="G74" i="8"/>
  <c r="I74" i="8" s="1"/>
  <c r="I73" i="8"/>
  <c r="G77" i="8"/>
  <c r="I77" i="8" s="1"/>
  <c r="I62" i="8"/>
  <c r="G69" i="8"/>
  <c r="I69" i="8" s="1"/>
  <c r="G66" i="8"/>
  <c r="I66" i="8" s="1"/>
  <c r="G65" i="8"/>
  <c r="I65" i="8" s="1"/>
  <c r="G64" i="8"/>
  <c r="I64" i="8" s="1"/>
  <c r="G63" i="8"/>
  <c r="I63" i="8" s="1"/>
  <c r="G58" i="8"/>
  <c r="I58" i="8" s="1"/>
  <c r="I51" i="8"/>
  <c r="G52" i="8"/>
  <c r="I52" i="8" s="1"/>
  <c r="G53" i="8"/>
  <c r="I53" i="8" s="1"/>
  <c r="G54" i="8"/>
  <c r="I54" i="8" s="1"/>
  <c r="G55" i="8"/>
  <c r="I55" i="8" s="1"/>
  <c r="E126" i="8"/>
  <c r="E86" i="8"/>
  <c r="C24" i="8"/>
  <c r="C29" i="8"/>
  <c r="E29" i="8" s="1"/>
  <c r="G134" i="8"/>
  <c r="I134" i="8" s="1"/>
  <c r="G135" i="8" s="1"/>
  <c r="J135" i="8" s="1"/>
  <c r="G149" i="8" s="1"/>
  <c r="D41" i="8"/>
  <c r="G33" i="7"/>
  <c r="G32" i="7"/>
  <c r="I32" i="7" s="1"/>
  <c r="G34" i="7"/>
  <c r="I34" i="7" s="1"/>
  <c r="I30" i="7"/>
  <c r="G31" i="7"/>
  <c r="I31" i="7" s="1"/>
  <c r="G47" i="6"/>
  <c r="I47" i="6" s="1"/>
  <c r="G48" i="6"/>
  <c r="G46" i="6"/>
  <c r="I46" i="6" s="1"/>
  <c r="I45" i="6"/>
  <c r="G49" i="6"/>
  <c r="I49" i="6" s="1"/>
  <c r="G47" i="5"/>
  <c r="I47" i="5" s="1"/>
  <c r="G49" i="5"/>
  <c r="G48" i="5"/>
  <c r="I48" i="5" s="1"/>
  <c r="G50" i="5"/>
  <c r="I50" i="5" s="1"/>
  <c r="I46" i="5"/>
  <c r="B104" i="4"/>
  <c r="C85" i="4"/>
  <c r="G47" i="4"/>
  <c r="I47" i="4" s="1"/>
  <c r="G49" i="4"/>
  <c r="I46" i="4"/>
  <c r="G48" i="4"/>
  <c r="I48" i="4" s="1"/>
  <c r="G50" i="4"/>
  <c r="I50" i="4" s="1"/>
  <c r="D71" i="4"/>
  <c r="G67" i="4"/>
  <c r="I112" i="8"/>
  <c r="J112" i="8" s="1"/>
  <c r="G126" i="8" s="1"/>
  <c r="I38" i="14"/>
  <c r="H100" i="10"/>
  <c r="I102" i="8"/>
  <c r="J102" i="8" s="1"/>
  <c r="G125" i="8" s="1"/>
  <c r="H104" i="4"/>
  <c r="J40" i="15" l="1"/>
  <c r="M40" i="15"/>
  <c r="C28" i="11"/>
  <c r="J120" i="11" s="1"/>
  <c r="G14" i="1" s="1"/>
  <c r="J39" i="15"/>
  <c r="M39" i="15"/>
  <c r="C28" i="10"/>
  <c r="J120" i="10" s="1"/>
  <c r="G13" i="1" s="1"/>
  <c r="J38" i="15"/>
  <c r="M38" i="15"/>
  <c r="J37" i="15"/>
  <c r="M37" i="15"/>
  <c r="K33" i="15"/>
  <c r="L33" i="15"/>
  <c r="M33" i="15" s="1"/>
  <c r="N33" i="15" s="1"/>
  <c r="C23" i="12" s="1"/>
  <c r="I37" i="12" s="1"/>
  <c r="I38" i="12" s="1"/>
  <c r="J32" i="15"/>
  <c r="C28" i="6"/>
  <c r="J31" i="15"/>
  <c r="C28" i="5"/>
  <c r="K30" i="15"/>
  <c r="L30" i="15"/>
  <c r="M30" i="15" s="1"/>
  <c r="N30" i="15" s="1"/>
  <c r="K29" i="15"/>
  <c r="L29" i="15"/>
  <c r="M29" i="15" s="1"/>
  <c r="N29" i="15" s="1"/>
  <c r="M28" i="15"/>
  <c r="C30" i="4"/>
  <c r="J27" i="15"/>
  <c r="C28" i="3"/>
  <c r="C19" i="2"/>
  <c r="C18" i="12"/>
  <c r="J26" i="15"/>
  <c r="C20" i="2"/>
  <c r="G10" i="1"/>
  <c r="C16" i="7"/>
  <c r="J70" i="13"/>
  <c r="G16" i="1"/>
  <c r="J67" i="13"/>
  <c r="J80" i="13"/>
  <c r="J83" i="13"/>
  <c r="G17" i="1"/>
  <c r="L21" i="13"/>
  <c r="M16" i="13"/>
  <c r="M21" i="13" s="1"/>
  <c r="C27" i="13" s="1"/>
  <c r="D96" i="11"/>
  <c r="C84" i="10"/>
  <c r="C28" i="9"/>
  <c r="C29" i="9" s="1"/>
  <c r="J145" i="9"/>
  <c r="G12" i="1" s="1"/>
  <c r="C16" i="9"/>
  <c r="C33" i="9" s="1"/>
  <c r="D214" i="8"/>
  <c r="J205" i="8"/>
  <c r="J206" i="8" s="1"/>
  <c r="F210" i="8"/>
  <c r="J210" i="8" s="1"/>
  <c r="J211" i="8" s="1"/>
  <c r="F214" i="8"/>
  <c r="F215" i="8"/>
  <c r="C25" i="8"/>
  <c r="J248" i="8"/>
  <c r="G11" i="1" s="1"/>
  <c r="E32" i="8"/>
  <c r="E85" i="8"/>
  <c r="E125" i="8" s="1"/>
  <c r="H167" i="8"/>
  <c r="J167" i="8" s="1"/>
  <c r="J238" i="8" s="1"/>
  <c r="E41" i="8"/>
  <c r="D42" i="8"/>
  <c r="E42" i="8" s="1"/>
  <c r="D177" i="8"/>
  <c r="C88" i="4"/>
  <c r="G40" i="14"/>
  <c r="I40" i="14" s="1"/>
  <c r="J38" i="14"/>
  <c r="G50" i="10"/>
  <c r="J50" i="10" s="1"/>
  <c r="G73" i="10" s="1"/>
  <c r="I73" i="10" s="1"/>
  <c r="I74" i="10" s="1"/>
  <c r="G38" i="7"/>
  <c r="J38" i="7" s="1"/>
  <c r="G61" i="7" s="1"/>
  <c r="G53" i="6"/>
  <c r="J53" i="6" s="1"/>
  <c r="G76" i="6" s="1"/>
  <c r="G54" i="5"/>
  <c r="J54" i="5" s="1"/>
  <c r="G77" i="5" s="1"/>
  <c r="G54" i="4"/>
  <c r="J54" i="4" s="1"/>
  <c r="G77" i="4" s="1"/>
  <c r="I126" i="8"/>
  <c r="I56" i="8"/>
  <c r="G59" i="8" s="1"/>
  <c r="J59" i="8" s="1"/>
  <c r="G85" i="8" s="1"/>
  <c r="I85" i="8" s="1"/>
  <c r="J88" i="8" s="1"/>
  <c r="J233" i="8" s="1"/>
  <c r="I67" i="8"/>
  <c r="I78" i="8"/>
  <c r="G81" i="8" s="1"/>
  <c r="J81" i="8" s="1"/>
  <c r="G87" i="8" s="1"/>
  <c r="I87" i="8" s="1"/>
  <c r="I49" i="9"/>
  <c r="G52" i="9" s="1"/>
  <c r="J52" i="9" s="1"/>
  <c r="G67" i="9" s="1"/>
  <c r="I60" i="9"/>
  <c r="J20" i="14"/>
  <c r="J20" i="5"/>
  <c r="J21" i="5" s="1"/>
  <c r="G63" i="9"/>
  <c r="J63" i="9" s="1"/>
  <c r="G68" i="9" s="1"/>
  <c r="I68" i="9" s="1"/>
  <c r="G70" i="8"/>
  <c r="J70" i="8" s="1"/>
  <c r="G86" i="8" s="1"/>
  <c r="I86" i="8" s="1"/>
  <c r="F104" i="11"/>
  <c r="D108" i="11"/>
  <c r="G104" i="11"/>
  <c r="L18" i="13"/>
  <c r="M18" i="13" s="1"/>
  <c r="J21" i="13"/>
  <c r="I111" i="11" l="1"/>
  <c r="C29" i="11"/>
  <c r="C29" i="10"/>
  <c r="I69" i="10" s="1"/>
  <c r="H14" i="1"/>
  <c r="P14" i="1" s="1"/>
  <c r="O14" i="1"/>
  <c r="F23" i="20"/>
  <c r="T23" i="20"/>
  <c r="H13" i="1"/>
  <c r="P13" i="1" s="1"/>
  <c r="F21" i="20"/>
  <c r="T21" i="20"/>
  <c r="O13" i="1"/>
  <c r="K32" i="15"/>
  <c r="L32" i="15"/>
  <c r="K31" i="15"/>
  <c r="L31" i="15"/>
  <c r="N28" i="15"/>
  <c r="C33" i="4" s="1"/>
  <c r="B47" i="15"/>
  <c r="C31" i="4"/>
  <c r="C32" i="4" s="1"/>
  <c r="J124" i="4" s="1"/>
  <c r="G7" i="1" s="1"/>
  <c r="G6" i="21"/>
  <c r="K27" i="15"/>
  <c r="L27" i="15"/>
  <c r="K26" i="15"/>
  <c r="C19" i="12" s="1"/>
  <c r="C20" i="12" s="1"/>
  <c r="L26" i="15"/>
  <c r="H10" i="1"/>
  <c r="P10" i="1" s="1"/>
  <c r="O10" i="1"/>
  <c r="F15" i="20"/>
  <c r="T15" i="20"/>
  <c r="J70" i="7"/>
  <c r="C15" i="7"/>
  <c r="F27" i="20"/>
  <c r="T27" i="20"/>
  <c r="H16" i="1"/>
  <c r="P16" i="1" s="1"/>
  <c r="L76" i="14"/>
  <c r="L77" i="14"/>
  <c r="T29" i="20"/>
  <c r="H17" i="1"/>
  <c r="P17" i="1" s="1"/>
  <c r="F29" i="20"/>
  <c r="B96" i="10"/>
  <c r="F96" i="10"/>
  <c r="B108" i="10"/>
  <c r="B104" i="10"/>
  <c r="C104" i="10"/>
  <c r="C96" i="10"/>
  <c r="D96" i="10" s="1"/>
  <c r="C108" i="10"/>
  <c r="D108" i="10" s="1"/>
  <c r="G96" i="10"/>
  <c r="H96" i="10" s="1"/>
  <c r="H12" i="1"/>
  <c r="P12" i="1" s="1"/>
  <c r="O12" i="1"/>
  <c r="F19" i="20"/>
  <c r="T19" i="20"/>
  <c r="E33" i="9"/>
  <c r="C35" i="9"/>
  <c r="J214" i="8"/>
  <c r="D215" i="8"/>
  <c r="J215" i="8" s="1"/>
  <c r="O11" i="1"/>
  <c r="H11" i="1"/>
  <c r="P11" i="1" s="1"/>
  <c r="F17" i="20"/>
  <c r="T17" i="20"/>
  <c r="I125" i="8"/>
  <c r="J128" i="8" s="1"/>
  <c r="J234" i="8" s="1"/>
  <c r="E149" i="8"/>
  <c r="I149" i="8" s="1"/>
  <c r="J152" i="8" s="1"/>
  <c r="J235" i="8" s="1"/>
  <c r="H184" i="8"/>
  <c r="J184" i="8" s="1"/>
  <c r="J185" i="8" s="1"/>
  <c r="H188" i="8"/>
  <c r="J188" i="8" s="1"/>
  <c r="J177" i="8"/>
  <c r="D180" i="8"/>
  <c r="I180" i="8" s="1"/>
  <c r="J181" i="8" s="1"/>
  <c r="H189" i="8"/>
  <c r="J189" i="8" s="1"/>
  <c r="H190" i="8"/>
  <c r="J190" i="8" s="1"/>
  <c r="B100" i="4"/>
  <c r="F100" i="4"/>
  <c r="B108" i="4"/>
  <c r="B112" i="4"/>
  <c r="C108" i="4"/>
  <c r="C100" i="4"/>
  <c r="D100" i="4" s="1"/>
  <c r="G100" i="4"/>
  <c r="H100" i="4" s="1"/>
  <c r="C112" i="4"/>
  <c r="D112" i="4" s="1"/>
  <c r="G41" i="14"/>
  <c r="I41" i="14" s="1"/>
  <c r="J42" i="14"/>
  <c r="J62" i="14"/>
  <c r="G31" i="14"/>
  <c r="I31" i="14" s="1"/>
  <c r="J32" i="14" s="1"/>
  <c r="E43" i="8"/>
  <c r="H104" i="11"/>
  <c r="I112" i="11"/>
  <c r="J216" i="8" l="1"/>
  <c r="J228" i="8" s="1"/>
  <c r="J236" i="8" s="1"/>
  <c r="C38" i="11"/>
  <c r="I69" i="11"/>
  <c r="I70" i="11" s="1"/>
  <c r="G23" i="20"/>
  <c r="G21" i="20"/>
  <c r="H21" i="20" s="1"/>
  <c r="I21" i="20" s="1"/>
  <c r="J21" i="20" s="1"/>
  <c r="K21" i="20" s="1"/>
  <c r="L21" i="20" s="1"/>
  <c r="M21" i="20" s="1"/>
  <c r="N21" i="20" s="1"/>
  <c r="O21" i="20" s="1"/>
  <c r="M32" i="15"/>
  <c r="C30" i="6"/>
  <c r="M31" i="15"/>
  <c r="C30" i="5"/>
  <c r="C42" i="4"/>
  <c r="I73" i="4"/>
  <c r="F9" i="20"/>
  <c r="G9" i="20"/>
  <c r="H9" i="20"/>
  <c r="T9" i="20"/>
  <c r="H7" i="1"/>
  <c r="P7" i="1" s="1"/>
  <c r="O7" i="1"/>
  <c r="K6" i="21"/>
  <c r="L6" i="21" s="1"/>
  <c r="H6" i="21"/>
  <c r="M27" i="15"/>
  <c r="C30" i="3"/>
  <c r="J70" i="12"/>
  <c r="G15" i="1" s="1"/>
  <c r="G15" i="12"/>
  <c r="G17" i="12" s="1"/>
  <c r="F59" i="12" s="1"/>
  <c r="I59" i="12" s="1"/>
  <c r="I60" i="12" s="1"/>
  <c r="M26" i="15"/>
  <c r="C22" i="2"/>
  <c r="G15" i="20"/>
  <c r="G27" i="20"/>
  <c r="H27" i="20" s="1"/>
  <c r="I27" i="20" s="1"/>
  <c r="J27" i="20" s="1"/>
  <c r="K27" i="20" s="1"/>
  <c r="L27" i="20" s="1"/>
  <c r="M27" i="20" s="1"/>
  <c r="N27" i="20" s="1"/>
  <c r="O27" i="20" s="1"/>
  <c r="G29" i="20"/>
  <c r="F104" i="10"/>
  <c r="D104" i="10"/>
  <c r="G104" i="10"/>
  <c r="H104" i="10" s="1"/>
  <c r="G19" i="20"/>
  <c r="H19" i="20" s="1"/>
  <c r="E35" i="9"/>
  <c r="E67" i="9"/>
  <c r="I67" i="9" s="1"/>
  <c r="J69" i="9" s="1"/>
  <c r="J132" i="9" s="1"/>
  <c r="J137" i="9" s="1"/>
  <c r="J142" i="9" s="1"/>
  <c r="E96" i="9"/>
  <c r="I96" i="9" s="1"/>
  <c r="J98" i="9" s="1"/>
  <c r="J133" i="9" s="1"/>
  <c r="H127" i="9"/>
  <c r="J127" i="9" s="1"/>
  <c r="J135" i="9" s="1"/>
  <c r="E114" i="9"/>
  <c r="I114" i="9" s="1"/>
  <c r="J116" i="9" s="1"/>
  <c r="J134" i="9" s="1"/>
  <c r="G17" i="20"/>
  <c r="H17" i="20" s="1"/>
  <c r="I17" i="20" s="1"/>
  <c r="J17" i="20" s="1"/>
  <c r="K17" i="20" s="1"/>
  <c r="L17" i="20" s="1"/>
  <c r="M17" i="20" s="1"/>
  <c r="N17" i="20" s="1"/>
  <c r="O17" i="20" s="1"/>
  <c r="F191" i="8"/>
  <c r="J191" i="8" s="1"/>
  <c r="J193" i="8" s="1"/>
  <c r="J195" i="8" s="1"/>
  <c r="J237" i="8" s="1"/>
  <c r="F108" i="4"/>
  <c r="I116" i="4" s="1"/>
  <c r="H72" i="4" s="1"/>
  <c r="G108" i="4"/>
  <c r="D108" i="4"/>
  <c r="I115" i="4"/>
  <c r="G72" i="4" s="1"/>
  <c r="J50" i="14"/>
  <c r="J63" i="14" s="1"/>
  <c r="J66" i="14" s="1"/>
  <c r="J71" i="14" s="1"/>
  <c r="J240" i="8" l="1"/>
  <c r="J245" i="8" s="1"/>
  <c r="L71" i="14" s="1"/>
  <c r="I71" i="4"/>
  <c r="I74" i="4" s="1"/>
  <c r="H108" i="4"/>
  <c r="C33" i="11"/>
  <c r="E38" i="11"/>
  <c r="E39" i="11" s="1"/>
  <c r="P21" i="20"/>
  <c r="Q21" i="20"/>
  <c r="N32" i="15"/>
  <c r="C31" i="6"/>
  <c r="J85" i="6" s="1"/>
  <c r="G9" i="1" s="1"/>
  <c r="N31" i="15"/>
  <c r="C31" i="5"/>
  <c r="C32" i="5" s="1"/>
  <c r="J86" i="5" s="1"/>
  <c r="G8" i="1" s="1"/>
  <c r="E42" i="4"/>
  <c r="E43" i="4" s="1"/>
  <c r="F77" i="4"/>
  <c r="I77" i="4" s="1"/>
  <c r="I78" i="4" s="1"/>
  <c r="C37" i="4"/>
  <c r="E37" i="4" s="1"/>
  <c r="E38" i="4" s="1"/>
  <c r="I9" i="20"/>
  <c r="Q9" i="20"/>
  <c r="N27" i="15"/>
  <c r="C32" i="3" s="1"/>
  <c r="B46" i="15"/>
  <c r="C31" i="3"/>
  <c r="G5" i="21"/>
  <c r="F25" i="20"/>
  <c r="T25" i="20"/>
  <c r="H15" i="1"/>
  <c r="P15" i="1" s="1"/>
  <c r="N26" i="15"/>
  <c r="B45" i="15"/>
  <c r="G4" i="21"/>
  <c r="C23" i="2"/>
  <c r="P27" i="20"/>
  <c r="T28" i="20" s="1"/>
  <c r="R27" i="20" s="1"/>
  <c r="Q27" i="20"/>
  <c r="L72" i="14"/>
  <c r="P17" i="20"/>
  <c r="Q17" i="20"/>
  <c r="L78" i="14"/>
  <c r="H23" i="20"/>
  <c r="I23" i="20" s="1"/>
  <c r="J23" i="20" s="1"/>
  <c r="K23" i="20" s="1"/>
  <c r="L23" i="20" s="1"/>
  <c r="M23" i="20" s="1"/>
  <c r="N23" i="20" s="1"/>
  <c r="O23" i="20" s="1"/>
  <c r="H15" i="20"/>
  <c r="I15" i="20" s="1"/>
  <c r="J15" i="20" s="1"/>
  <c r="K15" i="20" s="1"/>
  <c r="L15" i="20" s="1"/>
  <c r="M15" i="20" s="1"/>
  <c r="N15" i="20" s="1"/>
  <c r="O15" i="20" s="1"/>
  <c r="H29" i="20"/>
  <c r="I29" i="20" s="1"/>
  <c r="J29" i="20" s="1"/>
  <c r="K29" i="20" s="1"/>
  <c r="L29" i="20" s="1"/>
  <c r="M29" i="20" s="1"/>
  <c r="N29" i="20" s="1"/>
  <c r="O29" i="20" s="1"/>
  <c r="I112" i="10"/>
  <c r="H68" i="10" s="1"/>
  <c r="I111" i="10"/>
  <c r="G68" i="10" s="1"/>
  <c r="I19" i="20"/>
  <c r="J19" i="20" s="1"/>
  <c r="K19" i="20" s="1"/>
  <c r="L19" i="20" s="1"/>
  <c r="M19" i="20" s="1"/>
  <c r="N19" i="20" s="1"/>
  <c r="O19" i="20" s="1"/>
  <c r="I79" i="4" l="1"/>
  <c r="J121" i="4" s="1"/>
  <c r="L67" i="14" s="1"/>
  <c r="I67" i="10"/>
  <c r="I70" i="10" s="1"/>
  <c r="I75" i="10" s="1"/>
  <c r="J117" i="10" s="1"/>
  <c r="L73" i="14" s="1"/>
  <c r="J9" i="20"/>
  <c r="F73" i="11"/>
  <c r="I73" i="11" s="1"/>
  <c r="I74" i="11" s="1"/>
  <c r="I75" i="11" s="1"/>
  <c r="J117" i="11" s="1"/>
  <c r="E33" i="11"/>
  <c r="E34" i="11" s="1"/>
  <c r="F13" i="20"/>
  <c r="T13" i="20"/>
  <c r="O9" i="1"/>
  <c r="H9" i="1"/>
  <c r="P9" i="1" s="1"/>
  <c r="C32" i="6"/>
  <c r="C33" i="5"/>
  <c r="C17" i="7"/>
  <c r="F11" i="20"/>
  <c r="T11" i="20"/>
  <c r="H8" i="1"/>
  <c r="P8" i="1" s="1"/>
  <c r="O8" i="1"/>
  <c r="J43" i="3"/>
  <c r="G6" i="1" s="1"/>
  <c r="C33" i="3"/>
  <c r="J40" i="3" s="1"/>
  <c r="K5" i="21"/>
  <c r="L5" i="21" s="1"/>
  <c r="H5" i="21"/>
  <c r="G25" i="20"/>
  <c r="C24" i="2"/>
  <c r="C22" i="12"/>
  <c r="I31" i="12" s="1"/>
  <c r="I32" i="12" s="1"/>
  <c r="I61" i="12" s="1"/>
  <c r="J67" i="12" s="1"/>
  <c r="K4" i="21"/>
  <c r="H4" i="21"/>
  <c r="J35" i="2"/>
  <c r="G5" i="1" s="1"/>
  <c r="C25" i="2"/>
  <c r="J32" i="2" s="1"/>
  <c r="Q23" i="20"/>
  <c r="P23" i="20"/>
  <c r="T24" i="20" s="1"/>
  <c r="R23" i="20" s="1"/>
  <c r="Q15" i="20"/>
  <c r="P15" i="20"/>
  <c r="Q29" i="20"/>
  <c r="P29" i="20"/>
  <c r="T30" i="20" s="1"/>
  <c r="R29" i="20" s="1"/>
  <c r="Q19" i="20"/>
  <c r="P19" i="20"/>
  <c r="T22" i="20"/>
  <c r="R21" i="20" s="1"/>
  <c r="T18" i="20"/>
  <c r="R17" i="20" s="1"/>
  <c r="T16" i="20" l="1"/>
  <c r="R15" i="20" s="1"/>
  <c r="K9" i="20"/>
  <c r="L9" i="20" s="1"/>
  <c r="M9" i="20" s="1"/>
  <c r="N9" i="20" s="1"/>
  <c r="O9" i="20" s="1"/>
  <c r="P9" i="20" s="1"/>
  <c r="T10" i="20"/>
  <c r="R9" i="20" s="1"/>
  <c r="L74" i="14"/>
  <c r="G13" i="20"/>
  <c r="H13" i="20" s="1"/>
  <c r="C41" i="6"/>
  <c r="I72" i="6"/>
  <c r="I73" i="6" s="1"/>
  <c r="C42" i="5"/>
  <c r="I73" i="5"/>
  <c r="I74" i="5" s="1"/>
  <c r="C26" i="7"/>
  <c r="I57" i="7"/>
  <c r="I58" i="7" s="1"/>
  <c r="G11" i="20"/>
  <c r="H11" i="20" s="1"/>
  <c r="I11" i="20" s="1"/>
  <c r="J11" i="20" s="1"/>
  <c r="K11" i="20" s="1"/>
  <c r="L11" i="20" s="1"/>
  <c r="M11" i="20" s="1"/>
  <c r="N11" i="20" s="1"/>
  <c r="O11" i="20" s="1"/>
  <c r="P11" i="20" s="1"/>
  <c r="Q11" i="20" s="1"/>
  <c r="T12" i="20"/>
  <c r="R11" i="20" s="1"/>
  <c r="T7" i="20"/>
  <c r="F7" i="20"/>
  <c r="H6" i="1"/>
  <c r="P6" i="1" s="1"/>
  <c r="O6" i="1"/>
  <c r="L66" i="14"/>
  <c r="L75" i="14"/>
  <c r="L4" i="21"/>
  <c r="K11" i="21"/>
  <c r="H5" i="1"/>
  <c r="P5" i="1" s="1"/>
  <c r="T5" i="20"/>
  <c r="F5" i="20"/>
  <c r="O5" i="1"/>
  <c r="L65" i="14"/>
  <c r="T20" i="20"/>
  <c r="R19" i="20" s="1"/>
  <c r="H25" i="20"/>
  <c r="I25" i="20" s="1"/>
  <c r="J25" i="20" s="1"/>
  <c r="K25" i="20" s="1"/>
  <c r="L25" i="20" s="1"/>
  <c r="M25" i="20" s="1"/>
  <c r="N25" i="20" s="1"/>
  <c r="O25" i="20" s="1"/>
  <c r="I13" i="20" l="1"/>
  <c r="Q13" i="20"/>
  <c r="E41" i="6"/>
  <c r="E42" i="6" s="1"/>
  <c r="C36" i="6"/>
  <c r="E42" i="5"/>
  <c r="E43" i="5" s="1"/>
  <c r="C37" i="5"/>
  <c r="E26" i="7"/>
  <c r="E27" i="7" s="1"/>
  <c r="C21" i="7"/>
  <c r="G7" i="20"/>
  <c r="H7" i="20" s="1"/>
  <c r="L11" i="21"/>
  <c r="G5" i="20"/>
  <c r="H5" i="20" s="1"/>
  <c r="P25" i="20"/>
  <c r="Q25" i="20"/>
  <c r="T26" i="20" l="1"/>
  <c r="R25" i="20" s="1"/>
  <c r="J13" i="20"/>
  <c r="E36" i="6"/>
  <c r="E37" i="6" s="1"/>
  <c r="F76" i="6"/>
  <c r="I76" i="6" s="1"/>
  <c r="I77" i="6" s="1"/>
  <c r="J82" i="6" s="1"/>
  <c r="E37" i="5"/>
  <c r="E38" i="5" s="1"/>
  <c r="F77" i="5"/>
  <c r="I77" i="5" s="1"/>
  <c r="I78" i="5" s="1"/>
  <c r="J83" i="5" s="1"/>
  <c r="E21" i="7"/>
  <c r="E22" i="7" s="1"/>
  <c r="F61" i="7"/>
  <c r="I61" i="7" s="1"/>
  <c r="I62" i="7" s="1"/>
  <c r="J67" i="7" s="1"/>
  <c r="I7" i="20"/>
  <c r="Q7" i="20"/>
  <c r="L12" i="21"/>
  <c r="M11" i="21" s="1"/>
  <c r="I5" i="20"/>
  <c r="Q5" i="20"/>
  <c r="K13" i="20" l="1"/>
  <c r="L69" i="14"/>
  <c r="L68" i="14"/>
  <c r="L70" i="14"/>
  <c r="J7" i="20"/>
  <c r="M4" i="21"/>
  <c r="M5" i="21"/>
  <c r="M6" i="21"/>
  <c r="M7" i="21"/>
  <c r="M10" i="21"/>
  <c r="J5" i="20"/>
  <c r="K5" i="20" s="1"/>
  <c r="L13" i="20" l="1"/>
  <c r="M13" i="20" s="1"/>
  <c r="N13" i="20" s="1"/>
  <c r="O13" i="20" s="1"/>
  <c r="P13" i="20" s="1"/>
  <c r="T14" i="20"/>
  <c r="R13" i="20" s="1"/>
  <c r="L80" i="14"/>
  <c r="J72" i="14" s="1"/>
  <c r="J74" i="14" s="1"/>
  <c r="J75" i="14" s="1"/>
  <c r="K7" i="20"/>
  <c r="L5" i="20"/>
  <c r="L7" i="20" l="1"/>
  <c r="M7" i="20" s="1"/>
  <c r="N7" i="20" s="1"/>
  <c r="O7" i="20" s="1"/>
  <c r="P7" i="20" s="1"/>
  <c r="T8" i="20"/>
  <c r="R7" i="20" s="1"/>
  <c r="M5" i="20"/>
  <c r="N5" i="20" s="1"/>
  <c r="O5" i="20" s="1"/>
  <c r="P5" i="20" s="1"/>
  <c r="T6" i="20"/>
  <c r="R5" i="20" s="1"/>
  <c r="I68" i="13"/>
  <c r="J68" i="13" s="1"/>
  <c r="J69" i="13" s="1"/>
  <c r="J72" i="13" s="1"/>
  <c r="I118" i="11"/>
  <c r="J118" i="11" s="1"/>
  <c r="J119" i="11" s="1"/>
  <c r="J122" i="11" s="1"/>
  <c r="I118" i="10"/>
  <c r="J118" i="10" s="1"/>
  <c r="J119" i="10" s="1"/>
  <c r="J122" i="10" s="1"/>
  <c r="I143" i="9"/>
  <c r="J143" i="9" s="1"/>
  <c r="J144" i="9" s="1"/>
  <c r="J147" i="9" s="1"/>
  <c r="I68" i="7"/>
  <c r="J68" i="7" s="1"/>
  <c r="J69" i="7" s="1"/>
  <c r="J72" i="7" s="1"/>
  <c r="I81" i="13"/>
  <c r="J81" i="13" s="1"/>
  <c r="J82" i="13" s="1"/>
  <c r="J85" i="13" s="1"/>
  <c r="I68" i="12"/>
  <c r="J68" i="12" s="1"/>
  <c r="J69" i="12" s="1"/>
  <c r="J72" i="12" s="1"/>
  <c r="L22" i="1"/>
  <c r="I41" i="3"/>
  <c r="J41" i="3" s="1"/>
  <c r="J42" i="3" s="1"/>
  <c r="J45" i="3" s="1"/>
  <c r="K16" i="21"/>
  <c r="I84" i="5"/>
  <c r="J84" i="5" s="1"/>
  <c r="J85" i="5" s="1"/>
  <c r="J88" i="5" s="1"/>
  <c r="I246" i="8"/>
  <c r="J246" i="8" s="1"/>
  <c r="J247" i="8" s="1"/>
  <c r="J250" i="8" s="1"/>
  <c r="I83" i="6"/>
  <c r="J83" i="6" s="1"/>
  <c r="J84" i="6" s="1"/>
  <c r="J87" i="6" s="1"/>
  <c r="I122" i="4"/>
  <c r="J122" i="4" s="1"/>
  <c r="J123" i="4" s="1"/>
  <c r="J126" i="4" s="1"/>
  <c r="I33" i="2"/>
  <c r="J33" i="2" s="1"/>
  <c r="J34" i="2" s="1"/>
  <c r="J37" i="2" s="1"/>
  <c r="J73" i="13" l="1"/>
  <c r="J74" i="13" s="1"/>
  <c r="I16" i="1" s="1"/>
  <c r="K16" i="1" s="1"/>
  <c r="J123" i="11"/>
  <c r="J124" i="11" s="1"/>
  <c r="I14" i="1" s="1"/>
  <c r="K14" i="1" s="1"/>
  <c r="J123" i="10"/>
  <c r="J124" i="10" s="1"/>
  <c r="I13" i="1" s="1"/>
  <c r="K13" i="1" s="1"/>
  <c r="J148" i="9"/>
  <c r="J149" i="9" s="1"/>
  <c r="J73" i="7"/>
  <c r="J74" i="7" s="1"/>
  <c r="I10" i="1" s="1"/>
  <c r="K10" i="1" s="1"/>
  <c r="J86" i="13"/>
  <c r="J87" i="13" s="1"/>
  <c r="I17" i="1" s="1"/>
  <c r="K17" i="1" s="1"/>
  <c r="J73" i="12"/>
  <c r="J74" i="12" s="1"/>
  <c r="I15" i="1" s="1"/>
  <c r="K15" i="1" s="1"/>
  <c r="J46" i="3"/>
  <c r="J47" i="3" s="1"/>
  <c r="I6" i="1" s="1"/>
  <c r="K6" i="1" s="1"/>
  <c r="J89" i="5"/>
  <c r="J90" i="5" s="1"/>
  <c r="I8" i="1" s="1"/>
  <c r="K8" i="1" s="1"/>
  <c r="J251" i="8"/>
  <c r="J252" i="8" s="1"/>
  <c r="J88" i="6"/>
  <c r="J89" i="6" s="1"/>
  <c r="I9" i="1" s="1"/>
  <c r="K9" i="1" s="1"/>
  <c r="J127" i="4"/>
  <c r="J128" i="4" s="1"/>
  <c r="I7" i="1" s="1"/>
  <c r="J38" i="2"/>
  <c r="J39" i="2" s="1"/>
  <c r="I5" i="1" s="1"/>
  <c r="K5" i="1" s="1"/>
  <c r="L16" i="1" l="1"/>
  <c r="F28" i="20"/>
  <c r="L14" i="1"/>
  <c r="F24" i="20"/>
  <c r="F22" i="20"/>
  <c r="L13" i="1"/>
  <c r="I12" i="1"/>
  <c r="K12" i="1" s="1"/>
  <c r="I9" i="21"/>
  <c r="J9" i="21" s="1"/>
  <c r="K9" i="21" s="1"/>
  <c r="L9" i="21" s="1"/>
  <c r="M9" i="21" s="1"/>
  <c r="F16" i="20"/>
  <c r="L10" i="1"/>
  <c r="L17" i="1"/>
  <c r="F30" i="20"/>
  <c r="L15" i="1"/>
  <c r="F26" i="20"/>
  <c r="L6" i="1"/>
  <c r="F8" i="20"/>
  <c r="L8" i="1"/>
  <c r="F12" i="20"/>
  <c r="I11" i="1"/>
  <c r="K11" i="1" s="1"/>
  <c r="I8" i="21"/>
  <c r="J8" i="21" s="1"/>
  <c r="K8" i="21" s="1"/>
  <c r="L8" i="21" s="1"/>
  <c r="M8" i="21" s="1"/>
  <c r="F14" i="20"/>
  <c r="L9" i="1"/>
  <c r="K7" i="1"/>
  <c r="G10" i="20"/>
  <c r="H10" i="20"/>
  <c r="F6" i="20"/>
  <c r="L5" i="1"/>
  <c r="K18" i="1" l="1"/>
  <c r="T32" i="20" s="1"/>
  <c r="G28" i="20"/>
  <c r="H28" i="20" s="1"/>
  <c r="I28" i="20" s="1"/>
  <c r="J28" i="20" s="1"/>
  <c r="K28" i="20" s="1"/>
  <c r="L28" i="20" s="1"/>
  <c r="M28" i="20" s="1"/>
  <c r="N28" i="20" s="1"/>
  <c r="G24" i="20"/>
  <c r="H24" i="20" s="1"/>
  <c r="I24" i="20" s="1"/>
  <c r="J24" i="20" s="1"/>
  <c r="K24" i="20" s="1"/>
  <c r="L24" i="20" s="1"/>
  <c r="M24" i="20" s="1"/>
  <c r="N24" i="20" s="1"/>
  <c r="O24" i="20" s="1"/>
  <c r="G22" i="20"/>
  <c r="F20" i="20"/>
  <c r="L12" i="1"/>
  <c r="G16" i="20"/>
  <c r="H16" i="20" s="1"/>
  <c r="I16" i="20" s="1"/>
  <c r="J16" i="20" s="1"/>
  <c r="K16" i="20" s="1"/>
  <c r="L16" i="20" s="1"/>
  <c r="M16" i="20" s="1"/>
  <c r="N16" i="20" s="1"/>
  <c r="O16" i="20" s="1"/>
  <c r="G30" i="20"/>
  <c r="G26" i="20"/>
  <c r="G8" i="20"/>
  <c r="H8" i="20" s="1"/>
  <c r="G12" i="20"/>
  <c r="F18" i="20"/>
  <c r="L11" i="1"/>
  <c r="G14" i="20"/>
  <c r="H14" i="20" s="1"/>
  <c r="L7" i="1"/>
  <c r="F10" i="20"/>
  <c r="F31" i="20" s="1"/>
  <c r="I10" i="20"/>
  <c r="J10" i="20" s="1"/>
  <c r="K10" i="20" s="1"/>
  <c r="L10" i="20" s="1"/>
  <c r="M10" i="20" s="1"/>
  <c r="N10" i="20" s="1"/>
  <c r="O10" i="20" s="1"/>
  <c r="P10" i="20" s="1"/>
  <c r="Q10" i="20"/>
  <c r="G6" i="20"/>
  <c r="L18" i="1" l="1"/>
  <c r="L19" i="1" s="1"/>
  <c r="N5" i="1" s="1"/>
  <c r="H12" i="20"/>
  <c r="P24" i="20"/>
  <c r="Q24" i="20"/>
  <c r="G20" i="20"/>
  <c r="H20" i="20" s="1"/>
  <c r="I20" i="20" s="1"/>
  <c r="J20" i="20" s="1"/>
  <c r="K20" i="20" s="1"/>
  <c r="L20" i="20" s="1"/>
  <c r="M20" i="20" s="1"/>
  <c r="N20" i="20" s="1"/>
  <c r="O20" i="20" s="1"/>
  <c r="P16" i="20"/>
  <c r="Q16" i="20"/>
  <c r="I8" i="20"/>
  <c r="Q8" i="20"/>
  <c r="G18" i="20"/>
  <c r="H18" i="20" s="1"/>
  <c r="I18" i="20" s="1"/>
  <c r="J18" i="20" s="1"/>
  <c r="K18" i="20" s="1"/>
  <c r="L18" i="20" s="1"/>
  <c r="M18" i="20" s="1"/>
  <c r="N18" i="20" s="1"/>
  <c r="O18" i="20" s="1"/>
  <c r="I14" i="20"/>
  <c r="Q14" i="20"/>
  <c r="H6" i="20"/>
  <c r="G31" i="20"/>
  <c r="F32" i="20"/>
  <c r="N13" i="1"/>
  <c r="N14" i="1"/>
  <c r="N16" i="1"/>
  <c r="N9" i="1"/>
  <c r="N8" i="1"/>
  <c r="N6" i="1"/>
  <c r="N15" i="1"/>
  <c r="N10" i="1"/>
  <c r="N17" i="1"/>
  <c r="N12" i="1"/>
  <c r="R10" i="20"/>
  <c r="N11" i="1"/>
  <c r="N7" i="1"/>
  <c r="O28" i="20"/>
  <c r="H22" i="20"/>
  <c r="I22" i="20" s="1"/>
  <c r="J22" i="20" s="1"/>
  <c r="K22" i="20" s="1"/>
  <c r="L22" i="20" s="1"/>
  <c r="M22" i="20" s="1"/>
  <c r="N22" i="20" s="1"/>
  <c r="O22" i="20" s="1"/>
  <c r="H30" i="20"/>
  <c r="I30" i="20" s="1"/>
  <c r="J30" i="20" s="1"/>
  <c r="K30" i="20" s="1"/>
  <c r="L30" i="20" s="1"/>
  <c r="M30" i="20" s="1"/>
  <c r="N30" i="20" s="1"/>
  <c r="O30" i="20" s="1"/>
  <c r="H26" i="20"/>
  <c r="I26" i="20" s="1"/>
  <c r="J26" i="20" s="1"/>
  <c r="K26" i="20" s="1"/>
  <c r="L26" i="20" s="1"/>
  <c r="M26" i="20" s="1"/>
  <c r="N26" i="20" s="1"/>
  <c r="O26" i="20" s="1"/>
  <c r="I12" i="20" l="1"/>
  <c r="J12" i="20" s="1"/>
  <c r="K12" i="20" s="1"/>
  <c r="L12" i="20" s="1"/>
  <c r="M12" i="20" s="1"/>
  <c r="N12" i="20" s="1"/>
  <c r="O12" i="20" s="1"/>
  <c r="P12" i="20" s="1"/>
  <c r="Q12" i="20" s="1"/>
  <c r="R12" i="20"/>
  <c r="R16" i="20"/>
  <c r="P20" i="20"/>
  <c r="Q20" i="20"/>
  <c r="J8" i="20"/>
  <c r="P18" i="20"/>
  <c r="Q18" i="20"/>
  <c r="J14" i="20"/>
  <c r="I6" i="20"/>
  <c r="Q6" i="20"/>
  <c r="H31" i="20"/>
  <c r="Q28" i="20"/>
  <c r="P28" i="20"/>
  <c r="R28" i="20" s="1"/>
  <c r="Q22" i="20"/>
  <c r="P22" i="20"/>
  <c r="R22" i="20" s="1"/>
  <c r="Q30" i="20"/>
  <c r="P30" i="20"/>
  <c r="R30" i="20" s="1"/>
  <c r="Q26" i="20"/>
  <c r="P26" i="20"/>
  <c r="R24" i="20"/>
  <c r="G32" i="20"/>
  <c r="N18" i="1"/>
  <c r="R26" i="20" l="1"/>
  <c r="J6" i="20"/>
  <c r="I31" i="20"/>
  <c r="H32" i="20"/>
  <c r="R18" i="20"/>
  <c r="Q31" i="20"/>
  <c r="R20" i="20"/>
  <c r="K8" i="20"/>
  <c r="L8" i="20" s="1"/>
  <c r="M8" i="20" s="1"/>
  <c r="N8" i="20" s="1"/>
  <c r="O8" i="20" s="1"/>
  <c r="P8" i="20" s="1"/>
  <c r="R8" i="20" s="1"/>
  <c r="K14" i="20"/>
  <c r="L14" i="20" l="1"/>
  <c r="M14" i="20" s="1"/>
  <c r="N14" i="20" s="1"/>
  <c r="O14" i="20" s="1"/>
  <c r="P14" i="20" s="1"/>
  <c r="R14" i="20"/>
  <c r="K6" i="20"/>
  <c r="J31" i="20"/>
  <c r="I32" i="20"/>
  <c r="L6" i="20" l="1"/>
  <c r="K31" i="20"/>
  <c r="J32" i="20"/>
  <c r="M6" i="20" l="1"/>
  <c r="L31" i="20"/>
  <c r="K32" i="20"/>
  <c r="N6" i="20" l="1"/>
  <c r="M31" i="20"/>
  <c r="L32" i="20"/>
  <c r="O6" i="20" l="1"/>
  <c r="N31" i="20"/>
  <c r="N32" i="20" s="1"/>
  <c r="M32" i="20"/>
  <c r="P6" i="20" l="1"/>
  <c r="O31" i="20"/>
  <c r="R6" i="20" l="1"/>
  <c r="P31" i="20"/>
  <c r="O32" i="20"/>
  <c r="P32" i="20" l="1"/>
  <c r="Q32" i="20" s="1"/>
  <c r="R32" i="20" s="1"/>
  <c r="T31" i="20"/>
  <c r="R31" i="20" s="1"/>
</calcChain>
</file>

<file path=xl/sharedStrings.xml><?xml version="1.0" encoding="utf-8"?>
<sst xmlns="http://schemas.openxmlformats.org/spreadsheetml/2006/main" count="3278" uniqueCount="990">
  <si>
    <t>CONSERVAÇÃO, LIMPEZA, CAPINAÇÃO, DESASSOREAMENTO E REMOÇÃO DE RESÍDUOS SÓLIDOS DEPOSITADOS NO LEITO DO RIO IPOJUCA E NOS CANAIS QUE NELE DESÁGUAM AO LONGO DE SEU PERCURSO</t>
  </si>
  <si>
    <t>ITEM</t>
  </si>
  <si>
    <t>SERVIÇOS</t>
  </si>
  <si>
    <t>UNIDADE</t>
  </si>
  <si>
    <t>REFERÊNCIA</t>
  </si>
  <si>
    <t>QUANT. MENSAL</t>
  </si>
  <si>
    <t>QUANT. ANUAL</t>
  </si>
  <si>
    <t>PREÇO UNIT. COM BDI</t>
  </si>
  <si>
    <t>VALOR MENSAL</t>
  </si>
  <si>
    <t>VALOR ANUAL</t>
  </si>
  <si>
    <t>% do Orçamento</t>
  </si>
  <si>
    <t>50% do quantitativo mensal</t>
  </si>
  <si>
    <t>50% do quantitativo anual</t>
  </si>
  <si>
    <t>Execução de serviço com escavadeira hidráulica sob esteira convencional para retirada de resíduos sólidos e regularização de taludes em margens de rio.</t>
  </si>
  <si>
    <t>m³</t>
  </si>
  <si>
    <t>SINAPI - 102287</t>
  </si>
  <si>
    <t>Execução de serviço com retroescavadeira para retirada de resíduos sólidos e regularização de taludes em margens de córregos ou canais.</t>
  </si>
  <si>
    <t>SINAPI - 90100</t>
  </si>
  <si>
    <t>Execução de serviço com minicarregadeira sobre rodas para retirada de resíduos sólidos em córregos e canais edificados.</t>
  </si>
  <si>
    <t>Execução de serviço de escavação com o uso de trator de esteiras.</t>
  </si>
  <si>
    <t>Hora</t>
  </si>
  <si>
    <t>Execução de dragagem de rio com uso de draga.</t>
  </si>
  <si>
    <t>Mobilização e desmobilização de equipamentos em cavalo mecânico com semirreboque.</t>
  </si>
  <si>
    <t>Execução de serviço de limpeza e capinação de margem do rio.</t>
  </si>
  <si>
    <t>m²</t>
  </si>
  <si>
    <t>Execução de serviço de remoção de plantas aquáticas.</t>
  </si>
  <si>
    <t>Execução de serviço de escavação mecânica em canal (não edificado) com o uso de escavadeira hidráulica anfíbia.</t>
  </si>
  <si>
    <t>Execução de serviço de escavação mecânica em canal (não edificado) com o uso de escavadeira hidráulica de braço longo.</t>
  </si>
  <si>
    <t>Demolição e tratamento de resíduos de entulho com espalhamento em vias de vicinais (exclusive transporte).</t>
  </si>
  <si>
    <t>Transporte de resíduos e assoreamento em caminhão basculante (Até 30 km).</t>
  </si>
  <si>
    <t>m³ x Km</t>
  </si>
  <si>
    <t>Transporte de resíduos e assoreamento em caminhão basculante (Acima de 30 km).</t>
  </si>
  <si>
    <t>VALOR TOTAL DO CONTRATO (12 meses)</t>
  </si>
  <si>
    <t>TAXA Selic (Dezembro/25)</t>
  </si>
  <si>
    <t>TAXA DE ADM</t>
  </si>
  <si>
    <t>BDI DESONERADO</t>
  </si>
  <si>
    <t>COMPOSIÇÃO DE CUSTOS</t>
  </si>
  <si>
    <t>DADOS OPERACIONAIS</t>
  </si>
  <si>
    <t>Dias Efetivos Mensais:</t>
  </si>
  <si>
    <t>dias</t>
  </si>
  <si>
    <t>Horas diárias</t>
  </si>
  <si>
    <t>horas</t>
  </si>
  <si>
    <t>Minutos diários</t>
  </si>
  <si>
    <t>minutos</t>
  </si>
  <si>
    <t>Dias Efetivos Mensais¹</t>
  </si>
  <si>
    <t>¹ Os 25 dias correspondem a serviços realizados de segunda a sábado (365 dias – 52 domingos – 10 feriados, dividido por 12 meses).</t>
  </si>
  <si>
    <t>DIMENSIONAMENTO</t>
  </si>
  <si>
    <t>Produção da Equipe</t>
  </si>
  <si>
    <t>m³/h</t>
  </si>
  <si>
    <t>Comprimento do Rio</t>
  </si>
  <si>
    <t>m</t>
  </si>
  <si>
    <t>Largura do Rio</t>
  </si>
  <si>
    <t>Altura do Rio</t>
  </si>
  <si>
    <t>Área do Rio</t>
  </si>
  <si>
    <t>Volume</t>
  </si>
  <si>
    <t>Frequência de Limpeza</t>
  </si>
  <si>
    <t>und</t>
  </si>
  <si>
    <t>Horas ano</t>
  </si>
  <si>
    <t>H/ano</t>
  </si>
  <si>
    <t>Horas mês em função do Cálculo</t>
  </si>
  <si>
    <t>H/mês</t>
  </si>
  <si>
    <t>Quant de Escavadeiras</t>
  </si>
  <si>
    <t>unid.</t>
  </si>
  <si>
    <t>Quantidade de Serviço</t>
  </si>
  <si>
    <t>R$</t>
  </si>
  <si>
    <t>COMPOSIÇÃO DO CUSTO UNITÁRIO</t>
  </si>
  <si>
    <t>Composição do Custo Unitário</t>
  </si>
  <si>
    <t>Subtotal</t>
  </si>
  <si>
    <t>Custo Direto</t>
  </si>
  <si>
    <t>Custo com Administração</t>
  </si>
  <si>
    <t>Total dos Custos</t>
  </si>
  <si>
    <t>CUSTO UNITÁRIO DO SERVIÇO</t>
  </si>
  <si>
    <t>R$/m³</t>
  </si>
  <si>
    <t>BDI</t>
  </si>
  <si>
    <t>PREÇO UNITÁRIO</t>
  </si>
  <si>
    <t>PRODUTIVIDADE</t>
  </si>
  <si>
    <t>Item</t>
  </si>
  <si>
    <t>Origem</t>
  </si>
  <si>
    <t>Comprimento (m)</t>
  </si>
  <si>
    <t>Largura (m)</t>
  </si>
  <si>
    <t>Altura (m)</t>
  </si>
  <si>
    <t>Área (m²)</t>
  </si>
  <si>
    <t>Taxa de Resíduo</t>
  </si>
  <si>
    <t>Volume de Resíduos Anual (m³)</t>
  </si>
  <si>
    <t>Minicarregadeira</t>
  </si>
  <si>
    <t>Limpeza de rios</t>
  </si>
  <si>
    <t>Limpeza baronesa</t>
  </si>
  <si>
    <t>Limpeza canais</t>
  </si>
  <si>
    <t>Total</t>
  </si>
  <si>
    <t>Quantidade de serviço</t>
  </si>
  <si>
    <t>Horas mês</t>
  </si>
  <si>
    <t>Horas mês em função da Produtividade*</t>
  </si>
  <si>
    <t>MÃO DE OBRA DIRETA</t>
  </si>
  <si>
    <t>Mão de Obra Direta</t>
  </si>
  <si>
    <t>Quantidade</t>
  </si>
  <si>
    <t>Reserva</t>
  </si>
  <si>
    <t>Operador de Máquinas Pesadas</t>
  </si>
  <si>
    <t>Total de Funcionários</t>
  </si>
  <si>
    <t>-</t>
  </si>
  <si>
    <t>VEÍCULOS</t>
  </si>
  <si>
    <t>Operador</t>
  </si>
  <si>
    <t>Quant</t>
  </si>
  <si>
    <t>Valor Mensal</t>
  </si>
  <si>
    <t>Salário Base</t>
  </si>
  <si>
    <t>x R$</t>
  </si>
  <si>
    <t xml:space="preserve"> =  R$</t>
  </si>
  <si>
    <t>Hora Extra</t>
  </si>
  <si>
    <t>Insalubridade (% Sal. Mín.)</t>
  </si>
  <si>
    <t>Domingo/Feriados</t>
  </si>
  <si>
    <t>Adicional Noturno</t>
  </si>
  <si>
    <t>Encargos Sociais</t>
  </si>
  <si>
    <t>Benefício Social</t>
  </si>
  <si>
    <t>PPR</t>
  </si>
  <si>
    <t>Total Motorista</t>
  </si>
  <si>
    <t>Valor Unit</t>
  </si>
  <si>
    <t xml:space="preserve">Bota botina Segurança Ocupacional EPI </t>
  </si>
  <si>
    <t>par/ano x  R$</t>
  </si>
  <si>
    <t>/par   ÷    12</t>
  </si>
  <si>
    <t>Boné</t>
  </si>
  <si>
    <t>un./ano x  R$</t>
  </si>
  <si>
    <t>/un.   ÷    12</t>
  </si>
  <si>
    <t>Calça de brim com fita reflexiva</t>
  </si>
  <si>
    <t>un/ano x  R$</t>
  </si>
  <si>
    <t>Protetor Auricular</t>
  </si>
  <si>
    <t>Camisa de manga longa com fita reflexiva com UV</t>
  </si>
  <si>
    <t>Protetor solar</t>
  </si>
  <si>
    <t>Custo Uniformes Operador</t>
  </si>
  <si>
    <t>Motorista</t>
  </si>
  <si>
    <t xml:space="preserve">        x    R$</t>
  </si>
  <si>
    <t>Motorista de caminhão basculante</t>
  </si>
  <si>
    <t>Vale Alimentação/Refeição</t>
  </si>
  <si>
    <t xml:space="preserve">       x     R$</t>
  </si>
  <si>
    <t>Vale Transporte</t>
  </si>
  <si>
    <t>A – Equipamento</t>
  </si>
  <si>
    <t>Quantidade
(hora)</t>
  </si>
  <si>
    <t>Utilização</t>
  </si>
  <si>
    <t>Custo Operacional</t>
  </si>
  <si>
    <t>Custo Total
Mês</t>
  </si>
  <si>
    <t>Operativa</t>
  </si>
  <si>
    <t>Improdutiva</t>
  </si>
  <si>
    <t>Quantidade de Máquinas</t>
  </si>
  <si>
    <t>Custo Mensal do Equipamento</t>
  </si>
  <si>
    <t>B – Mão de Obra</t>
  </si>
  <si>
    <t>Custo da Mão de Obra</t>
  </si>
  <si>
    <t>Custo Mensal da Mão de Obra</t>
  </si>
  <si>
    <t>Composição de custos unitários</t>
  </si>
  <si>
    <t>Equipamento</t>
  </si>
  <si>
    <t>Implemento</t>
  </si>
  <si>
    <t>Valor de Aquisição (VA)</t>
  </si>
  <si>
    <t>Valor Residual (VR)</t>
  </si>
  <si>
    <t>Vida Útil (VU)</t>
  </si>
  <si>
    <t>anos</t>
  </si>
  <si>
    <t>Vida Útil (horas)</t>
  </si>
  <si>
    <t>Horas de Trabalho Anual (HT)</t>
  </si>
  <si>
    <t>Juros (JU)</t>
  </si>
  <si>
    <t>Fator de Manutenção (FM)</t>
  </si>
  <si>
    <t>Sicro 2 - E9096</t>
  </si>
  <si>
    <t>Potência (kw)</t>
  </si>
  <si>
    <t>Fator de Consumo (FC)</t>
  </si>
  <si>
    <t>Preço do Combustível (CO)</t>
  </si>
  <si>
    <t>cotação</t>
  </si>
  <si>
    <t>Reserva Técnica (RT)</t>
  </si>
  <si>
    <t>DETALHAMENTO DOS CÁLCULOS</t>
  </si>
  <si>
    <t>SubTotal</t>
  </si>
  <si>
    <t>Depreciação e Custo de Aquisição</t>
  </si>
  <si>
    <t>Manutenção</t>
  </si>
  <si>
    <t>=(VA-VR)/(VU*HT)</t>
  </si>
  <si>
    <t>=(VA*FM)/(VU*HT)</t>
  </si>
  <si>
    <t>Investimento Médio (IM)</t>
  </si>
  <si>
    <t>Operação</t>
  </si>
  <si>
    <t>=(((VU)+1)*VA)/(2*VU)</t>
  </si>
  <si>
    <t>=kw*FC*CO</t>
  </si>
  <si>
    <t>Juros (JR)</t>
  </si>
  <si>
    <t>Reserva Técnica</t>
  </si>
  <si>
    <t>=(IM*JU)/HT</t>
  </si>
  <si>
    <t>=(DEP+JR+IS)*RT</t>
  </si>
  <si>
    <t>Impostos e Seguros (IS)</t>
  </si>
  <si>
    <t>=((VU+1)*VA*0,025)/(2*(HT*B13))</t>
  </si>
  <si>
    <t>Custo Horário Produtivo</t>
  </si>
  <si>
    <t>Custo Horário Improdutivo</t>
  </si>
  <si>
    <t>Trator de Esteiras</t>
  </si>
  <si>
    <t>Calça de brim com fita refletiva</t>
  </si>
  <si>
    <t>Camisa de manga longa com fita refletiva com UV</t>
  </si>
  <si>
    <t>Trator de Esteiras 150HP 16,7T, com roda motriz elevada.</t>
  </si>
  <si>
    <t>R$/hr</t>
  </si>
  <si>
    <t xml:space="preserve">	Draga de sucção e recalque com potência da bomba de 483 kW.</t>
  </si>
  <si>
    <t>Cavalo mecânico</t>
  </si>
  <si>
    <t>Cavalo mecânico com semirreboque</t>
  </si>
  <si>
    <t>Turno dIurno</t>
  </si>
  <si>
    <t>Produtividade Superficial</t>
  </si>
  <si>
    <t>m²/dia</t>
  </si>
  <si>
    <t>Largura Média de limpeza de margem</t>
  </si>
  <si>
    <t>Produtividade Linear</t>
  </si>
  <si>
    <t>m/dia</t>
  </si>
  <si>
    <t>Produtividade Superficial, FONTE: TCMGO¹</t>
  </si>
  <si>
    <t>https://www.tcmgo.tc.br/site/wp-content/uploads/2018/02/Manual-Limpeza-Urbana.pdf</t>
  </si>
  <si>
    <t>Comprimento das duas margens do Rio dentro da área de abrangência do contrato</t>
  </si>
  <si>
    <t>Estimativa de Frequência anual equivalente de limpeza do rio</t>
  </si>
  <si>
    <t>Comprimento total de limpeza anual</t>
  </si>
  <si>
    <t>Comprimento total de limpeza mensal</t>
  </si>
  <si>
    <t>Comprimento total de limpeza diária</t>
  </si>
  <si>
    <t>Agente de limpeza</t>
  </si>
  <si>
    <t>Motorista de Ônibus</t>
  </si>
  <si>
    <t>Fiscal de serviços</t>
  </si>
  <si>
    <t>Mão de Obra¹</t>
  </si>
  <si>
    <t>NR 15 -  ANexo 14 - AGENTES BIOLÓGICOS Relação das atividades que envolvem agentes biológicos, cuja insalubridade é caracterizada pela avaliação qualitativa. Insalubridade de grau máximo (...) - esgotos (galerias e tanques); e - lixo urbano (coleta e industrialização)  Empregar para os auxiliares de capina percentual de insalubridade de 40%, de forma a equipará-los ao grau máximo do art. 192 da CLT e da NR-159.</t>
  </si>
  <si>
    <r>
      <rPr>
        <sz val="10"/>
        <color rgb="FF999999"/>
        <rFont val="Calibri"/>
      </rPr>
      <t xml:space="preserve">Produtividade Superficial
O serviço de roçagem é realizado em razão da limpeza de locais onde o mato ou o capim estão altos.
Um dos tipos de roçagem é feito com a ferramenta denominada alfanje (foice de cabo comprido), também conhecida como gadanha, o rendimento é de 200 a 300m2/dia por pessoa.  Referência TCMGO, manual para analise de serviços de limpeza urbana e manejo de resíduos sólidos. Pag 49 - Informações importantes (Um dos tipos de roçagem é feito com a ferramenta denominada alfanje (foice de cabo comprido), também conhecida como gadanha, o rendimento é de 200 a 300m2/dia por pessoa) - </t>
    </r>
    <r>
      <rPr>
        <sz val="10"/>
        <color rgb="FF999999"/>
        <rFont val="Calibri"/>
      </rPr>
      <t>https://www.tcmgo.tc.br/site/wp-content/uploads/2018/02/Manual-Limpeza-Urbana.pdf</t>
    </r>
  </si>
  <si>
    <t>Ônibus</t>
  </si>
  <si>
    <t>Km/dia por Veíc.</t>
  </si>
  <si>
    <t>Média de KM</t>
  </si>
  <si>
    <t>Km por dia</t>
  </si>
  <si>
    <t>Km por mês</t>
  </si>
  <si>
    <t>KM por ano</t>
  </si>
  <si>
    <t>Total de Km/mês</t>
  </si>
  <si>
    <t>Distância Média¹</t>
  </si>
  <si>
    <t>O (Km) por dia dos véiculos levou em consideração o ponto médio de distância, do marco zero de caruaru as extremidades do município.</t>
  </si>
  <si>
    <t>I - PESSOAL, REMUNERAÇÃO E ENCARGOS SOCIAIS</t>
  </si>
  <si>
    <t>Domingos/Feriados</t>
  </si>
  <si>
    <t>Total Agente de limpeza</t>
  </si>
  <si>
    <t>Fiscal de serviços (Técnico em edificações)</t>
  </si>
  <si>
    <t>Total de Fiscal de Serviços</t>
  </si>
  <si>
    <t>Motorista de ônibus</t>
  </si>
  <si>
    <t>TOTAL PESSOAL, REMUNERAÇÃO E ENCARGOS SOCIAIS</t>
  </si>
  <si>
    <t>Valor Unitário</t>
  </si>
  <si>
    <t>Fiscal de limpeza (Técnico em Edificações)</t>
  </si>
  <si>
    <t>II - UNIFORMES E EPI'S</t>
  </si>
  <si>
    <t>Bota de borracha cano longo</t>
  </si>
  <si>
    <t>Chapéu com cobertura de pescoço</t>
  </si>
  <si>
    <t>Protetor Facial</t>
  </si>
  <si>
    <t>Capa de chuva</t>
  </si>
  <si>
    <t>Luva de proteção PVC (cano longo)</t>
  </si>
  <si>
    <t>Custo Uniformes agente de limpeza</t>
  </si>
  <si>
    <t>agente</t>
  </si>
  <si>
    <t>Custo Uniforme Fiscal Técnico</t>
  </si>
  <si>
    <t>fiscal</t>
  </si>
  <si>
    <t>Custo Uniforme Motorista</t>
  </si>
  <si>
    <t>motorista</t>
  </si>
  <si>
    <t>TOTAL UNIFORMES E EPI'S</t>
  </si>
  <si>
    <t>III - INSUMOS, VALE TRANSPORTE E AUXILIO ALIMENTAÇÃO</t>
  </si>
  <si>
    <t>Total agente de limpeza</t>
  </si>
  <si>
    <t>TOTAL INSUMOS, VALE TRANSPORTE E AUXILIO ALIMENTAÇÃO</t>
  </si>
  <si>
    <t>IV - MATERIAIS, FERRAMENTAS E UTENSÍLIOS</t>
  </si>
  <si>
    <t>Ferramentas e Materias</t>
  </si>
  <si>
    <t>Quant.</t>
  </si>
  <si>
    <t>Valor Unit.</t>
  </si>
  <si>
    <t>Chibanca</t>
  </si>
  <si>
    <t>un./mês x  R$</t>
  </si>
  <si>
    <t>/un.</t>
  </si>
  <si>
    <t>Estrovenga</t>
  </si>
  <si>
    <t>Carro de mão com roda</t>
  </si>
  <si>
    <t>un./2mês x  R$</t>
  </si>
  <si>
    <t>Roçadeira costal</t>
  </si>
  <si>
    <t>Foice</t>
  </si>
  <si>
    <t>Pá quadrada</t>
  </si>
  <si>
    <t>Enxada</t>
  </si>
  <si>
    <t>Rastelo com dentes grossos</t>
  </si>
  <si>
    <t>Custo Total Ferramentas e Materias</t>
  </si>
  <si>
    <t>TOTAL MATERIAIS, FERRAMENTAS E UTENSÍLIOS</t>
  </si>
  <si>
    <t>V - CUSTOS VARIÁVEIS DOS EQUIPAMENTOS</t>
  </si>
  <si>
    <t>Pneus e Recapagens</t>
  </si>
  <si>
    <t>Pneu (275 x 80 R 22,5)</t>
  </si>
  <si>
    <t xml:space="preserve">         =    R$</t>
  </si>
  <si>
    <t>Camara Pneu (275 x 80)</t>
  </si>
  <si>
    <t>Protetor (parabarro)</t>
  </si>
  <si>
    <t>Recapagem</t>
  </si>
  <si>
    <t xml:space="preserve">Custo Total Pneus </t>
  </si>
  <si>
    <t>km/mês    ÷</t>
  </si>
  <si>
    <t xml:space="preserve">         x    R$</t>
  </si>
  <si>
    <t>Combustível</t>
  </si>
  <si>
    <t>km  x  mês</t>
  </si>
  <si>
    <t>km  x  l</t>
  </si>
  <si>
    <t>Óleo Diesel</t>
  </si>
  <si>
    <t xml:space="preserve">        ÷</t>
  </si>
  <si>
    <t xml:space="preserve">        x     R$</t>
  </si>
  <si>
    <t>Custo Total Combustível</t>
  </si>
  <si>
    <t>Óleo do Cárter</t>
  </si>
  <si>
    <t>km/ciclo</t>
  </si>
  <si>
    <t>km x mês</t>
  </si>
  <si>
    <t>Óleo de Motor</t>
  </si>
  <si>
    <t>l  x  R$</t>
  </si>
  <si>
    <t>Custo Total Lubrificação e Lavagem</t>
  </si>
  <si>
    <t>Lubrificantes, Óleos, Graxa e lavagem</t>
  </si>
  <si>
    <t>Óleo de Transmissão</t>
  </si>
  <si>
    <t>Óleo Hidraúlico</t>
  </si>
  <si>
    <t>Graxa</t>
  </si>
  <si>
    <t>kg  x  R$</t>
  </si>
  <si>
    <t>Filtros  (10% lubrificante)</t>
  </si>
  <si>
    <t>x    R$</t>
  </si>
  <si>
    <t>Lavagem  MENSAL</t>
  </si>
  <si>
    <t>COTAÇÃO</t>
  </si>
  <si>
    <t>TOTAL CUSTOS VARIÁVEIS DOS EQUIPAMENTOS (Ônibus Urbano)</t>
  </si>
  <si>
    <t>VI - CUSTOS FIXOS DOS EQUIPAMENTOS</t>
  </si>
  <si>
    <t>Valor em R$</t>
  </si>
  <si>
    <t>Valor Residual</t>
  </si>
  <si>
    <t>Fator Manut.</t>
  </si>
  <si>
    <t>Valor Chassi VW 17.220</t>
  </si>
  <si>
    <t>Valor Ônibus Urbano - Ref. Volare</t>
  </si>
  <si>
    <t>Vida útil   =</t>
  </si>
  <si>
    <t>meses</t>
  </si>
  <si>
    <t>Índice</t>
  </si>
  <si>
    <t>veic.   x   R$</t>
  </si>
  <si>
    <t>x</t>
  </si>
  <si>
    <t>Custo Total Veículo</t>
  </si>
  <si>
    <t>Taxas Detran / Seg. Obrig. / IPVA</t>
  </si>
  <si>
    <t>Licenciamento</t>
  </si>
  <si>
    <t>Seguro contra Terceiros</t>
  </si>
  <si>
    <t>Depreciação e Custo de Capital</t>
  </si>
  <si>
    <t>Depreciação</t>
  </si>
  <si>
    <t>Custo de Capital</t>
  </si>
  <si>
    <t>C= [(2+(n-1).(k+1))/(24.n)].j</t>
  </si>
  <si>
    <t xml:space="preserve">k = residual = </t>
  </si>
  <si>
    <t xml:space="preserve">n = vida útil (anos) = </t>
  </si>
  <si>
    <t xml:space="preserve">j = juros % a.a = </t>
  </si>
  <si>
    <t>C = coef. de remuneração</t>
  </si>
  <si>
    <t>Sistema de Rastreamento</t>
  </si>
  <si>
    <t>Rastreamento</t>
  </si>
  <si>
    <t>TOTAL CUSTOS FIXOS DOS EQUIPAMENTOS (Ônibus Urbano)</t>
  </si>
  <si>
    <t>VII - RESUMO DOS CUSTOS DIRETOS</t>
  </si>
  <si>
    <t>Resumo dos Custos Diretos</t>
  </si>
  <si>
    <t>Pessoal, Remuneração e Encargos</t>
  </si>
  <si>
    <t>Uniformes e EPI's</t>
  </si>
  <si>
    <t>Insumos, Vale Transporte e Auxílio Alimentação</t>
  </si>
  <si>
    <t>Custos Fixos dos Equipamentos</t>
  </si>
  <si>
    <t>Custos Variáveis dos Equipamentos</t>
  </si>
  <si>
    <t>Materiais, Ferramentas e Utensílios</t>
  </si>
  <si>
    <t>TOTAL DOS CUSTOS DIRETOS MENSAIS</t>
  </si>
  <si>
    <t>VIII - COMPOSIÇÃO DO CUSTO UNITÁRIO</t>
  </si>
  <si>
    <t xml:space="preserve">Custo Direto </t>
  </si>
  <si>
    <t xml:space="preserve">Capacidade de Operação </t>
  </si>
  <si>
    <t>m²/mês</t>
  </si>
  <si>
    <t>R$/M²</t>
  </si>
  <si>
    <t>Produção de limpeza</t>
  </si>
  <si>
    <t>m²/func.dia</t>
  </si>
  <si>
    <t>Dias úteis/ano</t>
  </si>
  <si>
    <t>Total de Colaboradores</t>
  </si>
  <si>
    <t>colaboradores</t>
  </si>
  <si>
    <t>Pontos de Baronesa</t>
  </si>
  <si>
    <t>Pontos afluentes/Açudes zona rural</t>
  </si>
  <si>
    <t>Extenção com Baronesa</t>
  </si>
  <si>
    <t>Extensão total</t>
  </si>
  <si>
    <t>Largura média do rio</t>
  </si>
  <si>
    <t>Frequência de limpeza anual</t>
  </si>
  <si>
    <t>unidade</t>
  </si>
  <si>
    <t>Área total de limpeza ano</t>
  </si>
  <si>
    <t>Área total de limpeza mês</t>
  </si>
  <si>
    <t>Área total de limpeza dia</t>
  </si>
  <si>
    <t>Fiscal de serviços (Téc. em edificações)</t>
  </si>
  <si>
    <r>
      <rPr>
        <sz val="10"/>
        <color rgb="FF999999"/>
        <rFont val="Calibri"/>
      </rPr>
      <t xml:space="preserve">Produtividade Superficial
O serviço de roçagem é realizado em razão da limpeza de locais onde o mato ou o capim estão altos.
Um dos tipos de roçagem é feito com a ferramenta denominada alfanje (foice de cabo comprido), também conhecida como gadanha, o rendimento é de 200 a 300m2/dia por pessoa.  Referência TCMGO, manual para analise de serviços de limpeza urbana e manejo de resíduos sólidos. Pag 49 - Informações importantes (Um dos tipos de roçagem é feito com a ferramenta denominada alfanje (foice de cabo comprido), também conhecida como gadanha, o rendimento é de 200 a 300m2/dia por pessoa) - </t>
    </r>
    <r>
      <rPr>
        <sz val="10"/>
        <color rgb="FF000000"/>
        <rFont val="Calibri"/>
      </rPr>
      <t>https://www.tcmgo.tc.br/site/wp-content/uploads/2018/02/Manual-Limpeza-Urbana.pdf</t>
    </r>
  </si>
  <si>
    <t>Total fiscal de Serviços</t>
  </si>
  <si>
    <t>Fiscal de Limpeza</t>
  </si>
  <si>
    <t>Custo Uniforme Técnico de Edificações</t>
  </si>
  <si>
    <t>fIscal</t>
  </si>
  <si>
    <t>Fiscal de limpeza</t>
  </si>
  <si>
    <t xml:space="preserve">Agente de limpeza </t>
  </si>
  <si>
    <t>Corda 16 mm</t>
  </si>
  <si>
    <t>un M./mês x  R$</t>
  </si>
  <si>
    <t>V - RESUMO DOS CUSTOS DIRETOS</t>
  </si>
  <si>
    <t>VI - COMPOSIÇÃO DO CUSTO UNITÁRIO</t>
  </si>
  <si>
    <t>Comprimento do Corrégo</t>
  </si>
  <si>
    <t>Largura do Corrégo</t>
  </si>
  <si>
    <t>Altura do Corrégo</t>
  </si>
  <si>
    <t>Área do Corrégo</t>
  </si>
  <si>
    <t>Escavadeira Hidráulica anfíbia</t>
  </si>
  <si>
    <t>Escavadeira Hidráulica Anfíbia</t>
  </si>
  <si>
    <t>selic</t>
  </si>
  <si>
    <t>Sicro 2 - E9576</t>
  </si>
  <si>
    <t>Escavadeira Hidráulica de Braço Longo</t>
  </si>
  <si>
    <t xml:space="preserve">Motorista </t>
  </si>
  <si>
    <t xml:space="preserve">DIMENSIONAMENTO </t>
  </si>
  <si>
    <t>MÃO DE OBRA</t>
  </si>
  <si>
    <t>Produtividade</t>
  </si>
  <si>
    <t>m³/mês</t>
  </si>
  <si>
    <t>Quantidade funcionários</t>
  </si>
  <si>
    <t>Volume mensal total</t>
  </si>
  <si>
    <t>Volume Mensal demolido/tratado²</t>
  </si>
  <si>
    <t>Quant de Escavadeira</t>
  </si>
  <si>
    <t>Quant de Pá carregadeira</t>
  </si>
  <si>
    <t>² Corresponde a aproximadamente 3% do volume total considerando as duas margens do rio</t>
  </si>
  <si>
    <t>ESCAVADEIRA HIDRÁULICA SOBRE ESTEIRAS, CAÇAMBA 1,20 M3, PESO OPERACIONAL 21 T, POTÊNCIA BRUTA 155 HP - CHP DIURNO. AF_06/2014</t>
  </si>
  <si>
    <t>PÁ CARREGADEIRA SOBRE RODAS, POTÊNCIA LÍQUIDA 128 HP, CAPACIDADE DA CAÇAMBA 1,7 A 2,8 M3, PESO OPERACIONAL 11632 KG - CHP DIURNO. AF_06/2014</t>
  </si>
  <si>
    <t>GRUPO GERADOR DIESEL, COM CARENAGEM, POTÊNCIA STANDART ENTRE 400 E 460 KVA, VELOCIDADE DE 1800 RPM, FREQUÊNCIA DE 60 HZ - CHP DIURNO. AF_05/2023</t>
  </si>
  <si>
    <t>CARGA, MANOBRA E DESCARGA DE ENTULHO EM CAMINHÃO BASCULANTE 14 M³ - CARGA COM ESCAVADEIRA HIDRÁULICA (CAÇAMBA DE 0,80 M³ / 111 HP) E DESCARGA LIVRE (UNIDADE: M3). AF_07/2020</t>
  </si>
  <si>
    <t>ESPALHAMENTO DE MATERIAL COM TRATOR DE ESTEIRAS. AF_09/2024</t>
  </si>
  <si>
    <t>SERVENTE COM ENCARGOS COMPLEMENTARES</t>
  </si>
  <si>
    <t xml:space="preserve">Quantidade de Serviço </t>
  </si>
  <si>
    <t>TRANSPORTE DE RESÍDUOS E ASSOREAMENTO EM CAMINHÃO BASCULANTE</t>
  </si>
  <si>
    <t>Volume (m³)</t>
  </si>
  <si>
    <t>Densidade aparente (ton/m³)</t>
  </si>
  <si>
    <t>Massa Anual (Ton)</t>
  </si>
  <si>
    <t>Massa Mensal (Ton)</t>
  </si>
  <si>
    <t>Escavadeiras</t>
  </si>
  <si>
    <t>Dragagem de Rio (*)</t>
  </si>
  <si>
    <t>TOTAL</t>
  </si>
  <si>
    <t>Considera-se dragagem de rio como sendo em 40% de sua extensão total, onde este percentual reflete sobre o difícil acesso</t>
  </si>
  <si>
    <t>Densidade de Matéria Orgânica</t>
  </si>
  <si>
    <t>Ton/m³</t>
  </si>
  <si>
    <t>Caminhões Basculantes 10M³</t>
  </si>
  <si>
    <t>unidades</t>
  </si>
  <si>
    <t>Capacidade do Basculhante 10M³</t>
  </si>
  <si>
    <t>ton</t>
  </si>
  <si>
    <t>Capacidade volume</t>
  </si>
  <si>
    <t>Quantidade de Viagens</t>
  </si>
  <si>
    <t>viagens</t>
  </si>
  <si>
    <t>Produtividade x Turno:</t>
  </si>
  <si>
    <t>m³/turno</t>
  </si>
  <si>
    <t>Média KM</t>
  </si>
  <si>
    <t>KM</t>
  </si>
  <si>
    <t>KM/dia por Veículo</t>
  </si>
  <si>
    <t>Total de M³/mês</t>
  </si>
  <si>
    <t>Total médio de até 30 KM/mês</t>
  </si>
  <si>
    <t>Total médio acima de 30 KM/mês</t>
  </si>
  <si>
    <t>DENSIDADE DE MATÉRIA DE ASSOREAMENTO, REFERÊNCIA</t>
  </si>
  <si>
    <t>https://www.gov.br/ana/pt-br/assuntos/monitoramento-e-eventos-criticos/monitoramento-hidrologico/orientacoes-manuais/entidades/guia-avaliacao-assoreamento-reservatorios-aneel-2000.pdf</t>
  </si>
  <si>
    <t>DENSIDADE DE MATÉRIA ORGÂNICA, REFERÊNCIA</t>
  </si>
  <si>
    <t>https://www.revistasuninter.com/revistameioambiente/index.php/meioAmbiente/article/view/933/415view/933/415</t>
  </si>
  <si>
    <t>QUANTIDADE DE VIAGENS</t>
  </si>
  <si>
    <t>²Quantidade de Viagens = tempo diário (8horas diárias) / tempo de ciclo (produtividade)</t>
  </si>
  <si>
    <t>MÉDIA DE KM</t>
  </si>
  <si>
    <t>³50 KM = Média de ida e volta do caminhão aos pontos mais afastados e descarregando no aterro.</t>
  </si>
  <si>
    <t>DIMENSIONAMENTO ATÉ 30 KM</t>
  </si>
  <si>
    <t>Quantidade de Serviço (30 km)</t>
  </si>
  <si>
    <t>SINAPI - 95875 - 01/2026</t>
  </si>
  <si>
    <t>DIMENSIONAMENTO ACIMA DE  30 KM</t>
  </si>
  <si>
    <t>Quantidade de Serviço (20 km)</t>
  </si>
  <si>
    <t>SINAPI - 93590 - 01/2026</t>
  </si>
  <si>
    <t>COMPOSIÇÃO DO CUSTO UNITÁRIO - ATÉ 30 KM</t>
  </si>
  <si>
    <t>R$/(m³xKm)</t>
  </si>
  <si>
    <t>COMPOSIÇÃO DO CUSTO UNITÁRIO - ACIMA DE 30 KM</t>
  </si>
  <si>
    <t xml:space="preserve">ADMINISTRAÇÃO LOCAL                                                                        </t>
  </si>
  <si>
    <t>Dias no ano:</t>
  </si>
  <si>
    <t>Domingos no ano:</t>
  </si>
  <si>
    <t>domingos</t>
  </si>
  <si>
    <t>Feriados no ano:</t>
  </si>
  <si>
    <t>Média dias normais:</t>
  </si>
  <si>
    <t>dias/ mês</t>
  </si>
  <si>
    <t>Quantidade:</t>
  </si>
  <si>
    <t>eq./mês</t>
  </si>
  <si>
    <t>Função</t>
  </si>
  <si>
    <t>Referência</t>
  </si>
  <si>
    <t>Custo Unitário</t>
  </si>
  <si>
    <t>Benefícios</t>
  </si>
  <si>
    <t>Uniformes</t>
  </si>
  <si>
    <t>Vigia</t>
  </si>
  <si>
    <t>Sicro - P9827</t>
  </si>
  <si>
    <t>SINAPI - 93572</t>
  </si>
  <si>
    <t>II - MATERIAIS E CONSUMO</t>
  </si>
  <si>
    <t>Materias e Consumo</t>
  </si>
  <si>
    <t>Concessionária de Água</t>
  </si>
  <si>
    <t>Concessionária de Energia</t>
  </si>
  <si>
    <t>Locação da Garagem</t>
  </si>
  <si>
    <t xml:space="preserve">Aquisição - Tenda 6x6 m - Canteiro itinerante (apoio) </t>
  </si>
  <si>
    <t xml:space="preserve">Locação - Banheiro Químico STD - Canteiro itinerante (apoio) </t>
  </si>
  <si>
    <t xml:space="preserve">Aquisição - Mesa com 4 cadeiras - Canteiro itinerante (apoio) </t>
  </si>
  <si>
    <t>Material de Escritório (1% do custo da MDO)</t>
  </si>
  <si>
    <t>Custo Total Materias e Consumo</t>
  </si>
  <si>
    <t>Fornecimento Equip. Informatica (1) - Composição Auxiliar</t>
  </si>
  <si>
    <t>Televisão</t>
  </si>
  <si>
    <t>Microcomputador / notebook</t>
  </si>
  <si>
    <t>Impressora</t>
  </si>
  <si>
    <t>Sub-total</t>
  </si>
  <si>
    <t>Amortização</t>
  </si>
  <si>
    <t xml:space="preserve">Custo Total </t>
  </si>
  <si>
    <t>TOTAL MATERIAIS E CONSUMO</t>
  </si>
  <si>
    <t>III - VEÍCULOS</t>
  </si>
  <si>
    <t>Veículos</t>
  </si>
  <si>
    <t>Quant. h</t>
  </si>
  <si>
    <t>Veículos Administrativos</t>
  </si>
  <si>
    <t>hrs x R$</t>
  </si>
  <si>
    <t>TOTAL DOS VEÍCULOS</t>
  </si>
  <si>
    <t>III - RESUMO DOS CUSTOS DIRETOS</t>
  </si>
  <si>
    <t>Materiais e Consumo</t>
  </si>
  <si>
    <t>ITEM 1</t>
  </si>
  <si>
    <t>TOTAL DOS CUSTOS DIRETOS</t>
  </si>
  <si>
    <t>ITEM 2</t>
  </si>
  <si>
    <t>ITEM 3</t>
  </si>
  <si>
    <t>IV - RATEIO SOBRE O CUSTO</t>
  </si>
  <si>
    <t>ITEM 4</t>
  </si>
  <si>
    <t>ITEM 5</t>
  </si>
  <si>
    <t>Rateio sobre o custo</t>
  </si>
  <si>
    <t>ITEM 6</t>
  </si>
  <si>
    <t>ITEM 7</t>
  </si>
  <si>
    <t>Total dos Custos Operacionais</t>
  </si>
  <si>
    <t>ITEM 8</t>
  </si>
  <si>
    <t>ITEM 9</t>
  </si>
  <si>
    <t>PARTICIPAÇÃO CUSTO ADMINISTRAÇÃO LOCAL</t>
  </si>
  <si>
    <t>%</t>
  </si>
  <si>
    <t>ITEM 10</t>
  </si>
  <si>
    <t>ITEM 11</t>
  </si>
  <si>
    <t>ITEM 12</t>
  </si>
  <si>
    <t>ITEM 13</t>
  </si>
  <si>
    <t>ADM</t>
  </si>
  <si>
    <t>COMPOSIÇÃO DE PRODUTIVIDADE DAS MÁQUINAS/VEÍCULOS</t>
  </si>
  <si>
    <t>VARIÁVEIS</t>
  </si>
  <si>
    <t>MÁQUINAS</t>
  </si>
  <si>
    <t>RETROESCAVADEIRA SOBRE RODAS COM CARREGADEIRA CAÇAMBA 0,79 M³ - 72HP</t>
  </si>
  <si>
    <t>MINICARREGADEIRA SOBRE RODAS, CAPACIDADE 646 Kg - 47 HP</t>
  </si>
  <si>
    <t>CAMINHÃO BASCULANTE 6 M3, PESO BRUTO TOTAL 16.000 KG, CARGA ÚTIL MÁXIMA 13.071 KG, DISTÂNCIA ENTRE EIXOS 4,80 M, POTÊNCIA 230 CV INCLUSIVE CAÇAMBA METÁLICA - CHP DIURNO. AF_06/2014</t>
  </si>
  <si>
    <t>Unidade</t>
  </si>
  <si>
    <t>A</t>
  </si>
  <si>
    <t xml:space="preserve">Capacidade </t>
  </si>
  <si>
    <t>B</t>
  </si>
  <si>
    <t>Fator de carga</t>
  </si>
  <si>
    <t>C</t>
  </si>
  <si>
    <t>Fator de conversão</t>
  </si>
  <si>
    <t>D</t>
  </si>
  <si>
    <t>Fator de Eficiência</t>
  </si>
  <si>
    <t>E</t>
  </si>
  <si>
    <t xml:space="preserve">Tempo fixo </t>
  </si>
  <si>
    <t>min</t>
  </si>
  <si>
    <t>F</t>
  </si>
  <si>
    <t>Tempo de ida</t>
  </si>
  <si>
    <t>G</t>
  </si>
  <si>
    <t xml:space="preserve">Tempo de retorno </t>
  </si>
  <si>
    <t xml:space="preserve"> OBS* Tempo de ciclo com base na distância de bairros mais afastados em relação ao aterro sanitário</t>
  </si>
  <si>
    <t>H</t>
  </si>
  <si>
    <t xml:space="preserve">Tempo do ciclo </t>
  </si>
  <si>
    <t>Produção Horária (m³/h)</t>
  </si>
  <si>
    <t>P = 60 . A . B . C . (D/H)</t>
  </si>
  <si>
    <t>Quant. de Equipamento</t>
  </si>
  <si>
    <t>Utilização Operativa</t>
  </si>
  <si>
    <t>Utilização Improdutiva</t>
  </si>
  <si>
    <t xml:space="preserve">Produção da equipe </t>
  </si>
  <si>
    <t>Fonte</t>
  </si>
  <si>
    <t>https://www.gov.br/dnit/pt-br/assuntos/planejamento-e-pesquisa/custos-e-pagamentos/custos-e-pagamentos-dnit/sistemas-de-custos/sicro_antiga/manuais-de-custos-de-infraestrutura-de-transportes/volume-12-producoes-de-equipes-mecanicas.rar/view</t>
  </si>
  <si>
    <t>Localidade</t>
  </si>
  <si>
    <t>LEITO</t>
  </si>
  <si>
    <t>Limpeza</t>
  </si>
  <si>
    <t>Carga horária produtiva</t>
  </si>
  <si>
    <t>Frota</t>
  </si>
  <si>
    <t>Frequência</t>
  </si>
  <si>
    <t>Volume Anual de Limpeza</t>
  </si>
  <si>
    <t>Volume Mensal de Limpeza</t>
  </si>
  <si>
    <t>Escavadeira Hidráulica</t>
  </si>
  <si>
    <t>Rio</t>
  </si>
  <si>
    <t>Retroescavadeira</t>
  </si>
  <si>
    <t>Córregos</t>
  </si>
  <si>
    <t>Canais edificados</t>
  </si>
  <si>
    <t>Escavadeira Hidráulica de braço longo</t>
  </si>
  <si>
    <t>Draga</t>
  </si>
  <si>
    <t>Pá Carregadeira</t>
  </si>
  <si>
    <t>Volume x Frequência</t>
  </si>
  <si>
    <t>Limite de Horas/mês</t>
  </si>
  <si>
    <t>Limite de m³ por máquina</t>
  </si>
  <si>
    <t>OBS*</t>
  </si>
  <si>
    <t>Foi considerada uma área de difícil acesso de 40%.</t>
  </si>
  <si>
    <t>CHP por Máquina / Mês</t>
  </si>
  <si>
    <t>CÓDIGO SINAPI</t>
  </si>
  <si>
    <t>SINAPI 88907</t>
  </si>
  <si>
    <t>SINAPI 5875</t>
  </si>
  <si>
    <t>SINAPI 90692</t>
  </si>
  <si>
    <t>DETERMINAÇÃO DAS ALTURAS ¹</t>
  </si>
  <si>
    <t>¹ Relatório de Impacto Ambiental para implantação da Barragem do Rio Ipojuca - Engenho do Maranhão - A APAC - Agência Pernambucana de Águas e Clima (http://www.cprh.pe.gov.br/downloads/Rima_das_barragens_do_rio_Ipojuca_Tudo.pdf) realizou Relatório Impacto Ambiental para implantação de Barragem no Rio Ipojuca. O relatório Estimativa do Assoreamento do Reservatório da Barragem do Rio Ipojuca – Engenho Maranhão chegou-se, com um volume máximo normal de acumulação de 50,5 milhões de m³ (cota 77) e um volume morto de 2.3 milhões de m³ (cota 63), a um volume assoreado da ordem de 2.5 milhões de m³ em 50 anos, ou seja, de 4.6% do volume máximo normal de acumulação, ou de 102% do volume morto, para o trecho em análise. Que acarretará uma camada de material sedimentado de espessura de 10 cm a 35cm de acordo com (https://www.apac.pe.gov.br/images/media/1569523666_PHA_Ipojuca_TOMO_I_VOL_2_Diagnostico_10.09.11.pdf)</t>
  </si>
  <si>
    <t>Uso do cavalo mecânico com Semirreboque ¹</t>
  </si>
  <si>
    <t>Considerou-se o uso de 2h diárias para o uso do Cavalo mecânico, sendo assim:</t>
  </si>
  <si>
    <t>Média dos dias normais</t>
  </si>
  <si>
    <t>Quantidade de horas mês</t>
  </si>
  <si>
    <t>Descrição</t>
  </si>
  <si>
    <t>Comprimento</t>
  </si>
  <si>
    <t>Largura</t>
  </si>
  <si>
    <t>Espessura</t>
  </si>
  <si>
    <t>Taxa</t>
  </si>
  <si>
    <t>Dragagem de canal executado com escavadeira hidráulica ANFÍBIA, para remoção de sedimentos e materiais acumulados em locais de difícil acesso.</t>
  </si>
  <si>
    <t>Alto do Moura</t>
  </si>
  <si>
    <t>Anel Viário</t>
  </si>
  <si>
    <t>Cedro</t>
  </si>
  <si>
    <t>Centro</t>
  </si>
  <si>
    <t>Cidade Jardim</t>
  </si>
  <si>
    <t>Cipó</t>
  </si>
  <si>
    <t>Indianópolis</t>
  </si>
  <si>
    <t>José Liberato</t>
  </si>
  <si>
    <t>Kennedy</t>
  </si>
  <si>
    <t>Mocós</t>
  </si>
  <si>
    <t>Petrópolis</t>
  </si>
  <si>
    <t>Riachão</t>
  </si>
  <si>
    <t>Salgado</t>
  </si>
  <si>
    <t>Santa Rosa</t>
  </si>
  <si>
    <t>São José</t>
  </si>
  <si>
    <t>Vassoural</t>
  </si>
  <si>
    <t>Total do item:</t>
  </si>
  <si>
    <t>COMPOSIÇÃO DE BDI</t>
  </si>
  <si>
    <t>DESONERADO</t>
  </si>
  <si>
    <t>COD</t>
  </si>
  <si>
    <t>DESCRIÇÃO</t>
  </si>
  <si>
    <t>Não ultrapassar a faixa de limites abaixo, caso tenha duvida sobre o tipo da obra, realizar consulta no ACORDÃO 2622/2013-TCU ou pedir orientações pra alguem da GIDUR.</t>
  </si>
  <si>
    <t>Despesas Indiretas</t>
  </si>
  <si>
    <t>AC</t>
  </si>
  <si>
    <t>Administração central</t>
  </si>
  <si>
    <t xml:space="preserve"> Para o tipo de obra “Construção de Edifícios”:</t>
  </si>
  <si>
    <t>Para o tipo de obra “Construção de Redes de Abastecimento de Água, Coleta de Esgoto e Construções Correlatas”:</t>
  </si>
  <si>
    <t>DF</t>
  </si>
  <si>
    <t>Despesas financeiras</t>
  </si>
  <si>
    <t>PARCELA DO BDI</t>
  </si>
  <si>
    <t>1 Quartil</t>
  </si>
  <si>
    <t>Médio</t>
  </si>
  <si>
    <t>3 Quartil</t>
  </si>
  <si>
    <t>R</t>
  </si>
  <si>
    <t>Riscos</t>
  </si>
  <si>
    <t>Administração Central</t>
  </si>
  <si>
    <t>Seguro e Garantia</t>
  </si>
  <si>
    <t>Risco</t>
  </si>
  <si>
    <t>Benefício</t>
  </si>
  <si>
    <t>Despesas Financeiras</t>
  </si>
  <si>
    <t>S + G</t>
  </si>
  <si>
    <t>Garantia/seguros</t>
  </si>
  <si>
    <t>Lucro</t>
  </si>
  <si>
    <t>L</t>
  </si>
  <si>
    <t>PIS, COFINS e ISSQN</t>
  </si>
  <si>
    <t>Conforme legislação específica</t>
  </si>
  <si>
    <t xml:space="preserve"> Para o tipo de obra “Construção de Rodovias e Ferrovias”:</t>
  </si>
  <si>
    <t>Para “Fornecimento de Materiais e Equipamentos”:</t>
  </si>
  <si>
    <t>I</t>
  </si>
  <si>
    <t>Impostos</t>
  </si>
  <si>
    <t>PIS</t>
  </si>
  <si>
    <t>COFINS</t>
  </si>
  <si>
    <t>ISS   (conforme legislação de cada município)</t>
  </si>
  <si>
    <t>Decreto 114 de 27/12/2024</t>
  </si>
  <si>
    <t xml:space="preserve">CPRB </t>
  </si>
  <si>
    <t xml:space="preserve">BDI = </t>
  </si>
  <si>
    <t>O valor final do BDI não pode ultrapassar os limites abaixo, quando não tiver desoneração do INSS na folha de pagamento, pois foram calculados sem desoneração:</t>
  </si>
  <si>
    <t>COTAÇÃO DE INSUMOS E EQUIPAMENTOS</t>
  </si>
  <si>
    <t>BANCO DE PREÇOS</t>
  </si>
  <si>
    <t>UND</t>
  </si>
  <si>
    <t>QTD</t>
  </si>
  <si>
    <t>BANCO DE PREÇO</t>
  </si>
  <si>
    <t>MÉDIA</t>
  </si>
  <si>
    <t>R$ 80,00</t>
  </si>
  <si>
    <t>R$ 70,30</t>
  </si>
  <si>
    <t>R$ 60,00</t>
  </si>
  <si>
    <t>R$ 50,00</t>
  </si>
  <si>
    <t>R$ 49,50</t>
  </si>
  <si>
    <t>R$ 48,99</t>
  </si>
  <si>
    <t>par</t>
  </si>
  <si>
    <t>R$ 38,95</t>
  </si>
  <si>
    <t>R$ 42,90</t>
  </si>
  <si>
    <t>R$ 44,90</t>
  </si>
  <si>
    <t>Bota botina Segurança Ocupacional EPI cano curto</t>
  </si>
  <si>
    <t>R$ 89,80</t>
  </si>
  <si>
    <t>R$ 126,44</t>
  </si>
  <si>
    <t>R$ 49,95</t>
  </si>
  <si>
    <t>R$ 21,00</t>
  </si>
  <si>
    <t>R$ 23,00</t>
  </si>
  <si>
    <t>R$ 14,68</t>
  </si>
  <si>
    <t>R$ 30,00</t>
  </si>
  <si>
    <t>R$ 52,60</t>
  </si>
  <si>
    <t>R$ 17,67</t>
  </si>
  <si>
    <t>R$ 39,69</t>
  </si>
  <si>
    <t>R$ 29,75</t>
  </si>
  <si>
    <t>R$ 10,00</t>
  </si>
  <si>
    <t>R$ 15,00</t>
  </si>
  <si>
    <t>R$ 31,50</t>
  </si>
  <si>
    <t>R$ 31,68</t>
  </si>
  <si>
    <t>R$ 32,20</t>
  </si>
  <si>
    <t>R$ 34,00</t>
  </si>
  <si>
    <t>R$ 150,00</t>
  </si>
  <si>
    <t>R$ 163,10</t>
  </si>
  <si>
    <t>R$ 159,98</t>
  </si>
  <si>
    <t>un</t>
  </si>
  <si>
    <t>R$ 140,00</t>
  </si>
  <si>
    <t>R$ 190,00</t>
  </si>
  <si>
    <t>R$ 200,00</t>
  </si>
  <si>
    <t>Pneu (275 x 80) recapado</t>
  </si>
  <si>
    <t>R$ 990,00</t>
  </si>
  <si>
    <t>R$ 747,00</t>
  </si>
  <si>
    <t>R$ 1.000,00</t>
  </si>
  <si>
    <t>Diesel</t>
  </si>
  <si>
    <t>R$ 5,70</t>
  </si>
  <si>
    <t>R$ 4,74</t>
  </si>
  <si>
    <t>R$ 5,74</t>
  </si>
  <si>
    <t>Óleo mineral carter</t>
  </si>
  <si>
    <t>lts</t>
  </si>
  <si>
    <t>R$ 29,00</t>
  </si>
  <si>
    <t>R$ 21,85</t>
  </si>
  <si>
    <t>Óleo transmissão</t>
  </si>
  <si>
    <t>R$ 36,00</t>
  </si>
  <si>
    <t>R$ 25,57</t>
  </si>
  <si>
    <t>R$ 43,00</t>
  </si>
  <si>
    <t>Óleo Hidráulico</t>
  </si>
  <si>
    <t>R$ 25,00</t>
  </si>
  <si>
    <t>R$ 39,90</t>
  </si>
  <si>
    <t>R$ 94,45</t>
  </si>
  <si>
    <t>R$ 120,00</t>
  </si>
  <si>
    <t>R$ 71,66</t>
  </si>
  <si>
    <t>Óculos de proteção</t>
  </si>
  <si>
    <t>R$ 8,50</t>
  </si>
  <si>
    <t>R$ 7,90</t>
  </si>
  <si>
    <t>R$ 57,00</t>
  </si>
  <si>
    <t>R$ 55,80</t>
  </si>
  <si>
    <t>Roçadeira Costal</t>
  </si>
  <si>
    <t>R$ 2.730,57</t>
  </si>
  <si>
    <t>R$ 1.099,90</t>
  </si>
  <si>
    <t>R$ 1.395,00</t>
  </si>
  <si>
    <t>Carrinho de mão com roda</t>
  </si>
  <si>
    <t>R$ 300,00</t>
  </si>
  <si>
    <t>R$ 223,00</t>
  </si>
  <si>
    <t>R$ 262,50</t>
  </si>
  <si>
    <t>R$ 61,50</t>
  </si>
  <si>
    <t>R$ 57,80</t>
  </si>
  <si>
    <t>R$ 75,00</t>
  </si>
  <si>
    <t>R$ 76,00</t>
  </si>
  <si>
    <t>R$ 72,50</t>
  </si>
  <si>
    <t>R$ 33,63</t>
  </si>
  <si>
    <t>R$ 26,95</t>
  </si>
  <si>
    <t>R$ 17,13</t>
  </si>
  <si>
    <t>R$ 18,15</t>
  </si>
  <si>
    <t>Cone de sinalização</t>
  </si>
  <si>
    <t>R$ 86,50</t>
  </si>
  <si>
    <t>R$ 39,60</t>
  </si>
  <si>
    <t>Corda 16mm (m)</t>
  </si>
  <si>
    <t>R$ 6,20</t>
  </si>
  <si>
    <t>R$ 4,10</t>
  </si>
  <si>
    <t>R$ 5,00</t>
  </si>
  <si>
    <t>R$ 45,00</t>
  </si>
  <si>
    <t>R$ 23,30</t>
  </si>
  <si>
    <t>Protetor auricular</t>
  </si>
  <si>
    <t>R$ 33,00</t>
  </si>
  <si>
    <t>R$ 74,63</t>
  </si>
  <si>
    <t>R$ 39,70</t>
  </si>
  <si>
    <t>Pneu (275 x 80)</t>
  </si>
  <si>
    <t>R$ 1.662,00</t>
  </si>
  <si>
    <t>R$ 1.650,00</t>
  </si>
  <si>
    <t>R$ 1.450,00</t>
  </si>
  <si>
    <t>Protetor Solar Fator 15</t>
  </si>
  <si>
    <t>R$ 27,50</t>
  </si>
  <si>
    <t>R$ 21,99</t>
  </si>
  <si>
    <t>Tenda 6x6</t>
  </si>
  <si>
    <t>Conjunto 1 Mesa 4 Cadeiras</t>
  </si>
  <si>
    <t>EQUIPAMENTOS/ SERVIÇOS CONTRATADOS</t>
  </si>
  <si>
    <t>VALOR UNIT</t>
  </si>
  <si>
    <t>Ônibus Urbano</t>
  </si>
  <si>
    <t>R$ 848.900,00</t>
  </si>
  <si>
    <t>R$ 520.600,00</t>
  </si>
  <si>
    <t>R$ 558.000,00</t>
  </si>
  <si>
    <t>Chassi Caminhão PBT 13.000 kg (VW 13.180 - Delivery)</t>
  </si>
  <si>
    <t>Chassi VW 17.220</t>
  </si>
  <si>
    <t>Serviço de rastreamento</t>
  </si>
  <si>
    <t>R$ 1.999,99</t>
  </si>
  <si>
    <t>R$ 2.185,00</t>
  </si>
  <si>
    <t>R$ 2.015,99</t>
  </si>
  <si>
    <t>R$ 1.050,00</t>
  </si>
  <si>
    <t>R$ 2.440,00</t>
  </si>
  <si>
    <t>R$ 2.320,00</t>
  </si>
  <si>
    <t>R$ 2.850,00</t>
  </si>
  <si>
    <t>R$ 3.349,00</t>
  </si>
  <si>
    <t>R$ 2.890,00</t>
  </si>
  <si>
    <t>Televisão 55 POLEGADAS</t>
  </si>
  <si>
    <t>R$ 2.655,48</t>
  </si>
  <si>
    <t>R$ 2.650,00</t>
  </si>
  <si>
    <t>R$ 2.800,50</t>
  </si>
  <si>
    <t>und.</t>
  </si>
  <si>
    <t>SERVIÇOS CONTRATADOS</t>
  </si>
  <si>
    <t>VALOR</t>
  </si>
  <si>
    <t>Veículo para Fiscalização</t>
  </si>
  <si>
    <t>diária</t>
  </si>
  <si>
    <t>R$ 250,00</t>
  </si>
  <si>
    <t>R$ 229,90</t>
  </si>
  <si>
    <t>R$ 231,00</t>
  </si>
  <si>
    <t>Lavagem de caminhão</t>
  </si>
  <si>
    <t>R$ 160,00</t>
  </si>
  <si>
    <t>R$ 400,00</t>
  </si>
  <si>
    <t>hrs</t>
  </si>
  <si>
    <t>R$ 225,00</t>
  </si>
  <si>
    <t>R$ 228,33</t>
  </si>
  <si>
    <t>R$ 182,00</t>
  </si>
  <si>
    <t>Caminhão Basculante 6 m3</t>
  </si>
  <si>
    <t>R$ 192,00</t>
  </si>
  <si>
    <t>1. FONTES CONSULTADAS:</t>
  </si>
  <si>
    <t>BANCO DE PREÇOS (SITE GOVERNAMENTAL)</t>
  </si>
  <si>
    <t>INSUMOS, MATERIAIS E EQUIPAMENTOS</t>
  </si>
  <si>
    <t>VALOR/2025</t>
  </si>
  <si>
    <t>Operador de Máquina</t>
  </si>
  <si>
    <t>mês</t>
  </si>
  <si>
    <t>SINAPI 101431 - 01/2026</t>
  </si>
  <si>
    <t>Vale Refeição/Funcionário</t>
  </si>
  <si>
    <t>Motorista de caminhão Basculante</t>
  </si>
  <si>
    <t>Acordo Coletiva Motoristas+percentual SM</t>
  </si>
  <si>
    <t>Dias/trab./ano</t>
  </si>
  <si>
    <t>Encarregado de operações</t>
  </si>
  <si>
    <t>SINAPI 93572 01/2026</t>
  </si>
  <si>
    <t>Meses/ano</t>
  </si>
  <si>
    <t xml:space="preserve"> SINAPI 100534 - 01/2026</t>
  </si>
  <si>
    <t>Dias/trab./mês</t>
  </si>
  <si>
    <t>Agente de Limpeza</t>
  </si>
  <si>
    <t>Salário Mínimo 2026</t>
  </si>
  <si>
    <t>Custo de refeição</t>
  </si>
  <si>
    <t>CCT PE 2025</t>
  </si>
  <si>
    <t>Sicro - P9827 10/2025</t>
  </si>
  <si>
    <t>Motorista veiculos leves</t>
  </si>
  <si>
    <t xml:space="preserve">Acordo Coletiva Motoristas+percentual SM
</t>
  </si>
  <si>
    <t>Refeições / dia</t>
  </si>
  <si>
    <t>CUSTOS</t>
  </si>
  <si>
    <t>Valor por mês</t>
  </si>
  <si>
    <t>http://www.seac-pe.com.br/pdfs/2025/CCT%202025%20-%20STEALMOAIC.pdf</t>
  </si>
  <si>
    <t>Salário Encarregado</t>
  </si>
  <si>
    <t>https://www.gov.br/esocial/pt-br/noticias/novo-salario-minimo-2026-veja-como-registrar-o-reajuste-no-esocial-domestico</t>
  </si>
  <si>
    <t>Percentual SM</t>
  </si>
  <si>
    <t>salário mínimo 2026 / salário mínimo 2025</t>
  </si>
  <si>
    <t>Vale Refeição</t>
  </si>
  <si>
    <t>Passagem de Ônibus</t>
  </si>
  <si>
    <t>unid</t>
  </si>
  <si>
    <t>https://g1.globo.com/pe/caruaru-regiao/noticia/2023/09/06/passagem-de-onibus-sobe-para-r-480-em-caruaru.ghtml</t>
  </si>
  <si>
    <t>FONTE</t>
  </si>
  <si>
    <t>https://agenciagov.ebc.com.br/noticias/202412/salario-minimo-e-de-r-1-518-a-partir-desta-quarta-1deg</t>
  </si>
  <si>
    <t>MATERIAIS</t>
  </si>
  <si>
    <t>Banco de Preços</t>
  </si>
  <si>
    <t xml:space="preserve">Protetor auricular </t>
  </si>
  <si>
    <t>Protetor solar fator 15</t>
  </si>
  <si>
    <t xml:space="preserve">VALOR UNIT </t>
  </si>
  <si>
    <t>Escavadeira Hidráulica sobre esteiras com caçamba de 1,20 m³</t>
  </si>
  <si>
    <t>SINAPI 14525 12/2025</t>
  </si>
  <si>
    <t>Escavadeira Hidráulica de braço longo (longo alcance) sobre esteiras</t>
  </si>
  <si>
    <t>SINAPI 45112 12/2025</t>
  </si>
  <si>
    <t>Retroescavadeira sobre rodas com carregadeira, tração 4x4</t>
  </si>
  <si>
    <t>SINAPI 36531 12/2025</t>
  </si>
  <si>
    <t>Minicarregadeira sobre rodas</t>
  </si>
  <si>
    <t>SINAPI 37514 12/2025</t>
  </si>
  <si>
    <t>Caminhão basculante 6m³</t>
  </si>
  <si>
    <t>SINAPI 37733 12/2025</t>
  </si>
  <si>
    <t>Transporte com caminhão basculante de 10m³, até 30KM</t>
  </si>
  <si>
    <t>m³/km</t>
  </si>
  <si>
    <t>SINAPI 95875 - 01/2026</t>
  </si>
  <si>
    <t>Transporte com caminhão basculante de 10m³, adicional acima de 30km</t>
  </si>
  <si>
    <t>SINAPI 93590 - 01/2026</t>
  </si>
  <si>
    <t xml:space="preserve">Ônibus Urbano </t>
  </si>
  <si>
    <r>
      <rPr>
        <u/>
        <sz val="11"/>
        <color rgb="FF000000"/>
        <rFont val="Calibri"/>
      </rPr>
      <t xml:space="preserve">Tabela FIPE - 01/2026 </t>
    </r>
    <r>
      <rPr>
        <u/>
        <sz val="11"/>
        <color rgb="FF1155CC"/>
        <rFont val="Calibri"/>
      </rPr>
      <t>https://veiculos.fipe.org.br</t>
    </r>
  </si>
  <si>
    <t>14878 - EMOP (RJ) 11/2025</t>
  </si>
  <si>
    <t>Caminhão toco ( Cabine e Chassis )</t>
  </si>
  <si>
    <t>SINAPI 44058 12/2025</t>
  </si>
  <si>
    <t>Aquisição de tenda 6x6</t>
  </si>
  <si>
    <t>Aquisição de 1 mesa e 4 cadeiras</t>
  </si>
  <si>
    <t>Escavação de Valas com profundidade Maior que 1,5M até 3M</t>
  </si>
  <si>
    <t>SINAPI 102287</t>
  </si>
  <si>
    <t>Escavação de Valas com profundidade até 1,5M</t>
  </si>
  <si>
    <t>SINAPI 90100</t>
  </si>
  <si>
    <t>Trator de esteiras CHI</t>
  </si>
  <si>
    <t>hora</t>
  </si>
  <si>
    <t>SINAPI - 5853</t>
  </si>
  <si>
    <t>Trator de esteiras CHP</t>
  </si>
  <si>
    <t>SINAPI - 5851</t>
  </si>
  <si>
    <t>Draga de sucção e recalque com potência da bomba de 483 kW CHI</t>
  </si>
  <si>
    <t>SICRO - E9636</t>
  </si>
  <si>
    <t>Draga de sucção e recalque com potência da bomba de 483 kW CHP</t>
  </si>
  <si>
    <t>Cavalo mecânico com semirreboque capacidade de 32t CHI</t>
  </si>
  <si>
    <t>SICRO E9666</t>
  </si>
  <si>
    <t>Cavalo mecânico com semirreboque capacidade de 32t CHP</t>
  </si>
  <si>
    <t>Escavadeira hidráulica de braço longo CHI</t>
  </si>
  <si>
    <t>SINAPI 104717</t>
  </si>
  <si>
    <t>Escavadeira hidráulica de braço longo CHP</t>
  </si>
  <si>
    <t>SINAPI 104716</t>
  </si>
  <si>
    <t>Escavadeira hidráulica sobre esteiras CHI</t>
  </si>
  <si>
    <t>SINAPI - 88908</t>
  </si>
  <si>
    <t>Escavadeira hidráulica sobre esteiras CHP</t>
  </si>
  <si>
    <t>SINAPI - 88907</t>
  </si>
  <si>
    <t>Pá carregadeira sobre rodas CHI</t>
  </si>
  <si>
    <t>SINAPI - 5942</t>
  </si>
  <si>
    <t>Pá carregadeira sobre rodas CHP</t>
  </si>
  <si>
    <t>SINAPI - 5940</t>
  </si>
  <si>
    <t>Grupo gerador Diesel</t>
  </si>
  <si>
    <t>SINAPI - 104688</t>
  </si>
  <si>
    <t>Carga, Manobra e Descarga de entulho em caminhão basculante 14m³ CHP</t>
  </si>
  <si>
    <t>SINAPI - 100983</t>
  </si>
  <si>
    <t>Espalhamento de material com trator de esteiras</t>
  </si>
  <si>
    <t>SINAPI - 100574</t>
  </si>
  <si>
    <t>Servente com encargos complementares</t>
  </si>
  <si>
    <t>SINAPI 88316</t>
  </si>
  <si>
    <t xml:space="preserve">Locação de cabine sanitária STD </t>
  </si>
  <si>
    <t>Contrato da SESP</t>
  </si>
  <si>
    <t xml:space="preserve">COMPOSIÇÃO DE ENCARGOS SOCIAIS MÁXIMOS - DESONERADO                          </t>
  </si>
  <si>
    <t>HORISTA</t>
  </si>
  <si>
    <t>MENSALISTA</t>
  </si>
  <si>
    <r>
      <rPr>
        <b/>
        <sz val="9"/>
        <color rgb="FF000000"/>
        <rFont val="Calibri"/>
      </rPr>
      <t>12 x 36</t>
    </r>
  </si>
  <si>
    <t>INSS</t>
  </si>
  <si>
    <t>Artigo 22 Inciso I Lei 8.212/91</t>
  </si>
  <si>
    <t>SESI</t>
  </si>
  <si>
    <t>Decreto 61.836/67</t>
  </si>
  <si>
    <t>SENAI</t>
  </si>
  <si>
    <t>Decreto 61.843/67</t>
  </si>
  <si>
    <t>INCRA</t>
  </si>
  <si>
    <t>Lei 7787 de 30/06/89 e DL 1146/70</t>
  </si>
  <si>
    <t>SEBRAE</t>
  </si>
  <si>
    <t>Decreto 99.570/90</t>
  </si>
  <si>
    <t>Salário Educação</t>
  </si>
  <si>
    <t>Artigo 3º Inciso I Decreto 87.043/82</t>
  </si>
  <si>
    <t>Seguro Acidente do Trabalho</t>
  </si>
  <si>
    <t>Decreto 6.042/2007 LEI 10.666/2003</t>
  </si>
  <si>
    <t>F.G.T.S.</t>
  </si>
  <si>
    <t>Artigo 15 Lei 8036/90 e Art. 7º Inciso III CF/88</t>
  </si>
  <si>
    <t>SECONCI</t>
  </si>
  <si>
    <r>
      <rPr>
        <b/>
        <sz val="9"/>
        <color rgb="FF000000"/>
        <rFont val="Calibri"/>
      </rPr>
      <t>TOTAL DO GRUPO “A”</t>
    </r>
  </si>
  <si>
    <r>
      <rPr>
        <b/>
        <sz val="9"/>
        <color rgb="FF000000"/>
        <rFont val="Calibri"/>
      </rPr>
      <t>12 x 36</t>
    </r>
  </si>
  <si>
    <t>Repouso Semanal Remunerado</t>
  </si>
  <si>
    <t>Feriados</t>
  </si>
  <si>
    <t>Auxílio - Enfermidade</t>
  </si>
  <si>
    <t>Artigo 18 Lei 8.212/91 e artigo 476 CLT</t>
  </si>
  <si>
    <t>13º Salário</t>
  </si>
  <si>
    <t>Lei 4090/62 Inciso VIII Art. 7 CF 88</t>
  </si>
  <si>
    <t>Licença Paternidade</t>
  </si>
  <si>
    <t>Lei 13.527/2016</t>
  </si>
  <si>
    <t>Faltas Justificadas</t>
  </si>
  <si>
    <t>Artigo 473 e 822 da CLT</t>
  </si>
  <si>
    <t>Dias de Chuva</t>
  </si>
  <si>
    <t>Auxílio Acidente de Trabalho</t>
  </si>
  <si>
    <t>Lei 6.367/76 e Artigo 476 da CLT</t>
  </si>
  <si>
    <t>Férias Gozadas</t>
  </si>
  <si>
    <t>Artigo 142º DL 5.542/42 e Art 7 CF Inc XVII</t>
  </si>
  <si>
    <t>Salário Maternidade</t>
  </si>
  <si>
    <t>TOTAL DO GRUPO “B”</t>
  </si>
  <si>
    <r>
      <rPr>
        <b/>
        <sz val="9"/>
        <color rgb="FF000000"/>
        <rFont val="Calibri"/>
      </rPr>
      <t>12 x 36</t>
    </r>
  </si>
  <si>
    <t>Aviso Prévio Indenizado</t>
  </si>
  <si>
    <t>Artigo 487 CLT e Inciso XXI do Artigo 7º CF/88</t>
  </si>
  <si>
    <t>Aviso Prévio Trabalhado</t>
  </si>
  <si>
    <t xml:space="preserve">CLT Artigo 488 § Único e Artigo 7 Inciso XXI da CF/88
</t>
  </si>
  <si>
    <t>Férias Indenizadas</t>
  </si>
  <si>
    <t xml:space="preserve">Artigo 146 e § Único
</t>
  </si>
  <si>
    <t>Depósito Rescisão sem Justa Causa</t>
  </si>
  <si>
    <t>Indenização Adicional</t>
  </si>
  <si>
    <t xml:space="preserve">Artigo 9º 7.238/84
</t>
  </si>
  <si>
    <t>TOTAL DO GRUPO “C”</t>
  </si>
  <si>
    <r>
      <rPr>
        <b/>
        <sz val="9"/>
        <color rgb="FF000000"/>
        <rFont val="Calibri"/>
      </rPr>
      <t>12 x 36</t>
    </r>
  </si>
  <si>
    <t>Reincidência de Grupo A sobre Grupo B</t>
  </si>
  <si>
    <t>Reincidência de Grupo A sobre Aviso Prévio Trabalhado e Reincidência do FGTS sobre Aviso Prévio Indenizado</t>
  </si>
  <si>
    <t>TOTAL DO GRUPO “D”</t>
  </si>
  <si>
    <r>
      <rPr>
        <b/>
        <sz val="9"/>
        <color rgb="FF000000"/>
        <rFont val="Calibri"/>
      </rPr>
      <t>12 x 36</t>
    </r>
  </si>
  <si>
    <t>TOTAL DO GRUPO (A+B+C+D)</t>
  </si>
  <si>
    <t xml:space="preserve">Artigos 22º e 28º Lei 8.212/91
</t>
  </si>
  <si>
    <r>
      <rPr>
        <b/>
        <sz val="9"/>
        <color rgb="FF000000"/>
        <rFont val="Calibri"/>
      </rPr>
      <t>TOTAL DOS ENCARGOS</t>
    </r>
  </si>
  <si>
    <t>Fonte: Informação Dias de Chuva - INMET</t>
  </si>
  <si>
    <t>CRONOGRAMA FÍSICO-FINANCEIRO</t>
  </si>
  <si>
    <t>UNID.</t>
  </si>
  <si>
    <t>FIS/FIN.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</si>
  <si>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</si>
  <si>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</si>
  <si>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</si>
  <si>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</si>
  <si>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</si>
  <si>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</si>
  <si>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</si>
  <si>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</si>
  <si>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</si>
  <si>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</si>
  <si>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</si>
  <si>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</si>
  <si>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ACUMULATIVO</t>
  </si>
  <si>
    <t>FÍSICO</t>
  </si>
  <si>
    <t>FLUXO MENSAL DOS SERVIÇOS</t>
  </si>
  <si>
    <t>TOTAL ACUMULADO MENSAL</t>
  </si>
  <si>
    <t>SINAPI MAIO/ 2025 - PE</t>
  </si>
  <si>
    <t>ONE</t>
  </si>
  <si>
    <t>CUSTO sem BDI</t>
  </si>
  <si>
    <t>REFERENCIA</t>
  </si>
  <si>
    <t>PREÇO UNIT.</t>
  </si>
  <si>
    <t>PREÇO UNIT. C/BDI</t>
  </si>
  <si>
    <t>DES</t>
  </si>
  <si>
    <t>Desonerado</t>
  </si>
  <si>
    <t>Não Desonerado</t>
  </si>
  <si>
    <t>CHP</t>
  </si>
  <si>
    <t>CHI</t>
  </si>
  <si>
    <t>1.</t>
  </si>
  <si>
    <t>Execução de serviço com escavadeira hidráulica para retirada de resíduos sólidos urbanos, regularização de taludes em margens de rio.</t>
  </si>
  <si>
    <t>SINAPI CHP 88907</t>
  </si>
  <si>
    <t>SINAPI CHI 88908</t>
  </si>
  <si>
    <t>2.</t>
  </si>
  <si>
    <t>Execução de serviço com retroescavadeira para retirada de resíduos sólidos urbanos, regularização de taludes em margens de córregos ou canais.</t>
  </si>
  <si>
    <t>SINAPI - 5875</t>
  </si>
  <si>
    <t>SINAPI CHP 5875</t>
  </si>
  <si>
    <t>SINAPI CHI 5877</t>
  </si>
  <si>
    <t>3.</t>
  </si>
  <si>
    <t>Execução de serviço com minicarregadeira sobre rodas para retirada de resíduos sólidos urbanos em córregos e canais edificados.</t>
  </si>
  <si>
    <t>SINAPI - 90692</t>
  </si>
  <si>
    <t>SINAPI CHP 90692</t>
  </si>
  <si>
    <t>SINAPI CHI 90693</t>
  </si>
  <si>
    <t>4.</t>
  </si>
  <si>
    <t>Transporte - carga/descarga de resíduos em caminhão basculante</t>
  </si>
  <si>
    <t>TON</t>
  </si>
  <si>
    <t xml:space="preserve">Composição - 1. TRANSPORTE </t>
  </si>
  <si>
    <t>SINAPI CHP 5811</t>
  </si>
  <si>
    <t>SINAPI CHI 5961</t>
  </si>
  <si>
    <t>5.</t>
  </si>
  <si>
    <t>Execução de serviço de Limpeza e Capinação de Margem do Rio</t>
  </si>
  <si>
    <t>Composição - 2. LIMP.RIO</t>
  </si>
  <si>
    <t>6.</t>
  </si>
  <si>
    <t>Execução de serviço de  Remoção de plantas aquáticas</t>
  </si>
  <si>
    <t>Composição - 3. PLANT.AQUA</t>
  </si>
  <si>
    <t>7.</t>
  </si>
  <si>
    <t>Execução de Limpeza e Capinação de Margens de Canais</t>
  </si>
  <si>
    <t>Composição - 4. LIMP.CANAL</t>
  </si>
  <si>
    <t>VALOR TOTAL</t>
  </si>
  <si>
    <t>Selic (março/25)</t>
  </si>
  <si>
    <t>CÓDIGO</t>
  </si>
  <si>
    <t>SINAPI</t>
  </si>
  <si>
    <t>Composição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</si>
</sst>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164" formatCode="_([$R$ -416]* #,##0.00_);_([$R$ -416]* \(#,##0.00\);_([$R$ -416]* &quot;-&quot;??_);_(@_)"/>
    <numFmt numFmtId="165" formatCode="[$R$ -416]#,##0.00"/>
    <numFmt numFmtId="166" formatCode="#,##0.00\ ;&quot; (&quot;#,##0.00\);&quot; -&quot;#\ ;@\ "/>
    <numFmt numFmtId="167" formatCode="_(* #,##0.0_);_(* \(#,##0.0\);_(* &quot;-&quot;??_);_(@_)"/>
    <numFmt numFmtId="168" formatCode="_(* #,##0.00_);_(* \(#,##0.00\);_(* &quot;-&quot;??_);_(@_)"/>
    <numFmt numFmtId="169" formatCode="&quot;R$&quot;\ #,##0.00"/>
    <numFmt numFmtId="170" formatCode="#,##0.00\ ;&quot; (&quot;#,##0.00\);&quot; -&quot;#.00\ ;@\ "/>
    <numFmt numFmtId="171" formatCode="_-&quot;R$&quot;\ * #,##0.00_-;\-&quot;R$&quot;\ * #,##0.00_-;_-&quot;R$&quot;\ * &quot;-&quot;??_-;_-@"/>
    <numFmt numFmtId="172" formatCode="_(* #,##0_);_(* \(#,##0\);_(* &quot;-&quot;??_);_(@_)"/>
    <numFmt numFmtId="173" formatCode="0.0"/>
    <numFmt numFmtId="174" formatCode="_-* #,##0.00_-;\-* #,##0.00_-;_-* &quot;-&quot;??_-;_-@"/>
    <numFmt numFmtId="175" formatCode="0.0000"/>
    <numFmt numFmtId="176" formatCode="_-&quot;R$&quot;\ * #,##0.000_-;\-&quot;R$&quot;\ * #,##0.000_-;_-&quot;R$&quot;\ * &quot;-&quot;??_-;_-@"/>
    <numFmt numFmtId="177" formatCode="#,##0.0"/>
    <numFmt numFmtId="178" formatCode="#,##0\ ;&quot; (&quot;#,##0\);&quot; -&quot;#\ ;@\ "/>
    <numFmt numFmtId="179" formatCode="[$R$]#,##0.00"/>
    <numFmt numFmtId="180" formatCode="_(* #,##0.000_);_(* \(#,##0.000\);_(* &quot;-&quot;??_);_(@_)"/>
    <numFmt numFmtId="181" formatCode="_(* #,##0.0000000_);_(* \(#,##0.0000000\);_(* &quot;-&quot;??_);_(@_)"/>
    <numFmt numFmtId="182" formatCode="#,##0.000000"/>
    <numFmt numFmtId="183" formatCode="#,##0.0000"/>
    <numFmt numFmtId="184" formatCode="d\.m\.yyyy"/>
    <numFmt numFmtId="185" formatCode="#,##0.00_ ;\-#,##0.00\ "/>
  </numFmts>
  <fonts count="82" x14ac:knownFonts="1">
    <font>
      <sz val="10"/>
      <color rgb="FF000000"/>
      <name val="Arial"/>
      <scheme val="minor"/>
    </font>
    <font>
      <sz val="11"/>
      <color theme="1"/>
      <name val="Calibri"/>
    </font>
    <font>
      <sz val="11"/>
      <color rgb="FF000000"/>
      <name val="Calibri"/>
    </font>
    <font>
      <sz val="13"/>
      <color theme="1"/>
      <name val="Calibri"/>
    </font>
    <font>
      <sz val="10"/>
      <name val="Arial"/>
    </font>
    <font>
      <b/>
      <sz val="13"/>
      <color theme="1"/>
      <name val="Calibri"/>
    </font>
    <font>
      <sz val="10"/>
      <color theme="1"/>
      <name val="Calibri"/>
    </font>
    <font>
      <b/>
      <sz val="10"/>
      <color theme="1"/>
      <name val="Arial"/>
    </font>
    <font>
      <sz val="10"/>
      <color theme="1"/>
      <name val="Arial"/>
    </font>
    <font>
      <b/>
      <sz val="11"/>
      <color theme="1"/>
      <name val="Calibri"/>
    </font>
    <font>
      <b/>
      <sz val="18"/>
      <color theme="1"/>
      <name val="Calibri"/>
    </font>
    <font>
      <sz val="9"/>
      <color theme="1"/>
      <name val="Calibri"/>
    </font>
    <font>
      <b/>
      <sz val="9"/>
      <color theme="1"/>
      <name val="Calibri"/>
    </font>
    <font>
      <b/>
      <sz val="10"/>
      <color theme="1"/>
      <name val="Calibri"/>
    </font>
    <font>
      <sz val="9"/>
      <color rgb="FFCCCCCC"/>
      <name val="Calibri"/>
    </font>
    <font>
      <sz val="9"/>
      <color rgb="FF000000"/>
      <name val="Calibri"/>
    </font>
    <font>
      <sz val="10"/>
      <color theme="1"/>
      <name val="Arial"/>
      <scheme val="minor"/>
    </font>
    <font>
      <sz val="9"/>
      <color theme="0"/>
      <name val="Calibri"/>
    </font>
    <font>
      <sz val="9"/>
      <color rgb="FFFFFFFF"/>
      <name val="Calibri"/>
    </font>
    <font>
      <u/>
      <sz val="10"/>
      <color rgb="FFB7B7B7"/>
      <name val="Calibri"/>
    </font>
    <font>
      <u/>
      <sz val="9"/>
      <color theme="1"/>
      <name val="Calibri"/>
    </font>
    <font>
      <sz val="10"/>
      <color rgb="FF999999"/>
      <name val="Calibri"/>
    </font>
    <font>
      <u/>
      <sz val="10"/>
      <color rgb="FF999999"/>
      <name val="Calibri"/>
    </font>
    <font>
      <sz val="9"/>
      <color rgb="FFFF00FF"/>
      <name val="Calibri"/>
    </font>
    <font>
      <b/>
      <sz val="9"/>
      <color rgb="FF000000"/>
      <name val="Calibri"/>
    </font>
    <font>
      <b/>
      <i/>
      <sz val="9"/>
      <color theme="1"/>
      <name val="Calibri"/>
    </font>
    <font>
      <i/>
      <sz val="9"/>
      <color theme="1"/>
      <name val="Calibri"/>
    </font>
    <font>
      <b/>
      <sz val="10"/>
      <color theme="1"/>
      <name val="Calibri"/>
    </font>
    <font>
      <sz val="10"/>
      <color theme="1"/>
      <name val="Calibri"/>
    </font>
    <font>
      <u/>
      <sz val="10"/>
      <color rgb="FF999999"/>
      <name val="Calibri"/>
    </font>
    <font>
      <b/>
      <sz val="14"/>
      <color theme="1"/>
      <name val="Calibri"/>
    </font>
    <font>
      <sz val="9"/>
      <color rgb="FFA5A5A5"/>
      <name val="Calibri"/>
    </font>
    <font>
      <i/>
      <sz val="9"/>
      <color rgb="FF000000"/>
      <name val="Calibri"/>
    </font>
    <font>
      <b/>
      <sz val="16"/>
      <color theme="1"/>
      <name val="Calibri"/>
    </font>
    <font>
      <b/>
      <sz val="12"/>
      <color theme="1"/>
      <name val="Calibri"/>
    </font>
    <font>
      <b/>
      <sz val="9"/>
      <color rgb="FFCC0000"/>
      <name val="Calibri"/>
    </font>
    <font>
      <u/>
      <sz val="10"/>
      <color rgb="FF0000FF"/>
      <name val="Calibri"/>
    </font>
    <font>
      <b/>
      <sz val="12"/>
      <color rgb="FF000000"/>
      <name val="Calibri"/>
    </font>
    <font>
      <u/>
      <sz val="9"/>
      <color rgb="FFB7B7B7"/>
      <name val="Calibri"/>
    </font>
    <font>
      <b/>
      <sz val="11"/>
      <color rgb="FF000000"/>
      <name val="Arial"/>
    </font>
    <font>
      <b/>
      <sz val="10"/>
      <color rgb="FF000000"/>
      <name val="Arial"/>
    </font>
    <font>
      <b/>
      <sz val="11"/>
      <color theme="1"/>
      <name val="Arial"/>
    </font>
    <font>
      <sz val="10"/>
      <color rgb="FF000000"/>
      <name val="Arial"/>
    </font>
    <font>
      <sz val="11"/>
      <color rgb="FF000000"/>
      <name val="Arial"/>
    </font>
    <font>
      <sz val="10"/>
      <color theme="1"/>
      <name val="Arial"/>
    </font>
    <font>
      <b/>
      <sz val="11"/>
      <color theme="1"/>
      <name val="Times New Roman"/>
    </font>
    <font>
      <sz val="10"/>
      <color rgb="FFFF0000"/>
      <name val="Times New Roman"/>
    </font>
    <font>
      <sz val="11"/>
      <color theme="1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0"/>
      <color rgb="FFFF0000"/>
      <name val="Times New Roman"/>
    </font>
    <font>
      <sz val="11"/>
      <color rgb="FFFF0000"/>
      <name val="Calibri"/>
    </font>
    <font>
      <sz val="11"/>
      <color rgb="FFD9D9D9"/>
      <name val="Calibri"/>
    </font>
    <font>
      <b/>
      <sz val="11"/>
      <color rgb="FFD9D9D9"/>
      <name val="Calibri"/>
    </font>
    <font>
      <sz val="11"/>
      <color rgb="FFD9D9D9"/>
      <name val="Arial"/>
    </font>
    <font>
      <u/>
      <sz val="11"/>
      <color rgb="FFD9D9D9"/>
      <name val="Calibri"/>
    </font>
    <font>
      <u/>
      <sz val="11"/>
      <color rgb="FFB7B7B7"/>
      <name val="Calibri"/>
    </font>
    <font>
      <sz val="11"/>
      <color theme="1"/>
      <name val="Arial"/>
    </font>
    <font>
      <sz val="11"/>
      <color rgb="FFB7B7B7"/>
      <name val="Calibri"/>
    </font>
    <font>
      <u/>
      <sz val="11"/>
      <color rgb="FFB7B7B7"/>
      <name val="Calibri"/>
    </font>
    <font>
      <u/>
      <sz val="11"/>
      <color theme="1"/>
      <name val="Calibri"/>
    </font>
    <font>
      <b/>
      <sz val="11"/>
      <color rgb="FF000000"/>
      <name val="Calibri"/>
    </font>
    <font>
      <b/>
      <sz val="9"/>
      <color rgb="FFFFFFFF"/>
      <name val="Calibri"/>
    </font>
    <font>
      <sz val="11"/>
      <color rgb="FFCCCCCC"/>
      <name val="Calibri"/>
    </font>
    <font>
      <b/>
      <sz val="12"/>
      <color theme="1"/>
      <name val="Century"/>
    </font>
    <font>
      <sz val="12"/>
      <color rgb="FFCCCCCC"/>
      <name val="Century"/>
    </font>
    <font>
      <b/>
      <sz val="10"/>
      <color theme="1"/>
      <name val="Century"/>
    </font>
    <font>
      <sz val="10"/>
      <color rgb="FFCCCCCC"/>
      <name val="Century"/>
    </font>
    <font>
      <sz val="10"/>
      <color theme="1"/>
      <name val="Century"/>
    </font>
    <font>
      <sz val="10"/>
      <color rgb="FFCCCCCC"/>
      <name val="Arial"/>
      <scheme val="minor"/>
    </font>
    <font>
      <b/>
      <sz val="11"/>
      <color rgb="FFFF0000"/>
      <name val="Calibri"/>
    </font>
    <font>
      <b/>
      <sz val="12"/>
      <color theme="1"/>
      <name val="Times New Roman"/>
    </font>
    <font>
      <b/>
      <sz val="10"/>
      <color theme="1"/>
      <name val="Times New Roman"/>
    </font>
    <font>
      <b/>
      <sz val="11"/>
      <color rgb="FFFF0000"/>
      <name val="Times New Roman"/>
    </font>
    <font>
      <sz val="11"/>
      <color rgb="FFFF0000"/>
      <name val="Times New Roman"/>
    </font>
    <font>
      <sz val="13"/>
      <color rgb="FF000000"/>
      <name val="Times New Roman"/>
    </font>
    <font>
      <sz val="13"/>
      <color theme="1"/>
      <name val="Times New Roman"/>
    </font>
    <font>
      <sz val="12"/>
      <color theme="1"/>
      <name val="Times New Roman"/>
    </font>
    <font>
      <sz val="11"/>
      <color rgb="FF0070C0"/>
      <name val="Times New Roman"/>
    </font>
    <font>
      <sz val="10"/>
      <color rgb="FF000000"/>
      <name val="Calibri"/>
    </font>
    <font>
      <u/>
      <sz val="11"/>
      <color rgb="FF000000"/>
      <name val="Calibri"/>
    </font>
    <font>
      <u/>
      <sz val="11"/>
      <color rgb="FF1155CC"/>
      <name val="Calibri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0E0E3"/>
        <bgColor rgb="FFD0E0E3"/>
      </patternFill>
    </fill>
    <fill>
      <patternFill patternType="solid">
        <fgColor rgb="FFFFFF00"/>
        <bgColor rgb="FFFFFF00"/>
      </patternFill>
    </fill>
    <fill>
      <patternFill patternType="solid">
        <fgColor rgb="FF980000"/>
        <bgColor rgb="FF980000"/>
      </patternFill>
    </fill>
    <fill>
      <patternFill patternType="solid">
        <fgColor rgb="FF0000FF"/>
        <bgColor rgb="FF0000FF"/>
      </patternFill>
    </fill>
  </fills>
  <borders count="10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EFEFEF"/>
      </left>
      <right/>
      <top style="thin">
        <color rgb="FFEFEFEF"/>
      </top>
      <bottom style="thin">
        <color rgb="FFEFEFEF"/>
      </bottom>
      <diagonal/>
    </border>
    <border>
      <left/>
      <right style="thin">
        <color rgb="FFEFEFEF"/>
      </right>
      <top style="thin">
        <color rgb="FFEFEFEF"/>
      </top>
      <bottom style="thin">
        <color rgb="FFEFEFEF"/>
      </bottom>
      <diagonal/>
    </border>
    <border>
      <left style="thin">
        <color rgb="FFEFEFEF"/>
      </left>
      <right style="thin">
        <color rgb="FFEFEFEF"/>
      </right>
      <top style="thin">
        <color rgb="FFEFEFEF"/>
      </top>
      <bottom style="thin">
        <color rgb="FFEFEFEF"/>
      </bottom>
      <diagonal/>
    </border>
    <border>
      <left style="thin">
        <color rgb="FF0000CF"/>
      </left>
      <right style="thin">
        <color rgb="FF000000"/>
      </right>
      <top style="thin">
        <color rgb="FF0000CF"/>
      </top>
      <bottom/>
      <diagonal/>
    </border>
    <border>
      <left style="thin">
        <color rgb="FF000000"/>
      </left>
      <right style="thin">
        <color rgb="FF000000"/>
      </right>
      <top style="thin">
        <color rgb="FF0000CF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333333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333333"/>
      </right>
      <top style="thin">
        <color rgb="FF000000"/>
      </top>
      <bottom style="thin">
        <color rgb="FF333333"/>
      </bottom>
      <diagonal/>
    </border>
    <border>
      <left style="thin">
        <color rgb="FF333333"/>
      </left>
      <right style="thin">
        <color rgb="FF000000"/>
      </right>
      <top style="thin">
        <color rgb="FF000000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 style="thin">
        <color rgb="FF333333"/>
      </bottom>
      <diagonal/>
    </border>
    <border>
      <left style="thin">
        <color rgb="FF000000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000000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/>
      <right style="thin">
        <color rgb="FF000000"/>
      </right>
      <top style="thin">
        <color rgb="FF333333"/>
      </top>
      <bottom style="thin">
        <color rgb="FF000000"/>
      </bottom>
      <diagonal/>
    </border>
    <border>
      <left style="thin">
        <color rgb="FF000000"/>
      </left>
      <right style="thin">
        <color rgb="FF333333"/>
      </right>
      <top/>
      <bottom/>
      <diagonal/>
    </border>
    <border>
      <left style="thin">
        <color rgb="FF333333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333333"/>
      </bottom>
      <diagonal/>
    </border>
    <border>
      <left/>
      <right style="thin">
        <color rgb="FF000000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 style="thin">
        <color rgb="FF000000"/>
      </right>
      <top style="thin">
        <color rgb="FF333333"/>
      </top>
      <bottom/>
      <diagonal/>
    </border>
    <border>
      <left style="thin">
        <color rgb="FF000000"/>
      </left>
      <right style="thin">
        <color rgb="FF000000"/>
      </right>
      <top style="thin">
        <color rgb="FF333333"/>
      </top>
      <bottom/>
      <diagonal/>
    </border>
    <border>
      <left style="thin">
        <color rgb="FF000000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000000"/>
      </right>
      <top/>
      <bottom style="thin">
        <color rgb="FF333333"/>
      </bottom>
      <diagonal/>
    </border>
    <border>
      <left style="thin">
        <color rgb="FF000000"/>
      </left>
      <right style="thin">
        <color rgb="FF000000"/>
      </right>
      <top/>
      <bottom style="thin">
        <color rgb="FF333333"/>
      </bottom>
      <diagonal/>
    </border>
    <border>
      <left style="thin">
        <color rgb="FF000000"/>
      </left>
      <right style="thin">
        <color rgb="FF333333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0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/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wrapText="1"/>
    </xf>
    <xf numFmtId="1" fontId="5" fillId="3" borderId="8" xfId="0" applyNumberFormat="1" applyFont="1" applyFill="1" applyBorder="1" applyAlignment="1">
      <alignment horizontal="center" vertical="center" wrapText="1"/>
    </xf>
    <xf numFmtId="4" fontId="1" fillId="3" borderId="8" xfId="0" applyNumberFormat="1" applyFont="1" applyFill="1" applyBorder="1" applyAlignment="1">
      <alignment vertical="center" wrapText="1"/>
    </xf>
    <xf numFmtId="4" fontId="2" fillId="3" borderId="8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4" fontId="1" fillId="3" borderId="8" xfId="0" applyNumberFormat="1" applyFont="1" applyFill="1" applyBorder="1" applyAlignment="1">
      <alignment horizontal="center" vertical="center" wrapText="1"/>
    </xf>
    <xf numFmtId="4" fontId="1" fillId="3" borderId="8" xfId="0" applyNumberFormat="1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vertical="center" wrapText="1"/>
    </xf>
    <xf numFmtId="10" fontId="2" fillId="0" borderId="8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4" fontId="8" fillId="0" borderId="8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vertical="center" wrapText="1"/>
    </xf>
    <xf numFmtId="4" fontId="2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/>
    </xf>
    <xf numFmtId="4" fontId="8" fillId="3" borderId="8" xfId="0" applyNumberFormat="1" applyFont="1" applyFill="1" applyBorder="1" applyAlignment="1">
      <alignment horizontal="center" vertical="center"/>
    </xf>
    <xf numFmtId="0" fontId="8" fillId="0" borderId="8" xfId="0" applyFont="1" applyBorder="1"/>
    <xf numFmtId="4" fontId="9" fillId="2" borderId="8" xfId="0" applyNumberFormat="1" applyFont="1" applyFill="1" applyBorder="1" applyAlignment="1">
      <alignment horizontal="center" vertical="center" wrapText="1"/>
    </xf>
    <xf numFmtId="4" fontId="9" fillId="2" borderId="8" xfId="0" applyNumberFormat="1" applyFont="1" applyFill="1" applyBorder="1" applyAlignment="1">
      <alignment vertical="center" wrapText="1"/>
    </xf>
    <xf numFmtId="10" fontId="2" fillId="2" borderId="9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vertical="center"/>
    </xf>
    <xf numFmtId="10" fontId="1" fillId="0" borderId="8" xfId="0" applyNumberFormat="1" applyFont="1" applyBorder="1" applyAlignment="1">
      <alignment vertical="center" wrapText="1"/>
    </xf>
    <xf numFmtId="0" fontId="1" fillId="2" borderId="13" xfId="0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1" fillId="3" borderId="9" xfId="0" applyFont="1" applyFill="1" applyBorder="1" applyAlignment="1">
      <alignment vertical="center"/>
    </xf>
    <xf numFmtId="0" fontId="12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2" fillId="3" borderId="8" xfId="0" applyFont="1" applyFill="1" applyBorder="1" applyAlignment="1">
      <alignment vertical="center"/>
    </xf>
    <xf numFmtId="4" fontId="11" fillId="3" borderId="8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vertical="center"/>
    </xf>
    <xf numFmtId="0" fontId="12" fillId="3" borderId="8" xfId="0" applyFont="1" applyFill="1" applyBorder="1" applyAlignment="1">
      <alignment horizontal="center" vertical="center" wrapText="1"/>
    </xf>
    <xf numFmtId="3" fontId="11" fillId="3" borderId="8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166" fontId="15" fillId="0" borderId="2" xfId="0" applyNumberFormat="1" applyFont="1" applyBorder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3" borderId="9" xfId="0" applyFont="1" applyFill="1" applyBorder="1"/>
    <xf numFmtId="167" fontId="6" fillId="3" borderId="9" xfId="0" applyNumberFormat="1" applyFont="1" applyFill="1" applyBorder="1"/>
    <xf numFmtId="168" fontId="6" fillId="3" borderId="9" xfId="0" applyNumberFormat="1" applyFont="1" applyFill="1" applyBorder="1"/>
    <xf numFmtId="0" fontId="9" fillId="3" borderId="15" xfId="0" applyFont="1" applyFill="1" applyBorder="1"/>
    <xf numFmtId="0" fontId="6" fillId="3" borderId="15" xfId="0" applyFont="1" applyFill="1" applyBorder="1"/>
    <xf numFmtId="0" fontId="9" fillId="3" borderId="15" xfId="0" applyFont="1" applyFill="1" applyBorder="1" applyAlignment="1">
      <alignment horizontal="center"/>
    </xf>
    <xf numFmtId="0" fontId="1" fillId="3" borderId="16" xfId="0" applyFont="1" applyFill="1" applyBorder="1"/>
    <xf numFmtId="0" fontId="6" fillId="3" borderId="16" xfId="0" applyFont="1" applyFill="1" applyBorder="1"/>
    <xf numFmtId="10" fontId="6" fillId="3" borderId="16" xfId="0" applyNumberFormat="1" applyFont="1" applyFill="1" applyBorder="1"/>
    <xf numFmtId="169" fontId="1" fillId="3" borderId="16" xfId="0" applyNumberFormat="1" applyFont="1" applyFill="1" applyBorder="1" applyAlignment="1">
      <alignment horizontal="right"/>
    </xf>
    <xf numFmtId="165" fontId="16" fillId="0" borderId="0" xfId="0" applyNumberFormat="1" applyFont="1"/>
    <xf numFmtId="0" fontId="1" fillId="3" borderId="9" xfId="0" applyFont="1" applyFill="1" applyBorder="1"/>
    <xf numFmtId="10" fontId="6" fillId="3" borderId="9" xfId="0" applyNumberFormat="1" applyFont="1" applyFill="1" applyBorder="1"/>
    <xf numFmtId="10" fontId="1" fillId="3" borderId="9" xfId="0" applyNumberFormat="1" applyFont="1" applyFill="1" applyBorder="1" applyAlignment="1">
      <alignment horizontal="right"/>
    </xf>
    <xf numFmtId="169" fontId="1" fillId="3" borderId="9" xfId="0" applyNumberFormat="1" applyFont="1" applyFill="1" applyBorder="1" applyAlignment="1">
      <alignment horizontal="right"/>
    </xf>
    <xf numFmtId="0" fontId="6" fillId="3" borderId="12" xfId="0" applyFont="1" applyFill="1" applyBorder="1"/>
    <xf numFmtId="0" fontId="1" fillId="3" borderId="12" xfId="0" applyFont="1" applyFill="1" applyBorder="1"/>
    <xf numFmtId="10" fontId="6" fillId="3" borderId="12" xfId="0" applyNumberFormat="1" applyFont="1" applyFill="1" applyBorder="1"/>
    <xf numFmtId="0" fontId="6" fillId="3" borderId="17" xfId="0" applyFont="1" applyFill="1" applyBorder="1"/>
    <xf numFmtId="0" fontId="9" fillId="3" borderId="0" xfId="0" applyFont="1" applyFill="1" applyAlignment="1">
      <alignment horizontal="right"/>
    </xf>
    <xf numFmtId="4" fontId="1" fillId="3" borderId="18" xfId="0" applyNumberFormat="1" applyFont="1" applyFill="1" applyBorder="1" applyAlignment="1">
      <alignment horizontal="right"/>
    </xf>
    <xf numFmtId="0" fontId="1" fillId="3" borderId="19" xfId="0" applyFont="1" applyFill="1" applyBorder="1"/>
    <xf numFmtId="0" fontId="9" fillId="3" borderId="20" xfId="0" applyFont="1" applyFill="1" applyBorder="1"/>
    <xf numFmtId="0" fontId="6" fillId="3" borderId="20" xfId="0" applyFont="1" applyFill="1" applyBorder="1"/>
    <xf numFmtId="167" fontId="6" fillId="3" borderId="20" xfId="0" applyNumberFormat="1" applyFont="1" applyFill="1" applyBorder="1"/>
    <xf numFmtId="168" fontId="6" fillId="3" borderId="20" xfId="0" applyNumberFormat="1" applyFont="1" applyFill="1" applyBorder="1"/>
    <xf numFmtId="0" fontId="1" fillId="3" borderId="20" xfId="0" applyFont="1" applyFill="1" applyBorder="1" applyAlignment="1">
      <alignment horizontal="right"/>
    </xf>
    <xf numFmtId="169" fontId="1" fillId="3" borderId="20" xfId="0" applyNumberFormat="1" applyFont="1" applyFill="1" applyBorder="1" applyAlignment="1">
      <alignment horizontal="right"/>
    </xf>
    <xf numFmtId="0" fontId="9" fillId="3" borderId="21" xfId="0" applyFont="1" applyFill="1" applyBorder="1"/>
    <xf numFmtId="0" fontId="6" fillId="3" borderId="21" xfId="0" applyFont="1" applyFill="1" applyBorder="1"/>
    <xf numFmtId="167" fontId="6" fillId="3" borderId="21" xfId="0" applyNumberFormat="1" applyFont="1" applyFill="1" applyBorder="1"/>
    <xf numFmtId="168" fontId="6" fillId="3" borderId="21" xfId="0" applyNumberFormat="1" applyFont="1" applyFill="1" applyBorder="1"/>
    <xf numFmtId="10" fontId="1" fillId="3" borderId="21" xfId="0" applyNumberFormat="1" applyFont="1" applyFill="1" applyBorder="1" applyAlignment="1">
      <alignment horizontal="right"/>
    </xf>
    <xf numFmtId="169" fontId="1" fillId="3" borderId="21" xfId="0" applyNumberFormat="1" applyFont="1" applyFill="1" applyBorder="1" applyAlignment="1">
      <alignment horizontal="right"/>
    </xf>
    <xf numFmtId="0" fontId="9" fillId="3" borderId="16" xfId="0" applyFont="1" applyFill="1" applyBorder="1"/>
    <xf numFmtId="167" fontId="6" fillId="3" borderId="16" xfId="0" applyNumberFormat="1" applyFont="1" applyFill="1" applyBorder="1"/>
    <xf numFmtId="168" fontId="6" fillId="3" borderId="16" xfId="0" applyNumberFormat="1" applyFont="1" applyFill="1" applyBorder="1"/>
    <xf numFmtId="0" fontId="9" fillId="3" borderId="16" xfId="0" applyFont="1" applyFill="1" applyBorder="1" applyAlignment="1">
      <alignment horizontal="right"/>
    </xf>
    <xf numFmtId="169" fontId="9" fillId="3" borderId="16" xfId="0" applyNumberFormat="1" applyFont="1" applyFill="1" applyBorder="1" applyAlignment="1">
      <alignment horizontal="right"/>
    </xf>
    <xf numFmtId="2" fontId="8" fillId="0" borderId="0" xfId="0" applyNumberFormat="1" applyFont="1"/>
    <xf numFmtId="166" fontId="11" fillId="3" borderId="8" xfId="0" applyNumberFormat="1" applyFont="1" applyFill="1" applyBorder="1" applyAlignment="1">
      <alignment horizontal="center" vertical="center"/>
    </xf>
    <xf numFmtId="170" fontId="11" fillId="3" borderId="8" xfId="0" applyNumberFormat="1" applyFont="1" applyFill="1" applyBorder="1" applyAlignment="1">
      <alignment horizontal="center" vertical="center"/>
    </xf>
    <xf numFmtId="4" fontId="12" fillId="3" borderId="8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7" fillId="3" borderId="9" xfId="0" applyFont="1" applyFill="1" applyBorder="1" applyAlignment="1">
      <alignment vertical="center"/>
    </xf>
    <xf numFmtId="0" fontId="12" fillId="0" borderId="8" xfId="0" applyFont="1" applyBorder="1" applyAlignment="1">
      <alignment horizontal="center" vertical="center" wrapText="1"/>
    </xf>
    <xf numFmtId="4" fontId="11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4" fontId="11" fillId="3" borderId="8" xfId="0" applyNumberFormat="1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166" fontId="11" fillId="0" borderId="2" xfId="0" applyNumberFormat="1" applyFont="1" applyBorder="1" applyAlignment="1">
      <alignment horizontal="center"/>
    </xf>
    <xf numFmtId="0" fontId="1" fillId="3" borderId="15" xfId="0" applyFont="1" applyFill="1" applyBorder="1"/>
    <xf numFmtId="10" fontId="6" fillId="3" borderId="15" xfId="0" applyNumberFormat="1" applyFont="1" applyFill="1" applyBorder="1"/>
    <xf numFmtId="0" fontId="9" fillId="3" borderId="25" xfId="0" applyFont="1" applyFill="1" applyBorder="1" applyAlignment="1">
      <alignment horizontal="right"/>
    </xf>
    <xf numFmtId="4" fontId="2" fillId="3" borderId="15" xfId="0" applyNumberFormat="1" applyFont="1" applyFill="1" applyBorder="1" applyAlignment="1">
      <alignment horizontal="right"/>
    </xf>
    <xf numFmtId="0" fontId="6" fillId="3" borderId="0" xfId="0" applyFont="1" applyFill="1"/>
    <xf numFmtId="4" fontId="6" fillId="3" borderId="12" xfId="0" applyNumberFormat="1" applyFont="1" applyFill="1" applyBorder="1"/>
    <xf numFmtId="167" fontId="6" fillId="3" borderId="15" xfId="0" applyNumberFormat="1" applyFont="1" applyFill="1" applyBorder="1"/>
    <xf numFmtId="168" fontId="6" fillId="3" borderId="15" xfId="0" applyNumberFormat="1" applyFont="1" applyFill="1" applyBorder="1"/>
    <xf numFmtId="0" fontId="1" fillId="3" borderId="15" xfId="0" applyFont="1" applyFill="1" applyBorder="1" applyAlignment="1">
      <alignment horizontal="right"/>
    </xf>
    <xf numFmtId="169" fontId="1" fillId="3" borderId="15" xfId="0" applyNumberFormat="1" applyFont="1" applyFill="1" applyBorder="1" applyAlignment="1">
      <alignment horizontal="right"/>
    </xf>
    <xf numFmtId="0" fontId="18" fillId="3" borderId="9" xfId="0" applyFont="1" applyFill="1" applyBorder="1" applyAlignment="1">
      <alignment vertical="center"/>
    </xf>
    <xf numFmtId="0" fontId="12" fillId="3" borderId="26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vertical="center"/>
    </xf>
    <xf numFmtId="3" fontId="11" fillId="3" borderId="21" xfId="0" applyNumberFormat="1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3" fontId="11" fillId="3" borderId="27" xfId="0" applyNumberFormat="1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vertical="center"/>
    </xf>
    <xf numFmtId="3" fontId="12" fillId="3" borderId="21" xfId="0" applyNumberFormat="1" applyFont="1" applyFill="1" applyBorder="1" applyAlignment="1">
      <alignment horizontal="center" vertical="center"/>
    </xf>
    <xf numFmtId="3" fontId="12" fillId="3" borderId="27" xfId="0" applyNumberFormat="1" applyFont="1" applyFill="1" applyBorder="1" applyAlignment="1">
      <alignment horizontal="center" vertical="center"/>
    </xf>
    <xf numFmtId="3" fontId="11" fillId="3" borderId="9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2" fillId="3" borderId="15" xfId="0" applyFont="1" applyFill="1" applyBorder="1" applyAlignment="1">
      <alignment vertical="center"/>
    </xf>
    <xf numFmtId="0" fontId="11" fillId="3" borderId="15" xfId="0" applyFont="1" applyFill="1" applyBorder="1" applyAlignment="1">
      <alignment vertical="center"/>
    </xf>
    <xf numFmtId="0" fontId="12" fillId="3" borderId="15" xfId="0" applyFont="1" applyFill="1" applyBorder="1" applyAlignment="1">
      <alignment horizontal="center" vertical="center"/>
    </xf>
    <xf numFmtId="171" fontId="12" fillId="3" borderId="15" xfId="0" applyNumberFormat="1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vertical="center"/>
    </xf>
    <xf numFmtId="4" fontId="11" fillId="3" borderId="21" xfId="0" applyNumberFormat="1" applyFont="1" applyFill="1" applyBorder="1" applyAlignment="1">
      <alignment horizontal="right" vertical="center"/>
    </xf>
    <xf numFmtId="0" fontId="11" fillId="3" borderId="21" xfId="0" applyFont="1" applyFill="1" applyBorder="1" applyAlignment="1">
      <alignment horizontal="right" vertical="center"/>
    </xf>
    <xf numFmtId="2" fontId="11" fillId="3" borderId="21" xfId="0" applyNumberFormat="1" applyFont="1" applyFill="1" applyBorder="1" applyAlignment="1">
      <alignment horizontal="right" vertical="center"/>
    </xf>
    <xf numFmtId="171" fontId="11" fillId="3" borderId="21" xfId="0" applyNumberFormat="1" applyFont="1" applyFill="1" applyBorder="1" applyAlignment="1">
      <alignment horizontal="right" vertical="center"/>
    </xf>
    <xf numFmtId="10" fontId="11" fillId="0" borderId="2" xfId="0" applyNumberFormat="1" applyFont="1" applyBorder="1" applyAlignment="1">
      <alignment horizontal="right" vertical="center"/>
    </xf>
    <xf numFmtId="10" fontId="11" fillId="3" borderId="21" xfId="0" applyNumberFormat="1" applyFont="1" applyFill="1" applyBorder="1" applyAlignment="1">
      <alignment horizontal="right" vertical="center"/>
    </xf>
    <xf numFmtId="0" fontId="12" fillId="3" borderId="16" xfId="0" applyFont="1" applyFill="1" applyBorder="1" applyAlignment="1">
      <alignment vertical="center"/>
    </xf>
    <xf numFmtId="0" fontId="11" fillId="3" borderId="16" xfId="0" applyFont="1" applyFill="1" applyBorder="1" applyAlignment="1">
      <alignment vertical="center"/>
    </xf>
    <xf numFmtId="0" fontId="11" fillId="3" borderId="16" xfId="0" applyFont="1" applyFill="1" applyBorder="1" applyAlignment="1">
      <alignment horizontal="center" vertical="center"/>
    </xf>
    <xf numFmtId="4" fontId="11" fillId="3" borderId="16" xfId="0" applyNumberFormat="1" applyFont="1" applyFill="1" applyBorder="1" applyAlignment="1">
      <alignment horizontal="right" vertical="center"/>
    </xf>
    <xf numFmtId="171" fontId="11" fillId="3" borderId="16" xfId="0" applyNumberFormat="1" applyFont="1" applyFill="1" applyBorder="1" applyAlignment="1">
      <alignment horizontal="right" vertical="center"/>
    </xf>
    <xf numFmtId="4" fontId="12" fillId="3" borderId="16" xfId="0" applyNumberFormat="1" applyFont="1" applyFill="1" applyBorder="1" applyAlignment="1">
      <alignment horizontal="right" vertical="center"/>
    </xf>
    <xf numFmtId="0" fontId="12" fillId="0" borderId="25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172" fontId="11" fillId="3" borderId="21" xfId="0" applyNumberFormat="1" applyFont="1" applyFill="1" applyBorder="1" applyAlignment="1">
      <alignment horizontal="center" vertical="center"/>
    </xf>
    <xf numFmtId="168" fontId="11" fillId="0" borderId="2" xfId="0" applyNumberFormat="1" applyFont="1" applyBorder="1" applyAlignment="1">
      <alignment horizontal="right" vertical="center"/>
    </xf>
    <xf numFmtId="168" fontId="11" fillId="3" borderId="21" xfId="0" applyNumberFormat="1" applyFont="1" applyFill="1" applyBorder="1" applyAlignment="1">
      <alignment horizontal="right" vertical="center"/>
    </xf>
    <xf numFmtId="9" fontId="11" fillId="3" borderId="16" xfId="0" applyNumberFormat="1" applyFont="1" applyFill="1" applyBorder="1" applyAlignment="1">
      <alignment vertical="center"/>
    </xf>
    <xf numFmtId="3" fontId="11" fillId="3" borderId="16" xfId="0" applyNumberFormat="1" applyFont="1" applyFill="1" applyBorder="1" applyAlignment="1">
      <alignment vertical="center"/>
    </xf>
    <xf numFmtId="3" fontId="11" fillId="0" borderId="19" xfId="0" applyNumberFormat="1" applyFont="1" applyBorder="1" applyAlignment="1">
      <alignment vertical="center"/>
    </xf>
    <xf numFmtId="168" fontId="11" fillId="3" borderId="16" xfId="0" applyNumberFormat="1" applyFont="1" applyFill="1" applyBorder="1" applyAlignment="1">
      <alignment horizontal="right" vertical="center"/>
    </xf>
    <xf numFmtId="168" fontId="12" fillId="3" borderId="16" xfId="0" applyNumberFormat="1" applyFont="1" applyFill="1" applyBorder="1" applyAlignment="1">
      <alignment horizontal="right" vertical="center"/>
    </xf>
    <xf numFmtId="9" fontId="11" fillId="3" borderId="9" xfId="0" applyNumberFormat="1" applyFont="1" applyFill="1" applyBorder="1" applyAlignment="1">
      <alignment vertical="center"/>
    </xf>
    <xf numFmtId="3" fontId="11" fillId="3" borderId="9" xfId="0" applyNumberFormat="1" applyFont="1" applyFill="1" applyBorder="1" applyAlignment="1">
      <alignment vertical="center"/>
    </xf>
    <xf numFmtId="3" fontId="11" fillId="0" borderId="0" xfId="0" applyNumberFormat="1" applyFont="1" applyAlignment="1">
      <alignment vertical="center"/>
    </xf>
    <xf numFmtId="168" fontId="11" fillId="3" borderId="9" xfId="0" applyNumberFormat="1" applyFont="1" applyFill="1" applyBorder="1" applyAlignment="1">
      <alignment horizontal="right" vertical="center"/>
    </xf>
    <xf numFmtId="168" fontId="12" fillId="3" borderId="9" xfId="0" applyNumberFormat="1" applyFont="1" applyFill="1" applyBorder="1" applyAlignment="1">
      <alignment horizontal="right" vertical="center"/>
    </xf>
    <xf numFmtId="0" fontId="12" fillId="2" borderId="9" xfId="0" applyFont="1" applyFill="1" applyBorder="1" applyAlignment="1">
      <alignment horizontal="center" vertical="center"/>
    </xf>
    <xf numFmtId="168" fontId="11" fillId="3" borderId="9" xfId="0" applyNumberFormat="1" applyFont="1" applyFill="1" applyBorder="1" applyAlignment="1">
      <alignment vertical="center"/>
    </xf>
    <xf numFmtId="173" fontId="11" fillId="3" borderId="21" xfId="0" applyNumberFormat="1" applyFont="1" applyFill="1" applyBorder="1" applyAlignment="1">
      <alignment horizontal="center" vertical="center"/>
    </xf>
    <xf numFmtId="173" fontId="11" fillId="3" borderId="16" xfId="0" applyNumberFormat="1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right" vertical="center"/>
    </xf>
    <xf numFmtId="173" fontId="11" fillId="3" borderId="16" xfId="0" applyNumberFormat="1" applyFont="1" applyFill="1" applyBorder="1" applyAlignment="1">
      <alignment vertical="center"/>
    </xf>
    <xf numFmtId="171" fontId="12" fillId="3" borderId="16" xfId="0" applyNumberFormat="1" applyFont="1" applyFill="1" applyBorder="1" applyAlignment="1">
      <alignment horizontal="right" vertical="center"/>
    </xf>
    <xf numFmtId="0" fontId="5" fillId="4" borderId="28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wrapText="1"/>
    </xf>
    <xf numFmtId="9" fontId="6" fillId="0" borderId="8" xfId="0" applyNumberFormat="1" applyFont="1" applyBorder="1" applyAlignment="1">
      <alignment horizontal="center"/>
    </xf>
    <xf numFmtId="171" fontId="6" fillId="0" borderId="8" xfId="0" applyNumberFormat="1" applyFont="1" applyBorder="1" applyAlignment="1">
      <alignment horizontal="center" wrapText="1"/>
    </xf>
    <xf numFmtId="174" fontId="6" fillId="0" borderId="8" xfId="0" applyNumberFormat="1" applyFont="1" applyBorder="1" applyAlignment="1">
      <alignment horizontal="right" wrapText="1"/>
    </xf>
    <xf numFmtId="0" fontId="6" fillId="0" borderId="8" xfId="0" applyFont="1" applyBorder="1"/>
    <xf numFmtId="0" fontId="13" fillId="0" borderId="8" xfId="0" applyFont="1" applyBorder="1" applyAlignment="1">
      <alignment horizontal="center"/>
    </xf>
    <xf numFmtId="0" fontId="13" fillId="0" borderId="8" xfId="0" applyFont="1" applyBorder="1"/>
    <xf numFmtId="4" fontId="6" fillId="0" borderId="8" xfId="0" applyNumberFormat="1" applyFont="1" applyBorder="1" applyAlignment="1">
      <alignment horizontal="right"/>
    </xf>
    <xf numFmtId="2" fontId="6" fillId="0" borderId="8" xfId="0" applyNumberFormat="1" applyFont="1" applyBorder="1"/>
    <xf numFmtId="10" fontId="6" fillId="3" borderId="8" xfId="0" applyNumberFormat="1" applyFont="1" applyFill="1" applyBorder="1" applyAlignment="1">
      <alignment horizontal="right"/>
    </xf>
    <xf numFmtId="10" fontId="6" fillId="0" borderId="8" xfId="0" applyNumberFormat="1" applyFont="1" applyBorder="1"/>
    <xf numFmtId="10" fontId="6" fillId="0" borderId="8" xfId="0" applyNumberFormat="1" applyFont="1" applyBorder="1" applyAlignment="1">
      <alignment horizontal="right"/>
    </xf>
    <xf numFmtId="1" fontId="6" fillId="0" borderId="8" xfId="0" applyNumberFormat="1" applyFont="1" applyBorder="1" applyAlignment="1">
      <alignment horizontal="right"/>
    </xf>
    <xf numFmtId="175" fontId="6" fillId="0" borderId="8" xfId="0" applyNumberFormat="1" applyFont="1" applyBorder="1"/>
    <xf numFmtId="175" fontId="6" fillId="0" borderId="8" xfId="0" applyNumberFormat="1" applyFont="1" applyBorder="1" applyAlignment="1">
      <alignment horizontal="right"/>
    </xf>
    <xf numFmtId="0" fontId="6" fillId="0" borderId="29" xfId="0" applyFont="1" applyBorder="1" applyAlignment="1">
      <alignment horizontal="center"/>
    </xf>
    <xf numFmtId="0" fontId="6" fillId="0" borderId="19" xfId="0" applyFont="1" applyBorder="1" applyAlignment="1">
      <alignment horizontal="center" wrapText="1"/>
    </xf>
    <xf numFmtId="0" fontId="6" fillId="0" borderId="30" xfId="0" applyFont="1" applyBorder="1" applyAlignment="1">
      <alignment wrapText="1"/>
    </xf>
    <xf numFmtId="0" fontId="6" fillId="0" borderId="36" xfId="0" applyFont="1" applyBorder="1"/>
    <xf numFmtId="169" fontId="6" fillId="0" borderId="35" xfId="0" applyNumberFormat="1" applyFont="1" applyBorder="1" applyAlignment="1">
      <alignment horizontal="center"/>
    </xf>
    <xf numFmtId="169" fontId="6" fillId="0" borderId="0" xfId="0" applyNumberFormat="1" applyFont="1" applyAlignment="1">
      <alignment horizontal="center"/>
    </xf>
    <xf numFmtId="169" fontId="6" fillId="0" borderId="36" xfId="0" applyNumberFormat="1" applyFont="1" applyBorder="1" applyAlignment="1">
      <alignment horizontal="center" wrapText="1"/>
    </xf>
    <xf numFmtId="0" fontId="6" fillId="0" borderId="30" xfId="0" applyFont="1" applyBorder="1"/>
    <xf numFmtId="175" fontId="6" fillId="0" borderId="35" xfId="0" applyNumberFormat="1" applyFont="1" applyBorder="1" applyAlignment="1">
      <alignment horizontal="center"/>
    </xf>
    <xf numFmtId="175" fontId="6" fillId="0" borderId="0" xfId="0" applyNumberFormat="1" applyFont="1" applyAlignment="1">
      <alignment horizontal="center"/>
    </xf>
    <xf numFmtId="169" fontId="6" fillId="0" borderId="0" xfId="0" applyNumberFormat="1" applyFont="1"/>
    <xf numFmtId="4" fontId="1" fillId="3" borderId="15" xfId="0" applyNumberFormat="1" applyFont="1" applyFill="1" applyBorder="1" applyAlignment="1">
      <alignment horizontal="right"/>
    </xf>
    <xf numFmtId="4" fontId="6" fillId="3" borderId="9" xfId="0" applyNumberFormat="1" applyFont="1" applyFill="1" applyBorder="1"/>
    <xf numFmtId="0" fontId="6" fillId="3" borderId="37" xfId="0" applyFont="1" applyFill="1" applyBorder="1"/>
    <xf numFmtId="4" fontId="1" fillId="3" borderId="38" xfId="0" applyNumberFormat="1" applyFont="1" applyFill="1" applyBorder="1" applyAlignment="1">
      <alignment horizontal="right"/>
    </xf>
    <xf numFmtId="0" fontId="6" fillId="3" borderId="10" xfId="0" applyFont="1" applyFill="1" applyBorder="1"/>
    <xf numFmtId="4" fontId="1" fillId="0" borderId="38" xfId="0" applyNumberFormat="1" applyFont="1" applyBorder="1" applyAlignment="1">
      <alignment horizontal="right"/>
    </xf>
    <xf numFmtId="0" fontId="16" fillId="0" borderId="0" xfId="0" applyFont="1"/>
    <xf numFmtId="0" fontId="12" fillId="3" borderId="0" xfId="0" applyFont="1" applyFill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2" fillId="2" borderId="9" xfId="0" applyFont="1" applyFill="1" applyBorder="1" applyAlignment="1">
      <alignment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vertical="center"/>
    </xf>
    <xf numFmtId="9" fontId="11" fillId="3" borderId="8" xfId="0" applyNumberFormat="1" applyFont="1" applyFill="1" applyBorder="1" applyAlignment="1">
      <alignment horizontal="center" vertical="center" wrapText="1"/>
    </xf>
    <xf numFmtId="177" fontId="11" fillId="3" borderId="8" xfId="0" applyNumberFormat="1" applyFont="1" applyFill="1" applyBorder="1" applyAlignment="1">
      <alignment horizontal="center" vertical="center"/>
    </xf>
    <xf numFmtId="178" fontId="11" fillId="3" borderId="8" xfId="0" applyNumberFormat="1" applyFont="1" applyFill="1" applyBorder="1" applyAlignment="1">
      <alignment horizontal="center" vertical="center" wrapText="1"/>
    </xf>
    <xf numFmtId="168" fontId="12" fillId="2" borderId="9" xfId="0" applyNumberFormat="1" applyFont="1" applyFill="1" applyBorder="1" applyAlignment="1">
      <alignment vertical="center"/>
    </xf>
    <xf numFmtId="168" fontId="11" fillId="2" borderId="9" xfId="0" applyNumberFormat="1" applyFont="1" applyFill="1" applyBorder="1" applyAlignment="1">
      <alignment vertical="center"/>
    </xf>
    <xf numFmtId="168" fontId="20" fillId="2" borderId="9" xfId="0" applyNumberFormat="1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wrapText="1"/>
    </xf>
    <xf numFmtId="0" fontId="12" fillId="3" borderId="21" xfId="0" applyFont="1" applyFill="1" applyBorder="1" applyAlignment="1">
      <alignment horizontal="center"/>
    </xf>
    <xf numFmtId="168" fontId="12" fillId="3" borderId="21" xfId="0" applyNumberFormat="1" applyFont="1" applyFill="1" applyBorder="1" applyAlignment="1">
      <alignment horizontal="center"/>
    </xf>
    <xf numFmtId="168" fontId="12" fillId="3" borderId="27" xfId="0" applyNumberFormat="1" applyFont="1" applyFill="1" applyBorder="1" applyAlignment="1">
      <alignment horizontal="center"/>
    </xf>
    <xf numFmtId="0" fontId="11" fillId="3" borderId="26" xfId="0" applyFont="1" applyFill="1" applyBorder="1"/>
    <xf numFmtId="3" fontId="11" fillId="2" borderId="21" xfId="0" applyNumberFormat="1" applyFont="1" applyFill="1" applyBorder="1" applyAlignment="1">
      <alignment horizontal="center" vertical="center"/>
    </xf>
    <xf numFmtId="1" fontId="11" fillId="2" borderId="21" xfId="0" applyNumberFormat="1" applyFont="1" applyFill="1" applyBorder="1" applyAlignment="1">
      <alignment horizontal="center" vertical="center"/>
    </xf>
    <xf numFmtId="3" fontId="11" fillId="2" borderId="27" xfId="0" applyNumberFormat="1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2" fillId="3" borderId="26" xfId="0" applyFont="1" applyFill="1" applyBorder="1"/>
    <xf numFmtId="3" fontId="12" fillId="3" borderId="21" xfId="0" applyNumberFormat="1" applyFont="1" applyFill="1" applyBorder="1" applyAlignment="1">
      <alignment horizontal="center"/>
    </xf>
    <xf numFmtId="0" fontId="12" fillId="2" borderId="9" xfId="0" applyFont="1" applyFill="1" applyBorder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168" fontId="12" fillId="3" borderId="21" xfId="0" applyNumberFormat="1" applyFont="1" applyFill="1" applyBorder="1" applyAlignment="1">
      <alignment horizontal="center" vertical="center"/>
    </xf>
    <xf numFmtId="168" fontId="12" fillId="3" borderId="27" xfId="0" applyNumberFormat="1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vertical="center" wrapText="1"/>
    </xf>
    <xf numFmtId="0" fontId="23" fillId="2" borderId="9" xfId="0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vertical="center"/>
    </xf>
    <xf numFmtId="0" fontId="12" fillId="2" borderId="15" xfId="0" applyFont="1" applyFill="1" applyBorder="1" applyAlignment="1">
      <alignment vertical="center"/>
    </xf>
    <xf numFmtId="0" fontId="11" fillId="2" borderId="15" xfId="0" applyFont="1" applyFill="1" applyBorder="1" applyAlignment="1">
      <alignment vertical="center"/>
    </xf>
    <xf numFmtId="0" fontId="12" fillId="2" borderId="15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vertical="center"/>
    </xf>
    <xf numFmtId="179" fontId="11" fillId="2" borderId="21" xfId="0" applyNumberFormat="1" applyFont="1" applyFill="1" applyBorder="1" applyAlignment="1">
      <alignment vertical="center"/>
    </xf>
    <xf numFmtId="173" fontId="11" fillId="2" borderId="21" xfId="0" applyNumberFormat="1" applyFont="1" applyFill="1" applyBorder="1" applyAlignment="1">
      <alignment horizontal="center" vertical="center"/>
    </xf>
    <xf numFmtId="168" fontId="11" fillId="2" borderId="21" xfId="0" applyNumberFormat="1" applyFont="1" applyFill="1" applyBorder="1" applyAlignment="1">
      <alignment vertical="center"/>
    </xf>
    <xf numFmtId="0" fontId="11" fillId="2" borderId="21" xfId="0" applyFont="1" applyFill="1" applyBorder="1" applyAlignment="1">
      <alignment horizontal="right" vertical="center"/>
    </xf>
    <xf numFmtId="0" fontId="15" fillId="2" borderId="21" xfId="0" applyFont="1" applyFill="1" applyBorder="1" applyAlignment="1">
      <alignment vertical="center"/>
    </xf>
    <xf numFmtId="10" fontId="11" fillId="2" borderId="21" xfId="0" applyNumberFormat="1" applyFont="1" applyFill="1" applyBorder="1" applyAlignment="1">
      <alignment vertical="center"/>
    </xf>
    <xf numFmtId="10" fontId="11" fillId="0" borderId="2" xfId="0" applyNumberFormat="1" applyFont="1" applyBorder="1" applyAlignment="1">
      <alignment vertical="center"/>
    </xf>
    <xf numFmtId="168" fontId="11" fillId="2" borderId="16" xfId="0" applyNumberFormat="1" applyFont="1" applyFill="1" applyBorder="1" applyAlignment="1">
      <alignment vertical="center"/>
    </xf>
    <xf numFmtId="0" fontId="12" fillId="2" borderId="16" xfId="0" applyFont="1" applyFill="1" applyBorder="1" applyAlignment="1">
      <alignment vertical="center"/>
    </xf>
    <xf numFmtId="0" fontId="11" fillId="2" borderId="16" xfId="0" applyFont="1" applyFill="1" applyBorder="1" applyAlignment="1">
      <alignment vertical="center"/>
    </xf>
    <xf numFmtId="9" fontId="11" fillId="2" borderId="16" xfId="0" applyNumberFormat="1" applyFont="1" applyFill="1" applyBorder="1" applyAlignment="1">
      <alignment vertical="center"/>
    </xf>
    <xf numFmtId="1" fontId="11" fillId="2" borderId="16" xfId="0" applyNumberFormat="1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right" vertical="center"/>
    </xf>
    <xf numFmtId="168" fontId="12" fillId="2" borderId="16" xfId="0" applyNumberFormat="1" applyFont="1" applyFill="1" applyBorder="1" applyAlignment="1">
      <alignment vertical="center"/>
    </xf>
    <xf numFmtId="0" fontId="24" fillId="3" borderId="15" xfId="0" applyFont="1" applyFill="1" applyBorder="1" applyAlignment="1">
      <alignment vertical="center"/>
    </xf>
    <xf numFmtId="0" fontId="15" fillId="3" borderId="15" xfId="0" applyFont="1" applyFill="1" applyBorder="1" applyAlignment="1">
      <alignment vertical="center"/>
    </xf>
    <xf numFmtId="0" fontId="24" fillId="3" borderId="15" xfId="0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 vertical="center"/>
    </xf>
    <xf numFmtId="0" fontId="15" fillId="3" borderId="21" xfId="0" applyFont="1" applyFill="1" applyBorder="1" applyAlignment="1">
      <alignment vertical="center"/>
    </xf>
    <xf numFmtId="0" fontId="15" fillId="3" borderId="21" xfId="0" applyFont="1" applyFill="1" applyBorder="1" applyAlignment="1">
      <alignment horizontal="center" vertical="center"/>
    </xf>
    <xf numFmtId="4" fontId="15" fillId="3" borderId="21" xfId="0" applyNumberFormat="1" applyFont="1" applyFill="1" applyBorder="1" applyAlignment="1">
      <alignment horizontal="right" vertical="center"/>
    </xf>
    <xf numFmtId="0" fontId="15" fillId="3" borderId="9" xfId="0" applyFont="1" applyFill="1" applyBorder="1" applyAlignment="1">
      <alignment vertical="center"/>
    </xf>
    <xf numFmtId="2" fontId="15" fillId="3" borderId="21" xfId="0" applyNumberFormat="1" applyFont="1" applyFill="1" applyBorder="1" applyAlignment="1">
      <alignment horizontal="right" vertical="center"/>
    </xf>
    <xf numFmtId="0" fontId="15" fillId="3" borderId="21" xfId="0" applyFont="1" applyFill="1" applyBorder="1" applyAlignment="1">
      <alignment horizontal="right" vertical="center"/>
    </xf>
    <xf numFmtId="10" fontId="15" fillId="0" borderId="2" xfId="0" applyNumberFormat="1" applyFont="1" applyBorder="1" applyAlignment="1">
      <alignment horizontal="right" vertical="center"/>
    </xf>
    <xf numFmtId="10" fontId="15" fillId="3" borderId="21" xfId="0" applyNumberFormat="1" applyFont="1" applyFill="1" applyBorder="1" applyAlignment="1">
      <alignment horizontal="right" vertical="center"/>
    </xf>
    <xf numFmtId="0" fontId="24" fillId="3" borderId="16" xfId="0" applyFont="1" applyFill="1" applyBorder="1" applyAlignment="1">
      <alignment vertical="center"/>
    </xf>
    <xf numFmtId="0" fontId="15" fillId="3" borderId="16" xfId="0" applyFont="1" applyFill="1" applyBorder="1" applyAlignment="1">
      <alignment vertical="center"/>
    </xf>
    <xf numFmtId="0" fontId="15" fillId="3" borderId="16" xfId="0" applyFont="1" applyFill="1" applyBorder="1" applyAlignment="1">
      <alignment horizontal="center" vertical="center"/>
    </xf>
    <xf numFmtId="4" fontId="15" fillId="3" borderId="16" xfId="0" applyNumberFormat="1" applyFont="1" applyFill="1" applyBorder="1" applyAlignment="1">
      <alignment horizontal="right" vertical="center"/>
    </xf>
    <xf numFmtId="4" fontId="24" fillId="3" borderId="16" xfId="0" applyNumberFormat="1" applyFont="1" applyFill="1" applyBorder="1" applyAlignment="1">
      <alignment horizontal="right" vertical="center"/>
    </xf>
    <xf numFmtId="9" fontId="11" fillId="2" borderId="9" xfId="0" applyNumberFormat="1" applyFont="1" applyFill="1" applyBorder="1" applyAlignment="1">
      <alignment vertical="center"/>
    </xf>
    <xf numFmtId="168" fontId="11" fillId="2" borderId="9" xfId="0" applyNumberFormat="1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right" vertical="center"/>
    </xf>
    <xf numFmtId="0" fontId="12" fillId="2" borderId="21" xfId="0" applyFont="1" applyFill="1" applyBorder="1" applyAlignment="1">
      <alignment vertical="center"/>
    </xf>
    <xf numFmtId="0" fontId="12" fillId="2" borderId="21" xfId="0" applyFont="1" applyFill="1" applyBorder="1" applyAlignment="1">
      <alignment horizontal="center" vertical="center"/>
    </xf>
    <xf numFmtId="165" fontId="11" fillId="2" borderId="21" xfId="0" applyNumberFormat="1" applyFont="1" applyFill="1" applyBorder="1" applyAlignment="1">
      <alignment vertical="center"/>
    </xf>
    <xf numFmtId="165" fontId="11" fillId="0" borderId="2" xfId="0" applyNumberFormat="1" applyFont="1" applyBorder="1" applyAlignment="1">
      <alignment vertical="center"/>
    </xf>
    <xf numFmtId="168" fontId="11" fillId="2" borderId="16" xfId="0" applyNumberFormat="1" applyFont="1" applyFill="1" applyBorder="1" applyAlignment="1">
      <alignment horizontal="center" vertical="center"/>
    </xf>
    <xf numFmtId="172" fontId="11" fillId="2" borderId="21" xfId="0" applyNumberFormat="1" applyFont="1" applyFill="1" applyBorder="1" applyAlignment="1">
      <alignment horizontal="center" vertical="center"/>
    </xf>
    <xf numFmtId="168" fontId="11" fillId="0" borderId="2" xfId="0" applyNumberFormat="1" applyFont="1" applyBorder="1" applyAlignment="1">
      <alignment vertical="center"/>
    </xf>
    <xf numFmtId="168" fontId="11" fillId="2" borderId="21" xfId="0" applyNumberFormat="1" applyFont="1" applyFill="1" applyBorder="1" applyAlignment="1">
      <alignment horizontal="right" vertical="center"/>
    </xf>
    <xf numFmtId="3" fontId="11" fillId="2" borderId="16" xfId="0" applyNumberFormat="1" applyFont="1" applyFill="1" applyBorder="1" applyAlignment="1">
      <alignment horizontal="center" vertical="center"/>
    </xf>
    <xf numFmtId="0" fontId="11" fillId="0" borderId="19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167" fontId="11" fillId="2" borderId="9" xfId="0" applyNumberFormat="1" applyFont="1" applyFill="1" applyBorder="1" applyAlignment="1">
      <alignment horizontal="center" vertical="center"/>
    </xf>
    <xf numFmtId="174" fontId="11" fillId="2" borderId="21" xfId="0" applyNumberFormat="1" applyFont="1" applyFill="1" applyBorder="1" applyAlignment="1">
      <alignment vertical="center"/>
    </xf>
    <xf numFmtId="2" fontId="11" fillId="0" borderId="2" xfId="0" applyNumberFormat="1" applyFont="1" applyBorder="1" applyAlignment="1">
      <alignment vertical="center"/>
    </xf>
    <xf numFmtId="173" fontId="11" fillId="2" borderId="16" xfId="0" applyNumberFormat="1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right" vertical="center"/>
    </xf>
    <xf numFmtId="0" fontId="11" fillId="2" borderId="21" xfId="0" applyFont="1" applyFill="1" applyBorder="1" applyAlignment="1">
      <alignment horizontal="left" vertical="center"/>
    </xf>
    <xf numFmtId="164" fontId="11" fillId="2" borderId="21" xfId="0" applyNumberFormat="1" applyFont="1" applyFill="1" applyBorder="1" applyAlignment="1">
      <alignment vertical="center"/>
    </xf>
    <xf numFmtId="2" fontId="11" fillId="2" borderId="21" xfId="0" applyNumberFormat="1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vertical="center"/>
    </xf>
    <xf numFmtId="167" fontId="11" fillId="2" borderId="21" xfId="0" applyNumberFormat="1" applyFont="1" applyFill="1" applyBorder="1" applyAlignment="1">
      <alignment horizontal="center" vertical="center"/>
    </xf>
    <xf numFmtId="3" fontId="11" fillId="2" borderId="21" xfId="0" applyNumberFormat="1" applyFont="1" applyFill="1" applyBorder="1" applyAlignment="1">
      <alignment vertical="center"/>
    </xf>
    <xf numFmtId="0" fontId="12" fillId="2" borderId="21" xfId="0" applyFont="1" applyFill="1" applyBorder="1" applyAlignment="1">
      <alignment horizontal="right" vertical="center"/>
    </xf>
    <xf numFmtId="168" fontId="12" fillId="2" borderId="27" xfId="0" applyNumberFormat="1" applyFont="1" applyFill="1" applyBorder="1" applyAlignment="1">
      <alignment vertical="center"/>
    </xf>
    <xf numFmtId="167" fontId="11" fillId="3" borderId="9" xfId="0" applyNumberFormat="1" applyFont="1" applyFill="1" applyBorder="1" applyAlignment="1">
      <alignment vertical="center"/>
    </xf>
    <xf numFmtId="0" fontId="12" fillId="3" borderId="21" xfId="0" applyFont="1" applyFill="1" applyBorder="1" applyAlignment="1">
      <alignment vertical="center"/>
    </xf>
    <xf numFmtId="172" fontId="11" fillId="3" borderId="21" xfId="0" applyNumberFormat="1" applyFont="1" applyFill="1" applyBorder="1" applyAlignment="1">
      <alignment vertical="center"/>
    </xf>
    <xf numFmtId="172" fontId="11" fillId="3" borderId="21" xfId="0" applyNumberFormat="1" applyFont="1" applyFill="1" applyBorder="1" applyAlignment="1">
      <alignment horizontal="right" vertical="center"/>
    </xf>
    <xf numFmtId="174" fontId="11" fillId="3" borderId="9" xfId="0" applyNumberFormat="1" applyFont="1" applyFill="1" applyBorder="1" applyAlignment="1">
      <alignment vertical="center"/>
    </xf>
    <xf numFmtId="167" fontId="11" fillId="3" borderId="16" xfId="0" applyNumberFormat="1" applyFont="1" applyFill="1" applyBorder="1" applyAlignment="1">
      <alignment horizontal="center" vertical="center"/>
    </xf>
    <xf numFmtId="172" fontId="11" fillId="3" borderId="16" xfId="0" applyNumberFormat="1" applyFont="1" applyFill="1" applyBorder="1" applyAlignment="1">
      <alignment horizontal="right" vertical="center"/>
    </xf>
    <xf numFmtId="168" fontId="11" fillId="3" borderId="16" xfId="0" applyNumberFormat="1" applyFont="1" applyFill="1" applyBorder="1" applyAlignment="1">
      <alignment horizontal="center" vertical="center"/>
    </xf>
    <xf numFmtId="168" fontId="11" fillId="3" borderId="16" xfId="0" applyNumberFormat="1" applyFont="1" applyFill="1" applyBorder="1" applyAlignment="1">
      <alignment vertical="center"/>
    </xf>
    <xf numFmtId="168" fontId="12" fillId="3" borderId="16" xfId="0" applyNumberFormat="1" applyFont="1" applyFill="1" applyBorder="1" applyAlignment="1">
      <alignment horizontal="center" vertical="center"/>
    </xf>
    <xf numFmtId="173" fontId="11" fillId="3" borderId="21" xfId="0" applyNumberFormat="1" applyFont="1" applyFill="1" applyBorder="1" applyAlignment="1">
      <alignment horizontal="right" vertical="center"/>
    </xf>
    <xf numFmtId="180" fontId="11" fillId="3" borderId="21" xfId="0" applyNumberFormat="1" applyFont="1" applyFill="1" applyBorder="1" applyAlignment="1">
      <alignment vertical="center"/>
    </xf>
    <xf numFmtId="168" fontId="11" fillId="3" borderId="21" xfId="0" applyNumberFormat="1" applyFont="1" applyFill="1" applyBorder="1" applyAlignment="1">
      <alignment horizontal="center" vertical="center"/>
    </xf>
    <xf numFmtId="172" fontId="11" fillId="3" borderId="16" xfId="0" applyNumberFormat="1" applyFont="1" applyFill="1" applyBorder="1" applyAlignment="1">
      <alignment vertical="center"/>
    </xf>
    <xf numFmtId="167" fontId="11" fillId="3" borderId="21" xfId="0" applyNumberFormat="1" applyFont="1" applyFill="1" applyBorder="1" applyAlignment="1">
      <alignment horizontal="right" vertical="center"/>
    </xf>
    <xf numFmtId="4" fontId="11" fillId="3" borderId="21" xfId="0" applyNumberFormat="1" applyFont="1" applyFill="1" applyBorder="1" applyAlignment="1">
      <alignment horizontal="center" vertical="center"/>
    </xf>
    <xf numFmtId="167" fontId="11" fillId="3" borderId="16" xfId="0" applyNumberFormat="1" applyFont="1" applyFill="1" applyBorder="1" applyAlignment="1">
      <alignment vertical="center"/>
    </xf>
    <xf numFmtId="167" fontId="11" fillId="3" borderId="21" xfId="0" applyNumberFormat="1" applyFont="1" applyFill="1" applyBorder="1" applyAlignment="1">
      <alignment vertical="center"/>
    </xf>
    <xf numFmtId="168" fontId="11" fillId="3" borderId="21" xfId="0" applyNumberFormat="1" applyFont="1" applyFill="1" applyBorder="1" applyAlignment="1">
      <alignment vertical="center"/>
    </xf>
    <xf numFmtId="0" fontId="12" fillId="3" borderId="21" xfId="0" applyFont="1" applyFill="1" applyBorder="1" applyAlignment="1">
      <alignment horizontal="right" vertical="center"/>
    </xf>
    <xf numFmtId="10" fontId="11" fillId="3" borderId="9" xfId="0" applyNumberFormat="1" applyFont="1" applyFill="1" applyBorder="1" applyAlignment="1">
      <alignment vertical="center"/>
    </xf>
    <xf numFmtId="164" fontId="11" fillId="3" borderId="9" xfId="0" applyNumberFormat="1" applyFont="1" applyFill="1" applyBorder="1" applyAlignment="1">
      <alignment vertical="center"/>
    </xf>
    <xf numFmtId="10" fontId="11" fillId="3" borderId="15" xfId="0" applyNumberFormat="1" applyFont="1" applyFill="1" applyBorder="1" applyAlignment="1">
      <alignment vertical="center"/>
    </xf>
    <xf numFmtId="164" fontId="11" fillId="3" borderId="15" xfId="0" applyNumberFormat="1" applyFont="1" applyFill="1" applyBorder="1" applyAlignment="1">
      <alignment vertical="center"/>
    </xf>
    <xf numFmtId="164" fontId="12" fillId="3" borderId="15" xfId="0" applyNumberFormat="1" applyFont="1" applyFill="1" applyBorder="1" applyAlignment="1">
      <alignment horizontal="center" vertical="center"/>
    </xf>
    <xf numFmtId="10" fontId="11" fillId="3" borderId="16" xfId="0" applyNumberFormat="1" applyFont="1" applyFill="1" applyBorder="1" applyAlignment="1">
      <alignment vertical="center"/>
    </xf>
    <xf numFmtId="0" fontId="11" fillId="3" borderId="15" xfId="0" applyFont="1" applyFill="1" applyBorder="1" applyAlignment="1">
      <alignment horizontal="center" vertical="center"/>
    </xf>
    <xf numFmtId="168" fontId="11" fillId="3" borderId="15" xfId="0" applyNumberFormat="1" applyFont="1" applyFill="1" applyBorder="1" applyAlignment="1">
      <alignment vertical="center"/>
    </xf>
    <xf numFmtId="177" fontId="11" fillId="3" borderId="21" xfId="0" applyNumberFormat="1" applyFont="1" applyFill="1" applyBorder="1" applyAlignment="1">
      <alignment horizontal="center" vertical="center"/>
    </xf>
    <xf numFmtId="10" fontId="11" fillId="3" borderId="21" xfId="0" applyNumberFormat="1" applyFont="1" applyFill="1" applyBorder="1" applyAlignment="1">
      <alignment horizontal="center" vertical="center"/>
    </xf>
    <xf numFmtId="181" fontId="11" fillId="3" borderId="21" xfId="0" applyNumberFormat="1" applyFont="1" applyFill="1" applyBorder="1" applyAlignment="1">
      <alignment horizontal="right" vertical="center"/>
    </xf>
    <xf numFmtId="172" fontId="11" fillId="3" borderId="9" xfId="0" applyNumberFormat="1" applyFont="1" applyFill="1" applyBorder="1" applyAlignment="1">
      <alignment vertical="center"/>
    </xf>
    <xf numFmtId="0" fontId="26" fillId="3" borderId="43" xfId="0" applyFont="1" applyFill="1" applyBorder="1" applyAlignment="1">
      <alignment vertical="center"/>
    </xf>
    <xf numFmtId="10" fontId="26" fillId="3" borderId="44" xfId="0" applyNumberFormat="1" applyFont="1" applyFill="1" applyBorder="1" applyAlignment="1">
      <alignment horizontal="right" vertical="center"/>
    </xf>
    <xf numFmtId="172" fontId="26" fillId="3" borderId="44" xfId="0" applyNumberFormat="1" applyFont="1" applyFill="1" applyBorder="1" applyAlignment="1">
      <alignment horizontal="right" vertical="center"/>
    </xf>
    <xf numFmtId="0" fontId="26" fillId="3" borderId="45" xfId="0" applyFont="1" applyFill="1" applyBorder="1" applyAlignment="1">
      <alignment vertical="center"/>
    </xf>
    <xf numFmtId="175" fontId="26" fillId="3" borderId="46" xfId="0" applyNumberFormat="1" applyFont="1" applyFill="1" applyBorder="1" applyAlignment="1">
      <alignment horizontal="right" vertical="center"/>
    </xf>
    <xf numFmtId="168" fontId="12" fillId="3" borderId="27" xfId="0" applyNumberFormat="1" applyFont="1" applyFill="1" applyBorder="1" applyAlignment="1">
      <alignment horizontal="right" vertical="center"/>
    </xf>
    <xf numFmtId="181" fontId="11" fillId="3" borderId="9" xfId="0" applyNumberFormat="1" applyFont="1" applyFill="1" applyBorder="1" applyAlignment="1">
      <alignment vertical="center"/>
    </xf>
    <xf numFmtId="169" fontId="11" fillId="3" borderId="21" xfId="0" applyNumberFormat="1" applyFont="1" applyFill="1" applyBorder="1" applyAlignment="1">
      <alignment horizontal="right" vertical="center"/>
    </xf>
    <xf numFmtId="169" fontId="11" fillId="3" borderId="16" xfId="0" applyNumberFormat="1" applyFont="1" applyFill="1" applyBorder="1" applyAlignment="1">
      <alignment horizontal="right" vertical="center"/>
    </xf>
    <xf numFmtId="4" fontId="11" fillId="3" borderId="9" xfId="0" applyNumberFormat="1" applyFont="1" applyFill="1" applyBorder="1" applyAlignment="1">
      <alignment vertical="center"/>
    </xf>
    <xf numFmtId="10" fontId="11" fillId="3" borderId="21" xfId="0" applyNumberFormat="1" applyFont="1" applyFill="1" applyBorder="1" applyAlignment="1">
      <alignment vertical="center"/>
    </xf>
    <xf numFmtId="177" fontId="11" fillId="3" borderId="15" xfId="0" applyNumberFormat="1" applyFont="1" applyFill="1" applyBorder="1" applyAlignment="1">
      <alignment vertical="center"/>
    </xf>
    <xf numFmtId="181" fontId="11" fillId="3" borderId="15" xfId="0" applyNumberFormat="1" applyFont="1" applyFill="1" applyBorder="1" applyAlignment="1">
      <alignment vertical="center"/>
    </xf>
    <xf numFmtId="168" fontId="12" fillId="3" borderId="15" xfId="0" applyNumberFormat="1" applyFont="1" applyFill="1" applyBorder="1" applyAlignment="1">
      <alignment horizontal="center" vertical="center"/>
    </xf>
    <xf numFmtId="177" fontId="11" fillId="3" borderId="16" xfId="0" applyNumberFormat="1" applyFont="1" applyFill="1" applyBorder="1" applyAlignment="1">
      <alignment vertical="center"/>
    </xf>
    <xf numFmtId="177" fontId="11" fillId="3" borderId="9" xfId="0" applyNumberFormat="1" applyFont="1" applyFill="1" applyBorder="1" applyAlignment="1">
      <alignment vertical="center"/>
    </xf>
    <xf numFmtId="167" fontId="11" fillId="3" borderId="15" xfId="0" applyNumberFormat="1" applyFont="1" applyFill="1" applyBorder="1" applyAlignment="1">
      <alignment vertical="center"/>
    </xf>
    <xf numFmtId="168" fontId="12" fillId="3" borderId="15" xfId="0" applyNumberFormat="1" applyFont="1" applyFill="1" applyBorder="1" applyAlignment="1">
      <alignment horizontal="right" vertical="center"/>
    </xf>
    <xf numFmtId="169" fontId="12" fillId="3" borderId="15" xfId="0" applyNumberFormat="1" applyFont="1" applyFill="1" applyBorder="1" applyAlignment="1">
      <alignment horizontal="right" vertical="center"/>
    </xf>
    <xf numFmtId="10" fontId="12" fillId="0" borderId="2" xfId="0" applyNumberFormat="1" applyFont="1" applyBorder="1" applyAlignment="1">
      <alignment horizontal="right" vertical="center"/>
    </xf>
    <xf numFmtId="0" fontId="12" fillId="3" borderId="16" xfId="0" applyFont="1" applyFill="1" applyBorder="1" applyAlignment="1">
      <alignment horizontal="right" vertical="center"/>
    </xf>
    <xf numFmtId="169" fontId="12" fillId="3" borderId="16" xfId="0" applyNumberFormat="1" applyFont="1" applyFill="1" applyBorder="1" applyAlignment="1">
      <alignment horizontal="right" vertical="center"/>
    </xf>
    <xf numFmtId="0" fontId="11" fillId="2" borderId="9" xfId="0" applyFont="1" applyFill="1" applyBorder="1"/>
    <xf numFmtId="0" fontId="11" fillId="2" borderId="9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right" vertical="center"/>
    </xf>
    <xf numFmtId="49" fontId="11" fillId="2" borderId="9" xfId="0" applyNumberFormat="1" applyFont="1" applyFill="1" applyBorder="1" applyAlignment="1">
      <alignment horizontal="left" vertical="center"/>
    </xf>
    <xf numFmtId="0" fontId="12" fillId="2" borderId="9" xfId="0" applyFont="1" applyFill="1" applyBorder="1"/>
    <xf numFmtId="0" fontId="12" fillId="2" borderId="9" xfId="0" applyFont="1" applyFill="1" applyBorder="1" applyAlignment="1">
      <alignment horizontal="center"/>
    </xf>
    <xf numFmtId="10" fontId="11" fillId="3" borderId="8" xfId="0" applyNumberFormat="1" applyFont="1" applyFill="1" applyBorder="1" applyAlignment="1">
      <alignment horizontal="center" vertical="center"/>
    </xf>
    <xf numFmtId="0" fontId="11" fillId="3" borderId="9" xfId="0" applyFont="1" applyFill="1" applyBorder="1"/>
    <xf numFmtId="0" fontId="11" fillId="3" borderId="9" xfId="0" applyFont="1" applyFill="1" applyBorder="1" applyAlignment="1">
      <alignment horizontal="right"/>
    </xf>
    <xf numFmtId="4" fontId="11" fillId="3" borderId="9" xfId="0" applyNumberFormat="1" applyFont="1" applyFill="1" applyBorder="1" applyAlignment="1">
      <alignment horizontal="right"/>
    </xf>
    <xf numFmtId="168" fontId="11" fillId="2" borderId="9" xfId="0" applyNumberFormat="1" applyFont="1" applyFill="1" applyBorder="1"/>
    <xf numFmtId="0" fontId="12" fillId="3" borderId="8" xfId="0" applyFont="1" applyFill="1" applyBorder="1" applyAlignment="1">
      <alignment wrapText="1"/>
    </xf>
    <xf numFmtId="168" fontId="12" fillId="3" borderId="8" xfId="0" applyNumberFormat="1" applyFont="1" applyFill="1" applyBorder="1" applyAlignment="1">
      <alignment horizontal="center"/>
    </xf>
    <xf numFmtId="0" fontId="11" fillId="2" borderId="8" xfId="0" applyFont="1" applyFill="1" applyBorder="1"/>
    <xf numFmtId="3" fontId="11" fillId="2" borderId="8" xfId="0" applyNumberFormat="1" applyFont="1" applyFill="1" applyBorder="1" applyAlignment="1">
      <alignment horizontal="center"/>
    </xf>
    <xf numFmtId="1" fontId="11" fillId="2" borderId="8" xfId="0" applyNumberFormat="1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3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2" fillId="2" borderId="9" xfId="0" applyFont="1" applyFill="1" applyBorder="1" applyAlignment="1">
      <alignment horizontal="center" wrapText="1"/>
    </xf>
    <xf numFmtId="0" fontId="21" fillId="0" borderId="0" xfId="0" applyFont="1" applyAlignment="1">
      <alignment horizontal="left" vertical="center" wrapText="1"/>
    </xf>
    <xf numFmtId="0" fontId="23" fillId="2" borderId="9" xfId="0" applyFont="1" applyFill="1" applyBorder="1" applyAlignment="1">
      <alignment horizontal="center"/>
    </xf>
    <xf numFmtId="0" fontId="23" fillId="2" borderId="9" xfId="0" applyFont="1" applyFill="1" applyBorder="1"/>
    <xf numFmtId="0" fontId="12" fillId="2" borderId="15" xfId="0" applyFont="1" applyFill="1" applyBorder="1"/>
    <xf numFmtId="0" fontId="11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1" fillId="2" borderId="21" xfId="0" applyFont="1" applyFill="1" applyBorder="1"/>
    <xf numFmtId="179" fontId="11" fillId="2" borderId="21" xfId="0" applyNumberFormat="1" applyFont="1" applyFill="1" applyBorder="1"/>
    <xf numFmtId="173" fontId="11" fillId="2" borderId="21" xfId="0" applyNumberFormat="1" applyFont="1" applyFill="1" applyBorder="1" applyAlignment="1">
      <alignment horizontal="center"/>
    </xf>
    <xf numFmtId="0" fontId="11" fillId="2" borderId="21" xfId="0" applyFont="1" applyFill="1" applyBorder="1" applyAlignment="1">
      <alignment horizontal="center"/>
    </xf>
    <xf numFmtId="168" fontId="11" fillId="2" borderId="21" xfId="0" applyNumberFormat="1" applyFont="1" applyFill="1" applyBorder="1"/>
    <xf numFmtId="0" fontId="11" fillId="2" borderId="21" xfId="0" applyFont="1" applyFill="1" applyBorder="1" applyAlignment="1">
      <alignment horizontal="right"/>
    </xf>
    <xf numFmtId="0" fontId="15" fillId="2" borderId="21" xfId="0" applyFont="1" applyFill="1" applyBorder="1"/>
    <xf numFmtId="10" fontId="11" fillId="2" borderId="21" xfId="0" applyNumberFormat="1" applyFont="1" applyFill="1" applyBorder="1"/>
    <xf numFmtId="10" fontId="11" fillId="0" borderId="2" xfId="0" applyNumberFormat="1" applyFont="1" applyBorder="1"/>
    <xf numFmtId="0" fontId="11" fillId="2" borderId="16" xfId="0" applyFont="1" applyFill="1" applyBorder="1"/>
    <xf numFmtId="9" fontId="11" fillId="2" borderId="16" xfId="0" applyNumberFormat="1" applyFont="1" applyFill="1" applyBorder="1"/>
    <xf numFmtId="1" fontId="11" fillId="2" borderId="16" xfId="0" applyNumberFormat="1" applyFont="1" applyFill="1" applyBorder="1" applyAlignment="1">
      <alignment horizontal="center"/>
    </xf>
    <xf numFmtId="0" fontId="11" fillId="2" borderId="16" xfId="0" applyFont="1" applyFill="1" applyBorder="1" applyAlignment="1">
      <alignment horizontal="center"/>
    </xf>
    <xf numFmtId="168" fontId="11" fillId="2" borderId="16" xfId="0" applyNumberFormat="1" applyFont="1" applyFill="1" applyBorder="1"/>
    <xf numFmtId="0" fontId="12" fillId="2" borderId="16" xfId="0" applyFont="1" applyFill="1" applyBorder="1" applyAlignment="1">
      <alignment horizontal="right"/>
    </xf>
    <xf numFmtId="168" fontId="12" fillId="2" borderId="16" xfId="0" applyNumberFormat="1" applyFont="1" applyFill="1" applyBorder="1"/>
    <xf numFmtId="0" fontId="12" fillId="2" borderId="21" xfId="0" applyFont="1" applyFill="1" applyBorder="1"/>
    <xf numFmtId="0" fontId="12" fillId="2" borderId="21" xfId="0" applyFont="1" applyFill="1" applyBorder="1" applyAlignment="1">
      <alignment horizontal="center"/>
    </xf>
    <xf numFmtId="168" fontId="12" fillId="2" borderId="9" xfId="0" applyNumberFormat="1" applyFont="1" applyFill="1" applyBorder="1"/>
    <xf numFmtId="3" fontId="11" fillId="2" borderId="21" xfId="0" applyNumberFormat="1" applyFont="1" applyFill="1" applyBorder="1" applyAlignment="1">
      <alignment horizontal="center"/>
    </xf>
    <xf numFmtId="165" fontId="11" fillId="2" borderId="21" xfId="0" applyNumberFormat="1" applyFont="1" applyFill="1" applyBorder="1"/>
    <xf numFmtId="0" fontId="12" fillId="2" borderId="16" xfId="0" applyFont="1" applyFill="1" applyBorder="1"/>
    <xf numFmtId="3" fontId="11" fillId="2" borderId="16" xfId="0" applyNumberFormat="1" applyFont="1" applyFill="1" applyBorder="1" applyAlignment="1">
      <alignment horizontal="center"/>
    </xf>
    <xf numFmtId="165" fontId="11" fillId="2" borderId="16" xfId="0" applyNumberFormat="1" applyFont="1" applyFill="1" applyBorder="1"/>
    <xf numFmtId="168" fontId="11" fillId="2" borderId="16" xfId="0" applyNumberFormat="1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1" fillId="0" borderId="2" xfId="0" applyFont="1" applyBorder="1"/>
    <xf numFmtId="172" fontId="11" fillId="2" borderId="21" xfId="0" applyNumberFormat="1" applyFont="1" applyFill="1" applyBorder="1" applyAlignment="1">
      <alignment horizontal="center"/>
    </xf>
    <xf numFmtId="168" fontId="11" fillId="0" borderId="2" xfId="0" applyNumberFormat="1" applyFont="1" applyBorder="1"/>
    <xf numFmtId="168" fontId="11" fillId="2" borderId="21" xfId="0" applyNumberFormat="1" applyFont="1" applyFill="1" applyBorder="1" applyAlignment="1">
      <alignment horizontal="right"/>
    </xf>
    <xf numFmtId="0" fontId="11" fillId="0" borderId="19" xfId="0" applyFont="1" applyBorder="1"/>
    <xf numFmtId="0" fontId="12" fillId="0" borderId="0" xfId="0" applyFont="1" applyAlignment="1">
      <alignment horizontal="center"/>
    </xf>
    <xf numFmtId="174" fontId="11" fillId="2" borderId="21" xfId="0" applyNumberFormat="1" applyFont="1" applyFill="1" applyBorder="1"/>
    <xf numFmtId="0" fontId="11" fillId="2" borderId="15" xfId="0" applyFont="1" applyFill="1" applyBorder="1" applyAlignment="1">
      <alignment horizontal="center"/>
    </xf>
    <xf numFmtId="0" fontId="12" fillId="2" borderId="15" xfId="0" applyFont="1" applyFill="1" applyBorder="1" applyAlignment="1">
      <alignment horizontal="right"/>
    </xf>
    <xf numFmtId="168" fontId="12" fillId="2" borderId="15" xfId="0" applyNumberFormat="1" applyFont="1" applyFill="1" applyBorder="1"/>
    <xf numFmtId="173" fontId="11" fillId="2" borderId="16" xfId="0" applyNumberFormat="1" applyFont="1" applyFill="1" applyBorder="1" applyAlignment="1">
      <alignment horizontal="center"/>
    </xf>
    <xf numFmtId="0" fontId="11" fillId="2" borderId="21" xfId="0" applyFont="1" applyFill="1" applyBorder="1" applyAlignment="1">
      <alignment horizontal="left"/>
    </xf>
    <xf numFmtId="164" fontId="11" fillId="2" borderId="21" xfId="0" applyNumberFormat="1" applyFont="1" applyFill="1" applyBorder="1"/>
    <xf numFmtId="0" fontId="12" fillId="2" borderId="26" xfId="0" applyFont="1" applyFill="1" applyBorder="1"/>
    <xf numFmtId="167" fontId="11" fillId="2" borderId="21" xfId="0" applyNumberFormat="1" applyFont="1" applyFill="1" applyBorder="1" applyAlignment="1">
      <alignment horizontal="center"/>
    </xf>
    <xf numFmtId="3" fontId="11" fillId="2" borderId="21" xfId="0" applyNumberFormat="1" applyFont="1" applyFill="1" applyBorder="1"/>
    <xf numFmtId="0" fontId="12" fillId="2" borderId="21" xfId="0" applyFont="1" applyFill="1" applyBorder="1" applyAlignment="1">
      <alignment horizontal="right"/>
    </xf>
    <xf numFmtId="168" fontId="12" fillId="2" borderId="27" xfId="0" applyNumberFormat="1" applyFont="1" applyFill="1" applyBorder="1"/>
    <xf numFmtId="167" fontId="11" fillId="3" borderId="9" xfId="0" applyNumberFormat="1" applyFont="1" applyFill="1" applyBorder="1"/>
    <xf numFmtId="168" fontId="11" fillId="3" borderId="9" xfId="0" applyNumberFormat="1" applyFont="1" applyFill="1" applyBorder="1"/>
    <xf numFmtId="181" fontId="11" fillId="3" borderId="9" xfId="0" applyNumberFormat="1" applyFont="1" applyFill="1" applyBorder="1"/>
    <xf numFmtId="0" fontId="12" fillId="3" borderId="9" xfId="0" applyFont="1" applyFill="1" applyBorder="1" applyAlignment="1">
      <alignment horizontal="center"/>
    </xf>
    <xf numFmtId="0" fontId="12" fillId="3" borderId="15" xfId="0" applyFont="1" applyFill="1" applyBorder="1"/>
    <xf numFmtId="0" fontId="11" fillId="3" borderId="15" xfId="0" applyFont="1" applyFill="1" applyBorder="1"/>
    <xf numFmtId="0" fontId="12" fillId="3" borderId="15" xfId="0" applyFont="1" applyFill="1" applyBorder="1" applyAlignment="1">
      <alignment horizontal="center"/>
    </xf>
    <xf numFmtId="0" fontId="11" fillId="3" borderId="21" xfId="0" applyFont="1" applyFill="1" applyBorder="1"/>
    <xf numFmtId="167" fontId="11" fillId="3" borderId="21" xfId="0" applyNumberFormat="1" applyFont="1" applyFill="1" applyBorder="1"/>
    <xf numFmtId="168" fontId="11" fillId="3" borderId="21" xfId="0" applyNumberFormat="1" applyFont="1" applyFill="1" applyBorder="1"/>
    <xf numFmtId="169" fontId="11" fillId="3" borderId="21" xfId="0" applyNumberFormat="1" applyFont="1" applyFill="1" applyBorder="1" applyAlignment="1">
      <alignment horizontal="right"/>
    </xf>
    <xf numFmtId="169" fontId="11" fillId="3" borderId="16" xfId="0" applyNumberFormat="1" applyFont="1" applyFill="1" applyBorder="1" applyAlignment="1">
      <alignment horizontal="right"/>
    </xf>
    <xf numFmtId="0" fontId="11" fillId="3" borderId="16" xfId="0" applyFont="1" applyFill="1" applyBorder="1"/>
    <xf numFmtId="4" fontId="11" fillId="3" borderId="9" xfId="0" applyNumberFormat="1" applyFont="1" applyFill="1" applyBorder="1"/>
    <xf numFmtId="10" fontId="11" fillId="3" borderId="9" xfId="0" applyNumberFormat="1" applyFont="1" applyFill="1" applyBorder="1"/>
    <xf numFmtId="10" fontId="11" fillId="3" borderId="21" xfId="0" applyNumberFormat="1" applyFont="1" applyFill="1" applyBorder="1"/>
    <xf numFmtId="0" fontId="12" fillId="3" borderId="21" xfId="0" applyFont="1" applyFill="1" applyBorder="1" applyAlignment="1">
      <alignment horizontal="right"/>
    </xf>
    <xf numFmtId="168" fontId="12" fillId="3" borderId="27" xfId="0" applyNumberFormat="1" applyFont="1" applyFill="1" applyBorder="1" applyAlignment="1">
      <alignment horizontal="right"/>
    </xf>
    <xf numFmtId="172" fontId="11" fillId="3" borderId="9" xfId="0" applyNumberFormat="1" applyFont="1" applyFill="1" applyBorder="1"/>
    <xf numFmtId="177" fontId="11" fillId="3" borderId="15" xfId="0" applyNumberFormat="1" applyFont="1" applyFill="1" applyBorder="1"/>
    <xf numFmtId="168" fontId="11" fillId="3" borderId="15" xfId="0" applyNumberFormat="1" applyFont="1" applyFill="1" applyBorder="1"/>
    <xf numFmtId="181" fontId="11" fillId="3" borderId="15" xfId="0" applyNumberFormat="1" applyFont="1" applyFill="1" applyBorder="1"/>
    <xf numFmtId="168" fontId="12" fillId="3" borderId="15" xfId="0" applyNumberFormat="1" applyFont="1" applyFill="1" applyBorder="1" applyAlignment="1">
      <alignment horizontal="center"/>
    </xf>
    <xf numFmtId="10" fontId="11" fillId="3" borderId="21" xfId="0" applyNumberFormat="1" applyFont="1" applyFill="1" applyBorder="1" applyAlignment="1">
      <alignment horizontal="right"/>
    </xf>
    <xf numFmtId="177" fontId="11" fillId="3" borderId="16" xfId="0" applyNumberFormat="1" applyFont="1" applyFill="1" applyBorder="1"/>
    <xf numFmtId="167" fontId="11" fillId="3" borderId="16" xfId="0" applyNumberFormat="1" applyFont="1" applyFill="1" applyBorder="1"/>
    <xf numFmtId="10" fontId="11" fillId="3" borderId="16" xfId="0" applyNumberFormat="1" applyFont="1" applyFill="1" applyBorder="1"/>
    <xf numFmtId="168" fontId="11" fillId="3" borderId="16" xfId="0" applyNumberFormat="1" applyFont="1" applyFill="1" applyBorder="1"/>
    <xf numFmtId="0" fontId="11" fillId="3" borderId="16" xfId="0" applyFont="1" applyFill="1" applyBorder="1" applyAlignment="1">
      <alignment horizontal="right"/>
    </xf>
    <xf numFmtId="4" fontId="11" fillId="3" borderId="16" xfId="0" applyNumberFormat="1" applyFont="1" applyFill="1" applyBorder="1" applyAlignment="1">
      <alignment horizontal="right"/>
    </xf>
    <xf numFmtId="177" fontId="11" fillId="3" borderId="9" xfId="0" applyNumberFormat="1" applyFont="1" applyFill="1" applyBorder="1"/>
    <xf numFmtId="167" fontId="11" fillId="3" borderId="15" xfId="0" applyNumberFormat="1" applyFont="1" applyFill="1" applyBorder="1"/>
    <xf numFmtId="168" fontId="12" fillId="3" borderId="15" xfId="0" applyNumberFormat="1" applyFont="1" applyFill="1" applyBorder="1" applyAlignment="1">
      <alignment horizontal="right"/>
    </xf>
    <xf numFmtId="169" fontId="12" fillId="3" borderId="12" xfId="0" applyNumberFormat="1" applyFont="1" applyFill="1" applyBorder="1" applyAlignment="1">
      <alignment horizontal="right"/>
    </xf>
    <xf numFmtId="0" fontId="12" fillId="3" borderId="16" xfId="0" applyFont="1" applyFill="1" applyBorder="1"/>
    <xf numFmtId="10" fontId="12" fillId="0" borderId="19" xfId="0" applyNumberFormat="1" applyFont="1" applyBorder="1" applyAlignment="1">
      <alignment horizontal="right"/>
    </xf>
    <xf numFmtId="169" fontId="11" fillId="3" borderId="19" xfId="0" applyNumberFormat="1" applyFont="1" applyFill="1" applyBorder="1" applyAlignment="1">
      <alignment horizontal="right"/>
    </xf>
    <xf numFmtId="0" fontId="12" fillId="3" borderId="9" xfId="0" applyFont="1" applyFill="1" applyBorder="1"/>
    <xf numFmtId="0" fontId="12" fillId="3" borderId="9" xfId="0" applyFont="1" applyFill="1" applyBorder="1" applyAlignment="1">
      <alignment horizontal="right"/>
    </xf>
    <xf numFmtId="169" fontId="12" fillId="3" borderId="10" xfId="0" applyNumberFormat="1" applyFont="1" applyFill="1" applyBorder="1" applyAlignment="1">
      <alignment horizontal="right"/>
    </xf>
    <xf numFmtId="3" fontId="11" fillId="3" borderId="16" xfId="0" applyNumberFormat="1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4" fontId="6" fillId="5" borderId="8" xfId="0" applyNumberFormat="1" applyFont="1" applyFill="1" applyBorder="1" applyAlignment="1">
      <alignment horizontal="right"/>
    </xf>
    <xf numFmtId="0" fontId="12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vertical="center"/>
    </xf>
    <xf numFmtId="0" fontId="12" fillId="0" borderId="0" xfId="0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3" borderId="40" xfId="0" applyFont="1" applyFill="1" applyBorder="1" applyAlignment="1">
      <alignment vertical="center"/>
    </xf>
    <xf numFmtId="0" fontId="12" fillId="3" borderId="0" xfId="0" applyFont="1" applyFill="1" applyAlignment="1">
      <alignment horizontal="center" vertical="center" wrapText="1"/>
    </xf>
    <xf numFmtId="4" fontId="11" fillId="3" borderId="0" xfId="0" applyNumberFormat="1" applyFont="1" applyFill="1" applyAlignment="1">
      <alignment horizontal="center" vertical="center"/>
    </xf>
    <xf numFmtId="4" fontId="12" fillId="3" borderId="47" xfId="0" applyNumberFormat="1" applyFont="1" applyFill="1" applyBorder="1" applyAlignment="1">
      <alignment horizontal="center" vertical="center" wrapText="1"/>
    </xf>
    <xf numFmtId="0" fontId="16" fillId="3" borderId="0" xfId="0" applyFont="1" applyFill="1"/>
    <xf numFmtId="10" fontId="16" fillId="3" borderId="0" xfId="0" applyNumberFormat="1" applyFont="1" applyFill="1"/>
    <xf numFmtId="0" fontId="8" fillId="0" borderId="0" xfId="0" applyFont="1"/>
    <xf numFmtId="0" fontId="8" fillId="0" borderId="14" xfId="0" applyFont="1" applyBorder="1"/>
    <xf numFmtId="0" fontId="8" fillId="3" borderId="9" xfId="0" applyFont="1" applyFill="1" applyBorder="1"/>
    <xf numFmtId="0" fontId="12" fillId="3" borderId="8" xfId="0" applyFont="1" applyFill="1" applyBorder="1"/>
    <xf numFmtId="0" fontId="11" fillId="0" borderId="8" xfId="0" applyFont="1" applyBorder="1" applyAlignment="1">
      <alignment horizontal="center"/>
    </xf>
    <xf numFmtId="0" fontId="8" fillId="3" borderId="12" xfId="0" applyFont="1" applyFill="1" applyBorder="1"/>
    <xf numFmtId="0" fontId="8" fillId="3" borderId="13" xfId="0" applyFont="1" applyFill="1" applyBorder="1"/>
    <xf numFmtId="4" fontId="12" fillId="3" borderId="8" xfId="0" applyNumberFormat="1" applyFont="1" applyFill="1" applyBorder="1" applyAlignment="1">
      <alignment horizontal="center"/>
    </xf>
    <xf numFmtId="4" fontId="12" fillId="3" borderId="8" xfId="0" applyNumberFormat="1" applyFont="1" applyFill="1" applyBorder="1" applyAlignment="1">
      <alignment horizontal="center" wrapText="1"/>
    </xf>
    <xf numFmtId="0" fontId="12" fillId="3" borderId="8" xfId="0" applyFont="1" applyFill="1" applyBorder="1" applyAlignment="1">
      <alignment horizontal="center" wrapText="1"/>
    </xf>
    <xf numFmtId="166" fontId="11" fillId="3" borderId="8" xfId="0" applyNumberFormat="1" applyFont="1" applyFill="1" applyBorder="1" applyAlignment="1">
      <alignment horizontal="center"/>
    </xf>
    <xf numFmtId="170" fontId="11" fillId="3" borderId="8" xfId="0" applyNumberFormat="1" applyFont="1" applyFill="1" applyBorder="1" applyAlignment="1">
      <alignment horizontal="center"/>
    </xf>
    <xf numFmtId="2" fontId="11" fillId="3" borderId="8" xfId="0" applyNumberFormat="1" applyFont="1" applyFill="1" applyBorder="1" applyAlignment="1">
      <alignment horizontal="center"/>
    </xf>
    <xf numFmtId="0" fontId="8" fillId="3" borderId="11" xfId="0" applyFont="1" applyFill="1" applyBorder="1"/>
    <xf numFmtId="0" fontId="8" fillId="3" borderId="0" xfId="0" applyFont="1" applyFill="1"/>
    <xf numFmtId="3" fontId="8" fillId="0" borderId="0" xfId="0" applyNumberFormat="1" applyFont="1"/>
    <xf numFmtId="0" fontId="8" fillId="3" borderId="48" xfId="0" applyFont="1" applyFill="1" applyBorder="1"/>
    <xf numFmtId="0" fontId="8" fillId="3" borderId="49" xfId="0" applyFont="1" applyFill="1" applyBorder="1"/>
    <xf numFmtId="0" fontId="8" fillId="3" borderId="10" xfId="0" applyFont="1" applyFill="1" applyBorder="1"/>
    <xf numFmtId="0" fontId="8" fillId="3" borderId="47" xfId="0" applyFont="1" applyFill="1" applyBorder="1"/>
    <xf numFmtId="178" fontId="11" fillId="0" borderId="8" xfId="0" applyNumberFormat="1" applyFont="1" applyBorder="1" applyAlignment="1">
      <alignment horizontal="center" wrapText="1"/>
    </xf>
    <xf numFmtId="0" fontId="11" fillId="3" borderId="8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/>
    </xf>
    <xf numFmtId="3" fontId="11" fillId="0" borderId="2" xfId="0" applyNumberFormat="1" applyFont="1" applyBorder="1" applyAlignment="1">
      <alignment horizontal="center"/>
    </xf>
    <xf numFmtId="0" fontId="27" fillId="0" borderId="0" xfId="0" applyFont="1"/>
    <xf numFmtId="3" fontId="8" fillId="3" borderId="9" xfId="0" applyNumberFormat="1" applyFont="1" applyFill="1" applyBorder="1"/>
    <xf numFmtId="171" fontId="8" fillId="3" borderId="9" xfId="0" applyNumberFormat="1" applyFont="1" applyFill="1" applyBorder="1"/>
    <xf numFmtId="2" fontId="8" fillId="3" borderId="9" xfId="0" applyNumberFormat="1" applyFont="1" applyFill="1" applyBorder="1"/>
    <xf numFmtId="4" fontId="8" fillId="3" borderId="9" xfId="0" applyNumberFormat="1" applyFont="1" applyFill="1" applyBorder="1"/>
    <xf numFmtId="175" fontId="8" fillId="3" borderId="9" xfId="0" applyNumberFormat="1" applyFont="1" applyFill="1" applyBorder="1"/>
    <xf numFmtId="167" fontId="8" fillId="3" borderId="9" xfId="0" applyNumberFormat="1" applyFont="1" applyFill="1" applyBorder="1"/>
    <xf numFmtId="168" fontId="8" fillId="3" borderId="9" xfId="0" applyNumberFormat="1" applyFont="1" applyFill="1" applyBorder="1"/>
    <xf numFmtId="0" fontId="12" fillId="0" borderId="25" xfId="0" applyFont="1" applyBorder="1"/>
    <xf numFmtId="0" fontId="8" fillId="3" borderId="15" xfId="0" applyFont="1" applyFill="1" applyBorder="1"/>
    <xf numFmtId="0" fontId="8" fillId="0" borderId="25" xfId="0" applyFont="1" applyBorder="1"/>
    <xf numFmtId="0" fontId="8" fillId="3" borderId="21" xfId="0" applyFont="1" applyFill="1" applyBorder="1"/>
    <xf numFmtId="10" fontId="8" fillId="3" borderId="21" xfId="0" applyNumberFormat="1" applyFont="1" applyFill="1" applyBorder="1"/>
    <xf numFmtId="0" fontId="8" fillId="0" borderId="2" xfId="0" applyFont="1" applyBorder="1"/>
    <xf numFmtId="0" fontId="12" fillId="3" borderId="21" xfId="0" applyFont="1" applyFill="1" applyBorder="1"/>
    <xf numFmtId="169" fontId="12" fillId="3" borderId="21" xfId="0" applyNumberFormat="1" applyFont="1" applyFill="1" applyBorder="1" applyAlignment="1">
      <alignment horizontal="right"/>
    </xf>
    <xf numFmtId="0" fontId="8" fillId="3" borderId="16" xfId="0" applyFont="1" applyFill="1" applyBorder="1"/>
    <xf numFmtId="10" fontId="8" fillId="3" borderId="16" xfId="0" applyNumberFormat="1" applyFont="1" applyFill="1" applyBorder="1"/>
    <xf numFmtId="0" fontId="8" fillId="0" borderId="19" xfId="0" applyFont="1" applyBorder="1"/>
    <xf numFmtId="10" fontId="8" fillId="3" borderId="9" xfId="0" applyNumberFormat="1" applyFont="1" applyFill="1" applyBorder="1"/>
    <xf numFmtId="167" fontId="8" fillId="3" borderId="15" xfId="0" applyNumberFormat="1" applyFont="1" applyFill="1" applyBorder="1"/>
    <xf numFmtId="168" fontId="8" fillId="3" borderId="15" xfId="0" applyNumberFormat="1" applyFont="1" applyFill="1" applyBorder="1"/>
    <xf numFmtId="0" fontId="11" fillId="3" borderId="15" xfId="0" applyFont="1" applyFill="1" applyBorder="1" applyAlignment="1">
      <alignment horizontal="right"/>
    </xf>
    <xf numFmtId="169" fontId="11" fillId="3" borderId="15" xfId="0" applyNumberFormat="1" applyFont="1" applyFill="1" applyBorder="1" applyAlignment="1">
      <alignment horizontal="right"/>
    </xf>
    <xf numFmtId="167" fontId="8" fillId="3" borderId="21" xfId="0" applyNumberFormat="1" applyFont="1" applyFill="1" applyBorder="1"/>
    <xf numFmtId="168" fontId="8" fillId="3" borderId="21" xfId="0" applyNumberFormat="1" applyFont="1" applyFill="1" applyBorder="1"/>
    <xf numFmtId="10" fontId="12" fillId="0" borderId="2" xfId="0" applyNumberFormat="1" applyFont="1" applyBorder="1" applyAlignment="1">
      <alignment horizontal="right"/>
    </xf>
    <xf numFmtId="167" fontId="8" fillId="3" borderId="16" xfId="0" applyNumberFormat="1" applyFont="1" applyFill="1" applyBorder="1"/>
    <xf numFmtId="168" fontId="8" fillId="3" borderId="16" xfId="0" applyNumberFormat="1" applyFont="1" applyFill="1" applyBorder="1"/>
    <xf numFmtId="0" fontId="12" fillId="3" borderId="16" xfId="0" applyFont="1" applyFill="1" applyBorder="1" applyAlignment="1">
      <alignment horizontal="right"/>
    </xf>
    <xf numFmtId="169" fontId="12" fillId="3" borderId="16" xfId="0" applyNumberFormat="1" applyFont="1" applyFill="1" applyBorder="1" applyAlignment="1">
      <alignment horizontal="right"/>
    </xf>
    <xf numFmtId="0" fontId="31" fillId="2" borderId="9" xfId="0" applyFont="1" applyFill="1" applyBorder="1" applyAlignment="1">
      <alignment vertical="center"/>
    </xf>
    <xf numFmtId="167" fontId="11" fillId="2" borderId="9" xfId="0" applyNumberFormat="1" applyFont="1" applyFill="1" applyBorder="1" applyAlignment="1">
      <alignment horizontal="right" vertical="center"/>
    </xf>
    <xf numFmtId="0" fontId="12" fillId="3" borderId="26" xfId="0" applyFont="1" applyFill="1" applyBorder="1" applyAlignment="1">
      <alignment horizontal="center" vertical="center" wrapText="1"/>
    </xf>
    <xf numFmtId="167" fontId="12" fillId="3" borderId="8" xfId="0" applyNumberFormat="1" applyFont="1" applyFill="1" applyBorder="1" applyAlignment="1">
      <alignment horizontal="center" vertical="center"/>
    </xf>
    <xf numFmtId="168" fontId="12" fillId="3" borderId="8" xfId="0" applyNumberFormat="1" applyFont="1" applyFill="1" applyBorder="1" applyAlignment="1">
      <alignment horizontal="center" vertical="center"/>
    </xf>
    <xf numFmtId="4" fontId="11" fillId="3" borderId="8" xfId="0" applyNumberFormat="1" applyFont="1" applyFill="1" applyBorder="1" applyAlignment="1">
      <alignment horizontal="right" vertical="center"/>
    </xf>
    <xf numFmtId="168" fontId="11" fillId="3" borderId="8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vertical="center" wrapText="1"/>
    </xf>
    <xf numFmtId="0" fontId="24" fillId="3" borderId="9" xfId="0" applyFont="1" applyFill="1" applyBorder="1" applyAlignment="1">
      <alignment vertical="center"/>
    </xf>
    <xf numFmtId="0" fontId="15" fillId="3" borderId="9" xfId="0" applyFont="1" applyFill="1" applyBorder="1" applyAlignment="1">
      <alignment horizontal="right" vertical="center"/>
    </xf>
    <xf numFmtId="0" fontId="24" fillId="3" borderId="9" xfId="0" applyFont="1" applyFill="1" applyBorder="1" applyAlignment="1">
      <alignment horizontal="right" vertical="center"/>
    </xf>
    <xf numFmtId="168" fontId="11" fillId="3" borderId="2" xfId="0" applyNumberFormat="1" applyFont="1" applyFill="1" applyBorder="1" applyAlignment="1">
      <alignment horizontal="right" vertical="center"/>
    </xf>
    <xf numFmtId="0" fontId="11" fillId="3" borderId="2" xfId="0" applyFont="1" applyFill="1" applyBorder="1" applyAlignment="1">
      <alignment vertical="center"/>
    </xf>
    <xf numFmtId="177" fontId="11" fillId="3" borderId="2" xfId="0" applyNumberFormat="1" applyFont="1" applyFill="1" applyBorder="1" applyAlignment="1">
      <alignment horizontal="center" vertical="center"/>
    </xf>
    <xf numFmtId="9" fontId="11" fillId="3" borderId="15" xfId="0" applyNumberFormat="1" applyFont="1" applyFill="1" applyBorder="1" applyAlignment="1">
      <alignment vertical="center"/>
    </xf>
    <xf numFmtId="3" fontId="11" fillId="3" borderId="15" xfId="0" applyNumberFormat="1" applyFont="1" applyFill="1" applyBorder="1" applyAlignment="1">
      <alignment vertical="center"/>
    </xf>
    <xf numFmtId="168" fontId="12" fillId="3" borderId="16" xfId="0" applyNumberFormat="1" applyFont="1" applyFill="1" applyBorder="1" applyAlignment="1">
      <alignment vertical="center"/>
    </xf>
    <xf numFmtId="182" fontId="11" fillId="3" borderId="15" xfId="0" applyNumberFormat="1" applyFont="1" applyFill="1" applyBorder="1" applyAlignment="1">
      <alignment horizontal="center" vertical="center"/>
    </xf>
    <xf numFmtId="168" fontId="11" fillId="3" borderId="15" xfId="0" applyNumberFormat="1" applyFont="1" applyFill="1" applyBorder="1" applyAlignment="1">
      <alignment horizontal="right" vertical="center"/>
    </xf>
    <xf numFmtId="9" fontId="11" fillId="3" borderId="21" xfId="0" applyNumberFormat="1" applyFont="1" applyFill="1" applyBorder="1" applyAlignment="1">
      <alignment vertical="center"/>
    </xf>
    <xf numFmtId="183" fontId="11" fillId="3" borderId="21" xfId="0" applyNumberFormat="1" applyFont="1" applyFill="1" applyBorder="1" applyAlignment="1">
      <alignment horizontal="center" vertical="center"/>
    </xf>
    <xf numFmtId="4" fontId="25" fillId="3" borderId="15" xfId="0" applyNumberFormat="1" applyFont="1" applyFill="1" applyBorder="1" applyAlignment="1">
      <alignment horizontal="center" vertical="center"/>
    </xf>
    <xf numFmtId="177" fontId="11" fillId="2" borderId="9" xfId="0" applyNumberFormat="1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left" vertical="center"/>
    </xf>
    <xf numFmtId="4" fontId="11" fillId="2" borderId="9" xfId="0" applyNumberFormat="1" applyFont="1" applyFill="1" applyBorder="1" applyAlignment="1">
      <alignment horizontal="right" vertical="center"/>
    </xf>
    <xf numFmtId="167" fontId="11" fillId="2" borderId="21" xfId="0" applyNumberFormat="1" applyFont="1" applyFill="1" applyBorder="1" applyAlignment="1">
      <alignment horizontal="right" vertical="center"/>
    </xf>
    <xf numFmtId="0" fontId="15" fillId="3" borderId="15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165" fontId="15" fillId="3" borderId="16" xfId="0" applyNumberFormat="1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right" vertical="center"/>
    </xf>
    <xf numFmtId="4" fontId="15" fillId="0" borderId="19" xfId="0" applyNumberFormat="1" applyFont="1" applyBorder="1" applyAlignment="1">
      <alignment horizontal="right" vertical="center"/>
    </xf>
    <xf numFmtId="0" fontId="32" fillId="3" borderId="9" xfId="0" applyFont="1" applyFill="1" applyBorder="1" applyAlignment="1">
      <alignment vertical="center"/>
    </xf>
    <xf numFmtId="0" fontId="15" fillId="3" borderId="9" xfId="0" applyFont="1" applyFill="1" applyBorder="1" applyAlignment="1">
      <alignment horizontal="center" vertical="center"/>
    </xf>
    <xf numFmtId="0" fontId="24" fillId="3" borderId="26" xfId="0" applyFont="1" applyFill="1" applyBorder="1" applyAlignment="1">
      <alignment vertical="center"/>
    </xf>
    <xf numFmtId="4" fontId="15" fillId="3" borderId="27" xfId="0" applyNumberFormat="1" applyFont="1" applyFill="1" applyBorder="1" applyAlignment="1">
      <alignment horizontal="right" vertical="center"/>
    </xf>
    <xf numFmtId="175" fontId="12" fillId="2" borderId="9" xfId="0" applyNumberFormat="1" applyFont="1" applyFill="1" applyBorder="1" applyAlignment="1">
      <alignment horizontal="left" vertical="center"/>
    </xf>
    <xf numFmtId="4" fontId="12" fillId="2" borderId="9" xfId="0" applyNumberFormat="1" applyFont="1" applyFill="1" applyBorder="1" applyAlignment="1">
      <alignment vertical="center"/>
    </xf>
    <xf numFmtId="169" fontId="11" fillId="2" borderId="15" xfId="0" applyNumberFormat="1" applyFont="1" applyFill="1" applyBorder="1" applyAlignment="1">
      <alignment horizontal="right" vertical="center"/>
    </xf>
    <xf numFmtId="169" fontId="11" fillId="2" borderId="21" xfId="0" applyNumberFormat="1" applyFont="1" applyFill="1" applyBorder="1" applyAlignment="1">
      <alignment horizontal="right" vertical="center"/>
    </xf>
    <xf numFmtId="0" fontId="12" fillId="2" borderId="16" xfId="0" applyFont="1" applyFill="1" applyBorder="1" applyAlignment="1">
      <alignment horizontal="center" vertical="center"/>
    </xf>
    <xf numFmtId="169" fontId="11" fillId="2" borderId="16" xfId="0" applyNumberFormat="1" applyFont="1" applyFill="1" applyBorder="1" applyAlignment="1">
      <alignment horizontal="right" vertical="center"/>
    </xf>
    <xf numFmtId="167" fontId="11" fillId="2" borderId="9" xfId="0" applyNumberFormat="1" applyFont="1" applyFill="1" applyBorder="1" applyAlignment="1">
      <alignment vertical="center"/>
    </xf>
    <xf numFmtId="175" fontId="12" fillId="2" borderId="9" xfId="0" applyNumberFormat="1" applyFont="1" applyFill="1" applyBorder="1" applyAlignment="1">
      <alignment horizontal="right" vertical="center"/>
    </xf>
    <xf numFmtId="10" fontId="11" fillId="2" borderId="21" xfId="0" applyNumberFormat="1" applyFont="1" applyFill="1" applyBorder="1" applyAlignment="1">
      <alignment horizontal="center" vertical="center"/>
    </xf>
    <xf numFmtId="168" fontId="11" fillId="2" borderId="21" xfId="0" applyNumberFormat="1" applyFont="1" applyFill="1" applyBorder="1" applyAlignment="1">
      <alignment horizontal="center" vertical="center"/>
    </xf>
    <xf numFmtId="10" fontId="11" fillId="2" borderId="16" xfId="0" applyNumberFormat="1" applyFont="1" applyFill="1" applyBorder="1" applyAlignment="1">
      <alignment horizontal="center" vertical="center"/>
    </xf>
    <xf numFmtId="10" fontId="12" fillId="2" borderId="9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right"/>
    </xf>
    <xf numFmtId="10" fontId="12" fillId="0" borderId="3" xfId="0" applyNumberFormat="1" applyFont="1" applyBorder="1" applyAlignment="1">
      <alignment vertical="center"/>
    </xf>
    <xf numFmtId="10" fontId="12" fillId="0" borderId="0" xfId="0" applyNumberFormat="1" applyFont="1" applyAlignment="1">
      <alignment vertical="center"/>
    </xf>
    <xf numFmtId="10" fontId="12" fillId="2" borderId="9" xfId="0" applyNumberFormat="1" applyFont="1" applyFill="1" applyBorder="1" applyAlignment="1">
      <alignment vertical="center"/>
    </xf>
    <xf numFmtId="0" fontId="33" fillId="0" borderId="14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2" fontId="11" fillId="0" borderId="8" xfId="0" applyNumberFormat="1" applyFont="1" applyBorder="1" applyAlignment="1">
      <alignment horizontal="center" vertical="center"/>
    </xf>
    <xf numFmtId="2" fontId="15" fillId="0" borderId="8" xfId="0" applyNumberFormat="1" applyFont="1" applyBorder="1" applyAlignment="1">
      <alignment horizontal="center" vertical="center"/>
    </xf>
    <xf numFmtId="0" fontId="6" fillId="0" borderId="50" xfId="0" applyFont="1" applyBorder="1" applyAlignment="1">
      <alignment vertical="center"/>
    </xf>
    <xf numFmtId="0" fontId="6" fillId="0" borderId="51" xfId="0" applyFont="1" applyBorder="1" applyAlignment="1">
      <alignment vertical="center"/>
    </xf>
    <xf numFmtId="2" fontId="12" fillId="0" borderId="8" xfId="0" applyNumberFormat="1" applyFont="1" applyBorder="1" applyAlignment="1">
      <alignment horizontal="center" vertical="center"/>
    </xf>
    <xf numFmtId="0" fontId="6" fillId="0" borderId="52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53" xfId="0" applyFont="1" applyBorder="1" applyAlignment="1">
      <alignment vertical="center"/>
    </xf>
    <xf numFmtId="0" fontId="11" fillId="4" borderId="8" xfId="0" applyFont="1" applyFill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4" fillId="4" borderId="8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166" fontId="11" fillId="0" borderId="8" xfId="0" applyNumberFormat="1" applyFont="1" applyBorder="1" applyAlignment="1">
      <alignment horizontal="center" vertical="center"/>
    </xf>
    <xf numFmtId="2" fontId="11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0" fontId="34" fillId="4" borderId="26" xfId="0" applyFont="1" applyFill="1" applyBorder="1" applyAlignment="1">
      <alignment horizontal="center" vertical="center" wrapText="1"/>
    </xf>
    <xf numFmtId="165" fontId="11" fillId="0" borderId="8" xfId="0" applyNumberFormat="1" applyFont="1" applyBorder="1" applyAlignment="1">
      <alignment horizontal="center" vertical="center"/>
    </xf>
    <xf numFmtId="0" fontId="35" fillId="0" borderId="0" xfId="0" applyFont="1" applyAlignment="1">
      <alignment horizontal="left" vertical="center" wrapText="1"/>
    </xf>
    <xf numFmtId="0" fontId="6" fillId="0" borderId="25" xfId="0" applyFont="1" applyBorder="1" applyAlignment="1">
      <alignment vertical="center"/>
    </xf>
    <xf numFmtId="0" fontId="6" fillId="0" borderId="54" xfId="0" applyFont="1" applyBorder="1" applyAlignment="1">
      <alignment vertical="center"/>
    </xf>
    <xf numFmtId="0" fontId="39" fillId="4" borderId="8" xfId="0" applyFont="1" applyFill="1" applyBorder="1" applyAlignment="1">
      <alignment horizontal="center"/>
    </xf>
    <xf numFmtId="0" fontId="40" fillId="4" borderId="8" xfId="0" applyFont="1" applyFill="1" applyBorder="1" applyAlignment="1">
      <alignment horizontal="center"/>
    </xf>
    <xf numFmtId="0" fontId="41" fillId="4" borderId="8" xfId="0" applyFont="1" applyFill="1" applyBorder="1" applyAlignment="1">
      <alignment horizontal="center"/>
    </xf>
    <xf numFmtId="0" fontId="42" fillId="0" borderId="0" xfId="0" applyFont="1"/>
    <xf numFmtId="0" fontId="42" fillId="0" borderId="0" xfId="0" applyFont="1" applyAlignment="1">
      <alignment horizontal="center"/>
    </xf>
    <xf numFmtId="184" fontId="39" fillId="3" borderId="8" xfId="0" applyNumberFormat="1" applyFont="1" applyFill="1" applyBorder="1" applyAlignment="1">
      <alignment horizontal="center"/>
    </xf>
    <xf numFmtId="0" fontId="43" fillId="3" borderId="19" xfId="0" applyFont="1" applyFill="1" applyBorder="1" applyAlignment="1">
      <alignment horizontal="center"/>
    </xf>
    <xf numFmtId="0" fontId="42" fillId="0" borderId="8" xfId="0" applyFont="1" applyBorder="1"/>
    <xf numFmtId="0" fontId="43" fillId="3" borderId="8" xfId="0" applyFont="1" applyFill="1" applyBorder="1" applyAlignment="1">
      <alignment horizontal="center"/>
    </xf>
    <xf numFmtId="4" fontId="42" fillId="0" borderId="8" xfId="0" applyNumberFormat="1" applyFont="1" applyBorder="1"/>
    <xf numFmtId="9" fontId="42" fillId="0" borderId="8" xfId="0" applyNumberFormat="1" applyFont="1" applyBorder="1" applyAlignment="1">
      <alignment horizontal="right"/>
    </xf>
    <xf numFmtId="0" fontId="42" fillId="0" borderId="8" xfId="0" applyFont="1" applyBorder="1" applyAlignment="1">
      <alignment horizontal="right"/>
    </xf>
    <xf numFmtId="4" fontId="42" fillId="0" borderId="8" xfId="0" applyNumberFormat="1" applyFont="1" applyBorder="1" applyAlignment="1">
      <alignment horizontal="right"/>
    </xf>
    <xf numFmtId="0" fontId="42" fillId="0" borderId="0" xfId="0" applyFont="1" applyAlignment="1">
      <alignment horizontal="right"/>
    </xf>
    <xf numFmtId="0" fontId="42" fillId="0" borderId="19" xfId="0" applyFont="1" applyBorder="1" applyAlignment="1">
      <alignment horizontal="right"/>
    </xf>
    <xf numFmtId="4" fontId="40" fillId="4" borderId="8" xfId="0" applyNumberFormat="1" applyFont="1" applyFill="1" applyBorder="1"/>
    <xf numFmtId="0" fontId="44" fillId="0" borderId="0" xfId="0" applyFont="1"/>
    <xf numFmtId="0" fontId="44" fillId="0" borderId="0" xfId="0" applyFont="1" applyAlignment="1">
      <alignment horizontal="right" vertical="center"/>
    </xf>
    <xf numFmtId="0" fontId="44" fillId="3" borderId="9" xfId="0" applyFont="1" applyFill="1" applyBorder="1"/>
    <xf numFmtId="0" fontId="45" fillId="3" borderId="9" xfId="0" applyFont="1" applyFill="1" applyBorder="1" applyAlignment="1">
      <alignment horizontal="center" vertical="center"/>
    </xf>
    <xf numFmtId="0" fontId="46" fillId="3" borderId="9" xfId="0" applyFont="1" applyFill="1" applyBorder="1"/>
    <xf numFmtId="0" fontId="47" fillId="3" borderId="9" xfId="0" applyFont="1" applyFill="1" applyBorder="1" applyAlignment="1">
      <alignment vertical="center"/>
    </xf>
    <xf numFmtId="0" fontId="47" fillId="3" borderId="9" xfId="0" applyFont="1" applyFill="1" applyBorder="1" applyAlignment="1">
      <alignment horizontal="right" vertical="center"/>
    </xf>
    <xf numFmtId="49" fontId="45" fillId="3" borderId="9" xfId="0" applyNumberFormat="1" applyFont="1" applyFill="1" applyBorder="1" applyAlignment="1">
      <alignment horizontal="center" vertical="center"/>
    </xf>
    <xf numFmtId="49" fontId="45" fillId="3" borderId="55" xfId="0" applyNumberFormat="1" applyFont="1" applyFill="1" applyBorder="1" applyAlignment="1">
      <alignment horizontal="center" vertical="center"/>
    </xf>
    <xf numFmtId="49" fontId="45" fillId="3" borderId="56" xfId="0" applyNumberFormat="1" applyFont="1" applyFill="1" applyBorder="1" applyAlignment="1">
      <alignment horizontal="center" vertical="center"/>
    </xf>
    <xf numFmtId="0" fontId="45" fillId="3" borderId="57" xfId="0" applyFont="1" applyFill="1" applyBorder="1" applyAlignment="1">
      <alignment horizontal="center" vertical="center"/>
    </xf>
    <xf numFmtId="0" fontId="47" fillId="3" borderId="9" xfId="0" applyFont="1" applyFill="1" applyBorder="1" applyAlignment="1">
      <alignment horizontal="center" vertical="center"/>
    </xf>
    <xf numFmtId="0" fontId="47" fillId="3" borderId="58" xfId="0" applyFont="1" applyFill="1" applyBorder="1" applyAlignment="1">
      <alignment horizontal="center" vertical="center"/>
    </xf>
    <xf numFmtId="0" fontId="48" fillId="3" borderId="8" xfId="0" applyFont="1" applyFill="1" applyBorder="1" applyAlignment="1">
      <alignment vertical="center"/>
    </xf>
    <xf numFmtId="0" fontId="47" fillId="0" borderId="59" xfId="0" applyFont="1" applyBorder="1" applyAlignment="1">
      <alignment horizontal="right" vertical="center"/>
    </xf>
    <xf numFmtId="0" fontId="47" fillId="3" borderId="8" xfId="0" applyFont="1" applyFill="1" applyBorder="1" applyAlignment="1">
      <alignment vertical="center"/>
    </xf>
    <xf numFmtId="10" fontId="49" fillId="0" borderId="59" xfId="0" applyNumberFormat="1" applyFont="1" applyBorder="1" applyAlignment="1">
      <alignment horizontal="right" vertical="center"/>
    </xf>
    <xf numFmtId="0" fontId="46" fillId="0" borderId="0" xfId="0" applyFont="1" applyAlignment="1">
      <alignment horizontal="left"/>
    </xf>
    <xf numFmtId="0" fontId="46" fillId="0" borderId="0" xfId="0" applyFont="1"/>
    <xf numFmtId="0" fontId="46" fillId="0" borderId="60" xfId="0" applyFont="1" applyBorder="1"/>
    <xf numFmtId="0" fontId="50" fillId="0" borderId="61" xfId="0" applyFont="1" applyBorder="1" applyAlignment="1">
      <alignment horizontal="center" vertical="top" wrapText="1"/>
    </xf>
    <xf numFmtId="0" fontId="46" fillId="0" borderId="62" xfId="0" applyFont="1" applyBorder="1" applyAlignment="1">
      <alignment horizontal="center" vertical="top" wrapText="1"/>
    </xf>
    <xf numFmtId="0" fontId="46" fillId="0" borderId="63" xfId="0" applyFont="1" applyBorder="1" applyAlignment="1">
      <alignment vertical="top" wrapText="1"/>
    </xf>
    <xf numFmtId="10" fontId="46" fillId="0" borderId="64" xfId="0" applyNumberFormat="1" applyFont="1" applyBorder="1" applyAlignment="1">
      <alignment horizontal="center" vertical="top" wrapText="1"/>
    </xf>
    <xf numFmtId="0" fontId="47" fillId="3" borderId="65" xfId="0" applyFont="1" applyFill="1" applyBorder="1" applyAlignment="1">
      <alignment vertical="center"/>
    </xf>
    <xf numFmtId="0" fontId="47" fillId="3" borderId="66" xfId="0" applyFont="1" applyFill="1" applyBorder="1" applyAlignment="1">
      <alignment horizontal="right" vertical="center"/>
    </xf>
    <xf numFmtId="10" fontId="47" fillId="3" borderId="67" xfId="0" applyNumberFormat="1" applyFont="1" applyFill="1" applyBorder="1" applyAlignment="1">
      <alignment horizontal="right" vertical="center"/>
    </xf>
    <xf numFmtId="9" fontId="49" fillId="0" borderId="0" xfId="0" applyNumberFormat="1" applyFont="1" applyAlignment="1">
      <alignment horizontal="right" vertical="center"/>
    </xf>
    <xf numFmtId="0" fontId="47" fillId="3" borderId="55" xfId="0" applyFont="1" applyFill="1" applyBorder="1" applyAlignment="1">
      <alignment horizontal="center" vertical="center"/>
    </xf>
    <xf numFmtId="0" fontId="48" fillId="3" borderId="56" xfId="0" applyFont="1" applyFill="1" applyBorder="1" applyAlignment="1">
      <alignment vertical="center"/>
    </xf>
    <xf numFmtId="0" fontId="47" fillId="0" borderId="57" xfId="0" applyFont="1" applyBorder="1" applyAlignment="1">
      <alignment horizontal="right" vertical="center"/>
    </xf>
    <xf numFmtId="0" fontId="47" fillId="3" borderId="65" xfId="0" applyFont="1" applyFill="1" applyBorder="1" applyAlignment="1">
      <alignment horizontal="center" vertical="center"/>
    </xf>
    <xf numFmtId="10" fontId="49" fillId="0" borderId="67" xfId="0" applyNumberFormat="1" applyFont="1" applyBorder="1" applyAlignment="1">
      <alignment horizontal="right" vertical="center"/>
    </xf>
    <xf numFmtId="0" fontId="45" fillId="3" borderId="55" xfId="0" applyFont="1" applyFill="1" applyBorder="1" applyAlignment="1">
      <alignment horizontal="center" vertical="center"/>
    </xf>
    <xf numFmtId="0" fontId="45" fillId="3" borderId="56" xfId="0" applyFont="1" applyFill="1" applyBorder="1" applyAlignment="1">
      <alignment vertical="center"/>
    </xf>
    <xf numFmtId="0" fontId="47" fillId="3" borderId="71" xfId="0" applyFont="1" applyFill="1" applyBorder="1" applyAlignment="1">
      <alignment horizontal="center" vertical="center"/>
    </xf>
    <xf numFmtId="0" fontId="47" fillId="3" borderId="72" xfId="0" applyFont="1" applyFill="1" applyBorder="1" applyAlignment="1">
      <alignment vertical="center"/>
    </xf>
    <xf numFmtId="10" fontId="49" fillId="0" borderId="73" xfId="0" applyNumberFormat="1" applyFont="1" applyBorder="1" applyAlignment="1">
      <alignment horizontal="right" vertical="center"/>
    </xf>
    <xf numFmtId="0" fontId="48" fillId="3" borderId="66" xfId="0" applyFont="1" applyFill="1" applyBorder="1" applyAlignment="1">
      <alignment horizontal="right" vertical="center"/>
    </xf>
    <xf numFmtId="0" fontId="48" fillId="3" borderId="9" xfId="0" applyFont="1" applyFill="1" applyBorder="1" applyAlignment="1">
      <alignment vertical="center"/>
    </xf>
    <xf numFmtId="10" fontId="48" fillId="3" borderId="61" xfId="0" applyNumberFormat="1" applyFont="1" applyFill="1" applyBorder="1" applyAlignment="1">
      <alignment horizontal="right" vertical="center"/>
    </xf>
    <xf numFmtId="0" fontId="46" fillId="0" borderId="64" xfId="0" applyFont="1" applyBorder="1" applyAlignment="1">
      <alignment vertical="top" wrapText="1"/>
    </xf>
    <xf numFmtId="0" fontId="47" fillId="3" borderId="9" xfId="0" applyFont="1" applyFill="1" applyBorder="1"/>
    <xf numFmtId="0" fontId="47" fillId="3" borderId="9" xfId="0" applyFont="1" applyFill="1" applyBorder="1" applyAlignment="1">
      <alignment horizontal="left"/>
    </xf>
    <xf numFmtId="0" fontId="24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4" fontId="12" fillId="4" borderId="26" xfId="0" applyNumberFormat="1" applyFont="1" applyFill="1" applyBorder="1" applyAlignment="1">
      <alignment horizontal="center" vertical="center" wrapText="1"/>
    </xf>
    <xf numFmtId="4" fontId="12" fillId="4" borderId="8" xfId="0" applyNumberFormat="1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3" fontId="15" fillId="0" borderId="8" xfId="0" applyNumberFormat="1" applyFont="1" applyBorder="1" applyAlignment="1">
      <alignment horizontal="center" vertical="center"/>
    </xf>
    <xf numFmtId="165" fontId="15" fillId="0" borderId="8" xfId="0" applyNumberFormat="1" applyFont="1" applyBorder="1" applyAlignment="1">
      <alignment horizontal="center"/>
    </xf>
    <xf numFmtId="0" fontId="11" fillId="0" borderId="8" xfId="0" applyFont="1" applyBorder="1" applyAlignment="1">
      <alignment vertical="center"/>
    </xf>
    <xf numFmtId="165" fontId="15" fillId="0" borderId="8" xfId="0" applyNumberFormat="1" applyFont="1" applyBorder="1" applyAlignment="1">
      <alignment horizontal="center" vertical="center"/>
    </xf>
    <xf numFmtId="3" fontId="15" fillId="3" borderId="8" xfId="0" applyNumberFormat="1" applyFont="1" applyFill="1" applyBorder="1" applyAlignment="1">
      <alignment horizontal="center" vertical="center"/>
    </xf>
    <xf numFmtId="165" fontId="15" fillId="3" borderId="8" xfId="0" applyNumberFormat="1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8" xfId="0" applyFont="1" applyBorder="1" applyAlignment="1">
      <alignment horizontal="center"/>
    </xf>
    <xf numFmtId="0" fontId="15" fillId="0" borderId="8" xfId="0" applyFont="1" applyBorder="1"/>
    <xf numFmtId="0" fontId="15" fillId="0" borderId="0" xfId="0" applyFont="1" applyAlignment="1">
      <alignment horizontal="center" vertical="center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3" fontId="15" fillId="0" borderId="1" xfId="0" applyNumberFormat="1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51" fillId="0" borderId="0" xfId="0" applyFont="1" applyAlignment="1">
      <alignment horizontal="left" vertical="center"/>
    </xf>
    <xf numFmtId="0" fontId="9" fillId="4" borderId="8" xfId="0" applyFont="1" applyFill="1" applyBorder="1" applyAlignment="1">
      <alignment horizontal="center" vertical="center"/>
    </xf>
    <xf numFmtId="164" fontId="9" fillId="4" borderId="8" xfId="0" applyNumberFormat="1" applyFont="1" applyFill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164" fontId="1" fillId="0" borderId="8" xfId="0" applyNumberFormat="1" applyFont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0" fontId="52" fillId="0" borderId="78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66" fontId="52" fillId="0" borderId="76" xfId="0" applyNumberFormat="1" applyFont="1" applyBorder="1" applyAlignment="1">
      <alignment horizontal="center" vertical="center" wrapText="1"/>
    </xf>
    <xf numFmtId="171" fontId="52" fillId="0" borderId="76" xfId="0" applyNumberFormat="1" applyFont="1" applyBorder="1" applyAlignment="1">
      <alignment horizontal="center" vertical="center" wrapText="1"/>
    </xf>
    <xf numFmtId="0" fontId="52" fillId="0" borderId="76" xfId="0" applyFont="1" applyBorder="1" applyAlignment="1">
      <alignment horizontal="center" vertical="center" wrapText="1"/>
    </xf>
    <xf numFmtId="0" fontId="54" fillId="0" borderId="0" xfId="0" applyFont="1"/>
    <xf numFmtId="0" fontId="53" fillId="0" borderId="78" xfId="0" applyFont="1" applyBorder="1" applyAlignment="1">
      <alignment horizontal="center" vertical="center" wrapText="1"/>
    </xf>
    <xf numFmtId="171" fontId="53" fillId="0" borderId="76" xfId="0" applyNumberFormat="1" applyFont="1" applyBorder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left" vertical="center"/>
    </xf>
    <xf numFmtId="165" fontId="56" fillId="3" borderId="8" xfId="0" applyNumberFormat="1" applyFont="1" applyFill="1" applyBorder="1" applyAlignment="1">
      <alignment horizontal="left" vertical="center" wrapText="1"/>
    </xf>
    <xf numFmtId="0" fontId="57" fillId="0" borderId="0" xfId="0" applyFont="1" applyAlignment="1">
      <alignment wrapText="1"/>
    </xf>
    <xf numFmtId="0" fontId="57" fillId="0" borderId="0" xfId="0" applyFont="1"/>
    <xf numFmtId="0" fontId="9" fillId="4" borderId="8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85" fontId="1" fillId="2" borderId="8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164" fontId="1" fillId="2" borderId="8" xfId="0" applyNumberFormat="1" applyFont="1" applyFill="1" applyBorder="1" applyAlignment="1">
      <alignment horizontal="center" vertical="center"/>
    </xf>
    <xf numFmtId="185" fontId="1" fillId="0" borderId="8" xfId="0" applyNumberFormat="1" applyFont="1" applyBorder="1" applyAlignment="1">
      <alignment horizontal="center" vertical="center"/>
    </xf>
    <xf numFmtId="174" fontId="51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" fontId="60" fillId="0" borderId="8" xfId="0" applyNumberFormat="1" applyFont="1" applyBorder="1" applyAlignment="1">
      <alignment horizontal="center" vertical="center"/>
    </xf>
    <xf numFmtId="174" fontId="51" fillId="0" borderId="0" xfId="0" applyNumberFormat="1" applyFont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61" fillId="4" borderId="8" xfId="0" applyFont="1" applyFill="1" applyBorder="1" applyAlignment="1">
      <alignment horizontal="center" vertical="center"/>
    </xf>
    <xf numFmtId="0" fontId="61" fillId="4" borderId="8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2" fillId="3" borderId="0" xfId="0" applyNumberFormat="1" applyFont="1" applyFill="1" applyAlignment="1">
      <alignment horizontal="center" vertical="center"/>
    </xf>
    <xf numFmtId="185" fontId="1" fillId="0" borderId="0" xfId="0" applyNumberFormat="1" applyFont="1" applyAlignment="1">
      <alignment horizontal="center" vertical="center"/>
    </xf>
    <xf numFmtId="0" fontId="24" fillId="2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4" fillId="2" borderId="9" xfId="0" applyFont="1" applyFill="1" applyBorder="1" applyAlignment="1">
      <alignment horizontal="left" vertical="center" wrapText="1"/>
    </xf>
    <xf numFmtId="0" fontId="24" fillId="2" borderId="79" xfId="0" applyFont="1" applyFill="1" applyBorder="1" applyAlignment="1">
      <alignment horizontal="left" vertical="center" wrapText="1"/>
    </xf>
    <xf numFmtId="0" fontId="24" fillId="2" borderId="80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left" vertical="center" wrapText="1"/>
    </xf>
    <xf numFmtId="0" fontId="24" fillId="2" borderId="8" xfId="0" applyFont="1" applyFill="1" applyBorder="1" applyAlignment="1">
      <alignment horizontal="left" vertical="center" wrapText="1"/>
    </xf>
    <xf numFmtId="10" fontId="24" fillId="2" borderId="8" xfId="0" applyNumberFormat="1" applyFont="1" applyFill="1" applyBorder="1" applyAlignment="1">
      <alignment horizontal="center" vertical="center" shrinkToFit="1"/>
    </xf>
    <xf numFmtId="0" fontId="24" fillId="0" borderId="8" xfId="0" applyFont="1" applyBorder="1" applyAlignment="1">
      <alignment horizontal="left" vertical="center"/>
    </xf>
    <xf numFmtId="4" fontId="15" fillId="0" borderId="0" xfId="0" applyNumberFormat="1" applyFont="1" applyAlignment="1">
      <alignment horizontal="left" vertical="center"/>
    </xf>
    <xf numFmtId="0" fontId="24" fillId="0" borderId="81" xfId="0" applyFont="1" applyBorder="1" applyAlignment="1">
      <alignment horizontal="left" vertical="center"/>
    </xf>
    <xf numFmtId="4" fontId="15" fillId="0" borderId="0" xfId="0" applyNumberFormat="1" applyFont="1" applyAlignment="1">
      <alignment horizontal="center" vertical="center"/>
    </xf>
    <xf numFmtId="0" fontId="24" fillId="0" borderId="82" xfId="0" applyFont="1" applyBorder="1" applyAlignment="1">
      <alignment horizontal="left" vertical="center"/>
    </xf>
    <xf numFmtId="0" fontId="24" fillId="0" borderId="8" xfId="0" applyFont="1" applyBorder="1" applyAlignment="1">
      <alignment vertical="center"/>
    </xf>
    <xf numFmtId="10" fontId="24" fillId="0" borderId="8" xfId="0" applyNumberFormat="1" applyFont="1" applyBorder="1" applyAlignment="1">
      <alignment horizontal="center" vertical="center"/>
    </xf>
    <xf numFmtId="0" fontId="24" fillId="2" borderId="9" xfId="0" applyFont="1" applyFill="1" applyBorder="1" applyAlignment="1">
      <alignment horizontal="right" vertical="center" wrapText="1"/>
    </xf>
    <xf numFmtId="0" fontId="24" fillId="2" borderId="4" xfId="0" applyFont="1" applyFill="1" applyBorder="1" applyAlignment="1">
      <alignment horizontal="right" vertical="center" wrapText="1"/>
    </xf>
    <xf numFmtId="10" fontId="62" fillId="6" borderId="8" xfId="0" applyNumberFormat="1" applyFont="1" applyFill="1" applyBorder="1" applyAlignment="1">
      <alignment horizontal="center" vertical="center" shrinkToFit="1"/>
    </xf>
    <xf numFmtId="0" fontId="24" fillId="2" borderId="43" xfId="0" applyFont="1" applyFill="1" applyBorder="1" applyAlignment="1">
      <alignment horizontal="right" vertical="center" wrapText="1"/>
    </xf>
    <xf numFmtId="0" fontId="24" fillId="2" borderId="83" xfId="0" applyFont="1" applyFill="1" applyBorder="1" applyAlignment="1">
      <alignment horizontal="center" vertical="center" wrapText="1"/>
    </xf>
    <xf numFmtId="0" fontId="24" fillId="2" borderId="72" xfId="0" applyFont="1" applyFill="1" applyBorder="1" applyAlignment="1">
      <alignment horizontal="center" vertical="center" wrapText="1"/>
    </xf>
    <xf numFmtId="0" fontId="24" fillId="2" borderId="28" xfId="0" applyFont="1" applyFill="1" applyBorder="1" applyAlignment="1">
      <alignment horizontal="center" vertical="center" wrapText="1"/>
    </xf>
    <xf numFmtId="0" fontId="24" fillId="2" borderId="84" xfId="0" applyFont="1" applyFill="1" applyBorder="1" applyAlignment="1">
      <alignment horizontal="right" vertical="center" wrapText="1"/>
    </xf>
    <xf numFmtId="0" fontId="24" fillId="2" borderId="85" xfId="0" applyFont="1" applyFill="1" applyBorder="1" applyAlignment="1">
      <alignment horizontal="center" vertical="center" wrapText="1"/>
    </xf>
    <xf numFmtId="0" fontId="24" fillId="2" borderId="86" xfId="0" applyFont="1" applyFill="1" applyBorder="1" applyAlignment="1">
      <alignment horizontal="center" vertical="center" wrapText="1"/>
    </xf>
    <xf numFmtId="0" fontId="24" fillId="2" borderId="87" xfId="0" applyFont="1" applyFill="1" applyBorder="1" applyAlignment="1">
      <alignment horizontal="center" vertical="center" wrapText="1"/>
    </xf>
    <xf numFmtId="0" fontId="24" fillId="2" borderId="88" xfId="0" applyFont="1" applyFill="1" applyBorder="1" applyAlignment="1">
      <alignment horizontal="left" vertical="center" wrapText="1"/>
    </xf>
    <xf numFmtId="10" fontId="24" fillId="2" borderId="89" xfId="0" applyNumberFormat="1" applyFont="1" applyFill="1" applyBorder="1" applyAlignment="1">
      <alignment horizontal="center" vertical="center" shrinkToFit="1"/>
    </xf>
    <xf numFmtId="10" fontId="24" fillId="2" borderId="90" xfId="0" applyNumberFormat="1" applyFont="1" applyFill="1" applyBorder="1" applyAlignment="1">
      <alignment horizontal="center" vertical="center" shrinkToFit="1"/>
    </xf>
    <xf numFmtId="0" fontId="24" fillId="0" borderId="81" xfId="0" applyFont="1" applyBorder="1" applyAlignment="1">
      <alignment horizontal="left" vertical="center" wrapText="1"/>
    </xf>
    <xf numFmtId="10" fontId="24" fillId="2" borderId="91" xfId="0" applyNumberFormat="1" applyFont="1" applyFill="1" applyBorder="1" applyAlignment="1">
      <alignment horizontal="center" vertical="center" shrinkToFit="1"/>
    </xf>
    <xf numFmtId="10" fontId="62" fillId="6" borderId="91" xfId="0" applyNumberFormat="1" applyFont="1" applyFill="1" applyBorder="1" applyAlignment="1">
      <alignment horizontal="center" vertical="center" shrinkToFit="1"/>
    </xf>
    <xf numFmtId="0" fontId="15" fillId="2" borderId="9" xfId="0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92" xfId="0" applyFont="1" applyFill="1" applyBorder="1" applyAlignment="1">
      <alignment horizontal="center" vertical="center" wrapText="1"/>
    </xf>
    <xf numFmtId="0" fontId="24" fillId="2" borderId="93" xfId="0" applyFont="1" applyFill="1" applyBorder="1" applyAlignment="1">
      <alignment horizontal="right" vertical="center" wrapText="1"/>
    </xf>
    <xf numFmtId="0" fontId="24" fillId="2" borderId="94" xfId="0" applyFont="1" applyFill="1" applyBorder="1" applyAlignment="1">
      <alignment horizontal="center" vertical="center" wrapText="1"/>
    </xf>
    <xf numFmtId="0" fontId="24" fillId="0" borderId="81" xfId="0" applyFont="1" applyBorder="1" applyAlignment="1">
      <alignment horizontal="center" vertical="center" wrapText="1"/>
    </xf>
    <xf numFmtId="10" fontId="24" fillId="2" borderId="95" xfId="0" applyNumberFormat="1" applyFont="1" applyFill="1" applyBorder="1" applyAlignment="1">
      <alignment horizontal="center" vertical="center" shrinkToFit="1"/>
    </xf>
    <xf numFmtId="0" fontId="24" fillId="3" borderId="81" xfId="0" applyFont="1" applyFill="1" applyBorder="1" applyAlignment="1">
      <alignment horizontal="left" vertical="center"/>
    </xf>
    <xf numFmtId="10" fontId="24" fillId="2" borderId="96" xfId="0" applyNumberFormat="1" applyFont="1" applyFill="1" applyBorder="1" applyAlignment="1">
      <alignment horizontal="center" vertical="center" shrinkToFit="1"/>
    </xf>
    <xf numFmtId="10" fontId="24" fillId="2" borderId="97" xfId="0" applyNumberFormat="1" applyFont="1" applyFill="1" applyBorder="1" applyAlignment="1">
      <alignment horizontal="center" vertical="center" shrinkToFit="1"/>
    </xf>
    <xf numFmtId="10" fontId="62" fillId="6" borderId="97" xfId="0" applyNumberFormat="1" applyFont="1" applyFill="1" applyBorder="1" applyAlignment="1">
      <alignment horizontal="center" vertical="center" shrinkToFit="1"/>
    </xf>
    <xf numFmtId="10" fontId="24" fillId="2" borderId="98" xfId="0" applyNumberFormat="1" applyFont="1" applyFill="1" applyBorder="1" applyAlignment="1">
      <alignment horizontal="center" vertical="center" shrinkToFit="1"/>
    </xf>
    <xf numFmtId="0" fontId="24" fillId="0" borderId="99" xfId="0" applyFont="1" applyBorder="1" applyAlignment="1">
      <alignment horizontal="left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2" borderId="100" xfId="0" applyFont="1" applyFill="1" applyBorder="1" applyAlignment="1">
      <alignment horizontal="left" vertical="center" wrapText="1"/>
    </xf>
    <xf numFmtId="10" fontId="24" fillId="2" borderId="101" xfId="0" applyNumberFormat="1" applyFont="1" applyFill="1" applyBorder="1" applyAlignment="1">
      <alignment horizontal="center" vertical="center" shrinkToFit="1"/>
    </xf>
    <xf numFmtId="10" fontId="24" fillId="2" borderId="102" xfId="0" applyNumberFormat="1" applyFont="1" applyFill="1" applyBorder="1" applyAlignment="1">
      <alignment horizontal="center" vertical="center" shrinkToFit="1"/>
    </xf>
    <xf numFmtId="0" fontId="24" fillId="0" borderId="103" xfId="0" applyFont="1" applyBorder="1" applyAlignment="1">
      <alignment horizontal="left" vertical="center" wrapText="1"/>
    </xf>
    <xf numFmtId="0" fontId="24" fillId="0" borderId="82" xfId="0" applyFont="1" applyBorder="1" applyAlignment="1">
      <alignment horizontal="left" vertical="center" wrapText="1"/>
    </xf>
    <xf numFmtId="0" fontId="24" fillId="2" borderId="100" xfId="0" applyFont="1" applyFill="1" applyBorder="1" applyAlignment="1">
      <alignment horizontal="right" vertical="center" wrapText="1"/>
    </xf>
    <xf numFmtId="10" fontId="62" fillId="6" borderId="89" xfId="0" applyNumberFormat="1" applyFont="1" applyFill="1" applyBorder="1" applyAlignment="1">
      <alignment horizontal="center" vertical="center" shrinkToFit="1"/>
    </xf>
    <xf numFmtId="0" fontId="24" fillId="0" borderId="86" xfId="0" applyFont="1" applyBorder="1" applyAlignment="1">
      <alignment horizontal="left" vertical="center" wrapText="1"/>
    </xf>
    <xf numFmtId="0" fontId="24" fillId="2" borderId="84" xfId="0" applyFont="1" applyFill="1" applyBorder="1" applyAlignment="1">
      <alignment horizontal="left" vertical="center" wrapText="1"/>
    </xf>
    <xf numFmtId="0" fontId="24" fillId="0" borderId="86" xfId="0" applyFont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right" vertical="center" wrapText="1"/>
    </xf>
    <xf numFmtId="10" fontId="24" fillId="2" borderId="104" xfId="0" applyNumberFormat="1" applyFont="1" applyFill="1" applyBorder="1" applyAlignment="1">
      <alignment horizontal="center" vertical="center" shrinkToFit="1"/>
    </xf>
    <xf numFmtId="10" fontId="62" fillId="7" borderId="105" xfId="0" applyNumberFormat="1" applyFont="1" applyFill="1" applyBorder="1" applyAlignment="1">
      <alignment horizontal="center" vertical="center" shrinkToFit="1"/>
    </xf>
    <xf numFmtId="165" fontId="1" fillId="0" borderId="0" xfId="0" applyNumberFormat="1" applyFont="1"/>
    <xf numFmtId="0" fontId="1" fillId="0" borderId="0" xfId="0" applyFont="1"/>
    <xf numFmtId="0" fontId="63" fillId="0" borderId="0" xfId="0" applyFont="1"/>
    <xf numFmtId="0" fontId="64" fillId="2" borderId="9" xfId="0" applyFont="1" applyFill="1" applyBorder="1" applyAlignment="1">
      <alignment horizontal="center" vertical="center" wrapText="1"/>
    </xf>
    <xf numFmtId="0" fontId="65" fillId="2" borderId="9" xfId="0" applyFont="1" applyFill="1" applyBorder="1" applyAlignment="1">
      <alignment horizontal="center" vertical="center" wrapText="1"/>
    </xf>
    <xf numFmtId="0" fontId="45" fillId="4" borderId="8" xfId="0" applyFont="1" applyFill="1" applyBorder="1" applyAlignment="1">
      <alignment horizontal="center" vertical="center" wrapText="1"/>
    </xf>
    <xf numFmtId="0" fontId="66" fillId="2" borderId="9" xfId="0" applyFont="1" applyFill="1" applyBorder="1" applyAlignment="1">
      <alignment horizontal="center" vertical="center" wrapText="1"/>
    </xf>
    <xf numFmtId="0" fontId="67" fillId="2" borderId="9" xfId="0" applyFont="1" applyFill="1" applyBorder="1" applyAlignment="1">
      <alignment horizontal="center" vertical="center" wrapText="1"/>
    </xf>
    <xf numFmtId="4" fontId="47" fillId="2" borderId="8" xfId="0" applyNumberFormat="1" applyFont="1" applyFill="1" applyBorder="1" applyAlignment="1">
      <alignment horizontal="center" vertical="center"/>
    </xf>
    <xf numFmtId="4" fontId="47" fillId="2" borderId="8" xfId="0" applyNumberFormat="1" applyFont="1" applyFill="1" applyBorder="1" applyAlignment="1">
      <alignment horizontal="right" vertical="center"/>
    </xf>
    <xf numFmtId="4" fontId="47" fillId="2" borderId="46" xfId="0" applyNumberFormat="1" applyFont="1" applyFill="1" applyBorder="1" applyAlignment="1">
      <alignment horizontal="right" vertical="center"/>
    </xf>
    <xf numFmtId="9" fontId="47" fillId="2" borderId="46" xfId="0" applyNumberFormat="1" applyFont="1" applyFill="1" applyBorder="1" applyAlignment="1">
      <alignment horizontal="right" vertical="center"/>
    </xf>
    <xf numFmtId="4" fontId="67" fillId="2" borderId="9" xfId="0" applyNumberFormat="1" applyFont="1" applyFill="1" applyBorder="1" applyAlignment="1">
      <alignment horizontal="center" vertical="center" wrapText="1"/>
    </xf>
    <xf numFmtId="4" fontId="47" fillId="2" borderId="8" xfId="0" applyNumberFormat="1" applyFont="1" applyFill="1" applyBorder="1" applyAlignment="1">
      <alignment horizontal="center" vertical="center" wrapText="1"/>
    </xf>
    <xf numFmtId="4" fontId="66" fillId="2" borderId="9" xfId="0" applyNumberFormat="1" applyFont="1" applyFill="1" applyBorder="1" applyAlignment="1">
      <alignment horizontal="right" vertical="center" wrapText="1"/>
    </xf>
    <xf numFmtId="4" fontId="68" fillId="2" borderId="9" xfId="0" applyNumberFormat="1" applyFont="1" applyFill="1" applyBorder="1" applyAlignment="1">
      <alignment horizontal="right" vertical="center" wrapText="1"/>
    </xf>
    <xf numFmtId="4" fontId="45" fillId="2" borderId="8" xfId="0" applyNumberFormat="1" applyFont="1" applyFill="1" applyBorder="1" applyAlignment="1">
      <alignment horizontal="center" vertical="center" wrapText="1"/>
    </xf>
    <xf numFmtId="4" fontId="45" fillId="2" borderId="8" xfId="0" applyNumberFormat="1" applyFont="1" applyFill="1" applyBorder="1" applyAlignment="1">
      <alignment vertical="center" wrapText="1"/>
    </xf>
    <xf numFmtId="9" fontId="45" fillId="2" borderId="46" xfId="0" applyNumberFormat="1" applyFont="1" applyFill="1" applyBorder="1" applyAlignment="1">
      <alignment horizontal="right" vertical="center"/>
    </xf>
    <xf numFmtId="4" fontId="45" fillId="2" borderId="27" xfId="0" applyNumberFormat="1" applyFont="1" applyFill="1" applyBorder="1" applyAlignment="1">
      <alignment vertical="center" wrapText="1"/>
    </xf>
    <xf numFmtId="0" fontId="69" fillId="0" borderId="0" xfId="0" applyFont="1"/>
    <xf numFmtId="0" fontId="70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48" fillId="2" borderId="9" xfId="0" applyFont="1" applyFill="1" applyBorder="1" applyAlignment="1">
      <alignment horizontal="center" vertical="center" wrapText="1"/>
    </xf>
    <xf numFmtId="0" fontId="73" fillId="2" borderId="9" xfId="0" applyFont="1" applyFill="1" applyBorder="1" applyAlignment="1">
      <alignment horizontal="center" vertical="center" wrapText="1"/>
    </xf>
    <xf numFmtId="0" fontId="45" fillId="2" borderId="4" xfId="0" applyFont="1" applyFill="1" applyBorder="1" applyAlignment="1">
      <alignment horizontal="center" vertical="center" wrapText="1"/>
    </xf>
    <xf numFmtId="0" fontId="45" fillId="2" borderId="7" xfId="0" applyFont="1" applyFill="1" applyBorder="1" applyAlignment="1">
      <alignment horizontal="center" vertical="center" wrapText="1"/>
    </xf>
    <xf numFmtId="4" fontId="47" fillId="0" borderId="31" xfId="0" applyNumberFormat="1" applyFont="1" applyBorder="1" applyAlignment="1">
      <alignment horizontal="center" vertical="center" wrapText="1"/>
    </xf>
    <xf numFmtId="10" fontId="47" fillId="0" borderId="31" xfId="0" applyNumberFormat="1" applyFont="1" applyBorder="1" applyAlignment="1">
      <alignment horizontal="center" vertical="center" wrapText="1"/>
    </xf>
    <xf numFmtId="0" fontId="47" fillId="0" borderId="8" xfId="0" applyFont="1" applyBorder="1" applyAlignment="1">
      <alignment horizontal="center" vertical="center"/>
    </xf>
    <xf numFmtId="0" fontId="74" fillId="0" borderId="8" xfId="0" applyFont="1" applyBorder="1" applyAlignment="1">
      <alignment horizontal="center" vertical="center"/>
    </xf>
    <xf numFmtId="1" fontId="45" fillId="2" borderId="8" xfId="0" applyNumberFormat="1" applyFont="1" applyFill="1" applyBorder="1" applyAlignment="1">
      <alignment horizontal="center" vertical="center" wrapText="1"/>
    </xf>
    <xf numFmtId="4" fontId="47" fillId="3" borderId="8" xfId="0" applyNumberFormat="1" applyFont="1" applyFill="1" applyBorder="1" applyAlignment="1">
      <alignment vertical="center" wrapText="1"/>
    </xf>
    <xf numFmtId="4" fontId="75" fillId="0" borderId="8" xfId="0" applyNumberFormat="1" applyFont="1" applyBorder="1" applyAlignment="1">
      <alignment horizontal="center" vertical="center"/>
    </xf>
    <xf numFmtId="0" fontId="47" fillId="2" borderId="8" xfId="0" applyFont="1" applyFill="1" applyBorder="1" applyAlignment="1">
      <alignment horizontal="center" vertical="center" wrapText="1"/>
    </xf>
    <xf numFmtId="165" fontId="47" fillId="2" borderId="8" xfId="0" applyNumberFormat="1" applyFont="1" applyFill="1" applyBorder="1" applyAlignment="1">
      <alignment horizontal="center" vertical="center"/>
    </xf>
    <xf numFmtId="165" fontId="47" fillId="2" borderId="27" xfId="0" applyNumberFormat="1" applyFont="1" applyFill="1" applyBorder="1" applyAlignment="1">
      <alignment horizontal="center" vertical="center"/>
    </xf>
    <xf numFmtId="4" fontId="47" fillId="2" borderId="27" xfId="0" applyNumberFormat="1" applyFont="1" applyFill="1" applyBorder="1" applyAlignment="1">
      <alignment horizontal="center" vertical="center"/>
    </xf>
    <xf numFmtId="4" fontId="47" fillId="2" borderId="8" xfId="0" applyNumberFormat="1" applyFont="1" applyFill="1" applyBorder="1" applyAlignment="1">
      <alignment vertical="center" wrapText="1"/>
    </xf>
    <xf numFmtId="10" fontId="49" fillId="5" borderId="9" xfId="0" applyNumberFormat="1" applyFont="1" applyFill="1" applyBorder="1" applyAlignment="1">
      <alignment horizontal="center" vertical="center" wrapText="1"/>
    </xf>
    <xf numFmtId="171" fontId="47" fillId="0" borderId="8" xfId="0" applyNumberFormat="1" applyFont="1" applyBorder="1" applyAlignment="1">
      <alignment horizontal="center" vertical="center"/>
    </xf>
    <xf numFmtId="0" fontId="47" fillId="2" borderId="8" xfId="0" applyFont="1" applyFill="1" applyBorder="1" applyAlignment="1">
      <alignment horizontal="center" vertical="center"/>
    </xf>
    <xf numFmtId="4" fontId="74" fillId="2" borderId="9" xfId="0" applyNumberFormat="1" applyFont="1" applyFill="1" applyBorder="1" applyAlignment="1">
      <alignment horizontal="center" vertical="center" wrapText="1"/>
    </xf>
    <xf numFmtId="0" fontId="47" fillId="0" borderId="8" xfId="0" applyFont="1" applyBorder="1" applyAlignment="1">
      <alignment horizontal="center" vertical="center" wrapText="1"/>
    </xf>
    <xf numFmtId="4" fontId="47" fillId="0" borderId="8" xfId="0" applyNumberFormat="1" applyFont="1" applyBorder="1" applyAlignment="1">
      <alignment horizontal="center" vertical="center" wrapText="1"/>
    </xf>
    <xf numFmtId="4" fontId="73" fillId="2" borderId="9" xfId="0" applyNumberFormat="1" applyFont="1" applyFill="1" applyBorder="1" applyAlignment="1">
      <alignment vertical="center"/>
    </xf>
    <xf numFmtId="4" fontId="74" fillId="2" borderId="9" xfId="0" applyNumberFormat="1" applyFont="1" applyFill="1" applyBorder="1" applyAlignment="1">
      <alignment vertical="center" wrapText="1"/>
    </xf>
    <xf numFmtId="2" fontId="74" fillId="0" borderId="0" xfId="0" applyNumberFormat="1" applyFont="1" applyAlignment="1">
      <alignment horizontal="right" vertical="center"/>
    </xf>
    <xf numFmtId="10" fontId="49" fillId="0" borderId="0" xfId="0" applyNumberFormat="1" applyFont="1" applyAlignment="1">
      <alignment horizontal="center" vertical="center" wrapText="1"/>
    </xf>
    <xf numFmtId="4" fontId="73" fillId="2" borderId="9" xfId="0" applyNumberFormat="1" applyFont="1" applyFill="1" applyBorder="1" applyAlignment="1">
      <alignment vertical="center" wrapText="1"/>
    </xf>
    <xf numFmtId="0" fontId="74" fillId="0" borderId="0" xfId="0" applyFont="1" applyAlignment="1">
      <alignment horizontal="right" vertical="center"/>
    </xf>
    <xf numFmtId="4" fontId="47" fillId="0" borderId="8" xfId="0" applyNumberFormat="1" applyFont="1" applyBorder="1" applyAlignment="1">
      <alignment horizontal="center" vertical="center"/>
    </xf>
    <xf numFmtId="165" fontId="47" fillId="0" borderId="8" xfId="0" applyNumberFormat="1" applyFont="1" applyBorder="1" applyAlignment="1">
      <alignment horizontal="center" vertical="center"/>
    </xf>
    <xf numFmtId="4" fontId="76" fillId="3" borderId="8" xfId="0" applyNumberFormat="1" applyFont="1" applyFill="1" applyBorder="1" applyAlignment="1">
      <alignment horizontal="center" vertical="center"/>
    </xf>
    <xf numFmtId="165" fontId="47" fillId="0" borderId="8" xfId="0" applyNumberFormat="1" applyFont="1" applyBorder="1" applyAlignment="1">
      <alignment horizontal="center" vertical="center" wrapText="1"/>
    </xf>
    <xf numFmtId="0" fontId="74" fillId="0" borderId="0" xfId="0" applyFont="1" applyAlignment="1">
      <alignment vertical="center"/>
    </xf>
    <xf numFmtId="4" fontId="74" fillId="2" borderId="9" xfId="0" applyNumberFormat="1" applyFont="1" applyFill="1" applyBorder="1" applyAlignment="1">
      <alignment horizontal="right" vertical="center" wrapText="1"/>
    </xf>
    <xf numFmtId="0" fontId="74" fillId="2" borderId="9" xfId="0" applyFont="1" applyFill="1" applyBorder="1" applyAlignment="1">
      <alignment vertical="center" wrapText="1"/>
    </xf>
    <xf numFmtId="4" fontId="45" fillId="2" borderId="8" xfId="0" applyNumberFormat="1" applyFont="1" applyFill="1" applyBorder="1" applyAlignment="1">
      <alignment horizontal="right" vertical="center" wrapText="1"/>
    </xf>
    <xf numFmtId="10" fontId="49" fillId="2" borderId="9" xfId="0" applyNumberFormat="1" applyFont="1" applyFill="1" applyBorder="1" applyAlignment="1">
      <alignment horizontal="center" vertical="center" wrapText="1"/>
    </xf>
    <xf numFmtId="4" fontId="74" fillId="0" borderId="0" xfId="0" applyNumberFormat="1" applyFont="1" applyAlignment="1">
      <alignment vertical="center"/>
    </xf>
    <xf numFmtId="10" fontId="47" fillId="0" borderId="8" xfId="0" applyNumberFormat="1" applyFont="1" applyBorder="1" applyAlignment="1">
      <alignment vertical="center" wrapText="1"/>
    </xf>
    <xf numFmtId="10" fontId="74" fillId="2" borderId="9" xfId="0" applyNumberFormat="1" applyFont="1" applyFill="1" applyBorder="1" applyAlignment="1">
      <alignment vertical="center" wrapText="1"/>
    </xf>
    <xf numFmtId="10" fontId="47" fillId="2" borderId="8" xfId="0" applyNumberFormat="1" applyFont="1" applyFill="1" applyBorder="1" applyAlignment="1">
      <alignment horizontal="center" vertical="center" wrapText="1"/>
    </xf>
    <xf numFmtId="10" fontId="47" fillId="2" borderId="8" xfId="0" applyNumberFormat="1" applyFont="1" applyFill="1" applyBorder="1" applyAlignment="1">
      <alignment vertical="center" wrapText="1"/>
    </xf>
    <xf numFmtId="10" fontId="78" fillId="2" borderId="9" xfId="0" applyNumberFormat="1" applyFont="1" applyFill="1" applyBorder="1" applyAlignment="1">
      <alignment vertical="center" wrapText="1"/>
    </xf>
    <xf numFmtId="165" fontId="1" fillId="0" borderId="0" xfId="0" applyNumberFormat="1" applyFont="1" applyAlignment="1">
      <alignment horizontal="center" vertical="center"/>
    </xf>
    <xf numFmtId="0" fontId="5" fillId="2" borderId="34" xfId="0" applyFont="1" applyFill="1" applyBorder="1" applyAlignment="1">
      <alignment horizontal="center" vertical="center" wrapText="1"/>
    </xf>
    <xf numFmtId="0" fontId="1" fillId="2" borderId="75" xfId="0" applyFont="1" applyFill="1" applyBorder="1" applyAlignment="1">
      <alignment vertical="center"/>
    </xf>
    <xf numFmtId="4" fontId="9" fillId="2" borderId="1" xfId="0" applyNumberFormat="1" applyFont="1" applyFill="1" applyBorder="1" applyAlignment="1">
      <alignment horizontal="right" vertical="center" wrapText="1"/>
    </xf>
    <xf numFmtId="0" fontId="4" fillId="0" borderId="2" xfId="0" applyFont="1" applyBorder="1"/>
    <xf numFmtId="0" fontId="4" fillId="0" borderId="42" xfId="0" applyFont="1" applyBorder="1"/>
    <xf numFmtId="0" fontId="4" fillId="0" borderId="3" xfId="0" applyFont="1" applyBorder="1"/>
    <xf numFmtId="0" fontId="9" fillId="2" borderId="1" xfId="0" applyFont="1" applyFill="1" applyBorder="1" applyAlignment="1">
      <alignment horizontal="center" vertical="center" wrapText="1"/>
    </xf>
    <xf numFmtId="165" fontId="8" fillId="0" borderId="0" xfId="0" applyNumberFormat="1" applyFont="1"/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6" xfId="0" applyFont="1" applyBorder="1"/>
    <xf numFmtId="164" fontId="1" fillId="3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4" fontId="12" fillId="4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5" fillId="4" borderId="22" xfId="0" applyFont="1" applyFill="1" applyBorder="1" applyAlignment="1">
      <alignment horizontal="center" vertical="center"/>
    </xf>
    <xf numFmtId="0" fontId="4" fillId="0" borderId="23" xfId="0" applyFont="1" applyBorder="1"/>
    <xf numFmtId="0" fontId="4" fillId="0" borderId="24" xfId="0" applyFont="1" applyBorder="1"/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left"/>
    </xf>
    <xf numFmtId="171" fontId="13" fillId="0" borderId="1" xfId="0" applyNumberFormat="1" applyFont="1" applyBorder="1" applyAlignment="1">
      <alignment horizontal="center" wrapText="1"/>
    </xf>
    <xf numFmtId="0" fontId="13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right" wrapText="1"/>
    </xf>
    <xf numFmtId="0" fontId="6" fillId="0" borderId="29" xfId="0" applyFont="1" applyBorder="1" applyAlignment="1">
      <alignment horizontal="center" vertical="center" wrapText="1"/>
    </xf>
    <xf numFmtId="0" fontId="4" fillId="0" borderId="30" xfId="0" applyFont="1" applyBorder="1"/>
    <xf numFmtId="0" fontId="4" fillId="0" borderId="32" xfId="0" applyFont="1" applyBorder="1"/>
    <xf numFmtId="0" fontId="4" fillId="0" borderId="33" xfId="0" applyFont="1" applyBorder="1"/>
    <xf numFmtId="0" fontId="6" fillId="0" borderId="31" xfId="0" applyFont="1" applyBorder="1" applyAlignment="1">
      <alignment horizontal="center" vertical="center" wrapText="1"/>
    </xf>
    <xf numFmtId="0" fontId="4" fillId="0" borderId="34" xfId="0" applyFont="1" applyBorder="1"/>
    <xf numFmtId="164" fontId="6" fillId="0" borderId="29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horizontal="right" wrapText="1"/>
    </xf>
    <xf numFmtId="0" fontId="13" fillId="0" borderId="19" xfId="0" applyFont="1" applyBorder="1" applyAlignment="1">
      <alignment horizontal="left"/>
    </xf>
    <xf numFmtId="0" fontId="4" fillId="0" borderId="19" xfId="0" applyFont="1" applyBorder="1"/>
    <xf numFmtId="176" fontId="6" fillId="0" borderId="19" xfId="0" applyNumberFormat="1" applyFont="1" applyBorder="1" applyAlignment="1">
      <alignment wrapText="1"/>
    </xf>
    <xf numFmtId="0" fontId="13" fillId="0" borderId="29" xfId="0" applyFont="1" applyBorder="1" applyAlignment="1">
      <alignment horizontal="center"/>
    </xf>
    <xf numFmtId="0" fontId="6" fillId="0" borderId="32" xfId="0" quotePrefix="1" applyFont="1" applyBorder="1" applyAlignment="1">
      <alignment horizontal="center"/>
    </xf>
    <xf numFmtId="0" fontId="4" fillId="0" borderId="25" xfId="0" applyFont="1" applyBorder="1"/>
    <xf numFmtId="0" fontId="13" fillId="0" borderId="25" xfId="0" applyFont="1" applyBorder="1" applyAlignment="1">
      <alignment horizontal="left"/>
    </xf>
    <xf numFmtId="176" fontId="6" fillId="0" borderId="25" xfId="0" applyNumberFormat="1" applyFont="1" applyBorder="1" applyAlignment="1">
      <alignment wrapText="1"/>
    </xf>
    <xf numFmtId="0" fontId="13" fillId="0" borderId="35" xfId="0" applyFont="1" applyBorder="1" applyAlignment="1">
      <alignment horizontal="center"/>
    </xf>
    <xf numFmtId="0" fontId="12" fillId="2" borderId="37" xfId="0" applyFont="1" applyFill="1" applyBorder="1" applyAlignment="1">
      <alignment horizontal="center" vertical="center"/>
    </xf>
    <xf numFmtId="0" fontId="4" fillId="0" borderId="39" xfId="0" applyFont="1" applyBorder="1"/>
    <xf numFmtId="0" fontId="12" fillId="3" borderId="13" xfId="0" applyFont="1" applyFill="1" applyBorder="1" applyAlignment="1">
      <alignment horizontal="right" vertical="center"/>
    </xf>
    <xf numFmtId="0" fontId="4" fillId="0" borderId="40" xfId="0" applyFont="1" applyBorder="1"/>
    <xf numFmtId="10" fontId="11" fillId="3" borderId="41" xfId="0" applyNumberFormat="1" applyFont="1" applyFill="1" applyBorder="1" applyAlignment="1">
      <alignment horizontal="right" vertical="center"/>
    </xf>
    <xf numFmtId="10" fontId="11" fillId="3" borderId="42" xfId="0" applyNumberFormat="1" applyFont="1" applyFill="1" applyBorder="1" applyAlignment="1">
      <alignment horizontal="right" vertical="center"/>
    </xf>
    <xf numFmtId="4" fontId="25" fillId="3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vertical="center" wrapText="1"/>
    </xf>
    <xf numFmtId="0" fontId="5" fillId="4" borderId="22" xfId="0" applyFont="1" applyFill="1" applyBorder="1" applyAlignment="1">
      <alignment horizontal="center"/>
    </xf>
    <xf numFmtId="0" fontId="12" fillId="2" borderId="37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4" fontId="6" fillId="0" borderId="0" xfId="0" applyNumberFormat="1" applyFont="1" applyAlignment="1">
      <alignment vertical="center" wrapText="1"/>
    </xf>
    <xf numFmtId="0" fontId="11" fillId="3" borderId="1" xfId="0" applyFont="1" applyFill="1" applyBorder="1" applyAlignment="1">
      <alignment wrapText="1"/>
    </xf>
    <xf numFmtId="0" fontId="12" fillId="3" borderId="1" xfId="0" applyFont="1" applyFill="1" applyBorder="1" applyAlignment="1">
      <alignment horizontal="right"/>
    </xf>
    <xf numFmtId="0" fontId="28" fillId="0" borderId="1" xfId="0" applyFont="1" applyBorder="1"/>
    <xf numFmtId="0" fontId="27" fillId="0" borderId="1" xfId="0" applyFont="1" applyBorder="1"/>
    <xf numFmtId="0" fontId="29" fillId="0" borderId="1" xfId="0" applyFont="1" applyBorder="1" applyAlignment="1">
      <alignment wrapText="1"/>
    </xf>
    <xf numFmtId="0" fontId="28" fillId="0" borderId="1" xfId="0" applyFont="1" applyBorder="1" applyAlignment="1">
      <alignment wrapText="1"/>
    </xf>
    <xf numFmtId="4" fontId="11" fillId="3" borderId="1" xfId="0" applyNumberFormat="1" applyFont="1" applyFill="1" applyBorder="1" applyAlignment="1">
      <alignment wrapText="1"/>
    </xf>
    <xf numFmtId="0" fontId="8" fillId="0" borderId="0" xfId="0" applyFont="1"/>
    <xf numFmtId="0" fontId="11" fillId="3" borderId="1" xfId="0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4" fontId="12" fillId="4" borderId="1" xfId="0" applyNumberFormat="1" applyFont="1" applyFill="1" applyBorder="1" applyAlignment="1">
      <alignment horizontal="center" wrapText="1"/>
    </xf>
    <xf numFmtId="4" fontId="25" fillId="3" borderId="5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center" wrapText="1"/>
    </xf>
    <xf numFmtId="168" fontId="12" fillId="3" borderId="1" xfId="0" applyNumberFormat="1" applyFont="1" applyFill="1" applyBorder="1" applyAlignment="1">
      <alignment horizontal="center" vertical="center"/>
    </xf>
    <xf numFmtId="0" fontId="34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34" fillId="4" borderId="3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39" fillId="4" borderId="19" xfId="0" applyFont="1" applyFill="1" applyBorder="1" applyAlignment="1">
      <alignment horizontal="right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0" fillId="0" borderId="1" xfId="0" applyFont="1" applyBorder="1" applyAlignment="1">
      <alignment wrapText="1"/>
    </xf>
    <xf numFmtId="2" fontId="11" fillId="4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2" fontId="12" fillId="0" borderId="3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6" fillId="0" borderId="68" xfId="0" applyFont="1" applyBorder="1" applyAlignment="1">
      <alignment horizontal="center" vertical="top" wrapText="1"/>
    </xf>
    <xf numFmtId="0" fontId="4" fillId="0" borderId="69" xfId="0" applyFont="1" applyBorder="1"/>
    <xf numFmtId="0" fontId="4" fillId="0" borderId="62" xfId="0" applyFont="1" applyBorder="1"/>
    <xf numFmtId="0" fontId="47" fillId="3" borderId="17" xfId="0" applyFont="1" applyFill="1" applyBorder="1" applyAlignment="1">
      <alignment horizontal="center"/>
    </xf>
    <xf numFmtId="0" fontId="4" fillId="0" borderId="74" xfId="0" applyFont="1" applyBorder="1"/>
    <xf numFmtId="0" fontId="4" fillId="0" borderId="75" xfId="0" applyFont="1" applyBorder="1"/>
    <xf numFmtId="0" fontId="46" fillId="0" borderId="70" xfId="0" applyFont="1" applyBorder="1" applyAlignment="1">
      <alignment horizontal="left"/>
    </xf>
    <xf numFmtId="0" fontId="4" fillId="0" borderId="60" xfId="0" applyFont="1" applyBorder="1"/>
    <xf numFmtId="4" fontId="13" fillId="4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0" fontId="9" fillId="2" borderId="12" xfId="0" applyFont="1" applyFill="1" applyBorder="1" applyAlignment="1">
      <alignment horizontal="center" vertical="center" wrapText="1"/>
    </xf>
    <xf numFmtId="0" fontId="4" fillId="0" borderId="11" xfId="0" applyFont="1" applyBorder="1"/>
    <xf numFmtId="0" fontId="9" fillId="0" borderId="1" xfId="0" applyFont="1" applyBorder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 wrapText="1"/>
    </xf>
    <xf numFmtId="0" fontId="53" fillId="0" borderId="76" xfId="0" applyFont="1" applyBorder="1" applyAlignment="1">
      <alignment horizontal="center" vertical="center" wrapText="1"/>
    </xf>
    <xf numFmtId="0" fontId="4" fillId="0" borderId="77" xfId="0" applyFont="1" applyBorder="1"/>
    <xf numFmtId="0" fontId="1" fillId="2" borderId="31" xfId="0" applyFont="1" applyFill="1" applyBorder="1" applyAlignment="1">
      <alignment horizontal="center" vertical="center"/>
    </xf>
    <xf numFmtId="165" fontId="58" fillId="3" borderId="1" xfId="0" applyNumberFormat="1" applyFont="1" applyFill="1" applyBorder="1" applyAlignment="1">
      <alignment horizontal="left" vertical="center" wrapText="1"/>
    </xf>
    <xf numFmtId="165" fontId="59" fillId="3" borderId="1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4" fontId="45" fillId="2" borderId="1" xfId="0" applyNumberFormat="1" applyFont="1" applyFill="1" applyBorder="1" applyAlignment="1">
      <alignment horizontal="center" vertical="center" wrapText="1"/>
    </xf>
    <xf numFmtId="4" fontId="47" fillId="0" borderId="35" xfId="0" applyNumberFormat="1" applyFont="1" applyBorder="1" applyAlignment="1">
      <alignment horizontal="left" vertical="center" wrapText="1"/>
    </xf>
    <xf numFmtId="4" fontId="47" fillId="0" borderId="35" xfId="0" applyNumberFormat="1" applyFont="1" applyBorder="1" applyAlignment="1">
      <alignment horizontal="center" vertical="center" wrapText="1"/>
    </xf>
    <xf numFmtId="1" fontId="47" fillId="2" borderId="106" xfId="0" applyNumberFormat="1" applyFont="1" applyFill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4" fontId="45" fillId="2" borderId="1" xfId="0" applyNumberFormat="1" applyFont="1" applyFill="1" applyBorder="1" applyAlignment="1">
      <alignment horizontal="right" vertical="center" wrapText="1"/>
    </xf>
    <xf numFmtId="4" fontId="74" fillId="2" borderId="1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1" fillId="2" borderId="1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center" wrapText="1"/>
    </xf>
    <xf numFmtId="4" fontId="47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5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3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8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32" Type="http://schemas.openxmlformats.org/officeDocument/2006/relationships/externalLink" Target="externalLinks/externalLink11.xml"/><Relationship Id="rId37" Type="http://schemas.openxmlformats.org/officeDocument/2006/relationships/externalLink" Target="externalLinks/externalLink16.xml"/><Relationship Id="rId40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externalLink" Target="externalLinks/externalLink7.xml"/><Relationship Id="rId36" Type="http://schemas.openxmlformats.org/officeDocument/2006/relationships/externalLink" Target="externalLinks/externalLink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0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externalLink" Target="externalLinks/externalLink6.xml"/><Relationship Id="rId30" Type="http://schemas.openxmlformats.org/officeDocument/2006/relationships/externalLink" Target="externalLinks/externalLink9.xml"/><Relationship Id="rId35" Type="http://schemas.openxmlformats.org/officeDocument/2006/relationships/externalLink" Target="externalLinks/externalLink14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4.xml"/><Relationship Id="rId33" Type="http://schemas.openxmlformats.org/officeDocument/2006/relationships/externalLink" Target="externalLinks/externalLink1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190500</xdr:colOff>
      <xdr:row>23</xdr:row>
      <xdr:rowOff>123825</xdr:rowOff>
    </xdr:from>
    <xdr:ext cx="4876800" cy="2276475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</xdr:row>
      <xdr:rowOff>0</xdr:rowOff>
    </xdr:from>
    <xdr:ext cx="657225" cy="11430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66675</xdr:colOff>
      <xdr:row>1</xdr:row>
      <xdr:rowOff>209550</xdr:rowOff>
    </xdr:from>
    <xdr:ext cx="10420350" cy="4562475"/>
    <xdr:pic>
      <xdr:nvPicPr>
        <xdr:cNvPr id="2" name="image4.png" title="Imagem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</xdr:row>
      <xdr:rowOff>0</xdr:rowOff>
    </xdr:from>
    <xdr:ext cx="2019300" cy="36195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76200</xdr:colOff>
      <xdr:row>1</xdr:row>
      <xdr:rowOff>447675</xdr:rowOff>
    </xdr:from>
    <xdr:ext cx="9201150" cy="4219575"/>
    <xdr:pic>
      <xdr:nvPicPr>
        <xdr:cNvPr id="2" name="image3.png" title="Imagem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</xdr:row>
      <xdr:rowOff>0</xdr:rowOff>
    </xdr:from>
    <xdr:ext cx="1962150" cy="35242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43100" cy="3429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47625</xdr:colOff>
      <xdr:row>69</xdr:row>
      <xdr:rowOff>19050</xdr:rowOff>
    </xdr:from>
    <xdr:ext cx="10125075" cy="857250"/>
    <xdr:pic>
      <xdr:nvPicPr>
        <xdr:cNvPr id="2" name="image5.png" title="Imagem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</xdr:row>
      <xdr:rowOff>0</xdr:rowOff>
    </xdr:from>
    <xdr:ext cx="1943100" cy="34290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81200" cy="35242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14525" cy="3429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14525" cy="3429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14525" cy="3429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14525" cy="3429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523875</xdr:colOff>
      <xdr:row>65</xdr:row>
      <xdr:rowOff>19050</xdr:rowOff>
    </xdr:from>
    <xdr:ext cx="14163675" cy="1257300"/>
    <xdr:pic>
      <xdr:nvPicPr>
        <xdr:cNvPr id="2" name="image6.png" title="Imagem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523875</xdr:colOff>
      <xdr:row>71</xdr:row>
      <xdr:rowOff>152400</xdr:rowOff>
    </xdr:from>
    <xdr:ext cx="14754225" cy="1400175"/>
    <xdr:pic>
      <xdr:nvPicPr>
        <xdr:cNvPr id="3" name="image7.png" title="Imagem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</xdr:row>
      <xdr:rowOff>0</xdr:rowOff>
    </xdr:from>
    <xdr:ext cx="1914525" cy="34290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504825</xdr:colOff>
      <xdr:row>24</xdr:row>
      <xdr:rowOff>247650</xdr:rowOff>
    </xdr:from>
    <xdr:ext cx="12287250" cy="962025"/>
    <xdr:pic>
      <xdr:nvPicPr>
        <xdr:cNvPr id="2" name="image15.png" title="Imagem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495300</xdr:colOff>
      <xdr:row>28</xdr:row>
      <xdr:rowOff>161925</xdr:rowOff>
    </xdr:from>
    <xdr:ext cx="12287250" cy="847725"/>
    <xdr:pic>
      <xdr:nvPicPr>
        <xdr:cNvPr id="3" name="image10.png" title="Imagem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485775</xdr:colOff>
      <xdr:row>32</xdr:row>
      <xdr:rowOff>133350</xdr:rowOff>
    </xdr:from>
    <xdr:ext cx="12287250" cy="800100"/>
    <xdr:pic>
      <xdr:nvPicPr>
        <xdr:cNvPr id="4" name="image13.png" title="Imagem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495300</xdr:colOff>
      <xdr:row>35</xdr:row>
      <xdr:rowOff>228600</xdr:rowOff>
    </xdr:from>
    <xdr:ext cx="12306300" cy="847725"/>
    <xdr:pic>
      <xdr:nvPicPr>
        <xdr:cNvPr id="5" name="image14.png" title="Imagem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495300</xdr:colOff>
      <xdr:row>39</xdr:row>
      <xdr:rowOff>66675</xdr:rowOff>
    </xdr:from>
    <xdr:ext cx="12306300" cy="800100"/>
    <xdr:pic>
      <xdr:nvPicPr>
        <xdr:cNvPr id="6" name="image11.png" title="Imagem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485775</xdr:colOff>
      <xdr:row>42</xdr:row>
      <xdr:rowOff>38100</xdr:rowOff>
    </xdr:from>
    <xdr:ext cx="12306300" cy="676275"/>
    <xdr:pic>
      <xdr:nvPicPr>
        <xdr:cNvPr id="7" name="image12.png" title="Imagem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447675</xdr:colOff>
      <xdr:row>45</xdr:row>
      <xdr:rowOff>190500</xdr:rowOff>
    </xdr:from>
    <xdr:ext cx="12353925" cy="895350"/>
    <xdr:pic>
      <xdr:nvPicPr>
        <xdr:cNvPr id="8" name="image8.png" title="Imagem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466725</xdr:colOff>
      <xdr:row>48</xdr:row>
      <xdr:rowOff>133350</xdr:rowOff>
    </xdr:from>
    <xdr:ext cx="12353925" cy="971550"/>
    <xdr:pic>
      <xdr:nvPicPr>
        <xdr:cNvPr id="9" name="image9.png" title="Imagem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</xdr:row>
      <xdr:rowOff>0</xdr:rowOff>
    </xdr:from>
    <xdr:ext cx="1943100" cy="3429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600075</xdr:colOff>
      <xdr:row>34</xdr:row>
      <xdr:rowOff>209550</xdr:rowOff>
    </xdr:from>
    <xdr:ext cx="9477375" cy="1266825"/>
    <xdr:pic>
      <xdr:nvPicPr>
        <xdr:cNvPr id="2" name="image16.png" title="Imagem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600075</xdr:colOff>
      <xdr:row>43</xdr:row>
      <xdr:rowOff>209550</xdr:rowOff>
    </xdr:from>
    <xdr:ext cx="9372600" cy="1504950"/>
    <xdr:pic>
      <xdr:nvPicPr>
        <xdr:cNvPr id="3" name="image17.png" title="Imagem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</xdr:row>
      <xdr:rowOff>0</xdr:rowOff>
    </xdr:from>
    <xdr:ext cx="1914525" cy="34290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14525" cy="3429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62025" cy="1714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62025" cy="1714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26</xdr:row>
      <xdr:rowOff>0</xdr:rowOff>
    </xdr:from>
    <xdr:ext cx="962025" cy="114300"/>
    <xdr:pic>
      <xdr:nvPicPr>
        <xdr:cNvPr id="3" name="image18.png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62025" cy="1714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352550" cy="23812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19050</xdr:rowOff>
    </xdr:from>
    <xdr:ext cx="19050" cy="1905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pSpPr/>
      </xdr:nvGrpSpPr>
      <xdr:grpSpPr>
        <a:xfrm>
          <a:off x="4391025" y="1457325"/>
          <a:ext cx="19050" cy="19050"/>
          <a:chOff x="5336475" y="3770475"/>
          <a:chExt cx="19050" cy="190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1200-000003000000}"/>
              </a:ext>
            </a:extLst>
          </xdr:cNvPr>
          <xdr:cNvGrpSpPr/>
        </xdr:nvGrpSpPr>
        <xdr:grpSpPr>
          <a:xfrm>
            <a:off x="5336475" y="3770475"/>
            <a:ext cx="19050" cy="19050"/>
            <a:chOff x="5336475" y="3770475"/>
            <a:chExt cx="19050" cy="1905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1200-000004000000}"/>
                </a:ext>
              </a:extLst>
            </xdr:cNvPr>
            <xdr:cNvSpPr/>
          </xdr:nvSpPr>
          <xdr:spPr>
            <a:xfrm>
              <a:off x="5336475" y="3770475"/>
              <a:ext cx="19050" cy="190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1200-000005000000}"/>
                </a:ext>
              </a:extLst>
            </xdr:cNvPr>
            <xdr:cNvGrpSpPr/>
          </xdr:nvGrpSpPr>
          <xdr:grpSpPr>
            <a:xfrm>
              <a:off x="5336475" y="3770475"/>
              <a:ext cx="19050" cy="19050"/>
              <a:chOff x="5336475" y="3770475"/>
              <a:chExt cx="19050" cy="19050"/>
            </a:xfrm>
          </xdr:grpSpPr>
          <xdr:sp macro="" textlink="">
            <xdr:nvSpPr>
              <xdr:cNvPr id="6" name="Shape 6">
                <a:extLst>
                  <a:ext uri="{FF2B5EF4-FFF2-40B4-BE49-F238E27FC236}">
                    <a16:creationId xmlns:a16="http://schemas.microsoft.com/office/drawing/2014/main" id="{00000000-0008-0000-1200-000006000000}"/>
                  </a:ext>
                </a:extLst>
              </xdr:cNvPr>
              <xdr:cNvSpPr/>
            </xdr:nvSpPr>
            <xdr:spPr>
              <a:xfrm>
                <a:off x="5336475" y="3770475"/>
                <a:ext cx="19050" cy="190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7" name="Shape 7">
                <a:extLst>
                  <a:ext uri="{FF2B5EF4-FFF2-40B4-BE49-F238E27FC236}">
                    <a16:creationId xmlns:a16="http://schemas.microsoft.com/office/drawing/2014/main" id="{00000000-0008-0000-1200-000007000000}"/>
                  </a:ext>
                </a:extLst>
              </xdr:cNvPr>
              <xdr:cNvGrpSpPr/>
            </xdr:nvGrpSpPr>
            <xdr:grpSpPr>
              <a:xfrm>
                <a:off x="5336475" y="3770475"/>
                <a:ext cx="19050" cy="19050"/>
                <a:chOff x="5336475" y="3770475"/>
                <a:chExt cx="19050" cy="19050"/>
              </a:xfrm>
            </xdr:grpSpPr>
            <xdr:sp macro="" textlink="">
              <xdr:nvSpPr>
                <xdr:cNvPr id="8" name="Shape 8">
                  <a:extLst>
                    <a:ext uri="{FF2B5EF4-FFF2-40B4-BE49-F238E27FC236}">
                      <a16:creationId xmlns:a16="http://schemas.microsoft.com/office/drawing/2014/main" id="{00000000-0008-0000-1200-000008000000}"/>
                    </a:ext>
                  </a:extLst>
                </xdr:cNvPr>
                <xdr:cNvSpPr/>
              </xdr:nvSpPr>
              <xdr:spPr>
                <a:xfrm>
                  <a:off x="5336475" y="3770475"/>
                  <a:ext cx="19050" cy="1905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9" name="Shape 9">
                  <a:extLst>
                    <a:ext uri="{FF2B5EF4-FFF2-40B4-BE49-F238E27FC236}">
                      <a16:creationId xmlns:a16="http://schemas.microsoft.com/office/drawing/2014/main" id="{00000000-0008-0000-1200-000009000000}"/>
                    </a:ext>
                  </a:extLst>
                </xdr:cNvPr>
                <xdr:cNvGrpSpPr/>
              </xdr:nvGrpSpPr>
              <xdr:grpSpPr>
                <a:xfrm>
                  <a:off x="5336475" y="3770475"/>
                  <a:ext cx="19050" cy="19050"/>
                  <a:chOff x="5336475" y="3770475"/>
                  <a:chExt cx="19050" cy="19050"/>
                </a:xfrm>
              </xdr:grpSpPr>
              <xdr:sp macro="" textlink="">
                <xdr:nvSpPr>
                  <xdr:cNvPr id="10" name="Shape 10">
                    <a:extLst>
                      <a:ext uri="{FF2B5EF4-FFF2-40B4-BE49-F238E27FC236}">
                        <a16:creationId xmlns:a16="http://schemas.microsoft.com/office/drawing/2014/main" id="{00000000-0008-0000-1200-00000A000000}"/>
                      </a:ext>
                    </a:extLst>
                  </xdr:cNvPr>
                  <xdr:cNvSpPr/>
                </xdr:nvSpPr>
                <xdr:spPr>
                  <a:xfrm>
                    <a:off x="5336475" y="3770475"/>
                    <a:ext cx="19050" cy="1905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11" name="Shape 11">
                    <a:extLst>
                      <a:ext uri="{FF2B5EF4-FFF2-40B4-BE49-F238E27FC236}">
                        <a16:creationId xmlns:a16="http://schemas.microsoft.com/office/drawing/2014/main" id="{00000000-0008-0000-1200-00000B000000}"/>
                      </a:ext>
                    </a:extLst>
                  </xdr:cNvPr>
                  <xdr:cNvGrpSpPr/>
                </xdr:nvGrpSpPr>
                <xdr:grpSpPr>
                  <a:xfrm>
                    <a:off x="5336475" y="3770475"/>
                    <a:ext cx="19050" cy="19050"/>
                    <a:chOff x="5336475" y="3770475"/>
                    <a:chExt cx="19050" cy="19050"/>
                  </a:xfrm>
                </xdr:grpSpPr>
                <xdr:sp macro="" textlink="">
                  <xdr:nvSpPr>
                    <xdr:cNvPr id="12" name="Shape 12">
                      <a:extLst>
                        <a:ext uri="{FF2B5EF4-FFF2-40B4-BE49-F238E27FC236}">
                          <a16:creationId xmlns:a16="http://schemas.microsoft.com/office/drawing/2014/main" id="{00000000-0008-0000-1200-00000C000000}"/>
                        </a:ext>
                      </a:extLst>
                    </xdr:cNvPr>
                    <xdr:cNvSpPr/>
                  </xdr:nvSpPr>
                  <xdr:spPr>
                    <a:xfrm>
                      <a:off x="5336475" y="3770475"/>
                      <a:ext cx="19050" cy="190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13" name="Shape 13">
                      <a:extLst>
                        <a:ext uri="{FF2B5EF4-FFF2-40B4-BE49-F238E27FC236}">
                          <a16:creationId xmlns:a16="http://schemas.microsoft.com/office/drawing/2014/main" id="{00000000-0008-0000-1200-00000D000000}"/>
                        </a:ext>
                      </a:extLst>
                    </xdr:cNvPr>
                    <xdr:cNvGrpSpPr/>
                  </xdr:nvGrpSpPr>
                  <xdr:grpSpPr>
                    <a:xfrm>
                      <a:off x="5336475" y="3770475"/>
                      <a:ext cx="19050" cy="19050"/>
                      <a:chOff x="5336475" y="3770475"/>
                      <a:chExt cx="19050" cy="19050"/>
                    </a:xfrm>
                  </xdr:grpSpPr>
                  <xdr:sp macro="" textlink="">
                    <xdr:nvSpPr>
                      <xdr:cNvPr id="14" name="Shape 14">
                        <a:extLst>
                          <a:ext uri="{FF2B5EF4-FFF2-40B4-BE49-F238E27FC236}">
                            <a16:creationId xmlns:a16="http://schemas.microsoft.com/office/drawing/2014/main" id="{00000000-0008-0000-1200-00000E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5336475" y="3770475"/>
                        <a:ext cx="19050" cy="1905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grpSp>
                    <xdr:nvGrpSpPr>
                      <xdr:cNvPr id="15" name="Shape 15">
                        <a:extLst>
                          <a:ext uri="{FF2B5EF4-FFF2-40B4-BE49-F238E27FC236}">
                            <a16:creationId xmlns:a16="http://schemas.microsoft.com/office/drawing/2014/main" id="{00000000-0008-0000-1200-00000F000000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5336475" y="3770475"/>
                        <a:ext cx="19050" cy="19050"/>
                        <a:chOff x="5336475" y="3770475"/>
                        <a:chExt cx="19050" cy="19050"/>
                      </a:xfrm>
                    </xdr:grpSpPr>
                    <xdr:sp macro="" textlink="">
                      <xdr:nvSpPr>
                        <xdr:cNvPr id="16" name="Shape 16">
                          <a:extLst>
                            <a:ext uri="{FF2B5EF4-FFF2-40B4-BE49-F238E27FC236}">
                              <a16:creationId xmlns:a16="http://schemas.microsoft.com/office/drawing/2014/main" id="{00000000-0008-0000-1200-000010000000}"/>
                            </a:ext>
                          </a:extLst>
                        </xdr:cNvPr>
                        <xdr:cNvSpPr/>
                      </xdr:nvSpPr>
                      <xdr:spPr>
                        <a:xfrm>
                          <a:off x="5336475" y="3770475"/>
                          <a:ext cx="19050" cy="1905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</xdr:spPr>
                      <xdr:txBody>
                        <a:bodyPr spcFirstLastPara="1" wrap="square" lIns="91425" tIns="91425" rIns="91425" bIns="91425" anchor="ctr" anchorCtr="0">
                          <a:noAutofit/>
                        </a:bodyPr>
                        <a:lstStyle/>
                        <a:p>
                          <a:pPr marL="0" lvl="0" indent="0" algn="l" rtl="0"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SzPts val="1400"/>
                            <a:buFont typeface="Arial"/>
                            <a:buNone/>
                          </a:pPr>
                          <a:endParaRPr sz="1400"/>
                        </a:p>
                      </xdr:txBody>
                    </xdr:sp>
                    <xdr:grpSp>
                      <xdr:nvGrpSpPr>
                        <xdr:cNvPr id="17" name="Shape 17">
                          <a:extLst>
                            <a:ext uri="{FF2B5EF4-FFF2-40B4-BE49-F238E27FC236}">
                              <a16:creationId xmlns:a16="http://schemas.microsoft.com/office/drawing/2014/main" id="{00000000-0008-0000-1200-000011000000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5336475" y="3770475"/>
                          <a:ext cx="19050" cy="19050"/>
                          <a:chOff x="5336475" y="3770475"/>
                          <a:chExt cx="19050" cy="19050"/>
                        </a:xfrm>
                      </xdr:grpSpPr>
                      <xdr:sp macro="" textlink="">
                        <xdr:nvSpPr>
                          <xdr:cNvPr id="18" name="Shape 18">
                            <a:extLst>
                              <a:ext uri="{FF2B5EF4-FFF2-40B4-BE49-F238E27FC236}">
                                <a16:creationId xmlns:a16="http://schemas.microsoft.com/office/drawing/2014/main" id="{00000000-0008-0000-1200-000012000000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5336475" y="3770475"/>
                            <a:ext cx="19050" cy="19050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</xdr:spPr>
                        <xdr:txBody>
                          <a:bodyPr spcFirstLastPara="1" wrap="square" lIns="91425" tIns="91425" rIns="91425" bIns="91425" anchor="ctr" anchorCtr="0">
                            <a:noAutofit/>
                          </a:bodyPr>
                          <a:lstStyle/>
                          <a:p>
                            <a:pPr marL="0" lvl="0" indent="0" algn="l" rtl="0"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SzPts val="1400"/>
                              <a:buFont typeface="Arial"/>
                              <a:buNone/>
                            </a:pPr>
                            <a:endParaRPr sz="1400"/>
                          </a:p>
                        </xdr:txBody>
                      </xdr:sp>
                      <xdr:grpSp>
                        <xdr:nvGrpSpPr>
                          <xdr:cNvPr id="19" name="Shape 19">
                            <a:extLst>
                              <a:ext uri="{FF2B5EF4-FFF2-40B4-BE49-F238E27FC236}">
                                <a16:creationId xmlns:a16="http://schemas.microsoft.com/office/drawing/2014/main" id="{00000000-0008-0000-1200-000013000000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5336475" y="3770475"/>
                            <a:ext cx="19050" cy="19050"/>
                            <a:chOff x="5332665" y="3769840"/>
                            <a:chExt cx="26650" cy="20300"/>
                          </a:xfrm>
                        </xdr:grpSpPr>
                        <xdr:sp macro="" textlink="">
                          <xdr:nvSpPr>
                            <xdr:cNvPr id="20" name="Shape 20">
                              <a:extLst>
                                <a:ext uri="{FF2B5EF4-FFF2-40B4-BE49-F238E27FC236}">
                                  <a16:creationId xmlns:a16="http://schemas.microsoft.com/office/drawing/2014/main" id="{00000000-0008-0000-1200-000014000000}"/>
                                </a:ext>
                              </a:extLst>
                            </xdr:cNvPr>
                            <xdr:cNvSpPr/>
                          </xdr:nvSpPr>
                          <xdr:spPr>
                            <a:xfrm>
                              <a:off x="5332665" y="3769840"/>
                              <a:ext cx="26650" cy="20300"/>
                            </a:xfrm>
                            <a:prstGeom prst="rect">
                              <a:avLst/>
                            </a:prstGeom>
                            <a:noFill/>
                            <a:ln>
                              <a:noFill/>
                            </a:ln>
                          </xdr:spPr>
                          <xdr:txBody>
                            <a:bodyPr spcFirstLastPara="1" wrap="square" lIns="91425" tIns="91425" rIns="91425" bIns="91425" anchor="ctr" anchorCtr="0">
                              <a:noAutofit/>
                            </a:bodyPr>
                            <a:lstStyle/>
                            <a:p>
                              <a:pPr marL="0" lvl="0" indent="0" algn="l" rtl="0"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SzPts val="1400"/>
                                <a:buFont typeface="Arial"/>
                                <a:buNone/>
                              </a:pPr>
                              <a:endParaRPr sz="1400"/>
                            </a:p>
                          </xdr:txBody>
                        </xdr:sp>
                        <xdr:grpSp>
                          <xdr:nvGrpSpPr>
                            <xdr:cNvPr id="21" name="Shape 21">
                              <a:extLst>
                                <a:ext uri="{FF2B5EF4-FFF2-40B4-BE49-F238E27FC236}">
                                  <a16:creationId xmlns:a16="http://schemas.microsoft.com/office/drawing/2014/main" id="{00000000-0008-0000-1200-000015000000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5332665" y="3769840"/>
                              <a:ext cx="26650" cy="20300"/>
                              <a:chOff x="0" y="0"/>
                              <a:chExt cx="26650" cy="20300"/>
                            </a:xfrm>
                          </xdr:grpSpPr>
                          <xdr:sp macro="" textlink="">
                            <xdr:nvSpPr>
                              <xdr:cNvPr id="22" name="Shape 22">
                                <a:extLst>
                                  <a:ext uri="{FF2B5EF4-FFF2-40B4-BE49-F238E27FC236}">
                                    <a16:creationId xmlns:a16="http://schemas.microsoft.com/office/drawing/2014/main" id="{00000000-0008-0000-1200-000016000000}"/>
                                  </a:ext>
                                </a:extLst>
                              </xdr:cNvPr>
                              <xdr:cNvSpPr/>
                            </xdr:nvSpPr>
                            <xdr:spPr>
                              <a:xfrm>
                                <a:off x="0" y="0"/>
                                <a:ext cx="26650" cy="20300"/>
                              </a:xfrm>
                              <a:prstGeom prst="rect">
                                <a:avLst/>
                              </a:prstGeom>
                              <a:noFill/>
                              <a:ln>
                                <a:noFill/>
                              </a:ln>
                            </xdr:spPr>
                            <xdr:txBody>
                              <a:bodyPr spcFirstLastPara="1" wrap="square" lIns="91425" tIns="91425" rIns="91425" bIns="91425" anchor="ctr" anchorCtr="0">
                                <a:noAutofit/>
                              </a:bodyPr>
                              <a:lstStyle/>
                              <a:p>
                                <a:pPr marL="0" lvl="0" indent="0" algn="l" rtl="0"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SzPts val="1400"/>
                                  <a:buFont typeface="Arial"/>
                                  <a:buNone/>
                                </a:pPr>
                                <a:endParaRPr sz="1400"/>
                              </a:p>
                            </xdr:txBody>
                          </xdr:sp>
                          <xdr:sp macro="" textlink="">
                            <xdr:nvSpPr>
                              <xdr:cNvPr id="23" name="Shape 23">
                                <a:extLst>
                                  <a:ext uri="{FF2B5EF4-FFF2-40B4-BE49-F238E27FC236}">
                                    <a16:creationId xmlns:a16="http://schemas.microsoft.com/office/drawing/2014/main" id="{00000000-0008-0000-1200-000017000000}"/>
                                  </a:ext>
                                </a:extLst>
                              </xdr:cNvPr>
                              <xdr:cNvSpPr/>
                            </xdr:nvSpPr>
                            <xdr:spPr>
                              <a:xfrm>
                                <a:off x="285" y="0"/>
                                <a:ext cx="26034" cy="13970"/>
                              </a:xfrm>
                              <a:custGeom>
                                <a:avLst/>
                                <a:gdLst/>
                                <a:ahLst/>
                                <a:cxnLst/>
                                <a:rect l="l" t="t" r="r" b="b"/>
                                <a:pathLst>
                                  <a:path w="26034" h="13970" extrusionOk="0">
                                    <a:moveTo>
                                      <a:pt x="25908" y="0"/>
                                    </a:moveTo>
                                    <a:lnTo>
                                      <a:pt x="0" y="0"/>
                                    </a:lnTo>
                                    <a:lnTo>
                                      <a:pt x="0" y="6096"/>
                                    </a:lnTo>
                                    <a:lnTo>
                                      <a:pt x="0" y="13716"/>
                                    </a:lnTo>
                                    <a:lnTo>
                                      <a:pt x="19812" y="13716"/>
                                    </a:lnTo>
                                    <a:lnTo>
                                      <a:pt x="19812" y="6096"/>
                                    </a:lnTo>
                                    <a:lnTo>
                                      <a:pt x="25908" y="6096"/>
                                    </a:lnTo>
                                    <a:lnTo>
                                      <a:pt x="25908" y="0"/>
                                    </a:lnTo>
                                    <a:close/>
                                  </a:path>
                                </a:pathLst>
                              </a:custGeom>
                              <a:solidFill>
                                <a:srgbClr val="008000"/>
                              </a:solidFill>
                              <a:ln>
                                <a:noFill/>
                              </a:ln>
                            </xdr:spPr>
                          </xdr:sp>
                          <xdr:sp macro="" textlink="">
                            <xdr:nvSpPr>
                              <xdr:cNvPr id="24" name="Shape 24">
                                <a:extLst>
                                  <a:ext uri="{FF2B5EF4-FFF2-40B4-BE49-F238E27FC236}">
                                    <a16:creationId xmlns:a16="http://schemas.microsoft.com/office/drawing/2014/main" id="{00000000-0008-0000-1200-000018000000}"/>
                                  </a:ext>
                                </a:extLst>
                              </xdr:cNvPr>
                              <xdr:cNvSpPr/>
                            </xdr:nvSpPr>
                            <xdr:spPr>
                              <a:xfrm>
                                <a:off x="0" y="12953"/>
                                <a:ext cx="13335" cy="0"/>
                              </a:xfrm>
                              <a:custGeom>
                                <a:avLst/>
                                <a:gdLst/>
                                <a:ahLst/>
                                <a:cxnLst/>
                                <a:rect l="l" t="t" r="r" b="b"/>
                                <a:pathLst>
                                  <a:path w="13335" h="120000" extrusionOk="0">
                                    <a:moveTo>
                                      <a:pt x="0" y="0"/>
                                    </a:moveTo>
                                    <a:lnTo>
                                      <a:pt x="13144" y="0"/>
                                    </a:lnTo>
                                  </a:path>
                                </a:pathLst>
                              </a:custGeom>
                              <a:noFill/>
                              <a:ln w="9525" cap="flat" cmpd="sng">
                                <a:solidFill>
                                  <a:srgbClr val="008000"/>
                                </a:solidFill>
                                <a:prstDash val="solid"/>
                                <a:round/>
                                <a:headEnd type="none" w="sm" len="sm"/>
                                <a:tailEnd type="none" w="sm" len="sm"/>
                              </a:ln>
                            </xdr:spPr>
                          </xdr:sp>
                          <xdr:sp macro="" textlink="">
                            <xdr:nvSpPr>
                              <xdr:cNvPr id="25" name="Shape 25">
                                <a:extLst>
                                  <a:ext uri="{FF2B5EF4-FFF2-40B4-BE49-F238E27FC236}">
                                    <a16:creationId xmlns:a16="http://schemas.microsoft.com/office/drawing/2014/main" id="{00000000-0008-0000-1200-000019000000}"/>
                                  </a:ext>
                                </a:extLst>
                              </xdr:cNvPr>
                              <xdr:cNvSpPr/>
                            </xdr:nvSpPr>
                            <xdr:spPr>
                              <a:xfrm>
                                <a:off x="285" y="13716"/>
                                <a:ext cx="12700" cy="6350"/>
                              </a:xfrm>
                              <a:custGeom>
                                <a:avLst/>
                                <a:gdLst/>
                                <a:ahLst/>
                                <a:cxnLst/>
                                <a:rect l="l" t="t" r="r" b="b"/>
                                <a:pathLst>
                                  <a:path w="12700" h="6350" extrusionOk="0">
                                    <a:moveTo>
                                      <a:pt x="12191" y="6095"/>
                                    </a:moveTo>
                                    <a:lnTo>
                                      <a:pt x="0" y="6095"/>
                                    </a:lnTo>
                                    <a:lnTo>
                                      <a:pt x="0" y="0"/>
                                    </a:lnTo>
                                    <a:lnTo>
                                      <a:pt x="12191" y="0"/>
                                    </a:lnTo>
                                    <a:lnTo>
                                      <a:pt x="12191" y="6095"/>
                                    </a:lnTo>
                                    <a:close/>
                                  </a:path>
                                </a:pathLst>
                              </a:custGeom>
                              <a:solidFill>
                                <a:srgbClr val="008000"/>
                              </a:solidFill>
                              <a:ln>
                                <a:noFill/>
                              </a:ln>
                            </xdr:spPr>
                          </xdr:sp>
                        </xdr:grpSp>
                      </xdr:grpSp>
                    </xdr:grpSp>
                  </xdr:grpSp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6</xdr:col>
      <xdr:colOff>123825</xdr:colOff>
      <xdr:row>1</xdr:row>
      <xdr:rowOff>66675</xdr:rowOff>
    </xdr:from>
    <xdr:ext cx="4324350" cy="4276725"/>
    <xdr:pic>
      <xdr:nvPicPr>
        <xdr:cNvPr id="26" name="image19.png" title="Imagem">
          <a:extLst>
            <a:ext uri="{FF2B5EF4-FFF2-40B4-BE49-F238E27FC236}">
              <a16:creationId xmlns:a16="http://schemas.microsoft.com/office/drawing/2014/main" id="{00000000-0008-0000-12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</xdr:row>
      <xdr:rowOff>0</xdr:rowOff>
    </xdr:from>
    <xdr:ext cx="2867025" cy="514350"/>
    <xdr:pic>
      <xdr:nvPicPr>
        <xdr:cNvPr id="27" name="image2.png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657225" cy="1143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4572000</xdr:colOff>
      <xdr:row>0</xdr:row>
      <xdr:rowOff>85725</xdr:rowOff>
    </xdr:from>
    <xdr:ext cx="3371850" cy="561975"/>
    <xdr:pic>
      <xdr:nvPicPr>
        <xdr:cNvPr id="2" name="image2.png" title="Imagem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:\D:\D:\C:\vmfs2vmspa\controladoria$\Controle%20de%20Gest&#227;o\Acompanhamento\Banco%20de%20Dados%2020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:\D:\D:\D:\G:\Infrared\Modelos\windows\TEMP\DCF%2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consulix\TRABALHOS%2012\Estudos\Ananindeua\Dados\Setor%20de%20Desenvolvimento\Estudos\Munic&#237;pios\2004%20-%202005\Minas%20Gerais\Betim\Estudos%20BTM\Setembro%202004\Planilhas\Novos%20Servi&#231;os\Plan.%20Base%20-%20FVG%20-%20BTM%20-%2019-10-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ecgyemldr01\users\hmedina\MisDocumentos\henry\Traslaci&#243;n\gaap11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:\D:\D:\D:\H:\RESULTA\PROPOSTA\BDPROP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:\D:\D:\D:\S:\Blackdiamonds\Model\Namisa_Valuation_Model_v52_n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:\D:\D:\D:\S:\Diversified\Scotts\Execution\Market%20Update\Daily\SMG_Feedback_Templat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:\D:\D:\C:\corp\depto\ANALISE\EMPRESAS\TEL_SERV\Tele%20Centro%20Sul%20Participa&#231;&#245;es\Brazil%20Telecom%202001\BRP_1Q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:\D:\D:\C:\PMPORTSTWO\General\Ian%20Malcolm\CAUCEDO_3\Labour%20and%20operations\TECHNICAL%20&amp;%20OP%20LABOUR%20MODEL%20FOR%20CAUCEDO_extrac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:\D:\D:\D:\C:\Users\felip\Dropbox\An&#225;lise%20de%20Viabilidade%20-%20Usina%20do%20Gas&#244;metro%20POA\ODEON_v4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:\D:\D:\C:\76A6D5CA\BPLAN%20M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:\D:\D:\C:\Valoraserver\projetos\TELECOM\MODELS\PUBLISHED_MODELS\COL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383A398\BPLAN%20ME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:\D:\D:\C:\corp\depto\Analise\EMPRESAS\Water\Sanepar\prjbrs20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mp%2010.%20Limpeza%20de%20Canai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F FAT FEV 0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C"/>
      <sheetName val="Input"/>
      <sheetName val="Inputs"/>
      <sheetName val="Assum"/>
      <sheetName val="Op-BS"/>
      <sheetName val="IS"/>
      <sheetName val="BSCF"/>
      <sheetName val="Ratios"/>
      <sheetName val="Sens"/>
      <sheetName val="Matrix"/>
      <sheetName val="Contrib"/>
      <sheetName val="AcqIS"/>
      <sheetName val="AcqBSCF"/>
      <sheetName val="AcqRat"/>
      <sheetName val="AcqDCF1"/>
      <sheetName val="AcqDCF2"/>
      <sheetName val="Wacc"/>
      <sheetName val="DCF-EBITDA"/>
      <sheetName val="Summary"/>
      <sheetName val="Macroeconomic"/>
      <sheetName val="Scenarios"/>
      <sheetName val="Projections"/>
      <sheetName val="Income Statement"/>
      <sheetName val="Balance Sheet - Cash Flow"/>
      <sheetName val="Module1"/>
      <sheetName val="Module2"/>
      <sheetName val="Module3"/>
      <sheetName val="Module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Resumo Geral"/>
      <sheetName val="1-Coleta Dom-Varr-Seletiva"/>
      <sheetName val="3- Coleta RSS"/>
      <sheetName val="2- Varrição Man.- Imp. de Cesto"/>
      <sheetName val="5- Equipe Serv. Diversos"/>
      <sheetName val="6-Cap. Mecanizada"/>
      <sheetName val="7- Usina de Compostagem"/>
      <sheetName val="7- Usina de Triagem"/>
      <sheetName val="8- Unid. Rec. de Entulho"/>
      <sheetName val="4- Tratam. RSS"/>
      <sheetName val="9- Inst. op. Novo Aterro"/>
      <sheetName val="10- Lavagem Vias Públicas"/>
      <sheetName val="11- Campanha Educ. Ambiental"/>
      <sheetName val="13-Operação Atual Aterro"/>
      <sheetName val="ANALISE MÃO DE OBRA"/>
      <sheetName val="ANALISE VEICULOS-EQUIPAMENTOS"/>
      <sheetName val="1-Coleta Dom.Com"/>
      <sheetName val="3-Coleta Dif. Acesso"/>
      <sheetName val="5- Coleta RSS Públic (1)"/>
      <sheetName val="5- Coleta RSS Privad (2)"/>
      <sheetName val="12- Manut. áreas verdes"/>
      <sheetName val="13- Poda de Árvores"/>
      <sheetName val=" Limp. Manual BL"/>
      <sheetName val="11- Coleta Man.Mec de Lograd"/>
      <sheetName val="Despesas Indiretas"/>
      <sheetName val="Mão-de -obra RESUMO"/>
      <sheetName val="Veíc. e Equip. RESUMO "/>
      <sheetName val="3-Veíc. e Equip."/>
      <sheetName val="5-Parâmetros"/>
      <sheetName val="2-Mão-de -obra"/>
      <sheetName val="4-Uniformes"/>
      <sheetName val="1-Base"/>
      <sheetName val="2a-Encar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Remoção de Solo Mole BR-153"/>
      <sheetName val="$Conserva BR-116 RJ"/>
      <sheetName val="$Conserva BR-116 SP"/>
      <sheetName val="$Conserva BR-101 RJ"/>
      <sheetName val="$Conserva BR-101 SP"/>
      <sheetName val="Assum"/>
      <sheetName val="CARACT PAV EXISTENT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ANCE SHEET-GAAP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EMP AN"/>
      <sheetName val="DESEMP COM NE"/>
      <sheetName val="DESEMP COM SE"/>
      <sheetName val="DESEMP COM SL"/>
      <sheetName val="DESEMP COM TC"/>
      <sheetName val="DADOS"/>
      <sheetName val="Contratações"/>
      <sheetName val="PROP ELAB GANH"/>
      <sheetName val="PARETOS"/>
      <sheetName val="FAIXA PROPO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rols"/>
      <sheetName val="Ouput Graph"/>
      <sheetName val="Flow Chart"/>
      <sheetName val="Production"/>
      <sheetName val="Sales"/>
      <sheetName val="Prices"/>
      <sheetName val="Revenues"/>
      <sheetName val="Cash COGS"/>
      <sheetName val="SG&amp;A"/>
      <sheetName val="Capex"/>
      <sheetName val="Depreciation"/>
      <sheetName val="NWI"/>
      <sheetName val="Raw Data"/>
      <sheetName val="Pires-Beneficiation"/>
      <sheetName val="Pires-San Antonio"/>
      <sheetName val="Pires-Tailings"/>
      <sheetName val="Fernandinho MC"/>
      <sheetName val="Casa de Pedra HS"/>
      <sheetName val="Tailing Dams"/>
      <sheetName val="Pelletizer 1"/>
      <sheetName val="Pelletizer 2"/>
      <sheetName val="Fernandinho II"/>
      <sheetName val="ThirdParty Purchases"/>
      <sheetName val="Consolidation"/>
      <sheetName val="Gross Margin"/>
      <sheetName val="SOTP"/>
      <sheetName val="WACC"/>
      <sheetName val="Beta"/>
      <sheetName val="Ore_lump"/>
      <sheetName val="Ore_fines"/>
      <sheetName val="Summary of Changes"/>
      <sheetName val="Output PPT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/>
      <sheetData sheetId="30"/>
      <sheetData sheetId="31" refreshError="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edback"/>
      <sheetName val="Performance"/>
      <sheetName val="COMP INPUT"/>
      <sheetName val="Feedback (PSG)"/>
      <sheetName val="Performance (PSG)"/>
      <sheetName val="April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rket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formance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ÂMETRO PERMISSIONÁRIOS"/>
      <sheetName val="PARÂMETROS DE CUSTO"/>
      <sheetName val="PARÂMETROS OUTRAS RECEITAS"/>
      <sheetName val="TEATRO"/>
      <sheetName val="Restaurante"/>
      <sheetName val="Café"/>
      <sheetName val="Loja de conveniencia"/>
      <sheetName val="Sala de vinhos"/>
      <sheetName val="Coworking"/>
      <sheetName val=" Outras receitas"/>
      <sheetName val="Atividades culturais"/>
      <sheetName val="Base de custos por atividade"/>
      <sheetName val="Ocupação"/>
      <sheetName val="ODEON_v4"/>
    </sheetNames>
    <definedNames>
      <definedName name="Header1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SID12-96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ecasts_VDF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SID12-96"/>
      <sheetName val="BPLAN MES"/>
      <sheetName val="Fluxo de Caixa Apresentaçã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 10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hyperlink" Target="https://www.tcmgo.tc.br/site/wp-content/uploads/2018/02/Manual-Limpeza-Urbana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hyperlink" Target="https://www.tcmgo.tc.br/site/wp-content/uploads/2018/02/Manual-Limpeza-Urbana.pdf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hyperlink" Target="https://www.revistasuninter.com/revistameioambiente/index.php/meioAmbiente/article/view/933/415view/933/415" TargetMode="External"/><Relationship Id="rId1" Type="http://schemas.openxmlformats.org/officeDocument/2006/relationships/hyperlink" Target="https://www.gov.br/ana/pt-br/assuntos/monitoramento-e-eventos-criticos/monitoramento-hidrologico/orientacoes-manuais/entidades/guia-avaliacao-assoreamento-reservatorios-aneel-2000.pdf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hyperlink" Target="https://www.gov.br/dnit/pt-br/assuntos/planejamento-e-pesquisa/custos-e-pagamentos/custos-e-pagamentos-dnit/sistemas-de-custos/sicro_antiga/manuais-de-custos-de-infraestrutura-de-transportes/volume-12-producoes-de-equipes-mecanicas.rar/view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eac-pe.com.br/pdfs/2025/CCT%202025%20-%20STEALMOAIC.pdf" TargetMode="External"/><Relationship Id="rId7" Type="http://schemas.openxmlformats.org/officeDocument/2006/relationships/drawing" Target="../drawings/drawing18.xml"/><Relationship Id="rId2" Type="http://schemas.openxmlformats.org/officeDocument/2006/relationships/hyperlink" Target="https://www.gov.br/esocial/pt-br/noticias/novo-salario-minimo-2026-veja-como-registrar-o-reajuste-no-esocial-domestico" TargetMode="External"/><Relationship Id="rId1" Type="http://schemas.openxmlformats.org/officeDocument/2006/relationships/hyperlink" Target="http://www.seac-pe.com.br/pdfs/2025/CCT%202025%20-%20STEALMOAIC.pdf" TargetMode="External"/><Relationship Id="rId6" Type="http://schemas.openxmlformats.org/officeDocument/2006/relationships/hyperlink" Target="https://veiculos.fipe.org.br/" TargetMode="External"/><Relationship Id="rId5" Type="http://schemas.openxmlformats.org/officeDocument/2006/relationships/hyperlink" Target="http://www.seac-pe.com.br/pdfs/2025/CCT%202025%20-%20STEALMOAIC.pdf" TargetMode="External"/><Relationship Id="rId4" Type="http://schemas.openxmlformats.org/officeDocument/2006/relationships/hyperlink" Target="https://g1.globo.com/pe/caruaru-regiao/noticia/2023/09/06/passagem-de-onibus-sobe-para-r-480-em-caruaru.ghtml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05"/>
  <sheetViews>
    <sheetView showGridLines="0" tabSelected="1" topLeftCell="A4" workbookViewId="0">
      <selection activeCell="F6" sqref="F6"/>
    </sheetView>
  </sheetViews>
  <sheetFormatPr defaultColWidth="12.7109375" defaultRowHeight="15" customHeight="1" x14ac:dyDescent="0.2"/>
  <cols>
    <col min="1" max="1" width="2.7109375" customWidth="1"/>
    <col min="2" max="2" width="8.7109375" customWidth="1"/>
    <col min="3" max="3" width="75.140625" customWidth="1"/>
    <col min="5" max="6" width="14.28515625" customWidth="1"/>
    <col min="9" max="9" width="7.85546875" customWidth="1"/>
    <col min="10" max="10" width="7.140625" customWidth="1"/>
    <col min="11" max="11" width="17.85546875" customWidth="1"/>
    <col min="12" max="12" width="16.85546875" customWidth="1"/>
    <col min="13" max="13" width="2.7109375" customWidth="1"/>
    <col min="15" max="15" width="12.7109375" hidden="1"/>
  </cols>
  <sheetData>
    <row r="1" spans="1:1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</row>
    <row r="2" spans="1:16" ht="60" customHeight="1" x14ac:dyDescent="0.2">
      <c r="A2" s="1"/>
      <c r="B2" s="890"/>
      <c r="C2" s="883"/>
      <c r="D2" s="883"/>
      <c r="E2" s="883"/>
      <c r="F2" s="884"/>
      <c r="G2" s="883"/>
      <c r="H2" s="883"/>
      <c r="I2" s="883"/>
      <c r="J2" s="883"/>
      <c r="K2" s="883"/>
      <c r="L2" s="885"/>
      <c r="M2" s="2"/>
      <c r="N2" s="2"/>
    </row>
    <row r="3" spans="1:16" x14ac:dyDescent="0.2">
      <c r="A3" s="1"/>
      <c r="B3" s="891" t="s">
        <v>0</v>
      </c>
      <c r="C3" s="883"/>
      <c r="D3" s="883"/>
      <c r="E3" s="883"/>
      <c r="F3" s="884"/>
      <c r="G3" s="883"/>
      <c r="H3" s="883"/>
      <c r="I3" s="883"/>
      <c r="J3" s="883"/>
      <c r="K3" s="883"/>
      <c r="L3" s="885"/>
      <c r="M3" s="3"/>
      <c r="N3" s="3"/>
    </row>
    <row r="4" spans="1:16" ht="38.25" x14ac:dyDescent="0.2">
      <c r="A4" s="1"/>
      <c r="B4" s="4" t="s">
        <v>1</v>
      </c>
      <c r="C4" s="4" t="s">
        <v>2</v>
      </c>
      <c r="D4" s="4" t="s">
        <v>3</v>
      </c>
      <c r="E4" s="4" t="s">
        <v>4</v>
      </c>
      <c r="F4" s="880" t="s">
        <v>987</v>
      </c>
      <c r="G4" s="4" t="s">
        <v>5</v>
      </c>
      <c r="H4" s="4" t="s">
        <v>6</v>
      </c>
      <c r="I4" s="892" t="s">
        <v>7</v>
      </c>
      <c r="J4" s="893"/>
      <c r="K4" s="5" t="s">
        <v>8</v>
      </c>
      <c r="L4" s="5" t="s">
        <v>9</v>
      </c>
      <c r="M4" s="3"/>
      <c r="N4" s="6" t="s">
        <v>10</v>
      </c>
      <c r="O4" s="7" t="s">
        <v>11</v>
      </c>
      <c r="P4" s="7" t="s">
        <v>12</v>
      </c>
    </row>
    <row r="5" spans="1:16" ht="30" customHeight="1" x14ac:dyDescent="0.2">
      <c r="A5" s="1"/>
      <c r="B5" s="8">
        <v>1</v>
      </c>
      <c r="C5" s="9" t="s">
        <v>13</v>
      </c>
      <c r="D5" s="10" t="s">
        <v>14</v>
      </c>
      <c r="E5" s="11" t="s">
        <v>988</v>
      </c>
      <c r="F5" s="11">
        <v>102287</v>
      </c>
      <c r="G5" s="12">
        <f>'1. Escavadeira'!J35</f>
        <v>37260</v>
      </c>
      <c r="H5" s="13">
        <f t="shared" ref="H5:H17" si="0">G5*12</f>
        <v>447120</v>
      </c>
      <c r="I5" s="894">
        <f>'1. Escavadeira'!J39</f>
        <v>15.88</v>
      </c>
      <c r="J5" s="885"/>
      <c r="K5" s="14">
        <f t="shared" ref="K5:K17" si="1">TRUNC(I5*G5,2)</f>
        <v>591688.80000000005</v>
      </c>
      <c r="L5" s="15">
        <f t="shared" ref="L5:L17" si="2">TRUNC(K5*12,2)</f>
        <v>7100265.5999999996</v>
      </c>
      <c r="M5" s="3"/>
      <c r="N5" s="16">
        <f t="shared" ref="N5:N17" si="3">L5/$L$19</f>
        <v>0.31014554446158388</v>
      </c>
      <c r="O5" s="17">
        <f t="shared" ref="O5:P5" si="4">ROUND(G5/2,2)</f>
        <v>18630</v>
      </c>
      <c r="P5" s="18">
        <f t="shared" si="4"/>
        <v>223560</v>
      </c>
    </row>
    <row r="6" spans="1:16" ht="30" customHeight="1" x14ac:dyDescent="0.2">
      <c r="A6" s="1"/>
      <c r="B6" s="19">
        <v>2</v>
      </c>
      <c r="C6" s="20" t="s">
        <v>16</v>
      </c>
      <c r="D6" s="21" t="s">
        <v>14</v>
      </c>
      <c r="E6" s="11" t="s">
        <v>988</v>
      </c>
      <c r="F6" s="11">
        <v>90100</v>
      </c>
      <c r="G6" s="12">
        <f>'2. Retro '!J43</f>
        <v>15002</v>
      </c>
      <c r="H6" s="13">
        <f t="shared" si="0"/>
        <v>180024</v>
      </c>
      <c r="I6" s="894">
        <f>'2. Retro '!J47</f>
        <v>17.27</v>
      </c>
      <c r="J6" s="885"/>
      <c r="K6" s="14">
        <f t="shared" si="1"/>
        <v>259084.54</v>
      </c>
      <c r="L6" s="15">
        <f t="shared" si="2"/>
        <v>3109014.48</v>
      </c>
      <c r="M6" s="3"/>
      <c r="N6" s="16">
        <f t="shared" si="3"/>
        <v>0.13580435478900227</v>
      </c>
      <c r="O6" s="17">
        <f t="shared" ref="O6:P6" si="5">ROUND(G6/2,2)</f>
        <v>7501</v>
      </c>
      <c r="P6" s="18">
        <f t="shared" si="5"/>
        <v>90012</v>
      </c>
    </row>
    <row r="7" spans="1:16" ht="30" customHeight="1" x14ac:dyDescent="0.2">
      <c r="A7" s="1"/>
      <c r="B7" s="19">
        <v>3</v>
      </c>
      <c r="C7" s="20" t="s">
        <v>18</v>
      </c>
      <c r="D7" s="21" t="s">
        <v>14</v>
      </c>
      <c r="E7" s="22" t="s">
        <v>989</v>
      </c>
      <c r="F7" s="22">
        <v>1</v>
      </c>
      <c r="G7" s="23">
        <f>'3. Comp 1. Minicarregadeira'!J124</f>
        <v>7353</v>
      </c>
      <c r="H7" s="24">
        <f t="shared" si="0"/>
        <v>88236</v>
      </c>
      <c r="I7" s="889">
        <f>'3. Comp 1. Minicarregadeira'!J128</f>
        <v>5.49</v>
      </c>
      <c r="J7" s="885"/>
      <c r="K7" s="14">
        <f t="shared" si="1"/>
        <v>40367.97</v>
      </c>
      <c r="L7" s="15">
        <f t="shared" si="2"/>
        <v>484415.64</v>
      </c>
      <c r="M7" s="3"/>
      <c r="N7" s="16">
        <f t="shared" si="3"/>
        <v>2.1159680620047035E-2</v>
      </c>
      <c r="O7" s="17">
        <f t="shared" ref="O7:P7" si="6">ROUND(G7/2,2)</f>
        <v>3676.5</v>
      </c>
      <c r="P7" s="18">
        <f t="shared" si="6"/>
        <v>44118</v>
      </c>
    </row>
    <row r="8" spans="1:16" ht="30" customHeight="1" x14ac:dyDescent="0.2">
      <c r="A8" s="1"/>
      <c r="B8" s="19">
        <v>4</v>
      </c>
      <c r="C8" s="20" t="s">
        <v>19</v>
      </c>
      <c r="D8" s="24" t="s">
        <v>20</v>
      </c>
      <c r="E8" s="22" t="s">
        <v>989</v>
      </c>
      <c r="F8" s="22">
        <v>2</v>
      </c>
      <c r="G8" s="23">
        <f>'4. Comp 2.  Trator de Esteiras'!J86</f>
        <v>200</v>
      </c>
      <c r="H8" s="24">
        <f t="shared" si="0"/>
        <v>2400</v>
      </c>
      <c r="I8" s="889">
        <f>'4. Comp 2.  Trator de Esteiras'!J90</f>
        <v>344.07</v>
      </c>
      <c r="J8" s="885"/>
      <c r="K8" s="14">
        <f t="shared" si="1"/>
        <v>68814</v>
      </c>
      <c r="L8" s="15">
        <f t="shared" si="2"/>
        <v>825768</v>
      </c>
      <c r="M8" s="3"/>
      <c r="N8" s="16">
        <f t="shared" si="3"/>
        <v>3.6070237423083608E-2</v>
      </c>
      <c r="O8" s="17">
        <f t="shared" ref="O8:P8" si="7">ROUND(G8/2,2)</f>
        <v>100</v>
      </c>
      <c r="P8" s="18">
        <f t="shared" si="7"/>
        <v>1200</v>
      </c>
    </row>
    <row r="9" spans="1:16" ht="30" customHeight="1" x14ac:dyDescent="0.2">
      <c r="A9" s="1"/>
      <c r="B9" s="19">
        <v>5</v>
      </c>
      <c r="C9" s="20" t="s">
        <v>21</v>
      </c>
      <c r="D9" s="24" t="s">
        <v>20</v>
      </c>
      <c r="E9" s="22" t="s">
        <v>989</v>
      </c>
      <c r="F9" s="22">
        <v>3</v>
      </c>
      <c r="G9" s="23">
        <f>'5. Comp 3.  Draga'!J85</f>
        <v>180</v>
      </c>
      <c r="H9" s="24">
        <f t="shared" si="0"/>
        <v>2160</v>
      </c>
      <c r="I9" s="889">
        <f>'5. Comp 3.  Draga'!J89</f>
        <v>1265.57</v>
      </c>
      <c r="J9" s="885"/>
      <c r="K9" s="14">
        <f t="shared" si="1"/>
        <v>227802.6</v>
      </c>
      <c r="L9" s="15">
        <f t="shared" si="2"/>
        <v>2733631.2</v>
      </c>
      <c r="M9" s="3"/>
      <c r="N9" s="16">
        <f t="shared" si="3"/>
        <v>0.11940729891585647</v>
      </c>
      <c r="O9" s="17">
        <f t="shared" ref="O9:P9" si="8">ROUND(G9/2,2)</f>
        <v>90</v>
      </c>
      <c r="P9" s="18">
        <f t="shared" si="8"/>
        <v>1080</v>
      </c>
    </row>
    <row r="10" spans="1:16" ht="30" customHeight="1" x14ac:dyDescent="0.2">
      <c r="A10" s="1"/>
      <c r="B10" s="19">
        <v>6</v>
      </c>
      <c r="C10" s="20" t="s">
        <v>22</v>
      </c>
      <c r="D10" s="24" t="s">
        <v>20</v>
      </c>
      <c r="E10" s="22" t="s">
        <v>989</v>
      </c>
      <c r="F10" s="22">
        <v>4</v>
      </c>
      <c r="G10" s="23">
        <f>Produtividade!E55</f>
        <v>50</v>
      </c>
      <c r="H10" s="24">
        <f t="shared" si="0"/>
        <v>600</v>
      </c>
      <c r="I10" s="889">
        <f>'6. Comp 4. Cavalo Mecânico'!J74</f>
        <v>526.74</v>
      </c>
      <c r="J10" s="885"/>
      <c r="K10" s="14">
        <f t="shared" si="1"/>
        <v>26337</v>
      </c>
      <c r="L10" s="15">
        <f t="shared" si="2"/>
        <v>316044</v>
      </c>
      <c r="M10" s="3"/>
      <c r="N10" s="16">
        <f t="shared" si="3"/>
        <v>1.3805066454671331E-2</v>
      </c>
      <c r="O10" s="17">
        <f t="shared" ref="O10:P10" si="9">ROUND(G10/2,2)</f>
        <v>25</v>
      </c>
      <c r="P10" s="18">
        <f t="shared" si="9"/>
        <v>300</v>
      </c>
    </row>
    <row r="11" spans="1:16" ht="30" customHeight="1" x14ac:dyDescent="0.2">
      <c r="A11" s="1"/>
      <c r="B11" s="19">
        <v>7</v>
      </c>
      <c r="C11" s="20" t="s">
        <v>23</v>
      </c>
      <c r="D11" s="24" t="s">
        <v>24</v>
      </c>
      <c r="E11" s="22" t="s">
        <v>989</v>
      </c>
      <c r="F11" s="22">
        <v>5</v>
      </c>
      <c r="G11" s="23">
        <f>'7. Comp 5. Limpeza do Rio'!J248</f>
        <v>15000</v>
      </c>
      <c r="H11" s="24">
        <f t="shared" si="0"/>
        <v>180000</v>
      </c>
      <c r="I11" s="889">
        <f>TRUNC('7. Comp 5. Limpeza do Rio'!J252,2)</f>
        <v>7.69</v>
      </c>
      <c r="J11" s="885"/>
      <c r="K11" s="14">
        <f t="shared" si="1"/>
        <v>115350</v>
      </c>
      <c r="L11" s="15">
        <f t="shared" si="2"/>
        <v>1384200</v>
      </c>
      <c r="M11" s="3"/>
      <c r="N11" s="16">
        <f t="shared" si="3"/>
        <v>6.0463014600992453E-2</v>
      </c>
      <c r="O11" s="17">
        <f t="shared" ref="O11:P11" si="10">ROUND(G11/2,2)</f>
        <v>7500</v>
      </c>
      <c r="P11" s="18">
        <f t="shared" si="10"/>
        <v>90000</v>
      </c>
    </row>
    <row r="12" spans="1:16" ht="30" customHeight="1" x14ac:dyDescent="0.2">
      <c r="A12" s="1"/>
      <c r="B12" s="8">
        <v>8</v>
      </c>
      <c r="C12" s="20" t="s">
        <v>25</v>
      </c>
      <c r="D12" s="24" t="s">
        <v>24</v>
      </c>
      <c r="E12" s="22" t="s">
        <v>989</v>
      </c>
      <c r="F12" s="22">
        <v>6</v>
      </c>
      <c r="G12" s="23">
        <f>'8. Comp 6. Remoção de Plantas A'!J145</f>
        <v>42666.666666666664</v>
      </c>
      <c r="H12" s="24">
        <f t="shared" si="0"/>
        <v>512000</v>
      </c>
      <c r="I12" s="889">
        <f>TRUNC('8. Comp 6. Remoção de Plantas A'!J149,2)</f>
        <v>1.72</v>
      </c>
      <c r="J12" s="885"/>
      <c r="K12" s="14">
        <f t="shared" si="1"/>
        <v>73386.66</v>
      </c>
      <c r="L12" s="15">
        <f t="shared" si="2"/>
        <v>880639.92</v>
      </c>
      <c r="M12" s="3"/>
      <c r="N12" s="16">
        <f t="shared" si="3"/>
        <v>3.8467088817495179E-2</v>
      </c>
      <c r="O12" s="17">
        <f t="shared" ref="O12:P12" si="11">ROUND(G12/2,2)</f>
        <v>21333.33</v>
      </c>
      <c r="P12" s="18">
        <f t="shared" si="11"/>
        <v>256000</v>
      </c>
    </row>
    <row r="13" spans="1:16" ht="30" customHeight="1" x14ac:dyDescent="0.2">
      <c r="A13" s="1"/>
      <c r="B13" s="19">
        <v>9</v>
      </c>
      <c r="C13" s="20" t="s">
        <v>26</v>
      </c>
      <c r="D13" s="24" t="s">
        <v>14</v>
      </c>
      <c r="E13" s="22" t="s">
        <v>989</v>
      </c>
      <c r="F13" s="22">
        <v>7</v>
      </c>
      <c r="G13" s="23">
        <f>'9. Comp 7.  Hidráulica Anfíbia'!J120</f>
        <v>2100.36</v>
      </c>
      <c r="H13" s="24">
        <f t="shared" si="0"/>
        <v>25204.32</v>
      </c>
      <c r="I13" s="889">
        <f>'9. Comp 7.  Hidráulica Anfíbia'!J124</f>
        <v>70.36</v>
      </c>
      <c r="J13" s="885"/>
      <c r="K13" s="14">
        <f t="shared" si="1"/>
        <v>147781.32</v>
      </c>
      <c r="L13" s="15">
        <f t="shared" si="2"/>
        <v>1773375.84</v>
      </c>
      <c r="M13" s="3"/>
      <c r="N13" s="16">
        <f t="shared" si="3"/>
        <v>7.7462541039565999E-2</v>
      </c>
      <c r="O13" s="17">
        <f t="shared" ref="O13:P13" si="12">ROUND(G13/2,2)</f>
        <v>1050.18</v>
      </c>
      <c r="P13" s="18">
        <f t="shared" si="12"/>
        <v>12602.16</v>
      </c>
    </row>
    <row r="14" spans="1:16" ht="30" customHeight="1" x14ac:dyDescent="0.2">
      <c r="A14" s="1"/>
      <c r="B14" s="19">
        <v>10</v>
      </c>
      <c r="C14" s="20" t="s">
        <v>27</v>
      </c>
      <c r="D14" s="24" t="s">
        <v>14</v>
      </c>
      <c r="E14" s="22" t="s">
        <v>989</v>
      </c>
      <c r="F14" s="22">
        <v>8</v>
      </c>
      <c r="G14" s="12">
        <f>'10. Comp 8. Escavadeira Hidrául'!J120</f>
        <v>4802.4000000000005</v>
      </c>
      <c r="H14" s="24">
        <f t="shared" si="0"/>
        <v>57628.800000000003</v>
      </c>
      <c r="I14" s="889">
        <f>'10. Comp 8. Escavadeira Hidrául'!J124</f>
        <v>17.080000000000002</v>
      </c>
      <c r="J14" s="885"/>
      <c r="K14" s="14">
        <f t="shared" si="1"/>
        <v>82024.990000000005</v>
      </c>
      <c r="L14" s="15">
        <f t="shared" si="2"/>
        <v>984299.88</v>
      </c>
      <c r="M14" s="3"/>
      <c r="N14" s="16">
        <f t="shared" si="3"/>
        <v>4.2995042635598266E-2</v>
      </c>
      <c r="O14" s="17">
        <f t="shared" ref="O14:P14" si="13">ROUND(G14/2,2)</f>
        <v>2401.1999999999998</v>
      </c>
      <c r="P14" s="25">
        <f t="shared" si="13"/>
        <v>28814.400000000001</v>
      </c>
    </row>
    <row r="15" spans="1:16" ht="30" customHeight="1" x14ac:dyDescent="0.2">
      <c r="A15" s="1"/>
      <c r="B15" s="19">
        <v>11</v>
      </c>
      <c r="C15" s="20" t="s">
        <v>28</v>
      </c>
      <c r="D15" s="24" t="s">
        <v>14</v>
      </c>
      <c r="E15" s="22" t="s">
        <v>989</v>
      </c>
      <c r="F15" s="22">
        <v>9</v>
      </c>
      <c r="G15" s="12">
        <f>'11. Comp 9.  Demolição e tratam'!J70</f>
        <v>999.9998058417666</v>
      </c>
      <c r="H15" s="24">
        <f t="shared" si="0"/>
        <v>11999.997670101198</v>
      </c>
      <c r="I15" s="889">
        <f>'11. Comp 9.  Demolição e tratam'!J74</f>
        <v>116.8</v>
      </c>
      <c r="J15" s="885"/>
      <c r="K15" s="14">
        <f t="shared" si="1"/>
        <v>116799.97</v>
      </c>
      <c r="L15" s="15">
        <f t="shared" si="2"/>
        <v>1401599.64</v>
      </c>
      <c r="M15" s="3"/>
      <c r="N15" s="16">
        <f t="shared" si="3"/>
        <v>6.1223045440012828E-2</v>
      </c>
      <c r="O15" s="26"/>
      <c r="P15" s="18">
        <f t="shared" ref="P15:P17" si="14">ROUND(H15/2,2)</f>
        <v>6000</v>
      </c>
    </row>
    <row r="16" spans="1:16" ht="30" customHeight="1" x14ac:dyDescent="0.2">
      <c r="A16" s="1"/>
      <c r="B16" s="8">
        <v>12</v>
      </c>
      <c r="C16" s="9" t="s">
        <v>29</v>
      </c>
      <c r="D16" s="10" t="s">
        <v>30</v>
      </c>
      <c r="E16" s="11" t="s">
        <v>988</v>
      </c>
      <c r="F16" s="11">
        <v>95875</v>
      </c>
      <c r="G16" s="12">
        <f>'12 e 13. Transporte de Resíduos'!C53</f>
        <v>42000</v>
      </c>
      <c r="H16" s="24">
        <f t="shared" si="0"/>
        <v>504000</v>
      </c>
      <c r="I16" s="889">
        <f>'12 e 13. Transporte de Resíduos'!J74</f>
        <v>3.3899999999999997</v>
      </c>
      <c r="J16" s="885"/>
      <c r="K16" s="14">
        <f t="shared" si="1"/>
        <v>142380</v>
      </c>
      <c r="L16" s="15">
        <f t="shared" si="2"/>
        <v>1708560</v>
      </c>
      <c r="M16" s="3"/>
      <c r="N16" s="16">
        <f t="shared" si="3"/>
        <v>7.4631330896309536E-2</v>
      </c>
      <c r="O16" s="26"/>
      <c r="P16" s="18">
        <f t="shared" si="14"/>
        <v>252000</v>
      </c>
    </row>
    <row r="17" spans="1:16" ht="30" customHeight="1" x14ac:dyDescent="0.2">
      <c r="A17" s="1"/>
      <c r="B17" s="8">
        <v>13</v>
      </c>
      <c r="C17" s="9" t="s">
        <v>31</v>
      </c>
      <c r="D17" s="10" t="s">
        <v>30</v>
      </c>
      <c r="E17" s="11" t="s">
        <v>988</v>
      </c>
      <c r="F17" s="11">
        <v>93590</v>
      </c>
      <c r="G17" s="12">
        <f>'12 e 13. Transporte de Resíduos'!C59</f>
        <v>12000</v>
      </c>
      <c r="H17" s="24">
        <f t="shared" si="0"/>
        <v>144000</v>
      </c>
      <c r="I17" s="889">
        <f>'12 e 13. Transporte de Resíduos'!J87</f>
        <v>1.33</v>
      </c>
      <c r="J17" s="885"/>
      <c r="K17" s="14">
        <f t="shared" si="1"/>
        <v>15960</v>
      </c>
      <c r="L17" s="15">
        <f t="shared" si="2"/>
        <v>191520</v>
      </c>
      <c r="M17" s="3"/>
      <c r="N17" s="16">
        <f t="shared" si="3"/>
        <v>8.3657539057810093E-3</v>
      </c>
      <c r="O17" s="26"/>
      <c r="P17" s="18">
        <f t="shared" si="14"/>
        <v>72000</v>
      </c>
    </row>
    <row r="18" spans="1:16" ht="30" customHeight="1" x14ac:dyDescent="0.2">
      <c r="A18" s="1"/>
      <c r="B18" s="882"/>
      <c r="C18" s="883"/>
      <c r="D18" s="883"/>
      <c r="E18" s="883"/>
      <c r="F18" s="884"/>
      <c r="G18" s="883"/>
      <c r="H18" s="883"/>
      <c r="I18" s="883"/>
      <c r="J18" s="885"/>
      <c r="K18" s="27">
        <f t="shared" ref="K18:L18" si="15">SUM(K5:K17)</f>
        <v>1907777.85</v>
      </c>
      <c r="L18" s="28">
        <f t="shared" si="15"/>
        <v>22893334.200000003</v>
      </c>
      <c r="M18" s="3"/>
      <c r="N18" s="16">
        <f>SUM(N5:N17)</f>
        <v>0.99999999999999967</v>
      </c>
      <c r="O18" s="26"/>
      <c r="P18" s="18"/>
    </row>
    <row r="19" spans="1:16" ht="30" customHeight="1" x14ac:dyDescent="0.2">
      <c r="A19" s="1"/>
      <c r="B19" s="882" t="s">
        <v>32</v>
      </c>
      <c r="C19" s="883"/>
      <c r="D19" s="883"/>
      <c r="E19" s="883"/>
      <c r="F19" s="884"/>
      <c r="G19" s="883"/>
      <c r="H19" s="883"/>
      <c r="I19" s="883"/>
      <c r="J19" s="883"/>
      <c r="K19" s="885"/>
      <c r="L19" s="28">
        <f>L18*1</f>
        <v>22893334.200000003</v>
      </c>
      <c r="M19" s="2"/>
      <c r="N19" s="29"/>
    </row>
    <row r="20" spans="1:16" ht="30" customHeight="1" x14ac:dyDescent="0.2">
      <c r="A20" s="1"/>
      <c r="B20" s="30"/>
      <c r="C20" s="31"/>
      <c r="D20" s="30"/>
      <c r="E20" s="30"/>
      <c r="F20" s="881"/>
      <c r="G20" s="32"/>
      <c r="H20" s="32"/>
      <c r="I20" s="32"/>
      <c r="J20" s="33"/>
      <c r="K20" s="34"/>
      <c r="L20" s="35"/>
      <c r="M20" s="2"/>
      <c r="N20" s="2"/>
    </row>
    <row r="21" spans="1:16" ht="30" customHeight="1" x14ac:dyDescent="0.2">
      <c r="A21" s="1"/>
      <c r="B21" s="35"/>
      <c r="C21" s="36"/>
      <c r="D21" s="35"/>
      <c r="E21" s="37"/>
      <c r="F21" s="881"/>
      <c r="J21" s="886" t="s">
        <v>33</v>
      </c>
      <c r="K21" s="885"/>
      <c r="L21" s="38">
        <v>0.15</v>
      </c>
      <c r="M21" s="2"/>
      <c r="N21" s="2"/>
    </row>
    <row r="22" spans="1:16" x14ac:dyDescent="0.2">
      <c r="A22" s="1"/>
      <c r="B22" s="35"/>
      <c r="C22" s="36"/>
      <c r="D22" s="39"/>
      <c r="E22" s="40"/>
      <c r="F22" s="40"/>
      <c r="J22" s="886" t="s">
        <v>34</v>
      </c>
      <c r="K22" s="885"/>
      <c r="L22" s="38">
        <f>+'ADM - LOCAL'!J75</f>
        <v>4.6434248054014624E-2</v>
      </c>
      <c r="M22" s="2"/>
      <c r="N22" s="2"/>
    </row>
    <row r="23" spans="1:16" x14ac:dyDescent="0.2">
      <c r="B23" s="1"/>
      <c r="C23" s="41"/>
      <c r="D23" s="1"/>
      <c r="E23" s="1"/>
      <c r="F23" s="1"/>
      <c r="J23" s="886" t="s">
        <v>35</v>
      </c>
      <c r="K23" s="885"/>
      <c r="L23" s="38">
        <f>'BDI - Desonerado'!D25</f>
        <v>0.29899999999999999</v>
      </c>
      <c r="N23" s="2"/>
    </row>
    <row r="26" spans="1:16" ht="15.75" customHeight="1" x14ac:dyDescent="0.2"/>
    <row r="27" spans="1:16" ht="15.75" customHeight="1" x14ac:dyDescent="0.2">
      <c r="J27" s="887"/>
      <c r="K27" s="888"/>
    </row>
    <row r="28" spans="1:16" ht="15.75" customHeight="1" x14ac:dyDescent="0.2"/>
    <row r="29" spans="1:16" ht="15.75" customHeight="1" x14ac:dyDescent="0.2"/>
    <row r="30" spans="1:16" ht="15.75" customHeight="1" x14ac:dyDescent="0.2"/>
    <row r="31" spans="1:16" ht="15.75" customHeight="1" x14ac:dyDescent="0.2"/>
    <row r="32" spans="1:1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</sheetData>
  <mergeCells count="22">
    <mergeCell ref="B2:L2"/>
    <mergeCell ref="B3:L3"/>
    <mergeCell ref="I4:J4"/>
    <mergeCell ref="I5:J5"/>
    <mergeCell ref="I6:J6"/>
    <mergeCell ref="I7:J7"/>
    <mergeCell ref="I8:J8"/>
    <mergeCell ref="I16:J16"/>
    <mergeCell ref="I17:J17"/>
    <mergeCell ref="B18:J18"/>
    <mergeCell ref="I9:J9"/>
    <mergeCell ref="I10:J10"/>
    <mergeCell ref="I11:J11"/>
    <mergeCell ref="I12:J12"/>
    <mergeCell ref="I13:J13"/>
    <mergeCell ref="I14:J14"/>
    <mergeCell ref="I15:J15"/>
    <mergeCell ref="B19:K19"/>
    <mergeCell ref="J21:K21"/>
    <mergeCell ref="J22:K22"/>
    <mergeCell ref="J23:K23"/>
    <mergeCell ref="J27:K27"/>
  </mergeCells>
  <printOptions horizontalCentered="1" verticalCentered="1"/>
  <pageMargins left="0.196850393700787" right="0" top="0.39370078740157499" bottom="0.39370078740157499" header="0" footer="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M911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6.42578125" customWidth="1"/>
  </cols>
  <sheetData>
    <row r="1" spans="1:10" ht="23.2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60" customHeight="1" x14ac:dyDescent="0.2">
      <c r="A2" s="43"/>
      <c r="B2" s="898"/>
      <c r="C2" s="883"/>
      <c r="D2" s="883"/>
      <c r="E2" s="883"/>
      <c r="F2" s="883"/>
      <c r="G2" s="883"/>
      <c r="H2" s="883"/>
      <c r="I2" s="883"/>
      <c r="J2" s="885"/>
    </row>
    <row r="3" spans="1:10" ht="12.75" x14ac:dyDescent="0.2">
      <c r="A3" s="44"/>
      <c r="B3" s="899" t="str">
        <f>UPPER(Base!C5)</f>
        <v>EXECUÇÃO DE SERVIÇO COM ESCAVADEIRA HIDRÁULICA SOB ESTEIRA CONVENCIONAL PARA RETIRADA DE RESÍDUOS SÓLIDOS E REGULARIZAÇÃO DE TALUDES EM MARGENS DE RIO.</v>
      </c>
      <c r="C3" s="883"/>
      <c r="D3" s="883"/>
      <c r="E3" s="883"/>
      <c r="F3" s="883"/>
      <c r="G3" s="883"/>
      <c r="H3" s="883"/>
      <c r="I3" s="883"/>
      <c r="J3" s="885"/>
    </row>
    <row r="4" spans="1:10" ht="12.75" x14ac:dyDescent="0.2">
      <c r="A4" s="45"/>
      <c r="B4" s="900" t="s">
        <v>36</v>
      </c>
      <c r="C4" s="883"/>
      <c r="D4" s="883"/>
      <c r="E4" s="883"/>
      <c r="F4" s="883"/>
      <c r="G4" s="883"/>
      <c r="H4" s="883"/>
      <c r="I4" s="883"/>
      <c r="J4" s="885"/>
    </row>
    <row r="5" spans="1:10" ht="12.75" x14ac:dyDescent="0.2">
      <c r="A5" s="46"/>
      <c r="B5" s="47"/>
      <c r="C5" s="47"/>
      <c r="D5" s="47"/>
      <c r="E5" s="47"/>
      <c r="F5" s="47"/>
      <c r="G5" s="47"/>
      <c r="H5" s="47"/>
      <c r="I5" s="47"/>
      <c r="J5" s="47"/>
    </row>
    <row r="6" spans="1:10" ht="17.25" x14ac:dyDescent="0.2">
      <c r="A6" s="45"/>
      <c r="B6" s="897" t="s">
        <v>37</v>
      </c>
      <c r="C6" s="883"/>
      <c r="D6" s="885"/>
      <c r="E6" s="45"/>
      <c r="F6" s="45"/>
      <c r="G6" s="3"/>
      <c r="H6" s="3"/>
      <c r="I6" s="901"/>
      <c r="J6" s="888"/>
    </row>
    <row r="7" spans="1:10" ht="17.25" customHeight="1" x14ac:dyDescent="0.2">
      <c r="A7" s="45"/>
      <c r="B7" s="49" t="s">
        <v>38</v>
      </c>
      <c r="C7" s="50">
        <f>'ADM - LOCAL'!C10</f>
        <v>25</v>
      </c>
      <c r="D7" s="51" t="s">
        <v>39</v>
      </c>
      <c r="E7" s="47"/>
      <c r="F7" s="47"/>
      <c r="G7" s="3"/>
      <c r="H7" s="3"/>
      <c r="I7" s="902"/>
      <c r="J7" s="888"/>
    </row>
    <row r="8" spans="1:10" ht="17.25" customHeight="1" x14ac:dyDescent="0.2">
      <c r="A8" s="45"/>
      <c r="B8" s="49" t="s">
        <v>40</v>
      </c>
      <c r="C8" s="50">
        <v>8</v>
      </c>
      <c r="D8" s="51" t="s">
        <v>41</v>
      </c>
      <c r="E8" s="47"/>
      <c r="F8" s="47"/>
      <c r="G8" s="3"/>
      <c r="H8" s="3"/>
      <c r="I8" s="888"/>
      <c r="J8" s="888"/>
    </row>
    <row r="9" spans="1:10" ht="17.25" customHeight="1" x14ac:dyDescent="0.2">
      <c r="A9" s="45"/>
      <c r="B9" s="49" t="s">
        <v>42</v>
      </c>
      <c r="C9" s="50">
        <f>C8*60</f>
        <v>480</v>
      </c>
      <c r="D9" s="51" t="s">
        <v>43</v>
      </c>
      <c r="E9" s="47"/>
      <c r="F9" s="47"/>
      <c r="G9" s="3"/>
      <c r="H9" s="3"/>
      <c r="I9" s="888"/>
      <c r="J9" s="888"/>
    </row>
    <row r="10" spans="1:10" ht="12.75" x14ac:dyDescent="0.2">
      <c r="A10" s="44"/>
      <c r="B10" s="53"/>
      <c r="C10" s="53"/>
      <c r="D10" s="53"/>
      <c r="E10" s="53"/>
      <c r="F10" s="53"/>
      <c r="G10" s="47"/>
      <c r="H10" s="47"/>
      <c r="I10" s="47"/>
      <c r="J10" s="44"/>
    </row>
    <row r="11" spans="1:10" ht="12.75" x14ac:dyDescent="0.2">
      <c r="A11" s="44"/>
      <c r="B11" s="896" t="s">
        <v>44</v>
      </c>
      <c r="C11" s="885"/>
      <c r="D11" s="53"/>
      <c r="E11" s="53"/>
      <c r="F11" s="53"/>
      <c r="G11" s="47"/>
      <c r="H11" s="47"/>
      <c r="I11" s="47"/>
      <c r="J11" s="44"/>
    </row>
    <row r="12" spans="1:10" ht="12.75" x14ac:dyDescent="0.2">
      <c r="A12" s="44"/>
      <c r="B12" s="903" t="s">
        <v>45</v>
      </c>
      <c r="C12" s="883"/>
      <c r="D12" s="883"/>
      <c r="E12" s="883"/>
      <c r="F12" s="883"/>
      <c r="G12" s="883"/>
      <c r="H12" s="883"/>
      <c r="I12" s="883"/>
      <c r="J12" s="885"/>
    </row>
    <row r="13" spans="1:10" ht="12.75" x14ac:dyDescent="0.2">
      <c r="A13" s="44"/>
      <c r="B13" s="53"/>
      <c r="C13" s="53"/>
      <c r="D13" s="53"/>
      <c r="E13" s="53"/>
      <c r="F13" s="53"/>
      <c r="G13" s="47"/>
      <c r="H13" s="47"/>
      <c r="I13" s="47"/>
      <c r="J13" s="44"/>
    </row>
    <row r="14" spans="1:10" ht="15.75" customHeight="1" x14ac:dyDescent="0.2">
      <c r="A14" s="53"/>
      <c r="B14" s="897" t="s">
        <v>46</v>
      </c>
      <c r="C14" s="883"/>
      <c r="D14" s="885"/>
      <c r="E14" s="53"/>
      <c r="F14" s="53"/>
      <c r="G14" s="53"/>
      <c r="H14" s="53"/>
      <c r="I14" s="53"/>
      <c r="J14" s="54"/>
    </row>
    <row r="15" spans="1:10" ht="15.75" customHeight="1" x14ac:dyDescent="0.2">
      <c r="A15" s="53"/>
      <c r="B15" s="55" t="s">
        <v>47</v>
      </c>
      <c r="C15" s="56">
        <f>Produtividade!D20</f>
        <v>168.15</v>
      </c>
      <c r="D15" s="57" t="s">
        <v>48</v>
      </c>
      <c r="E15" s="47"/>
      <c r="F15" s="53"/>
      <c r="G15" s="53"/>
      <c r="H15" s="53"/>
      <c r="I15" s="53"/>
      <c r="J15" s="44"/>
    </row>
    <row r="16" spans="1:10" ht="15.75" customHeight="1" x14ac:dyDescent="0.2">
      <c r="A16" s="53"/>
      <c r="B16" s="58" t="s">
        <v>49</v>
      </c>
      <c r="C16" s="50">
        <f>Produtividade!D$26</f>
        <v>69800</v>
      </c>
      <c r="D16" s="57" t="s">
        <v>50</v>
      </c>
      <c r="E16" s="44"/>
      <c r="F16" s="53"/>
      <c r="G16" s="53"/>
      <c r="H16" s="53"/>
      <c r="I16" s="53"/>
      <c r="J16" s="44"/>
    </row>
    <row r="17" spans="1:13" ht="15.75" customHeight="1" x14ac:dyDescent="0.2">
      <c r="A17" s="53"/>
      <c r="B17" s="58" t="s">
        <v>51</v>
      </c>
      <c r="C17" s="50">
        <f>Produtividade!E$26</f>
        <v>20</v>
      </c>
      <c r="D17" s="59" t="s">
        <v>50</v>
      </c>
      <c r="E17" s="44"/>
      <c r="F17" s="53"/>
      <c r="G17" s="53"/>
      <c r="H17" s="53"/>
      <c r="I17" s="53"/>
      <c r="J17" s="44"/>
    </row>
    <row r="18" spans="1:13" ht="15.75" customHeight="1" x14ac:dyDescent="0.2">
      <c r="A18" s="53"/>
      <c r="B18" s="58" t="s">
        <v>52</v>
      </c>
      <c r="C18" s="50">
        <f>Produtividade!F$26</f>
        <v>0.1</v>
      </c>
      <c r="D18" s="57" t="s">
        <v>50</v>
      </c>
      <c r="E18" s="44"/>
      <c r="F18" s="53"/>
      <c r="G18" s="53"/>
      <c r="H18" s="53"/>
      <c r="I18" s="53"/>
      <c r="J18" s="44"/>
    </row>
    <row r="19" spans="1:13" ht="15.75" customHeight="1" x14ac:dyDescent="0.2">
      <c r="A19" s="53"/>
      <c r="B19" s="58" t="s">
        <v>53</v>
      </c>
      <c r="C19" s="50">
        <f>Produtividade!G$26</f>
        <v>1396000</v>
      </c>
      <c r="D19" s="57" t="s">
        <v>24</v>
      </c>
      <c r="E19" s="44"/>
      <c r="F19" s="53"/>
      <c r="G19" s="53"/>
      <c r="H19" s="53"/>
      <c r="I19" s="53"/>
      <c r="J19" s="44"/>
    </row>
    <row r="20" spans="1:13" ht="15.75" customHeight="1" x14ac:dyDescent="0.2">
      <c r="A20" s="53"/>
      <c r="B20" s="58" t="s">
        <v>54</v>
      </c>
      <c r="C20" s="50">
        <f>Produtividade!H$26</f>
        <v>139600</v>
      </c>
      <c r="D20" s="57" t="s">
        <v>14</v>
      </c>
      <c r="E20" s="44"/>
      <c r="F20" s="53"/>
      <c r="G20" s="53"/>
      <c r="H20" s="53"/>
      <c r="I20" s="53"/>
      <c r="J20" s="44"/>
    </row>
    <row r="21" spans="1:13" ht="15.75" customHeight="1" x14ac:dyDescent="0.2">
      <c r="A21" s="53"/>
      <c r="B21" s="58" t="s">
        <v>55</v>
      </c>
      <c r="C21" s="50">
        <f>Produtividade!I$26</f>
        <v>3.2029999999999998</v>
      </c>
      <c r="D21" s="57" t="s">
        <v>56</v>
      </c>
      <c r="E21" s="44"/>
      <c r="F21" s="53"/>
      <c r="G21" s="53"/>
      <c r="H21" s="53"/>
      <c r="I21" s="53"/>
      <c r="J21" s="44"/>
    </row>
    <row r="22" spans="1:13" ht="15.75" customHeight="1" x14ac:dyDescent="0.2">
      <c r="A22" s="53"/>
      <c r="B22" s="58" t="s">
        <v>57</v>
      </c>
      <c r="C22" s="50">
        <f>Produtividade!L$26</f>
        <v>2659</v>
      </c>
      <c r="D22" s="57" t="s">
        <v>58</v>
      </c>
      <c r="E22" s="44"/>
      <c r="F22" s="53"/>
      <c r="G22" s="53"/>
      <c r="H22" s="53"/>
      <c r="I22" s="53"/>
      <c r="J22" s="44"/>
    </row>
    <row r="23" spans="1:13" ht="15.75" customHeight="1" x14ac:dyDescent="0.2">
      <c r="A23" s="53"/>
      <c r="B23" s="60" t="s">
        <v>59</v>
      </c>
      <c r="C23" s="50">
        <f>Produtividade!M$26</f>
        <v>221.58333333333334</v>
      </c>
      <c r="D23" s="57" t="s">
        <v>60</v>
      </c>
      <c r="E23" s="44"/>
      <c r="F23" s="53"/>
      <c r="G23" s="53"/>
      <c r="H23" s="53"/>
      <c r="I23" s="53"/>
      <c r="J23" s="44"/>
    </row>
    <row r="24" spans="1:13" ht="15.75" customHeight="1" x14ac:dyDescent="0.2">
      <c r="A24" s="53"/>
      <c r="B24" s="58" t="s">
        <v>61</v>
      </c>
      <c r="C24" s="61">
        <f>Produtividade!N26</f>
        <v>2</v>
      </c>
      <c r="D24" s="57" t="s">
        <v>62</v>
      </c>
      <c r="E24" s="44"/>
      <c r="F24" s="53"/>
      <c r="G24" s="53"/>
      <c r="H24" s="53"/>
      <c r="I24" s="53"/>
      <c r="J24" s="44"/>
    </row>
    <row r="25" spans="1:13" ht="15.75" customHeight="1" x14ac:dyDescent="0.2">
      <c r="A25" s="53"/>
      <c r="B25" s="60" t="s">
        <v>63</v>
      </c>
      <c r="C25" s="50">
        <f>ROUNDUP(Produtividade!D20*C23,0)</f>
        <v>37260</v>
      </c>
      <c r="D25" s="57" t="s">
        <v>14</v>
      </c>
      <c r="E25" s="44"/>
      <c r="F25" s="53"/>
      <c r="G25" s="53"/>
      <c r="H25" s="53"/>
      <c r="I25" s="53"/>
      <c r="J25" s="44"/>
    </row>
    <row r="26" spans="1:13" ht="15.75" customHeight="1" x14ac:dyDescent="0.2">
      <c r="A26" s="53"/>
      <c r="B26" s="58" t="s">
        <v>15</v>
      </c>
      <c r="C26" s="61">
        <f>'Insumos, Materiais e Equipament'!D75</f>
        <v>11.69</v>
      </c>
      <c r="D26" s="57" t="s">
        <v>64</v>
      </c>
      <c r="E26" s="62"/>
      <c r="F26" s="53"/>
      <c r="G26" s="47"/>
      <c r="H26" s="47"/>
      <c r="I26" s="47"/>
      <c r="J26" s="44"/>
    </row>
    <row r="27" spans="1:13" ht="15.75" customHeight="1" x14ac:dyDescent="0.2">
      <c r="A27" s="53"/>
      <c r="B27" s="63"/>
      <c r="C27" s="63"/>
      <c r="D27" s="62"/>
      <c r="E27" s="62"/>
      <c r="F27" s="53"/>
      <c r="G27" s="47"/>
      <c r="H27" s="47"/>
      <c r="I27" s="47"/>
      <c r="J27" s="44"/>
    </row>
    <row r="28" spans="1:13" ht="15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3" ht="15.75" customHeight="1" x14ac:dyDescent="0.2">
      <c r="A29" s="3"/>
      <c r="B29" s="895" t="s">
        <v>65</v>
      </c>
      <c r="C29" s="883"/>
      <c r="D29" s="883"/>
      <c r="E29" s="883"/>
      <c r="F29" s="883"/>
      <c r="G29" s="883"/>
      <c r="H29" s="883"/>
      <c r="I29" s="883"/>
      <c r="J29" s="885"/>
    </row>
    <row r="30" spans="1:13" ht="15.75" customHeight="1" x14ac:dyDescent="0.2">
      <c r="A30" s="3"/>
      <c r="B30" s="64"/>
      <c r="C30" s="64"/>
      <c r="D30" s="64"/>
      <c r="E30" s="65"/>
      <c r="F30" s="66"/>
      <c r="G30" s="64"/>
      <c r="H30" s="64"/>
      <c r="I30" s="64"/>
      <c r="J30" s="3"/>
    </row>
    <row r="31" spans="1:13" ht="15.75" customHeight="1" x14ac:dyDescent="0.25">
      <c r="A31" s="3"/>
      <c r="B31" s="67" t="s">
        <v>66</v>
      </c>
      <c r="C31" s="68"/>
      <c r="D31" s="68"/>
      <c r="E31" s="68"/>
      <c r="F31" s="68"/>
      <c r="G31" s="68"/>
      <c r="H31" s="68"/>
      <c r="I31" s="68"/>
      <c r="J31" s="69" t="s">
        <v>67</v>
      </c>
    </row>
    <row r="32" spans="1:13" ht="15.75" customHeight="1" x14ac:dyDescent="0.25">
      <c r="A32" s="3"/>
      <c r="B32" s="70" t="s">
        <v>68</v>
      </c>
      <c r="C32" s="71"/>
      <c r="D32" s="71"/>
      <c r="E32" s="71"/>
      <c r="F32" s="72"/>
      <c r="G32" s="71"/>
      <c r="H32" s="71"/>
      <c r="I32" s="71"/>
      <c r="J32" s="73">
        <f>C26*C25</f>
        <v>435569.39999999997</v>
      </c>
      <c r="K32" s="74"/>
      <c r="M32" s="74"/>
    </row>
    <row r="33" spans="1:13" ht="15.75" customHeight="1" x14ac:dyDescent="0.25">
      <c r="A33" s="3"/>
      <c r="B33" s="75" t="s">
        <v>69</v>
      </c>
      <c r="C33" s="64"/>
      <c r="D33" s="64"/>
      <c r="E33" s="64"/>
      <c r="F33" s="76"/>
      <c r="G33" s="64"/>
      <c r="H33" s="64"/>
      <c r="I33" s="77">
        <f>'ADM - LOCAL'!J75</f>
        <v>4.6434248054014624E-2</v>
      </c>
      <c r="J33" s="78">
        <f>TRUNC(J32*I33,2)</f>
        <v>20225.330000000002</v>
      </c>
    </row>
    <row r="34" spans="1:13" ht="15.75" customHeight="1" x14ac:dyDescent="0.25">
      <c r="A34" s="3"/>
      <c r="B34" s="75" t="s">
        <v>70</v>
      </c>
      <c r="C34" s="64"/>
      <c r="D34" s="64"/>
      <c r="E34" s="64"/>
      <c r="F34" s="76"/>
      <c r="G34" s="64"/>
      <c r="H34" s="64"/>
      <c r="I34" s="79"/>
      <c r="J34" s="78">
        <f>J32+J33</f>
        <v>455794.73</v>
      </c>
    </row>
    <row r="35" spans="1:13" ht="15.75" customHeight="1" x14ac:dyDescent="0.25">
      <c r="A35" s="3"/>
      <c r="B35" s="80" t="s">
        <v>63</v>
      </c>
      <c r="C35" s="79"/>
      <c r="D35" s="79"/>
      <c r="E35" s="79"/>
      <c r="F35" s="81"/>
      <c r="G35" s="79"/>
      <c r="H35" s="82"/>
      <c r="I35" s="83" t="s">
        <v>14</v>
      </c>
      <c r="J35" s="84">
        <f>ROUNDUP(Produtividade!D20*C23,0)</f>
        <v>37260</v>
      </c>
    </row>
    <row r="36" spans="1:13" ht="15.75" customHeight="1" x14ac:dyDescent="0.25">
      <c r="A36" s="3"/>
      <c r="B36" s="85"/>
      <c r="C36" s="85"/>
      <c r="D36" s="85"/>
      <c r="E36" s="85"/>
      <c r="F36" s="85"/>
      <c r="G36" s="85"/>
      <c r="H36" s="85"/>
      <c r="I36" s="85"/>
      <c r="J36" s="85"/>
    </row>
    <row r="37" spans="1:13" ht="15.75" customHeight="1" x14ac:dyDescent="0.25">
      <c r="A37" s="3"/>
      <c r="B37" s="86" t="s">
        <v>71</v>
      </c>
      <c r="C37" s="87"/>
      <c r="D37" s="87"/>
      <c r="E37" s="88"/>
      <c r="F37" s="89"/>
      <c r="G37" s="87"/>
      <c r="H37" s="87"/>
      <c r="I37" s="90" t="s">
        <v>72</v>
      </c>
      <c r="J37" s="91">
        <f>TRUNC(J34/J35,2)</f>
        <v>12.23</v>
      </c>
    </row>
    <row r="38" spans="1:13" ht="15.75" customHeight="1" x14ac:dyDescent="0.25">
      <c r="A38" s="3"/>
      <c r="B38" s="92" t="s">
        <v>73</v>
      </c>
      <c r="C38" s="93"/>
      <c r="D38" s="93"/>
      <c r="E38" s="94"/>
      <c r="F38" s="95"/>
      <c r="G38" s="93"/>
      <c r="H38" s="93"/>
      <c r="I38" s="96">
        <f>'BDI - Desonerado'!D25</f>
        <v>0.29899999999999999</v>
      </c>
      <c r="J38" s="97">
        <f>TRUNC(J37*I38,2)</f>
        <v>3.65</v>
      </c>
    </row>
    <row r="39" spans="1:13" ht="15.75" customHeight="1" x14ac:dyDescent="0.25">
      <c r="A39" s="3"/>
      <c r="B39" s="98" t="s">
        <v>74</v>
      </c>
      <c r="C39" s="71"/>
      <c r="D39" s="71"/>
      <c r="E39" s="99"/>
      <c r="F39" s="100"/>
      <c r="G39" s="71"/>
      <c r="H39" s="71"/>
      <c r="I39" s="101" t="s">
        <v>72</v>
      </c>
      <c r="J39" s="102">
        <f>J37+J38</f>
        <v>15.88</v>
      </c>
    </row>
    <row r="40" spans="1:13" ht="15.75" customHeight="1" x14ac:dyDescent="0.2"/>
    <row r="41" spans="1:13" ht="15.75" customHeight="1" x14ac:dyDescent="0.2">
      <c r="M41" s="103"/>
    </row>
    <row r="42" spans="1:13" ht="15.75" customHeight="1" x14ac:dyDescent="0.2"/>
    <row r="43" spans="1:13" ht="15.75" customHeight="1" x14ac:dyDescent="0.2"/>
    <row r="44" spans="1:13" ht="15.75" customHeight="1" x14ac:dyDescent="0.2"/>
    <row r="45" spans="1:13" ht="15.75" customHeight="1" x14ac:dyDescent="0.2"/>
    <row r="46" spans="1:13" ht="15.75" customHeight="1" x14ac:dyDescent="0.2"/>
    <row r="47" spans="1:13" ht="15.75" customHeight="1" x14ac:dyDescent="0.2"/>
    <row r="48" spans="1:13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</sheetData>
  <mergeCells count="10">
    <mergeCell ref="B29:J29"/>
    <mergeCell ref="B11:C11"/>
    <mergeCell ref="B14:D14"/>
    <mergeCell ref="B2:J2"/>
    <mergeCell ref="B3:J3"/>
    <mergeCell ref="B4:J4"/>
    <mergeCell ref="B6:D6"/>
    <mergeCell ref="I6:J6"/>
    <mergeCell ref="I7:J9"/>
    <mergeCell ref="B12:J12"/>
  </mergeCells>
  <pageMargins left="1" right="1" top="0.75" bottom="0.75" header="0" footer="0"/>
  <pageSetup paperSize="9" fitToHeight="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M921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5.7109375" customWidth="1"/>
  </cols>
  <sheetData>
    <row r="1" spans="1:10" ht="23.2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60" customHeight="1" x14ac:dyDescent="0.2">
      <c r="A2" s="43"/>
      <c r="B2" s="898"/>
      <c r="C2" s="883"/>
      <c r="D2" s="883"/>
      <c r="E2" s="883"/>
      <c r="F2" s="883"/>
      <c r="G2" s="883"/>
      <c r="H2" s="883"/>
      <c r="I2" s="883"/>
      <c r="J2" s="885"/>
    </row>
    <row r="3" spans="1:10" ht="12.75" x14ac:dyDescent="0.2">
      <c r="A3" s="44"/>
      <c r="B3" s="899" t="str">
        <f>UPPER(Base!C6)</f>
        <v>EXECUÇÃO DE SERVIÇO COM RETROESCAVADEIRA PARA RETIRADA DE RESÍDUOS SÓLIDOS E REGULARIZAÇÃO DE TALUDES EM MARGENS DE CÓRREGOS OU CANAIS.</v>
      </c>
      <c r="C3" s="883"/>
      <c r="D3" s="883"/>
      <c r="E3" s="883"/>
      <c r="F3" s="883"/>
      <c r="G3" s="883"/>
      <c r="H3" s="883"/>
      <c r="I3" s="883"/>
      <c r="J3" s="885"/>
    </row>
    <row r="4" spans="1:10" ht="12.75" x14ac:dyDescent="0.2">
      <c r="A4" s="45"/>
      <c r="B4" s="900" t="s">
        <v>36</v>
      </c>
      <c r="C4" s="883"/>
      <c r="D4" s="883"/>
      <c r="E4" s="883"/>
      <c r="F4" s="883"/>
      <c r="G4" s="883"/>
      <c r="H4" s="883"/>
      <c r="I4" s="883"/>
      <c r="J4" s="885"/>
    </row>
    <row r="5" spans="1:10" ht="12.75" x14ac:dyDescent="0.2">
      <c r="A5" s="46"/>
      <c r="B5" s="47"/>
      <c r="C5" s="47"/>
      <c r="D5" s="47"/>
      <c r="E5" s="47"/>
      <c r="F5" s="47"/>
      <c r="G5" s="47"/>
      <c r="H5" s="47"/>
      <c r="I5" s="47"/>
      <c r="J5" s="47"/>
    </row>
    <row r="6" spans="1:10" ht="17.25" x14ac:dyDescent="0.2">
      <c r="A6" s="45"/>
      <c r="B6" s="897" t="s">
        <v>37</v>
      </c>
      <c r="C6" s="883"/>
      <c r="D6" s="885"/>
      <c r="E6" s="45"/>
      <c r="F6" s="45"/>
      <c r="G6" s="3"/>
      <c r="H6" s="3"/>
      <c r="I6" s="901"/>
      <c r="J6" s="888"/>
    </row>
    <row r="7" spans="1:10" ht="17.25" customHeight="1" x14ac:dyDescent="0.2">
      <c r="A7" s="45"/>
      <c r="B7" s="49" t="s">
        <v>38</v>
      </c>
      <c r="C7" s="50">
        <f>'ADM - LOCAL'!C10</f>
        <v>25</v>
      </c>
      <c r="D7" s="51" t="s">
        <v>39</v>
      </c>
      <c r="E7" s="47"/>
      <c r="F7" s="47"/>
      <c r="G7" s="3"/>
      <c r="H7" s="3"/>
      <c r="I7" s="902"/>
      <c r="J7" s="888"/>
    </row>
    <row r="8" spans="1:10" ht="17.25" customHeight="1" x14ac:dyDescent="0.2">
      <c r="A8" s="45"/>
      <c r="B8" s="49" t="s">
        <v>40</v>
      </c>
      <c r="C8" s="50">
        <v>8</v>
      </c>
      <c r="D8" s="51" t="s">
        <v>41</v>
      </c>
      <c r="E8" s="47"/>
      <c r="F8" s="47"/>
      <c r="G8" s="3"/>
      <c r="H8" s="3"/>
      <c r="I8" s="888"/>
      <c r="J8" s="888"/>
    </row>
    <row r="9" spans="1:10" ht="17.25" customHeight="1" x14ac:dyDescent="0.2">
      <c r="A9" s="45"/>
      <c r="B9" s="49" t="s">
        <v>42</v>
      </c>
      <c r="C9" s="50">
        <f>C8*60</f>
        <v>480</v>
      </c>
      <c r="D9" s="51" t="s">
        <v>43</v>
      </c>
      <c r="E9" s="47"/>
      <c r="F9" s="47"/>
      <c r="G9" s="3"/>
      <c r="H9" s="3"/>
      <c r="I9" s="888"/>
      <c r="J9" s="888"/>
    </row>
    <row r="10" spans="1:10" ht="12.75" x14ac:dyDescent="0.2">
      <c r="A10" s="44"/>
      <c r="B10" s="53"/>
      <c r="C10" s="53"/>
      <c r="D10" s="53"/>
      <c r="E10" s="53"/>
      <c r="F10" s="53"/>
      <c r="G10" s="47"/>
      <c r="H10" s="47"/>
      <c r="I10" s="47"/>
      <c r="J10" s="44"/>
    </row>
    <row r="11" spans="1:10" ht="12.75" x14ac:dyDescent="0.2">
      <c r="A11" s="44"/>
      <c r="B11" s="896" t="s">
        <v>44</v>
      </c>
      <c r="C11" s="885"/>
      <c r="D11" s="53"/>
      <c r="E11" s="53"/>
      <c r="F11" s="53"/>
      <c r="G11" s="47"/>
      <c r="H11" s="47"/>
      <c r="I11" s="47"/>
      <c r="J11" s="44"/>
    </row>
    <row r="12" spans="1:10" ht="12.75" x14ac:dyDescent="0.2">
      <c r="A12" s="44"/>
      <c r="B12" s="903" t="s">
        <v>45</v>
      </c>
      <c r="C12" s="883"/>
      <c r="D12" s="883"/>
      <c r="E12" s="883"/>
      <c r="F12" s="883"/>
      <c r="G12" s="883"/>
      <c r="H12" s="883"/>
      <c r="I12" s="883"/>
      <c r="J12" s="885"/>
    </row>
    <row r="13" spans="1:10" ht="12.75" x14ac:dyDescent="0.2">
      <c r="A13" s="44"/>
      <c r="B13" s="53"/>
      <c r="C13" s="53"/>
      <c r="D13" s="53"/>
      <c r="E13" s="53"/>
      <c r="F13" s="53"/>
      <c r="G13" s="47"/>
      <c r="H13" s="47"/>
      <c r="I13" s="47"/>
      <c r="J13" s="44"/>
    </row>
    <row r="14" spans="1:10" ht="17.25" x14ac:dyDescent="0.2">
      <c r="A14" s="44"/>
      <c r="B14" s="897" t="s">
        <v>75</v>
      </c>
      <c r="C14" s="883"/>
      <c r="D14" s="883"/>
      <c r="E14" s="883"/>
      <c r="F14" s="883"/>
      <c r="G14" s="883"/>
      <c r="H14" s="883"/>
      <c r="I14" s="883"/>
      <c r="J14" s="885"/>
    </row>
    <row r="15" spans="1:10" ht="36" x14ac:dyDescent="0.2">
      <c r="A15" s="53"/>
      <c r="B15" s="58" t="s">
        <v>76</v>
      </c>
      <c r="C15" s="908" t="s">
        <v>77</v>
      </c>
      <c r="D15" s="885"/>
      <c r="E15" s="58" t="s">
        <v>78</v>
      </c>
      <c r="F15" s="58" t="s">
        <v>79</v>
      </c>
      <c r="G15" s="58" t="s">
        <v>80</v>
      </c>
      <c r="H15" s="58" t="s">
        <v>81</v>
      </c>
      <c r="I15" s="55" t="s">
        <v>82</v>
      </c>
      <c r="J15" s="55" t="s">
        <v>83</v>
      </c>
    </row>
    <row r="16" spans="1:10" ht="12.75" x14ac:dyDescent="0.2">
      <c r="A16" s="53"/>
      <c r="B16" s="57">
        <v>1</v>
      </c>
      <c r="C16" s="904" t="s">
        <v>84</v>
      </c>
      <c r="D16" s="885"/>
      <c r="E16" s="104">
        <f>Produtividade!D28</f>
        <v>22952</v>
      </c>
      <c r="F16" s="105">
        <f>Produtividade!E28</f>
        <v>4.5</v>
      </c>
      <c r="G16" s="57">
        <v>0.01</v>
      </c>
      <c r="H16" s="50">
        <f t="shared" ref="H16:H19" si="0">TRUNC(E16*F16,2)</f>
        <v>103284</v>
      </c>
      <c r="I16" s="50">
        <v>1</v>
      </c>
      <c r="J16" s="50">
        <f t="shared" ref="J16:J19" si="1">TRUNC(G16*H16*I16,2)</f>
        <v>1032.8399999999999</v>
      </c>
    </row>
    <row r="17" spans="1:10" ht="12.75" x14ac:dyDescent="0.2">
      <c r="A17" s="53"/>
      <c r="B17" s="57">
        <v>2</v>
      </c>
      <c r="C17" s="904" t="s">
        <v>85</v>
      </c>
      <c r="D17" s="885"/>
      <c r="E17" s="50">
        <f>Produtividade!D26</f>
        <v>69800</v>
      </c>
      <c r="F17" s="105">
        <f>Produtividade!E26</f>
        <v>20</v>
      </c>
      <c r="G17" s="57">
        <v>0.01</v>
      </c>
      <c r="H17" s="50">
        <f t="shared" si="0"/>
        <v>1396000</v>
      </c>
      <c r="I17" s="50">
        <v>0.3</v>
      </c>
      <c r="J17" s="50">
        <f t="shared" si="1"/>
        <v>4188</v>
      </c>
    </row>
    <row r="18" spans="1:10" ht="12.75" x14ac:dyDescent="0.2">
      <c r="A18" s="53"/>
      <c r="B18" s="57">
        <v>3</v>
      </c>
      <c r="C18" s="904" t="s">
        <v>86</v>
      </c>
      <c r="D18" s="885"/>
      <c r="E18" s="50">
        <f>TRUNC('8. Comp 6. Remoção de Plantas A'!C24*'8. Comp 6. Remoção de Plantas A'!C26,2)</f>
        <v>25600</v>
      </c>
      <c r="F18" s="105">
        <f>'8. Comp 6. Remoção de Plantas A'!C25</f>
        <v>20</v>
      </c>
      <c r="G18" s="57">
        <v>0.01</v>
      </c>
      <c r="H18" s="50">
        <f t="shared" si="0"/>
        <v>512000</v>
      </c>
      <c r="I18" s="50">
        <v>0.3</v>
      </c>
      <c r="J18" s="50">
        <f t="shared" si="1"/>
        <v>1536</v>
      </c>
    </row>
    <row r="19" spans="1:10" ht="12.75" x14ac:dyDescent="0.2">
      <c r="A19" s="53"/>
      <c r="B19" s="57">
        <v>4</v>
      </c>
      <c r="C19" s="904" t="s">
        <v>87</v>
      </c>
      <c r="D19" s="885"/>
      <c r="E19" s="50">
        <f>Produtividade!D27</f>
        <v>69000</v>
      </c>
      <c r="F19" s="105">
        <f>Produtividade!E27</f>
        <v>8</v>
      </c>
      <c r="G19" s="57">
        <v>0.01</v>
      </c>
      <c r="H19" s="50">
        <f t="shared" si="0"/>
        <v>552000</v>
      </c>
      <c r="I19" s="50">
        <v>0.3</v>
      </c>
      <c r="J19" s="50">
        <f t="shared" si="1"/>
        <v>1656</v>
      </c>
    </row>
    <row r="20" spans="1:10" ht="12.75" x14ac:dyDescent="0.2">
      <c r="A20" s="53"/>
      <c r="B20" s="909" t="s">
        <v>88</v>
      </c>
      <c r="C20" s="883"/>
      <c r="D20" s="883"/>
      <c r="E20" s="883"/>
      <c r="F20" s="883"/>
      <c r="G20" s="883"/>
      <c r="H20" s="883"/>
      <c r="I20" s="885"/>
      <c r="J20" s="106">
        <f>TRUNC(SUM(J16:J19),2)</f>
        <v>8412.84</v>
      </c>
    </row>
    <row r="21" spans="1:10" ht="15.75" customHeight="1" x14ac:dyDescent="0.2">
      <c r="A21" s="53"/>
      <c r="B21" s="107"/>
      <c r="C21" s="107"/>
      <c r="D21" s="107"/>
      <c r="E21" s="53"/>
      <c r="F21" s="53"/>
      <c r="G21" s="53"/>
      <c r="H21" s="53"/>
      <c r="I21" s="53"/>
      <c r="J21" s="108">
        <f>(J20/12)/Produtividade!J20</f>
        <v>199.73504273504275</v>
      </c>
    </row>
    <row r="22" spans="1:10" ht="15.75" customHeight="1" x14ac:dyDescent="0.2">
      <c r="A22" s="53"/>
      <c r="B22" s="905" t="s">
        <v>46</v>
      </c>
      <c r="C22" s="906"/>
      <c r="D22" s="907"/>
      <c r="E22" s="53"/>
      <c r="F22" s="53"/>
      <c r="G22" s="53"/>
      <c r="H22" s="53"/>
      <c r="I22" s="53"/>
      <c r="J22" s="54"/>
    </row>
    <row r="23" spans="1:10" ht="15.75" customHeight="1" x14ac:dyDescent="0.2">
      <c r="A23" s="53"/>
      <c r="B23" s="109" t="s">
        <v>47</v>
      </c>
      <c r="C23" s="110">
        <f>Produtividade!F20</f>
        <v>53.769999999999996</v>
      </c>
      <c r="D23" s="51" t="s">
        <v>48</v>
      </c>
      <c r="E23" s="47"/>
      <c r="F23" s="53"/>
      <c r="G23" s="53"/>
      <c r="H23" s="53"/>
      <c r="I23" s="53"/>
      <c r="J23" s="44"/>
    </row>
    <row r="24" spans="1:10" ht="15.75" customHeight="1" x14ac:dyDescent="0.2">
      <c r="A24" s="53"/>
      <c r="B24" s="60" t="s">
        <v>49</v>
      </c>
      <c r="C24" s="110">
        <f>Produtividade!D$27</f>
        <v>69000</v>
      </c>
      <c r="D24" s="111" t="s">
        <v>50</v>
      </c>
    </row>
    <row r="25" spans="1:10" ht="15.75" customHeight="1" x14ac:dyDescent="0.2">
      <c r="A25" s="53"/>
      <c r="B25" s="60" t="s">
        <v>51</v>
      </c>
      <c r="C25" s="110">
        <f>Produtividade!E$27</f>
        <v>8</v>
      </c>
      <c r="D25" s="111" t="s">
        <v>50</v>
      </c>
      <c r="E25" s="44"/>
      <c r="F25" s="53"/>
      <c r="G25" s="53"/>
      <c r="H25" s="53"/>
      <c r="I25" s="53"/>
      <c r="J25" s="44"/>
    </row>
    <row r="26" spans="1:10" ht="15.75" customHeight="1" x14ac:dyDescent="0.2">
      <c r="A26" s="53"/>
      <c r="B26" s="60" t="s">
        <v>52</v>
      </c>
      <c r="C26" s="110">
        <f>Produtividade!F$27</f>
        <v>0.1</v>
      </c>
      <c r="D26" s="51" t="s">
        <v>50</v>
      </c>
      <c r="E26" s="44"/>
      <c r="F26" s="53"/>
      <c r="G26" s="53"/>
      <c r="H26" s="53"/>
      <c r="I26" s="53"/>
      <c r="J26" s="44"/>
    </row>
    <row r="27" spans="1:10" ht="15.75" customHeight="1" x14ac:dyDescent="0.2">
      <c r="A27" s="53"/>
      <c r="B27" s="60" t="s">
        <v>53</v>
      </c>
      <c r="C27" s="110">
        <f>Produtividade!G$27</f>
        <v>552000</v>
      </c>
      <c r="D27" s="51" t="s">
        <v>24</v>
      </c>
      <c r="E27" s="44"/>
      <c r="F27" s="53"/>
      <c r="G27" s="53"/>
      <c r="H27" s="53"/>
      <c r="I27" s="53"/>
      <c r="J27" s="44"/>
    </row>
    <row r="28" spans="1:10" ht="15.75" customHeight="1" x14ac:dyDescent="0.2">
      <c r="A28" s="53"/>
      <c r="B28" s="60" t="s">
        <v>54</v>
      </c>
      <c r="C28" s="110">
        <f>Produtividade!H$27</f>
        <v>55200</v>
      </c>
      <c r="D28" s="51" t="s">
        <v>14</v>
      </c>
      <c r="E28" s="44"/>
      <c r="F28" s="53"/>
      <c r="G28" s="53"/>
      <c r="H28" s="53"/>
      <c r="I28" s="53"/>
      <c r="J28" s="44"/>
    </row>
    <row r="29" spans="1:10" ht="15.75" customHeight="1" x14ac:dyDescent="0.2">
      <c r="A29" s="53"/>
      <c r="B29" s="60" t="s">
        <v>55</v>
      </c>
      <c r="C29" s="110">
        <f>Produtividade!I27</f>
        <v>3.2606989999999998</v>
      </c>
      <c r="D29" s="51" t="s">
        <v>56</v>
      </c>
      <c r="E29" s="44"/>
      <c r="F29" s="53"/>
      <c r="G29" s="53"/>
      <c r="H29" s="53"/>
      <c r="I29" s="53"/>
      <c r="J29" s="44"/>
    </row>
    <row r="30" spans="1:10" ht="15.75" customHeight="1" x14ac:dyDescent="0.2">
      <c r="A30" s="53"/>
      <c r="B30" s="60" t="s">
        <v>57</v>
      </c>
      <c r="C30" s="110">
        <f>Produtividade!L$27</f>
        <v>3347</v>
      </c>
      <c r="D30" s="51" t="s">
        <v>58</v>
      </c>
      <c r="E30" s="44"/>
      <c r="F30" s="53"/>
      <c r="G30" s="53"/>
      <c r="H30" s="53"/>
      <c r="I30" s="53"/>
      <c r="J30" s="44"/>
    </row>
    <row r="31" spans="1:10" ht="15.75" customHeight="1" x14ac:dyDescent="0.2">
      <c r="A31" s="53"/>
      <c r="B31" s="60" t="s">
        <v>59</v>
      </c>
      <c r="C31" s="110">
        <f>Produtividade!M$27</f>
        <v>279</v>
      </c>
      <c r="D31" s="51" t="s">
        <v>60</v>
      </c>
      <c r="E31" s="44"/>
      <c r="F31" s="53"/>
      <c r="G31" s="53"/>
      <c r="H31" s="53"/>
      <c r="I31" s="53"/>
      <c r="J31" s="44"/>
    </row>
    <row r="32" spans="1:10" ht="15.75" customHeight="1" x14ac:dyDescent="0.2">
      <c r="A32" s="53"/>
      <c r="B32" s="60" t="s">
        <v>61</v>
      </c>
      <c r="C32" s="110">
        <f>Produtividade!N$27</f>
        <v>2</v>
      </c>
      <c r="D32" s="51" t="s">
        <v>62</v>
      </c>
      <c r="E32" s="44"/>
      <c r="F32" s="53"/>
      <c r="G32" s="53"/>
      <c r="H32" s="53"/>
      <c r="I32" s="53"/>
      <c r="J32" s="44"/>
    </row>
    <row r="33" spans="1:10" ht="15.75" customHeight="1" x14ac:dyDescent="0.2">
      <c r="A33" s="53"/>
      <c r="B33" s="112" t="s">
        <v>63</v>
      </c>
      <c r="C33" s="113">
        <f>ROUNDUP(Produtividade!F20*C31,0)</f>
        <v>15002</v>
      </c>
      <c r="D33" s="114" t="s">
        <v>14</v>
      </c>
      <c r="E33" s="44"/>
      <c r="F33" s="53"/>
      <c r="G33" s="53"/>
      <c r="H33" s="53"/>
      <c r="I33" s="53"/>
      <c r="J33" s="44"/>
    </row>
    <row r="34" spans="1:10" ht="15.75" customHeight="1" x14ac:dyDescent="0.2">
      <c r="A34" s="53"/>
      <c r="B34" s="115" t="s">
        <v>17</v>
      </c>
      <c r="C34" s="116">
        <f>'Insumos, Materiais e Equipament'!D76</f>
        <v>12.71</v>
      </c>
      <c r="D34" s="114" t="s">
        <v>64</v>
      </c>
      <c r="E34" s="44"/>
      <c r="F34" s="53"/>
      <c r="G34" s="53"/>
      <c r="H34" s="53"/>
      <c r="I34" s="53"/>
      <c r="J34" s="44"/>
    </row>
    <row r="35" spans="1:10" ht="15.75" customHeight="1" x14ac:dyDescent="0.2">
      <c r="A35" s="53"/>
      <c r="B35" s="45"/>
      <c r="C35" s="46"/>
      <c r="D35" s="46"/>
      <c r="E35" s="44"/>
      <c r="F35" s="53"/>
      <c r="G35" s="53"/>
      <c r="H35" s="53"/>
      <c r="I35" s="53"/>
      <c r="J35" s="44"/>
    </row>
    <row r="36" spans="1:10" ht="15.75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15.75" customHeight="1" x14ac:dyDescent="0.2">
      <c r="A37" s="3"/>
      <c r="B37" s="897" t="s">
        <v>65</v>
      </c>
      <c r="C37" s="883"/>
      <c r="D37" s="883"/>
      <c r="E37" s="883"/>
      <c r="F37" s="883"/>
      <c r="G37" s="883"/>
      <c r="H37" s="883"/>
      <c r="I37" s="883"/>
      <c r="J37" s="885"/>
    </row>
    <row r="38" spans="1:10" ht="15.75" customHeight="1" x14ac:dyDescent="0.2">
      <c r="A38" s="3"/>
      <c r="B38" s="64"/>
      <c r="C38" s="64"/>
      <c r="D38" s="64"/>
      <c r="E38" s="65"/>
      <c r="F38" s="66"/>
      <c r="G38" s="64"/>
      <c r="H38" s="64"/>
      <c r="I38" s="64"/>
      <c r="J38" s="3"/>
    </row>
    <row r="39" spans="1:10" ht="15.75" customHeight="1" x14ac:dyDescent="0.25">
      <c r="A39" s="3"/>
      <c r="B39" s="67" t="s">
        <v>66</v>
      </c>
      <c r="C39" s="68"/>
      <c r="D39" s="68"/>
      <c r="E39" s="68"/>
      <c r="F39" s="68"/>
      <c r="G39" s="68"/>
      <c r="H39" s="68"/>
      <c r="I39" s="68"/>
      <c r="J39" s="69" t="s">
        <v>67</v>
      </c>
    </row>
    <row r="40" spans="1:10" ht="15.75" customHeight="1" x14ac:dyDescent="0.25">
      <c r="A40" s="3"/>
      <c r="B40" s="70" t="s">
        <v>68</v>
      </c>
      <c r="C40" s="71"/>
      <c r="D40" s="71"/>
      <c r="E40" s="71"/>
      <c r="F40" s="72"/>
      <c r="G40" s="72"/>
      <c r="H40" s="71"/>
      <c r="I40" s="71"/>
      <c r="J40" s="73">
        <f>C33*C34</f>
        <v>190675.42</v>
      </c>
    </row>
    <row r="41" spans="1:10" ht="15.75" customHeight="1" x14ac:dyDescent="0.25">
      <c r="A41" s="3"/>
      <c r="B41" s="75" t="s">
        <v>69</v>
      </c>
      <c r="C41" s="64"/>
      <c r="D41" s="64"/>
      <c r="E41" s="64"/>
      <c r="F41" s="76"/>
      <c r="G41" s="76"/>
      <c r="H41" s="64"/>
      <c r="I41" s="77">
        <f>'ADM - LOCAL'!J75</f>
        <v>4.6434248054014624E-2</v>
      </c>
      <c r="J41" s="78">
        <f>TRUNC(J40*I41,2)</f>
        <v>8853.86</v>
      </c>
    </row>
    <row r="42" spans="1:10" ht="15.75" customHeight="1" x14ac:dyDescent="0.25">
      <c r="A42" s="3"/>
      <c r="B42" s="75" t="s">
        <v>70</v>
      </c>
      <c r="C42" s="64"/>
      <c r="D42" s="64"/>
      <c r="E42" s="64"/>
      <c r="F42" s="76"/>
      <c r="G42" s="76"/>
      <c r="H42" s="64"/>
      <c r="I42" s="64"/>
      <c r="J42" s="78">
        <f>J40+J41</f>
        <v>199529.28000000003</v>
      </c>
    </row>
    <row r="43" spans="1:10" ht="15.75" customHeight="1" x14ac:dyDescent="0.25">
      <c r="A43" s="3"/>
      <c r="B43" s="117" t="s">
        <v>89</v>
      </c>
      <c r="C43" s="68"/>
      <c r="D43" s="68"/>
      <c r="E43" s="68"/>
      <c r="F43" s="118"/>
      <c r="G43" s="118"/>
      <c r="H43" s="68"/>
      <c r="I43" s="119" t="s">
        <v>14</v>
      </c>
      <c r="J43" s="120">
        <f>ROUND((Produtividade!F20*C31),0)</f>
        <v>15002</v>
      </c>
    </row>
    <row r="44" spans="1:10" ht="15.75" customHeight="1" x14ac:dyDescent="0.2">
      <c r="A44" s="3"/>
      <c r="B44" s="79"/>
      <c r="C44" s="79"/>
      <c r="D44" s="79"/>
      <c r="E44" s="79"/>
      <c r="F44" s="81"/>
      <c r="G44" s="81"/>
      <c r="H44" s="79"/>
      <c r="I44" s="121"/>
      <c r="J44" s="122"/>
    </row>
    <row r="45" spans="1:10" ht="15.75" customHeight="1" x14ac:dyDescent="0.25">
      <c r="A45" s="3"/>
      <c r="B45" s="67" t="s">
        <v>71</v>
      </c>
      <c r="C45" s="68"/>
      <c r="D45" s="68"/>
      <c r="E45" s="123"/>
      <c r="F45" s="124"/>
      <c r="G45" s="124"/>
      <c r="H45" s="68"/>
      <c r="I45" s="125" t="s">
        <v>72</v>
      </c>
      <c r="J45" s="126">
        <f>TRUNC(J42/J43,2)</f>
        <v>13.3</v>
      </c>
    </row>
    <row r="46" spans="1:10" ht="15.75" customHeight="1" x14ac:dyDescent="0.25">
      <c r="A46" s="3"/>
      <c r="B46" s="92" t="s">
        <v>73</v>
      </c>
      <c r="C46" s="93"/>
      <c r="D46" s="93"/>
      <c r="E46" s="94"/>
      <c r="F46" s="95"/>
      <c r="G46" s="95"/>
      <c r="H46" s="93"/>
      <c r="I46" s="96">
        <f>'BDI - Desonerado'!D25</f>
        <v>0.29899999999999999</v>
      </c>
      <c r="J46" s="97">
        <f>TRUNC(J45*I46,2)</f>
        <v>3.97</v>
      </c>
    </row>
    <row r="47" spans="1:10" ht="15.75" customHeight="1" x14ac:dyDescent="0.25">
      <c r="A47" s="3"/>
      <c r="B47" s="98" t="s">
        <v>74</v>
      </c>
      <c r="C47" s="71"/>
      <c r="D47" s="71"/>
      <c r="E47" s="99"/>
      <c r="F47" s="100"/>
      <c r="G47" s="100"/>
      <c r="H47" s="71"/>
      <c r="I47" s="101" t="s">
        <v>72</v>
      </c>
      <c r="J47" s="102">
        <f>J45+J46</f>
        <v>17.27</v>
      </c>
    </row>
    <row r="48" spans="1:10" ht="15.75" customHeight="1" x14ac:dyDescent="0.2"/>
    <row r="49" spans="13:13" ht="15.75" customHeight="1" x14ac:dyDescent="0.2">
      <c r="M49" s="103"/>
    </row>
    <row r="50" spans="13:13" ht="15.75" customHeight="1" x14ac:dyDescent="0.2">
      <c r="M50" s="103"/>
    </row>
    <row r="51" spans="13:13" ht="15.75" customHeight="1" x14ac:dyDescent="0.2">
      <c r="M51" s="103"/>
    </row>
    <row r="52" spans="13:13" ht="15.75" customHeight="1" x14ac:dyDescent="0.2"/>
    <row r="53" spans="13:13" ht="15.75" customHeight="1" x14ac:dyDescent="0.2"/>
    <row r="54" spans="13:13" ht="15.75" customHeight="1" x14ac:dyDescent="0.2"/>
    <row r="55" spans="13:13" ht="15.75" customHeight="1" x14ac:dyDescent="0.2"/>
    <row r="56" spans="13:13" ht="15.75" customHeight="1" x14ac:dyDescent="0.2"/>
    <row r="57" spans="13:13" ht="15.75" customHeight="1" x14ac:dyDescent="0.2"/>
    <row r="58" spans="13:13" ht="15.75" customHeight="1" x14ac:dyDescent="0.2"/>
    <row r="59" spans="13:13" ht="15.75" customHeight="1" x14ac:dyDescent="0.2"/>
    <row r="60" spans="13:13" ht="15.75" customHeight="1" x14ac:dyDescent="0.2"/>
    <row r="61" spans="13:13" ht="15.75" customHeight="1" x14ac:dyDescent="0.2"/>
    <row r="62" spans="13:13" ht="15.75" customHeight="1" x14ac:dyDescent="0.2"/>
    <row r="63" spans="13:13" ht="15.75" customHeight="1" x14ac:dyDescent="0.2"/>
    <row r="64" spans="13:13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</sheetData>
  <mergeCells count="17">
    <mergeCell ref="B2:J2"/>
    <mergeCell ref="B3:J3"/>
    <mergeCell ref="B4:J4"/>
    <mergeCell ref="B6:D6"/>
    <mergeCell ref="I6:J6"/>
    <mergeCell ref="B37:J37"/>
    <mergeCell ref="I7:J9"/>
    <mergeCell ref="B11:C11"/>
    <mergeCell ref="C19:D19"/>
    <mergeCell ref="B22:D22"/>
    <mergeCell ref="B12:J12"/>
    <mergeCell ref="B14:J14"/>
    <mergeCell ref="C15:D15"/>
    <mergeCell ref="C16:D16"/>
    <mergeCell ref="C17:D17"/>
    <mergeCell ref="C18:D18"/>
    <mergeCell ref="B20:I20"/>
  </mergeCells>
  <pageMargins left="0.75" right="0.75" top="1" bottom="1" header="0" footer="0"/>
  <pageSetup paperSize="9" fitToHeight="0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fitToPage="1"/>
  </sheetPr>
  <dimension ref="A1:J1002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5.42578125" customWidth="1"/>
  </cols>
  <sheetData>
    <row r="1" spans="1:10" ht="23.2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60" customHeight="1" x14ac:dyDescent="0.2">
      <c r="A2" s="43"/>
      <c r="B2" s="898"/>
      <c r="C2" s="883"/>
      <c r="D2" s="883"/>
      <c r="E2" s="883"/>
      <c r="F2" s="883"/>
      <c r="G2" s="883"/>
      <c r="H2" s="883"/>
      <c r="I2" s="883"/>
      <c r="J2" s="885"/>
    </row>
    <row r="3" spans="1:10" ht="12.75" x14ac:dyDescent="0.2">
      <c r="A3" s="44"/>
      <c r="B3" s="899" t="str">
        <f>UPPER(Base!C7)</f>
        <v>EXECUÇÃO DE SERVIÇO COM MINICARREGADEIRA SOBRE RODAS PARA RETIRADA DE RESÍDUOS SÓLIDOS EM CÓRREGOS E CANAIS EDIFICADOS.</v>
      </c>
      <c r="C3" s="883"/>
      <c r="D3" s="883"/>
      <c r="E3" s="883"/>
      <c r="F3" s="883"/>
      <c r="G3" s="883"/>
      <c r="H3" s="883"/>
      <c r="I3" s="883"/>
      <c r="J3" s="885"/>
    </row>
    <row r="4" spans="1:10" ht="12.75" x14ac:dyDescent="0.2">
      <c r="A4" s="45"/>
      <c r="B4" s="900" t="s">
        <v>36</v>
      </c>
      <c r="C4" s="883"/>
      <c r="D4" s="883"/>
      <c r="E4" s="883"/>
      <c r="F4" s="883"/>
      <c r="G4" s="883"/>
      <c r="H4" s="883"/>
      <c r="I4" s="883"/>
      <c r="J4" s="885"/>
    </row>
    <row r="5" spans="1:10" ht="12.75" x14ac:dyDescent="0.2">
      <c r="A5" s="46"/>
      <c r="B5" s="47"/>
      <c r="C5" s="47"/>
      <c r="D5" s="47"/>
      <c r="E5" s="47"/>
      <c r="F5" s="47"/>
      <c r="G5" s="47"/>
      <c r="H5" s="47"/>
      <c r="I5" s="47"/>
      <c r="J5" s="47"/>
    </row>
    <row r="6" spans="1:10" ht="17.25" x14ac:dyDescent="0.2">
      <c r="A6" s="45"/>
      <c r="B6" s="897" t="s">
        <v>37</v>
      </c>
      <c r="C6" s="883"/>
      <c r="D6" s="885"/>
      <c r="E6" s="45"/>
      <c r="F6" s="45"/>
      <c r="G6" s="3"/>
      <c r="H6" s="3"/>
      <c r="I6" s="901"/>
      <c r="J6" s="888"/>
    </row>
    <row r="7" spans="1:10" ht="17.25" customHeight="1" x14ac:dyDescent="0.2">
      <c r="A7" s="45"/>
      <c r="B7" s="49" t="s">
        <v>38</v>
      </c>
      <c r="C7" s="50">
        <f>'ADM - LOCAL'!C10</f>
        <v>25</v>
      </c>
      <c r="D7" s="51" t="s">
        <v>39</v>
      </c>
      <c r="E7" s="47"/>
      <c r="F7" s="47"/>
      <c r="G7" s="3"/>
      <c r="H7" s="3"/>
      <c r="I7" s="902"/>
      <c r="J7" s="888"/>
    </row>
    <row r="8" spans="1:10" ht="17.25" customHeight="1" x14ac:dyDescent="0.2">
      <c r="A8" s="45"/>
      <c r="B8" s="49" t="s">
        <v>40</v>
      </c>
      <c r="C8" s="50">
        <v>8</v>
      </c>
      <c r="D8" s="51" t="s">
        <v>41</v>
      </c>
      <c r="E8" s="47"/>
      <c r="F8" s="47"/>
      <c r="G8" s="3"/>
      <c r="H8" s="3"/>
      <c r="I8" s="888"/>
      <c r="J8" s="888"/>
    </row>
    <row r="9" spans="1:10" ht="17.25" customHeight="1" x14ac:dyDescent="0.2">
      <c r="A9" s="45"/>
      <c r="B9" s="49" t="s">
        <v>42</v>
      </c>
      <c r="C9" s="50">
        <f>C8*60</f>
        <v>480</v>
      </c>
      <c r="D9" s="51" t="s">
        <v>43</v>
      </c>
      <c r="E9" s="47"/>
      <c r="F9" s="47"/>
      <c r="G9" s="3"/>
      <c r="H9" s="3"/>
      <c r="I9" s="888"/>
      <c r="J9" s="888"/>
    </row>
    <row r="10" spans="1:10" ht="12.75" x14ac:dyDescent="0.2">
      <c r="A10" s="44"/>
      <c r="B10" s="53"/>
      <c r="C10" s="53"/>
      <c r="D10" s="53"/>
      <c r="E10" s="53"/>
      <c r="F10" s="53"/>
      <c r="G10" s="47"/>
      <c r="H10" s="47"/>
      <c r="I10" s="47"/>
      <c r="J10" s="44"/>
    </row>
    <row r="11" spans="1:10" ht="12.75" x14ac:dyDescent="0.2">
      <c r="A11" s="44"/>
      <c r="B11" s="896" t="s">
        <v>44</v>
      </c>
      <c r="C11" s="885"/>
      <c r="D11" s="53"/>
      <c r="E11" s="53"/>
      <c r="F11" s="53"/>
      <c r="G11" s="47"/>
      <c r="H11" s="47"/>
      <c r="I11" s="47"/>
      <c r="J11" s="44"/>
    </row>
    <row r="12" spans="1:10" ht="12.75" x14ac:dyDescent="0.2">
      <c r="A12" s="44"/>
      <c r="B12" s="903" t="s">
        <v>45</v>
      </c>
      <c r="C12" s="883"/>
      <c r="D12" s="883"/>
      <c r="E12" s="883"/>
      <c r="F12" s="883"/>
      <c r="G12" s="883"/>
      <c r="H12" s="883"/>
      <c r="I12" s="883"/>
      <c r="J12" s="885"/>
    </row>
    <row r="13" spans="1:10" ht="12.75" x14ac:dyDescent="0.2">
      <c r="A13" s="44"/>
      <c r="B13" s="53"/>
      <c r="C13" s="53"/>
      <c r="D13" s="53"/>
      <c r="E13" s="53"/>
      <c r="F13" s="53"/>
      <c r="G13" s="47"/>
      <c r="H13" s="47"/>
      <c r="I13" s="47"/>
      <c r="J13" s="44"/>
    </row>
    <row r="14" spans="1:10" ht="17.25" x14ac:dyDescent="0.2">
      <c r="A14" s="44"/>
      <c r="B14" s="897" t="s">
        <v>75</v>
      </c>
      <c r="C14" s="883"/>
      <c r="D14" s="883"/>
      <c r="E14" s="883"/>
      <c r="F14" s="883"/>
      <c r="G14" s="883"/>
      <c r="H14" s="883"/>
      <c r="I14" s="883"/>
      <c r="J14" s="885"/>
    </row>
    <row r="15" spans="1:10" ht="36" x14ac:dyDescent="0.2">
      <c r="A15" s="53"/>
      <c r="B15" s="58" t="s">
        <v>76</v>
      </c>
      <c r="C15" s="908" t="s">
        <v>77</v>
      </c>
      <c r="D15" s="885"/>
      <c r="E15" s="58" t="s">
        <v>78</v>
      </c>
      <c r="F15" s="58" t="s">
        <v>79</v>
      </c>
      <c r="G15" s="58" t="s">
        <v>80</v>
      </c>
      <c r="H15" s="58" t="s">
        <v>81</v>
      </c>
      <c r="I15" s="55" t="s">
        <v>82</v>
      </c>
      <c r="J15" s="55" t="s">
        <v>83</v>
      </c>
    </row>
    <row r="16" spans="1:10" ht="12.75" x14ac:dyDescent="0.2">
      <c r="A16" s="53"/>
      <c r="B16" s="57">
        <v>1</v>
      </c>
      <c r="C16" s="904" t="s">
        <v>84</v>
      </c>
      <c r="D16" s="885"/>
      <c r="E16" s="104">
        <f>Produtividade!D28</f>
        <v>22952</v>
      </c>
      <c r="F16" s="105">
        <f>Produtividade!E28</f>
        <v>4.5</v>
      </c>
      <c r="G16" s="57">
        <v>0.01</v>
      </c>
      <c r="H16" s="50">
        <f t="shared" ref="H16:H19" si="0">TRUNC(E16*F16,2)</f>
        <v>103284</v>
      </c>
      <c r="I16" s="50">
        <v>1</v>
      </c>
      <c r="J16" s="50">
        <f t="shared" ref="J16:J19" si="1">TRUNC(G16*H16*I16,2)</f>
        <v>1032.8399999999999</v>
      </c>
    </row>
    <row r="17" spans="1:10" ht="12.75" x14ac:dyDescent="0.2">
      <c r="A17" s="53"/>
      <c r="B17" s="57">
        <v>2</v>
      </c>
      <c r="C17" s="904" t="s">
        <v>85</v>
      </c>
      <c r="D17" s="885"/>
      <c r="E17" s="50">
        <f>Produtividade!D26</f>
        <v>69800</v>
      </c>
      <c r="F17" s="105">
        <f>Produtividade!E26</f>
        <v>20</v>
      </c>
      <c r="G17" s="57">
        <v>0.01</v>
      </c>
      <c r="H17" s="50">
        <f t="shared" si="0"/>
        <v>1396000</v>
      </c>
      <c r="I17" s="50">
        <v>0.3</v>
      </c>
      <c r="J17" s="50">
        <f t="shared" si="1"/>
        <v>4188</v>
      </c>
    </row>
    <row r="18" spans="1:10" ht="12.75" x14ac:dyDescent="0.2">
      <c r="A18" s="53"/>
      <c r="B18" s="57">
        <v>3</v>
      </c>
      <c r="C18" s="904" t="s">
        <v>86</v>
      </c>
      <c r="D18" s="885"/>
      <c r="E18" s="50">
        <f>TRUNC('8. Comp 6. Remoção de Plantas A'!C24*'8. Comp 6. Remoção de Plantas A'!C26,2)</f>
        <v>25600</v>
      </c>
      <c r="F18" s="105">
        <f>'8. Comp 6. Remoção de Plantas A'!C25</f>
        <v>20</v>
      </c>
      <c r="G18" s="57">
        <v>0.01</v>
      </c>
      <c r="H18" s="50">
        <f t="shared" si="0"/>
        <v>512000</v>
      </c>
      <c r="I18" s="50">
        <v>0.3</v>
      </c>
      <c r="J18" s="50">
        <f t="shared" si="1"/>
        <v>1536</v>
      </c>
    </row>
    <row r="19" spans="1:10" ht="12.75" x14ac:dyDescent="0.2">
      <c r="A19" s="53"/>
      <c r="B19" s="57">
        <v>4</v>
      </c>
      <c r="C19" s="904" t="s">
        <v>87</v>
      </c>
      <c r="D19" s="885"/>
      <c r="E19" s="50">
        <f>Produtividade!D27</f>
        <v>69000</v>
      </c>
      <c r="F19" s="105">
        <f>Produtividade!E27</f>
        <v>8</v>
      </c>
      <c r="G19" s="57">
        <v>0.01</v>
      </c>
      <c r="H19" s="50">
        <f t="shared" si="0"/>
        <v>552000</v>
      </c>
      <c r="I19" s="50">
        <v>0.3</v>
      </c>
      <c r="J19" s="50">
        <f t="shared" si="1"/>
        <v>1656</v>
      </c>
    </row>
    <row r="20" spans="1:10" ht="12.75" x14ac:dyDescent="0.2">
      <c r="A20" s="53"/>
      <c r="B20" s="909" t="s">
        <v>88</v>
      </c>
      <c r="C20" s="883"/>
      <c r="D20" s="883"/>
      <c r="E20" s="883"/>
      <c r="F20" s="883"/>
      <c r="G20" s="883"/>
      <c r="H20" s="883"/>
      <c r="I20" s="885"/>
      <c r="J20" s="106">
        <f>TRUNC(SUM(J16:J19),2)</f>
        <v>8412.84</v>
      </c>
    </row>
    <row r="21" spans="1:10" ht="15.75" customHeight="1" x14ac:dyDescent="0.2">
      <c r="A21" s="53"/>
      <c r="B21" s="107"/>
      <c r="C21" s="107"/>
      <c r="D21" s="107"/>
      <c r="E21" s="53"/>
      <c r="F21" s="53"/>
      <c r="G21" s="53"/>
      <c r="H21" s="53"/>
      <c r="I21" s="53"/>
      <c r="J21" s="127">
        <f>(J20/12)/Produtividade!J20</f>
        <v>199.73504273504275</v>
      </c>
    </row>
    <row r="22" spans="1:10" ht="15.75" customHeight="1" x14ac:dyDescent="0.2">
      <c r="A22" s="53"/>
      <c r="B22" s="905" t="s">
        <v>46</v>
      </c>
      <c r="C22" s="906"/>
      <c r="D22" s="907"/>
      <c r="E22" s="53"/>
      <c r="F22" s="53"/>
      <c r="G22" s="53"/>
      <c r="H22" s="53"/>
      <c r="I22" s="53"/>
      <c r="J22" s="54"/>
    </row>
    <row r="23" spans="1:10" ht="15.75" customHeight="1" x14ac:dyDescent="0.2">
      <c r="A23" s="53"/>
      <c r="B23" s="109" t="s">
        <v>47</v>
      </c>
      <c r="C23" s="110">
        <f>Produtividade!H20</f>
        <v>36.765000000000001</v>
      </c>
      <c r="D23" s="51" t="s">
        <v>48</v>
      </c>
      <c r="E23" s="47"/>
      <c r="F23" s="53"/>
      <c r="G23" s="53"/>
      <c r="H23" s="53"/>
      <c r="I23" s="53"/>
      <c r="J23" s="44"/>
    </row>
    <row r="24" spans="1:10" ht="15.75" customHeight="1" x14ac:dyDescent="0.2">
      <c r="A24" s="53"/>
      <c r="B24" s="60" t="s">
        <v>49</v>
      </c>
      <c r="C24" s="110">
        <f>Produtividade!D28</f>
        <v>22952</v>
      </c>
      <c r="D24" s="51" t="s">
        <v>50</v>
      </c>
      <c r="E24" s="44"/>
      <c r="F24" s="53"/>
      <c r="G24" s="53"/>
      <c r="H24" s="53"/>
      <c r="I24" s="53"/>
      <c r="J24" s="44"/>
    </row>
    <row r="25" spans="1:10" ht="15.75" customHeight="1" x14ac:dyDescent="0.2">
      <c r="A25" s="53"/>
      <c r="B25" s="60" t="s">
        <v>52</v>
      </c>
      <c r="C25" s="110">
        <f>Produtividade!F28</f>
        <v>0.1</v>
      </c>
      <c r="D25" s="111" t="s">
        <v>50</v>
      </c>
      <c r="E25" s="44"/>
      <c r="F25" s="53"/>
      <c r="G25" s="53"/>
      <c r="H25" s="53"/>
      <c r="I25" s="53"/>
      <c r="J25" s="44"/>
    </row>
    <row r="26" spans="1:10" ht="15.75" customHeight="1" x14ac:dyDescent="0.2">
      <c r="A26" s="53"/>
      <c r="B26" s="60" t="s">
        <v>51</v>
      </c>
      <c r="C26" s="110">
        <f>Produtividade!E28</f>
        <v>4.5</v>
      </c>
      <c r="D26" s="51" t="s">
        <v>50</v>
      </c>
      <c r="E26" s="44"/>
      <c r="F26" s="53"/>
      <c r="G26" s="53"/>
      <c r="H26" s="53"/>
      <c r="I26" s="53"/>
      <c r="J26" s="44"/>
    </row>
    <row r="27" spans="1:10" ht="15.75" customHeight="1" x14ac:dyDescent="0.2">
      <c r="A27" s="53"/>
      <c r="B27" s="60" t="s">
        <v>53</v>
      </c>
      <c r="C27" s="110">
        <f>Produtividade!G28</f>
        <v>103284</v>
      </c>
      <c r="D27" s="51" t="s">
        <v>24</v>
      </c>
      <c r="E27" s="44"/>
      <c r="F27" s="53"/>
      <c r="G27" s="53"/>
      <c r="H27" s="53"/>
      <c r="I27" s="53"/>
      <c r="J27" s="44"/>
    </row>
    <row r="28" spans="1:10" ht="15.75" customHeight="1" x14ac:dyDescent="0.2">
      <c r="A28" s="53"/>
      <c r="B28" s="60" t="s">
        <v>54</v>
      </c>
      <c r="C28" s="110">
        <f>Produtividade!H28</f>
        <v>10328.400000000001</v>
      </c>
      <c r="D28" s="51" t="s">
        <v>14</v>
      </c>
      <c r="E28" s="44"/>
      <c r="F28" s="53"/>
      <c r="G28" s="53"/>
      <c r="H28" s="53"/>
      <c r="I28" s="53"/>
      <c r="J28" s="44"/>
    </row>
    <row r="29" spans="1:10" ht="15.75" customHeight="1" x14ac:dyDescent="0.2">
      <c r="A29" s="53"/>
      <c r="B29" s="60" t="s">
        <v>55</v>
      </c>
      <c r="C29" s="110">
        <f>Produtividade!I28</f>
        <v>4.5</v>
      </c>
      <c r="D29" s="51" t="s">
        <v>56</v>
      </c>
      <c r="E29" s="44"/>
      <c r="F29" s="53"/>
      <c r="G29" s="53"/>
      <c r="H29" s="53"/>
      <c r="I29" s="53"/>
      <c r="J29" s="44"/>
    </row>
    <row r="30" spans="1:10" ht="15.75" customHeight="1" x14ac:dyDescent="0.2">
      <c r="A30" s="53"/>
      <c r="B30" s="60" t="s">
        <v>57</v>
      </c>
      <c r="C30" s="110">
        <f>Produtividade!L28</f>
        <v>1264</v>
      </c>
      <c r="D30" s="51" t="s">
        <v>58</v>
      </c>
      <c r="E30" s="44"/>
      <c r="F30" s="53"/>
      <c r="G30" s="53"/>
      <c r="H30" s="53"/>
      <c r="I30" s="53"/>
      <c r="J30" s="44"/>
    </row>
    <row r="31" spans="1:10" ht="15.75" customHeight="1" x14ac:dyDescent="0.2">
      <c r="A31" s="53"/>
      <c r="B31" s="60" t="s">
        <v>90</v>
      </c>
      <c r="C31" s="110">
        <f>Produtividade!M28</f>
        <v>105.33333333333333</v>
      </c>
      <c r="D31" s="51" t="s">
        <v>60</v>
      </c>
      <c r="E31" s="44"/>
      <c r="F31" s="53"/>
      <c r="G31" s="53"/>
      <c r="H31" s="53"/>
      <c r="I31" s="53"/>
      <c r="J31" s="44"/>
    </row>
    <row r="32" spans="1:10" ht="15.75" customHeight="1" x14ac:dyDescent="0.2">
      <c r="A32" s="53"/>
      <c r="B32" s="60" t="s">
        <v>91</v>
      </c>
      <c r="C32" s="110">
        <f>CEILING(C31,200)</f>
        <v>200</v>
      </c>
      <c r="D32" s="51" t="s">
        <v>60</v>
      </c>
      <c r="E32" s="44"/>
      <c r="F32" s="53"/>
      <c r="G32" s="53"/>
      <c r="H32" s="53"/>
      <c r="I32" s="53"/>
      <c r="J32" s="44"/>
    </row>
    <row r="33" spans="1:10" ht="15.75" customHeight="1" x14ac:dyDescent="0.2">
      <c r="A33" s="53"/>
      <c r="B33" s="60" t="s">
        <v>61</v>
      </c>
      <c r="C33" s="61">
        <f>Produtividade!N28</f>
        <v>1</v>
      </c>
      <c r="D33" s="51" t="s">
        <v>62</v>
      </c>
      <c r="E33" s="44"/>
      <c r="F33" s="53"/>
      <c r="G33" s="53"/>
      <c r="H33" s="53"/>
      <c r="I33" s="53"/>
      <c r="J33" s="44"/>
    </row>
    <row r="34" spans="1:10" ht="15.75" customHeight="1" x14ac:dyDescent="0.2">
      <c r="A34" s="53"/>
      <c r="B34" s="45"/>
      <c r="C34" s="46"/>
      <c r="D34" s="46"/>
      <c r="E34" s="44"/>
      <c r="F34" s="53"/>
      <c r="G34" s="53"/>
      <c r="H34" s="53"/>
      <c r="I34" s="53"/>
      <c r="J34" s="44"/>
    </row>
    <row r="35" spans="1:10" ht="15.75" customHeight="1" x14ac:dyDescent="0.2">
      <c r="A35" s="53"/>
      <c r="B35" s="905" t="s">
        <v>92</v>
      </c>
      <c r="C35" s="906"/>
      <c r="D35" s="906"/>
      <c r="E35" s="907"/>
      <c r="F35" s="44"/>
      <c r="G35" s="44"/>
      <c r="H35" s="53"/>
      <c r="I35" s="53"/>
      <c r="J35" s="44"/>
    </row>
    <row r="36" spans="1:10" ht="15.75" customHeight="1" x14ac:dyDescent="0.2">
      <c r="A36" s="53"/>
      <c r="B36" s="128" t="s">
        <v>93</v>
      </c>
      <c r="C36" s="129" t="s">
        <v>94</v>
      </c>
      <c r="D36" s="129" t="s">
        <v>95</v>
      </c>
      <c r="E36" s="130" t="s">
        <v>88</v>
      </c>
      <c r="F36" s="44"/>
      <c r="G36" s="44"/>
      <c r="H36" s="53"/>
      <c r="I36" s="53"/>
      <c r="J36" s="44"/>
    </row>
    <row r="37" spans="1:10" ht="15.75" customHeight="1" x14ac:dyDescent="0.2">
      <c r="A37" s="44"/>
      <c r="B37" s="131" t="s">
        <v>96</v>
      </c>
      <c r="C37" s="132">
        <f>C42</f>
        <v>1</v>
      </c>
      <c r="D37" s="133">
        <v>0</v>
      </c>
      <c r="E37" s="134">
        <f>C37+D37</f>
        <v>1</v>
      </c>
      <c r="F37" s="3"/>
      <c r="G37" s="44"/>
      <c r="H37" s="44"/>
      <c r="I37" s="44"/>
      <c r="J37" s="44"/>
    </row>
    <row r="38" spans="1:10" ht="15.75" customHeight="1" x14ac:dyDescent="0.2">
      <c r="A38" s="44"/>
      <c r="B38" s="135" t="s">
        <v>97</v>
      </c>
      <c r="C38" s="129" t="s">
        <v>98</v>
      </c>
      <c r="D38" s="136" t="s">
        <v>98</v>
      </c>
      <c r="E38" s="137">
        <f>E37</f>
        <v>1</v>
      </c>
      <c r="F38" s="138"/>
      <c r="G38" s="44"/>
      <c r="H38" s="44"/>
      <c r="I38" s="44"/>
      <c r="J38" s="44"/>
    </row>
    <row r="39" spans="1:10" ht="15.75" customHeight="1" x14ac:dyDescent="0.2">
      <c r="A39" s="44"/>
      <c r="B39" s="3"/>
      <c r="C39" s="44"/>
      <c r="D39" s="3"/>
      <c r="E39" s="3"/>
      <c r="F39" s="3"/>
      <c r="G39" s="44"/>
      <c r="H39" s="44"/>
      <c r="I39" s="44"/>
      <c r="J39" s="44"/>
    </row>
    <row r="40" spans="1:10" ht="15.75" customHeight="1" x14ac:dyDescent="0.2">
      <c r="A40" s="44"/>
      <c r="B40" s="905" t="s">
        <v>99</v>
      </c>
      <c r="C40" s="906"/>
      <c r="D40" s="906"/>
      <c r="E40" s="907"/>
      <c r="F40" s="3"/>
      <c r="G40" s="44"/>
      <c r="H40" s="44"/>
      <c r="I40" s="44"/>
      <c r="J40" s="44"/>
    </row>
    <row r="41" spans="1:10" ht="15.75" customHeight="1" x14ac:dyDescent="0.2">
      <c r="A41" s="44"/>
      <c r="B41" s="128" t="s">
        <v>93</v>
      </c>
      <c r="C41" s="129" t="s">
        <v>94</v>
      </c>
      <c r="D41" s="129" t="s">
        <v>95</v>
      </c>
      <c r="E41" s="130" t="s">
        <v>88</v>
      </c>
      <c r="F41" s="3"/>
      <c r="G41" s="44"/>
      <c r="H41" s="44"/>
      <c r="I41" s="44"/>
      <c r="J41" s="44"/>
    </row>
    <row r="42" spans="1:10" ht="15.75" customHeight="1" x14ac:dyDescent="0.2">
      <c r="A42" s="44"/>
      <c r="B42" s="131" t="s">
        <v>84</v>
      </c>
      <c r="C42" s="132">
        <f>C33</f>
        <v>1</v>
      </c>
      <c r="D42" s="133">
        <v>0</v>
      </c>
      <c r="E42" s="134">
        <f>C42+D42</f>
        <v>1</v>
      </c>
      <c r="F42" s="3"/>
      <c r="G42" s="44"/>
      <c r="H42" s="44"/>
      <c r="I42" s="44"/>
      <c r="J42" s="44"/>
    </row>
    <row r="43" spans="1:10" ht="15.75" customHeight="1" x14ac:dyDescent="0.2">
      <c r="A43" s="44"/>
      <c r="B43" s="135" t="s">
        <v>97</v>
      </c>
      <c r="C43" s="129" t="s">
        <v>98</v>
      </c>
      <c r="D43" s="136" t="s">
        <v>98</v>
      </c>
      <c r="E43" s="137">
        <f>E42</f>
        <v>1</v>
      </c>
      <c r="F43" s="3"/>
      <c r="G43" s="44"/>
      <c r="H43" s="44"/>
      <c r="I43" s="44"/>
      <c r="J43" s="44"/>
    </row>
    <row r="44" spans="1:10" ht="15.75" customHeight="1" x14ac:dyDescent="0.2">
      <c r="A44" s="3"/>
      <c r="B44" s="3"/>
      <c r="C44" s="3"/>
      <c r="D44" s="3"/>
      <c r="E44" s="3"/>
      <c r="F44" s="139"/>
      <c r="G44" s="139"/>
      <c r="H44" s="139"/>
      <c r="I44" s="139"/>
      <c r="J44" s="3"/>
    </row>
    <row r="45" spans="1:10" ht="15.75" customHeight="1" x14ac:dyDescent="0.2">
      <c r="A45" s="3"/>
      <c r="B45" s="140" t="s">
        <v>100</v>
      </c>
      <c r="C45" s="141"/>
      <c r="D45" s="141"/>
      <c r="E45" s="142" t="s">
        <v>101</v>
      </c>
      <c r="F45" s="141"/>
      <c r="G45" s="142" t="s">
        <v>102</v>
      </c>
      <c r="H45" s="141"/>
      <c r="I45" s="143" t="s">
        <v>67</v>
      </c>
      <c r="J45" s="44"/>
    </row>
    <row r="46" spans="1:10" ht="15.75" customHeight="1" x14ac:dyDescent="0.2">
      <c r="A46" s="3"/>
      <c r="B46" s="144" t="s">
        <v>103</v>
      </c>
      <c r="C46" s="144"/>
      <c r="D46" s="144"/>
      <c r="E46" s="133">
        <v>1</v>
      </c>
      <c r="F46" s="133" t="s">
        <v>104</v>
      </c>
      <c r="G46" s="145">
        <f>'Insumos, Materiais e Equipament'!D7</f>
        <v>4628.72</v>
      </c>
      <c r="H46" s="146" t="s">
        <v>105</v>
      </c>
      <c r="I46" s="145">
        <f>G46*E46</f>
        <v>4628.72</v>
      </c>
      <c r="J46" s="44"/>
    </row>
    <row r="47" spans="1:10" ht="15.75" customHeight="1" x14ac:dyDescent="0.2">
      <c r="A47" s="3"/>
      <c r="B47" s="144" t="s">
        <v>106</v>
      </c>
      <c r="C47" s="144"/>
      <c r="D47" s="144"/>
      <c r="E47" s="133">
        <v>0</v>
      </c>
      <c r="F47" s="133" t="s">
        <v>104</v>
      </c>
      <c r="G47" s="147">
        <f>G46/220*1.5</f>
        <v>31.55945454545455</v>
      </c>
      <c r="H47" s="146" t="s">
        <v>105</v>
      </c>
      <c r="I47" s="148">
        <f>E47*G47</f>
        <v>0</v>
      </c>
      <c r="J47" s="44"/>
    </row>
    <row r="48" spans="1:10" ht="15.75" customHeight="1" x14ac:dyDescent="0.2">
      <c r="A48" s="3"/>
      <c r="B48" s="144" t="s">
        <v>107</v>
      </c>
      <c r="C48" s="144"/>
      <c r="D48" s="149">
        <v>0</v>
      </c>
      <c r="E48" s="133">
        <v>1</v>
      </c>
      <c r="F48" s="133" t="s">
        <v>104</v>
      </c>
      <c r="G48" s="146">
        <f>G46*D48</f>
        <v>0</v>
      </c>
      <c r="H48" s="146" t="s">
        <v>105</v>
      </c>
      <c r="I48" s="145">
        <f>G48*D48</f>
        <v>0</v>
      </c>
      <c r="J48" s="44"/>
    </row>
    <row r="49" spans="1:10" ht="15.75" customHeight="1" x14ac:dyDescent="0.2">
      <c r="A49" s="3"/>
      <c r="B49" s="144" t="s">
        <v>108</v>
      </c>
      <c r="C49" s="144"/>
      <c r="D49" s="144"/>
      <c r="E49" s="144"/>
      <c r="F49" s="133" t="s">
        <v>104</v>
      </c>
      <c r="G49" s="147">
        <f>G46/220*2*8</f>
        <v>336.63418181818184</v>
      </c>
      <c r="H49" s="146" t="s">
        <v>105</v>
      </c>
      <c r="I49" s="145" t="s">
        <v>98</v>
      </c>
      <c r="J49" s="44"/>
    </row>
    <row r="50" spans="1:10" ht="15.75" customHeight="1" x14ac:dyDescent="0.2">
      <c r="A50" s="3"/>
      <c r="B50" s="144" t="s">
        <v>109</v>
      </c>
      <c r="C50" s="144"/>
      <c r="D50" s="144"/>
      <c r="E50" s="133">
        <v>0</v>
      </c>
      <c r="F50" s="133" t="s">
        <v>104</v>
      </c>
      <c r="G50" s="147">
        <f>G46*14.48%</f>
        <v>670.23865600000011</v>
      </c>
      <c r="H50" s="146" t="s">
        <v>105</v>
      </c>
      <c r="I50" s="145">
        <f>G50*E50</f>
        <v>0</v>
      </c>
      <c r="J50" s="44"/>
    </row>
    <row r="51" spans="1:10" ht="15.75" customHeight="1" x14ac:dyDescent="0.2">
      <c r="A51" s="3"/>
      <c r="B51" s="144" t="s">
        <v>110</v>
      </c>
      <c r="C51" s="144"/>
      <c r="D51" s="150">
        <f>'Encargos Sociais'!C44</f>
        <v>0.84350000000000003</v>
      </c>
      <c r="E51" s="144"/>
      <c r="F51" s="144"/>
      <c r="G51" s="144"/>
      <c r="H51" s="146" t="s">
        <v>105</v>
      </c>
      <c r="I51" s="145">
        <f>D51*G46</f>
        <v>3904.3253200000004</v>
      </c>
      <c r="J51" s="44"/>
    </row>
    <row r="52" spans="1:10" ht="15.75" customHeight="1" x14ac:dyDescent="0.2">
      <c r="A52" s="3"/>
      <c r="B52" s="144" t="s">
        <v>111</v>
      </c>
      <c r="C52" s="144"/>
      <c r="D52" s="144"/>
      <c r="E52" s="133">
        <v>1</v>
      </c>
      <c r="F52" s="133" t="s">
        <v>104</v>
      </c>
      <c r="G52" s="146" t="s">
        <v>98</v>
      </c>
      <c r="H52" s="146" t="s">
        <v>105</v>
      </c>
      <c r="I52" s="145" t="s">
        <v>98</v>
      </c>
      <c r="J52" s="44"/>
    </row>
    <row r="53" spans="1:10" ht="15.75" customHeight="1" x14ac:dyDescent="0.2">
      <c r="A53" s="3"/>
      <c r="B53" s="144" t="s">
        <v>112</v>
      </c>
      <c r="C53" s="144"/>
      <c r="D53" s="150">
        <v>0</v>
      </c>
      <c r="E53" s="133">
        <v>1</v>
      </c>
      <c r="F53" s="144"/>
      <c r="G53" s="146" t="s">
        <v>98</v>
      </c>
      <c r="H53" s="146" t="s">
        <v>105</v>
      </c>
      <c r="I53" s="145" t="s">
        <v>98</v>
      </c>
      <c r="J53" s="44"/>
    </row>
    <row r="54" spans="1:10" ht="15.75" customHeight="1" x14ac:dyDescent="0.2">
      <c r="A54" s="3"/>
      <c r="B54" s="151" t="s">
        <v>113</v>
      </c>
      <c r="C54" s="152"/>
      <c r="D54" s="152"/>
      <c r="E54" s="152"/>
      <c r="F54" s="153" t="s">
        <v>104</v>
      </c>
      <c r="G54" s="154">
        <f>SUM(I46:I53)</f>
        <v>8533.0453200000011</v>
      </c>
      <c r="H54" s="152"/>
      <c r="I54" s="155"/>
      <c r="J54" s="156">
        <f>G54</f>
        <v>8533.0453200000011</v>
      </c>
    </row>
    <row r="55" spans="1:10" ht="15.75" customHeight="1" x14ac:dyDescent="0.2">
      <c r="A55" s="3"/>
      <c r="B55" s="107"/>
      <c r="C55" s="107"/>
      <c r="D55" s="107"/>
      <c r="E55" s="107"/>
      <c r="F55" s="107"/>
      <c r="G55" s="107"/>
      <c r="H55" s="107"/>
      <c r="I55" s="107"/>
      <c r="J55" s="3"/>
    </row>
    <row r="56" spans="1:10" ht="15.75" customHeight="1" x14ac:dyDescent="0.2">
      <c r="A56" s="44"/>
      <c r="B56" s="140" t="s">
        <v>100</v>
      </c>
      <c r="C56" s="141"/>
      <c r="D56" s="141"/>
      <c r="E56" s="142" t="s">
        <v>101</v>
      </c>
      <c r="F56" s="141"/>
      <c r="G56" s="157" t="s">
        <v>114</v>
      </c>
      <c r="H56" s="141"/>
      <c r="I56" s="143" t="s">
        <v>67</v>
      </c>
      <c r="J56" s="44"/>
    </row>
    <row r="57" spans="1:10" ht="15.75" customHeight="1" x14ac:dyDescent="0.2">
      <c r="A57" s="44"/>
      <c r="B57" s="144"/>
      <c r="C57" s="144" t="s">
        <v>115</v>
      </c>
      <c r="D57" s="158"/>
      <c r="E57" s="159">
        <v>2</v>
      </c>
      <c r="F57" s="144" t="s">
        <v>116</v>
      </c>
      <c r="G57" s="160">
        <f>'Banco de Preços'!$I$10</f>
        <v>88.73</v>
      </c>
      <c r="H57" s="144" t="s">
        <v>117</v>
      </c>
      <c r="I57" s="161">
        <f t="shared" ref="I57:I62" si="2">E57*G57/12</f>
        <v>14.788333333333334</v>
      </c>
      <c r="J57" s="44"/>
    </row>
    <row r="58" spans="1:10" ht="15.75" customHeight="1" x14ac:dyDescent="0.2">
      <c r="A58" s="44"/>
      <c r="B58" s="144"/>
      <c r="C58" s="144" t="s">
        <v>118</v>
      </c>
      <c r="D58" s="158"/>
      <c r="E58" s="159">
        <v>2</v>
      </c>
      <c r="F58" s="144" t="s">
        <v>119</v>
      </c>
      <c r="G58" s="160">
        <f>'Banco de Preços'!$I$11</f>
        <v>19.559999999999999</v>
      </c>
      <c r="H58" s="144" t="s">
        <v>120</v>
      </c>
      <c r="I58" s="161">
        <f t="shared" si="2"/>
        <v>3.26</v>
      </c>
      <c r="J58" s="44"/>
    </row>
    <row r="59" spans="1:10" ht="15.75" customHeight="1" x14ac:dyDescent="0.2">
      <c r="A59" s="44"/>
      <c r="B59" s="144"/>
      <c r="C59" s="144" t="s">
        <v>121</v>
      </c>
      <c r="D59" s="158"/>
      <c r="E59" s="159">
        <v>2</v>
      </c>
      <c r="F59" s="144" t="s">
        <v>122</v>
      </c>
      <c r="G59" s="160">
        <f>'Insumos, Materiais e Equipament'!$D$23</f>
        <v>70.099999999999994</v>
      </c>
      <c r="H59" s="144" t="s">
        <v>120</v>
      </c>
      <c r="I59" s="161">
        <f t="shared" si="2"/>
        <v>11.683333333333332</v>
      </c>
      <c r="J59" s="44"/>
    </row>
    <row r="60" spans="1:10" ht="15.75" customHeight="1" x14ac:dyDescent="0.2">
      <c r="A60" s="44"/>
      <c r="B60" s="144"/>
      <c r="C60" s="144" t="s">
        <v>123</v>
      </c>
      <c r="D60" s="158"/>
      <c r="E60" s="159">
        <v>2</v>
      </c>
      <c r="F60" s="144" t="s">
        <v>122</v>
      </c>
      <c r="G60" s="160">
        <f>'Insumos, Materiais e Equipament'!$D$51</f>
        <v>49.11</v>
      </c>
      <c r="H60" s="144" t="s">
        <v>120</v>
      </c>
      <c r="I60" s="161">
        <f t="shared" si="2"/>
        <v>8.1850000000000005</v>
      </c>
      <c r="J60" s="44"/>
    </row>
    <row r="61" spans="1:10" ht="15.75" customHeight="1" x14ac:dyDescent="0.2">
      <c r="A61" s="44"/>
      <c r="B61" s="144"/>
      <c r="C61" s="144" t="s">
        <v>124</v>
      </c>
      <c r="D61" s="158"/>
      <c r="E61" s="159">
        <v>2</v>
      </c>
      <c r="F61" s="144" t="s">
        <v>122</v>
      </c>
      <c r="G61" s="160">
        <f>'Banco de Preços'!$I$8</f>
        <v>49.5</v>
      </c>
      <c r="H61" s="144" t="s">
        <v>120</v>
      </c>
      <c r="I61" s="161">
        <f t="shared" si="2"/>
        <v>8.25</v>
      </c>
      <c r="J61" s="44"/>
    </row>
    <row r="62" spans="1:10" ht="15.75" customHeight="1" x14ac:dyDescent="0.2">
      <c r="A62" s="44"/>
      <c r="B62" s="144"/>
      <c r="C62" s="144" t="s">
        <v>125</v>
      </c>
      <c r="D62" s="158"/>
      <c r="E62" s="159">
        <v>2</v>
      </c>
      <c r="F62" s="144" t="s">
        <v>119</v>
      </c>
      <c r="G62" s="160">
        <f>'Banco de Preços'!$I$37</f>
        <v>26.16</v>
      </c>
      <c r="H62" s="144" t="s">
        <v>120</v>
      </c>
      <c r="I62" s="161">
        <f t="shared" si="2"/>
        <v>4.3600000000000003</v>
      </c>
      <c r="J62" s="141"/>
    </row>
    <row r="63" spans="1:10" ht="15.75" customHeight="1" x14ac:dyDescent="0.2">
      <c r="A63" s="44"/>
      <c r="B63" s="152" t="s">
        <v>126</v>
      </c>
      <c r="C63" s="152"/>
      <c r="D63" s="162"/>
      <c r="E63" s="163"/>
      <c r="F63" s="152" t="s">
        <v>127</v>
      </c>
      <c r="G63" s="164">
        <v>1</v>
      </c>
      <c r="H63" s="153" t="s">
        <v>128</v>
      </c>
      <c r="I63" s="165">
        <f>SUM(I57:I62)</f>
        <v>50.526666666666664</v>
      </c>
      <c r="J63" s="166">
        <f>I63*G63</f>
        <v>50.526666666666664</v>
      </c>
    </row>
    <row r="64" spans="1:10" ht="15.75" customHeight="1" x14ac:dyDescent="0.2">
      <c r="A64" s="44"/>
      <c r="B64" s="44"/>
      <c r="C64" s="44"/>
      <c r="D64" s="167"/>
      <c r="E64" s="168"/>
      <c r="F64" s="44"/>
      <c r="G64" s="169"/>
      <c r="H64" s="46"/>
      <c r="I64" s="170"/>
      <c r="J64" s="171"/>
    </row>
    <row r="65" spans="1:10" ht="15.75" customHeight="1" x14ac:dyDescent="0.2">
      <c r="A65" s="172"/>
      <c r="B65" s="140" t="s">
        <v>129</v>
      </c>
      <c r="C65" s="141"/>
      <c r="D65" s="141"/>
      <c r="E65" s="142" t="s">
        <v>101</v>
      </c>
      <c r="F65" s="141"/>
      <c r="G65" s="142" t="s">
        <v>102</v>
      </c>
      <c r="H65" s="141"/>
      <c r="I65" s="143" t="s">
        <v>67</v>
      </c>
      <c r="J65" s="173"/>
    </row>
    <row r="66" spans="1:10" ht="15.75" customHeight="1" x14ac:dyDescent="0.2">
      <c r="A66" s="172"/>
      <c r="B66" s="144" t="s">
        <v>130</v>
      </c>
      <c r="C66" s="144"/>
      <c r="D66" s="144"/>
      <c r="E66" s="174">
        <v>1</v>
      </c>
      <c r="F66" s="133" t="s">
        <v>131</v>
      </c>
      <c r="G66" s="161">
        <f>'Insumos, Materiais e Equipament'!$D$16</f>
        <v>375</v>
      </c>
      <c r="H66" s="146" t="s">
        <v>105</v>
      </c>
      <c r="I66" s="161">
        <f>E66*G66</f>
        <v>375</v>
      </c>
      <c r="J66" s="173"/>
    </row>
    <row r="67" spans="1:10" ht="15.75" customHeight="1" x14ac:dyDescent="0.2">
      <c r="A67" s="172"/>
      <c r="B67" s="152" t="s">
        <v>132</v>
      </c>
      <c r="C67" s="152"/>
      <c r="D67" s="152"/>
      <c r="E67" s="175">
        <f>E66</f>
        <v>1</v>
      </c>
      <c r="F67" s="153" t="s">
        <v>131</v>
      </c>
      <c r="G67" s="165">
        <f>$C$7*'Insumos, Materiais e Equipament'!$D$17*2-0.06*G46</f>
        <v>-37.72320000000002</v>
      </c>
      <c r="H67" s="176" t="s">
        <v>105</v>
      </c>
      <c r="I67" s="165">
        <v>0</v>
      </c>
      <c r="J67" s="44"/>
    </row>
    <row r="68" spans="1:10" ht="15.75" customHeight="1" x14ac:dyDescent="0.2">
      <c r="A68" s="172"/>
      <c r="B68" s="152" t="s">
        <v>113</v>
      </c>
      <c r="C68" s="152"/>
      <c r="D68" s="162"/>
      <c r="E68" s="177"/>
      <c r="F68" s="153" t="s">
        <v>131</v>
      </c>
      <c r="G68" s="165">
        <f>TRUNC(SUM(I66:I67),2)</f>
        <v>375</v>
      </c>
      <c r="H68" s="152"/>
      <c r="I68" s="178" t="s">
        <v>105</v>
      </c>
      <c r="J68" s="166">
        <f>G68</f>
        <v>375</v>
      </c>
    </row>
    <row r="69" spans="1:10" ht="15.75" customHeight="1" x14ac:dyDescent="0.2">
      <c r="A69" s="3"/>
      <c r="B69" s="107"/>
      <c r="C69" s="107"/>
      <c r="D69" s="107"/>
      <c r="E69" s="107"/>
      <c r="F69" s="107"/>
      <c r="G69" s="107"/>
      <c r="H69" s="107"/>
      <c r="I69" s="107"/>
      <c r="J69" s="3"/>
    </row>
    <row r="70" spans="1:10" ht="15.75" customHeight="1" x14ac:dyDescent="0.2">
      <c r="A70" s="3"/>
      <c r="B70" s="905" t="s">
        <v>133</v>
      </c>
      <c r="C70" s="906"/>
      <c r="D70" s="179" t="s">
        <v>134</v>
      </c>
      <c r="E70" s="179" t="s">
        <v>135</v>
      </c>
      <c r="F70" s="179"/>
      <c r="G70" s="179" t="s">
        <v>136</v>
      </c>
      <c r="H70" s="179"/>
      <c r="I70" s="897" t="s">
        <v>137</v>
      </c>
      <c r="J70" s="885"/>
    </row>
    <row r="71" spans="1:10" ht="15.75" customHeight="1" x14ac:dyDescent="0.2">
      <c r="A71" s="3"/>
      <c r="B71" s="915" t="s">
        <v>84</v>
      </c>
      <c r="C71" s="916"/>
      <c r="D71" s="919">
        <f>C7*C8</f>
        <v>200</v>
      </c>
      <c r="E71" s="180" t="s">
        <v>138</v>
      </c>
      <c r="F71" s="180" t="s">
        <v>139</v>
      </c>
      <c r="G71" s="180" t="s">
        <v>138</v>
      </c>
      <c r="H71" s="180" t="s">
        <v>139</v>
      </c>
      <c r="I71" s="921">
        <f>(D71*E72)*G72+(D71*F72)*H72</f>
        <v>20779.04</v>
      </c>
      <c r="J71" s="916"/>
    </row>
    <row r="72" spans="1:10" ht="15.75" customHeight="1" x14ac:dyDescent="0.2">
      <c r="A72" s="3"/>
      <c r="B72" s="917"/>
      <c r="C72" s="918"/>
      <c r="D72" s="920"/>
      <c r="E72" s="181">
        <v>0.7</v>
      </c>
      <c r="F72" s="181">
        <f>1-E72</f>
        <v>0.30000000000000004</v>
      </c>
      <c r="G72" s="182">
        <f>I115</f>
        <v>138.655</v>
      </c>
      <c r="H72" s="182">
        <f>I116</f>
        <v>22.789000000000001</v>
      </c>
      <c r="I72" s="917"/>
      <c r="J72" s="918"/>
    </row>
    <row r="73" spans="1:10" ht="15.75" customHeight="1" x14ac:dyDescent="0.2">
      <c r="A73" s="3"/>
      <c r="B73" s="912" t="s">
        <v>140</v>
      </c>
      <c r="C73" s="883"/>
      <c r="D73" s="883"/>
      <c r="E73" s="883"/>
      <c r="F73" s="883"/>
      <c r="G73" s="883"/>
      <c r="H73" s="885"/>
      <c r="I73" s="922">
        <f>C33</f>
        <v>1</v>
      </c>
      <c r="J73" s="885"/>
    </row>
    <row r="74" spans="1:10" ht="15.75" customHeight="1" x14ac:dyDescent="0.2">
      <c r="A74" s="3"/>
      <c r="B74" s="912" t="s">
        <v>141</v>
      </c>
      <c r="C74" s="883"/>
      <c r="D74" s="883"/>
      <c r="E74" s="883"/>
      <c r="F74" s="883"/>
      <c r="G74" s="883"/>
      <c r="H74" s="885"/>
      <c r="I74" s="911">
        <f>I71</f>
        <v>20779.04</v>
      </c>
      <c r="J74" s="885"/>
    </row>
    <row r="75" spans="1:10" ht="15.7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ht="15.75" customHeight="1" x14ac:dyDescent="0.2">
      <c r="A76" s="3"/>
      <c r="B76" s="905" t="s">
        <v>142</v>
      </c>
      <c r="C76" s="906"/>
      <c r="D76" s="906"/>
      <c r="E76" s="906"/>
      <c r="F76" s="179" t="s">
        <v>94</v>
      </c>
      <c r="G76" s="905" t="s">
        <v>143</v>
      </c>
      <c r="H76" s="906"/>
      <c r="I76" s="897" t="s">
        <v>137</v>
      </c>
      <c r="J76" s="885"/>
    </row>
    <row r="77" spans="1:10" ht="15.75" customHeight="1" x14ac:dyDescent="0.2">
      <c r="A77" s="3"/>
      <c r="B77" s="913" t="s">
        <v>100</v>
      </c>
      <c r="C77" s="883"/>
      <c r="D77" s="883"/>
      <c r="E77" s="885"/>
      <c r="F77" s="183">
        <f>C42</f>
        <v>1</v>
      </c>
      <c r="G77" s="914">
        <f>SUM(J68,J63,J54)</f>
        <v>8958.5719866666677</v>
      </c>
      <c r="H77" s="885"/>
      <c r="I77" s="914">
        <f>G77*F77</f>
        <v>8958.5719866666677</v>
      </c>
      <c r="J77" s="885"/>
    </row>
    <row r="78" spans="1:10" ht="15.75" customHeight="1" x14ac:dyDescent="0.2">
      <c r="A78" s="3"/>
      <c r="B78" s="912" t="s">
        <v>144</v>
      </c>
      <c r="C78" s="883"/>
      <c r="D78" s="883"/>
      <c r="E78" s="883"/>
      <c r="F78" s="883"/>
      <c r="G78" s="883"/>
      <c r="H78" s="885"/>
      <c r="I78" s="911">
        <f>SUM(I77)</f>
        <v>8958.5719866666677</v>
      </c>
      <c r="J78" s="885"/>
    </row>
    <row r="79" spans="1:10" ht="15.75" customHeight="1" x14ac:dyDescent="0.2">
      <c r="A79" s="3"/>
      <c r="B79" s="912" t="s">
        <v>68</v>
      </c>
      <c r="C79" s="883"/>
      <c r="D79" s="883"/>
      <c r="E79" s="883"/>
      <c r="F79" s="883"/>
      <c r="G79" s="883"/>
      <c r="H79" s="885"/>
      <c r="I79" s="911">
        <f>ROUND(I74+I78,2)</f>
        <v>29737.61</v>
      </c>
      <c r="J79" s="885"/>
    </row>
    <row r="80" spans="1:10" ht="15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ht="15.75" customHeight="1" x14ac:dyDescent="0.2">
      <c r="A81" s="3"/>
      <c r="B81" s="897" t="s">
        <v>145</v>
      </c>
      <c r="C81" s="883"/>
      <c r="D81" s="883"/>
      <c r="E81" s="883"/>
      <c r="F81" s="883"/>
      <c r="G81" s="883"/>
      <c r="H81" s="883"/>
      <c r="I81" s="883"/>
      <c r="J81" s="885"/>
    </row>
    <row r="82" spans="1:10" ht="15.75" customHeight="1" x14ac:dyDescent="0.2">
      <c r="A82" s="3"/>
      <c r="B82" s="897" t="str">
        <f>B42</f>
        <v>Minicarregadeira</v>
      </c>
      <c r="C82" s="883"/>
      <c r="D82" s="883"/>
      <c r="E82" s="883"/>
      <c r="F82" s="883"/>
      <c r="G82" s="883"/>
      <c r="H82" s="883"/>
      <c r="I82" s="883"/>
      <c r="J82" s="885"/>
    </row>
    <row r="83" spans="1:10" ht="15.75" customHeight="1" x14ac:dyDescent="0.2">
      <c r="A83" s="3"/>
      <c r="B83" s="184"/>
      <c r="C83" s="185" t="s">
        <v>146</v>
      </c>
      <c r="D83" s="185" t="s">
        <v>147</v>
      </c>
      <c r="E83" s="910"/>
      <c r="F83" s="883"/>
      <c r="G83" s="883"/>
      <c r="H83" s="883"/>
      <c r="I83" s="883"/>
      <c r="J83" s="885"/>
    </row>
    <row r="84" spans="1:10" ht="15.75" customHeight="1" x14ac:dyDescent="0.2">
      <c r="A84" s="3"/>
      <c r="B84" s="186" t="s">
        <v>148</v>
      </c>
      <c r="C84" s="187">
        <f>'Insumos, Materiais e Equipament'!D57</f>
        <v>466463.38</v>
      </c>
      <c r="D84" s="184"/>
      <c r="E84" s="910"/>
      <c r="F84" s="883"/>
      <c r="G84" s="883"/>
      <c r="H84" s="883"/>
      <c r="I84" s="883"/>
      <c r="J84" s="885"/>
    </row>
    <row r="85" spans="1:10" ht="15.75" customHeight="1" x14ac:dyDescent="0.2">
      <c r="A85" s="3"/>
      <c r="B85" s="186" t="s">
        <v>149</v>
      </c>
      <c r="C85" s="187">
        <f>C84*E85</f>
        <v>139939.014</v>
      </c>
      <c r="D85" s="184"/>
      <c r="E85" s="910">
        <v>0.3</v>
      </c>
      <c r="F85" s="883"/>
      <c r="G85" s="883"/>
      <c r="H85" s="883"/>
      <c r="I85" s="883"/>
      <c r="J85" s="885"/>
    </row>
    <row r="86" spans="1:10" ht="15.75" customHeight="1" x14ac:dyDescent="0.2">
      <c r="A86" s="3"/>
      <c r="B86" s="186" t="s">
        <v>150</v>
      </c>
      <c r="C86" s="187">
        <v>5</v>
      </c>
      <c r="D86" s="188"/>
      <c r="E86" s="910" t="s">
        <v>151</v>
      </c>
      <c r="F86" s="883"/>
      <c r="G86" s="883"/>
      <c r="H86" s="883"/>
      <c r="I86" s="883"/>
      <c r="J86" s="885"/>
    </row>
    <row r="87" spans="1:10" ht="15.75" customHeight="1" x14ac:dyDescent="0.2">
      <c r="A87" s="3"/>
      <c r="B87" s="186" t="s">
        <v>152</v>
      </c>
      <c r="C87" s="187">
        <f>190*5*12</f>
        <v>11400</v>
      </c>
      <c r="D87" s="188"/>
      <c r="E87" s="910" t="s">
        <v>41</v>
      </c>
      <c r="F87" s="883"/>
      <c r="G87" s="883"/>
      <c r="H87" s="883"/>
      <c r="I87" s="883"/>
      <c r="J87" s="885"/>
    </row>
    <row r="88" spans="1:10" ht="15.75" customHeight="1" x14ac:dyDescent="0.2">
      <c r="A88" s="3"/>
      <c r="B88" s="186" t="s">
        <v>153</v>
      </c>
      <c r="C88" s="187">
        <f>D71*12</f>
        <v>2400</v>
      </c>
      <c r="D88" s="188"/>
      <c r="E88" s="910" t="s">
        <v>41</v>
      </c>
      <c r="F88" s="883"/>
      <c r="G88" s="883"/>
      <c r="H88" s="883"/>
      <c r="I88" s="883"/>
      <c r="J88" s="885"/>
    </row>
    <row r="89" spans="1:10" ht="15.75" customHeight="1" x14ac:dyDescent="0.2">
      <c r="A89" s="3"/>
      <c r="B89" s="186" t="s">
        <v>154</v>
      </c>
      <c r="C89" s="189">
        <f>Base!L21</f>
        <v>0.15</v>
      </c>
      <c r="D89" s="190"/>
      <c r="E89" s="910"/>
      <c r="F89" s="883"/>
      <c r="G89" s="883"/>
      <c r="H89" s="883"/>
      <c r="I89" s="883"/>
      <c r="J89" s="885"/>
    </row>
    <row r="90" spans="1:10" ht="15.75" customHeight="1" x14ac:dyDescent="0.2">
      <c r="A90" s="3"/>
      <c r="B90" s="186" t="s">
        <v>155</v>
      </c>
      <c r="C90" s="191">
        <v>0.7</v>
      </c>
      <c r="D90" s="190"/>
      <c r="E90" s="910" t="s">
        <v>156</v>
      </c>
      <c r="F90" s="883"/>
      <c r="G90" s="883"/>
      <c r="H90" s="883"/>
      <c r="I90" s="883"/>
      <c r="J90" s="885"/>
    </row>
    <row r="91" spans="1:10" ht="15.75" customHeight="1" x14ac:dyDescent="0.2">
      <c r="A91" s="3"/>
      <c r="B91" s="186" t="s">
        <v>157</v>
      </c>
      <c r="C91" s="192">
        <v>45.45</v>
      </c>
      <c r="D91" s="193"/>
      <c r="E91" s="910" t="s">
        <v>156</v>
      </c>
      <c r="F91" s="883"/>
      <c r="G91" s="883"/>
      <c r="H91" s="883"/>
      <c r="I91" s="883"/>
      <c r="J91" s="885"/>
    </row>
    <row r="92" spans="1:10" ht="15.75" customHeight="1" x14ac:dyDescent="0.2">
      <c r="A92" s="3"/>
      <c r="B92" s="186" t="s">
        <v>158</v>
      </c>
      <c r="C92" s="194">
        <f>11.4/C91</f>
        <v>0.25082508250825081</v>
      </c>
      <c r="D92" s="193"/>
      <c r="E92" s="910" t="s">
        <v>156</v>
      </c>
      <c r="F92" s="883"/>
      <c r="G92" s="883"/>
      <c r="H92" s="883"/>
      <c r="I92" s="883"/>
      <c r="J92" s="885"/>
    </row>
    <row r="93" spans="1:10" ht="15.75" customHeight="1" x14ac:dyDescent="0.2">
      <c r="A93" s="3"/>
      <c r="B93" s="186" t="s">
        <v>159</v>
      </c>
      <c r="C93" s="187">
        <f>'Insumos, Materiais e Equipament'!D35</f>
        <v>5.39</v>
      </c>
      <c r="D93" s="184"/>
      <c r="E93" s="910" t="s">
        <v>160</v>
      </c>
      <c r="F93" s="883"/>
      <c r="G93" s="883"/>
      <c r="H93" s="883"/>
      <c r="I93" s="883"/>
      <c r="J93" s="885"/>
    </row>
    <row r="94" spans="1:10" ht="15.75" customHeight="1" x14ac:dyDescent="0.2">
      <c r="A94" s="3"/>
      <c r="B94" s="186" t="s">
        <v>161</v>
      </c>
      <c r="C94" s="191">
        <v>0.05</v>
      </c>
      <c r="D94" s="190"/>
      <c r="E94" s="910" t="s">
        <v>98</v>
      </c>
      <c r="F94" s="883"/>
      <c r="G94" s="883"/>
      <c r="H94" s="883"/>
      <c r="I94" s="883"/>
      <c r="J94" s="885"/>
    </row>
    <row r="95" spans="1:10" ht="15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ht="15.75" customHeight="1" x14ac:dyDescent="0.2">
      <c r="A96" s="3"/>
      <c r="B96" s="897" t="s">
        <v>162</v>
      </c>
      <c r="C96" s="883"/>
      <c r="D96" s="883"/>
      <c r="E96" s="883"/>
      <c r="F96" s="883"/>
      <c r="G96" s="883"/>
      <c r="H96" s="883"/>
      <c r="I96" s="883"/>
      <c r="J96" s="885"/>
    </row>
    <row r="97" spans="1:10" ht="15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ht="15.75" customHeight="1" x14ac:dyDescent="0.2">
      <c r="A98" s="3"/>
      <c r="B98" s="195" t="s">
        <v>146</v>
      </c>
      <c r="C98" s="196" t="s">
        <v>147</v>
      </c>
      <c r="D98" s="197" t="s">
        <v>163</v>
      </c>
      <c r="E98" s="3"/>
      <c r="F98" s="195" t="s">
        <v>146</v>
      </c>
      <c r="G98" s="196" t="s">
        <v>147</v>
      </c>
      <c r="H98" s="197" t="s">
        <v>163</v>
      </c>
      <c r="I98" s="3"/>
      <c r="J98" s="3"/>
    </row>
    <row r="99" spans="1:10" ht="15.75" customHeight="1" x14ac:dyDescent="0.2">
      <c r="A99" s="3"/>
      <c r="B99" s="931" t="s">
        <v>164</v>
      </c>
      <c r="C99" s="888"/>
      <c r="D99" s="198"/>
      <c r="E99" s="3"/>
      <c r="F99" s="931" t="s">
        <v>165</v>
      </c>
      <c r="G99" s="888"/>
      <c r="H99" s="198"/>
      <c r="I99" s="3"/>
      <c r="J99" s="3"/>
    </row>
    <row r="100" spans="1:10" ht="15.75" customHeight="1" x14ac:dyDescent="0.2">
      <c r="A100" s="3"/>
      <c r="B100" s="199">
        <f>(C84-C85)/(C86*C88)</f>
        <v>27.210363833333336</v>
      </c>
      <c r="C100" s="200">
        <f>(D84-D85)/(C86*C88)</f>
        <v>0</v>
      </c>
      <c r="D100" s="201">
        <f>C100+B100</f>
        <v>27.210363833333336</v>
      </c>
      <c r="E100" s="3"/>
      <c r="F100" s="199">
        <f>(C84*C90)/(C86*C88)</f>
        <v>27.210363833333332</v>
      </c>
      <c r="G100" s="200">
        <f>(D84*C90)/(C86*C88)</f>
        <v>0</v>
      </c>
      <c r="H100" s="201">
        <f>G100+F100</f>
        <v>27.210363833333332</v>
      </c>
      <c r="I100" s="3"/>
      <c r="J100" s="3"/>
    </row>
    <row r="101" spans="1:10" ht="15.75" customHeight="1" x14ac:dyDescent="0.2">
      <c r="A101" s="3"/>
      <c r="B101" s="927" t="s">
        <v>166</v>
      </c>
      <c r="C101" s="928"/>
      <c r="D101" s="918"/>
      <c r="E101" s="3"/>
      <c r="F101" s="927" t="s">
        <v>167</v>
      </c>
      <c r="G101" s="928"/>
      <c r="H101" s="918"/>
      <c r="I101" s="3"/>
      <c r="J101" s="3"/>
    </row>
    <row r="102" spans="1:10" ht="15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ht="15.75" customHeight="1" x14ac:dyDescent="0.2">
      <c r="A103" s="3"/>
      <c r="B103" s="926" t="s">
        <v>168</v>
      </c>
      <c r="C103" s="924"/>
      <c r="D103" s="202"/>
      <c r="E103" s="3"/>
      <c r="F103" s="926" t="s">
        <v>169</v>
      </c>
      <c r="G103" s="924"/>
      <c r="H103" s="202"/>
      <c r="I103" s="3"/>
      <c r="J103" s="3"/>
    </row>
    <row r="104" spans="1:10" ht="15.75" customHeight="1" x14ac:dyDescent="0.2">
      <c r="A104" s="3"/>
      <c r="B104" s="203">
        <f>(((C86)+1)*C84)/(2*C86)</f>
        <v>279878.02800000005</v>
      </c>
      <c r="C104" s="204">
        <f>(((D86)+1)*D84)/(2*C86)</f>
        <v>0</v>
      </c>
      <c r="D104" s="198"/>
      <c r="E104" s="3"/>
      <c r="F104" s="199">
        <f>C91*C92*C93</f>
        <v>61.445999999999998</v>
      </c>
      <c r="G104" s="200">
        <f>D91*D92*C93</f>
        <v>0</v>
      </c>
      <c r="H104" s="201">
        <f>G104+F104</f>
        <v>61.445999999999998</v>
      </c>
      <c r="I104" s="3"/>
      <c r="J104" s="3"/>
    </row>
    <row r="105" spans="1:10" ht="15.75" customHeight="1" x14ac:dyDescent="0.2">
      <c r="A105" s="3"/>
      <c r="B105" s="927" t="s">
        <v>170</v>
      </c>
      <c r="C105" s="928"/>
      <c r="D105" s="918"/>
      <c r="E105" s="3"/>
      <c r="F105" s="927" t="s">
        <v>171</v>
      </c>
      <c r="G105" s="928"/>
      <c r="H105" s="918"/>
      <c r="I105" s="3"/>
      <c r="J105" s="3"/>
    </row>
    <row r="106" spans="1:10" ht="15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ht="15.75" customHeight="1" x14ac:dyDescent="0.2">
      <c r="A107" s="3"/>
      <c r="B107" s="926" t="s">
        <v>172</v>
      </c>
      <c r="C107" s="924"/>
      <c r="D107" s="202"/>
      <c r="E107" s="3"/>
      <c r="F107" s="926" t="s">
        <v>173</v>
      </c>
      <c r="G107" s="924"/>
      <c r="H107" s="202"/>
      <c r="I107" s="3"/>
      <c r="J107" s="3"/>
    </row>
    <row r="108" spans="1:10" ht="15.75" customHeight="1" x14ac:dyDescent="0.2">
      <c r="A108" s="3"/>
      <c r="B108" s="199">
        <f>(B104*C89)/C88</f>
        <v>17.492376750000002</v>
      </c>
      <c r="C108" s="200">
        <f>(C104*C89)/C88</f>
        <v>0</v>
      </c>
      <c r="D108" s="201">
        <f>C108+B108</f>
        <v>17.492376750000002</v>
      </c>
      <c r="E108" s="3"/>
      <c r="F108" s="199">
        <f>(B108+B112+B100)*C94</f>
        <v>2.3809068354166669</v>
      </c>
      <c r="G108" s="200">
        <f>(C108+C112+C100)*C94</f>
        <v>0</v>
      </c>
      <c r="H108" s="201">
        <f>G108+F108</f>
        <v>2.3809068354166669</v>
      </c>
      <c r="I108" s="3"/>
      <c r="J108" s="3"/>
    </row>
    <row r="109" spans="1:10" ht="15.75" customHeight="1" x14ac:dyDescent="0.2">
      <c r="A109" s="3"/>
      <c r="B109" s="927" t="s">
        <v>174</v>
      </c>
      <c r="C109" s="928"/>
      <c r="D109" s="918"/>
      <c r="E109" s="3"/>
      <c r="F109" s="927" t="s">
        <v>175</v>
      </c>
      <c r="G109" s="928"/>
      <c r="H109" s="918"/>
      <c r="I109" s="3"/>
      <c r="J109" s="3"/>
    </row>
    <row r="110" spans="1:10" ht="15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ht="15.75" customHeight="1" x14ac:dyDescent="0.2">
      <c r="A111" s="3"/>
      <c r="B111" s="926" t="s">
        <v>176</v>
      </c>
      <c r="C111" s="924"/>
      <c r="D111" s="202"/>
      <c r="E111" s="3"/>
      <c r="F111" s="3"/>
      <c r="G111" s="3"/>
      <c r="H111" s="3"/>
      <c r="I111" s="3"/>
      <c r="J111" s="3"/>
    </row>
    <row r="112" spans="1:10" ht="15.75" customHeight="1" x14ac:dyDescent="0.2">
      <c r="A112" s="3"/>
      <c r="B112" s="199">
        <f>((C86+1)*C84*0.025)/(2*(C86*C88))</f>
        <v>2.9153961250000004</v>
      </c>
      <c r="C112" s="200">
        <f>((C86+1)*D84*0.025)/(2*(C86*C88))</f>
        <v>0</v>
      </c>
      <c r="D112" s="201">
        <f>C112+B112</f>
        <v>2.9153961250000004</v>
      </c>
      <c r="E112" s="3"/>
      <c r="F112" s="3"/>
      <c r="G112" s="205"/>
      <c r="H112" s="3"/>
      <c r="I112" s="3"/>
      <c r="J112" s="3"/>
    </row>
    <row r="113" spans="1:10" ht="15.75" customHeight="1" x14ac:dyDescent="0.2">
      <c r="A113" s="3"/>
      <c r="B113" s="927" t="s">
        <v>177</v>
      </c>
      <c r="C113" s="928"/>
      <c r="D113" s="918"/>
      <c r="E113" s="3"/>
      <c r="F113" s="3"/>
      <c r="G113" s="3"/>
      <c r="H113" s="3"/>
      <c r="I113" s="3"/>
      <c r="J113" s="3"/>
    </row>
    <row r="114" spans="1:10" ht="15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ht="15.75" customHeight="1" x14ac:dyDescent="0.2">
      <c r="A115" s="3"/>
      <c r="B115" s="929" t="s">
        <v>178</v>
      </c>
      <c r="C115" s="928"/>
      <c r="D115" s="928"/>
      <c r="E115" s="928"/>
      <c r="F115" s="928"/>
      <c r="G115" s="928"/>
      <c r="H115" s="928"/>
      <c r="I115" s="930">
        <f>ROUND(B100+C100+B108+C108+B112+C112+F100+G100+F104+G104+F108+G108,3)</f>
        <v>138.655</v>
      </c>
      <c r="J115" s="928"/>
    </row>
    <row r="116" spans="1:10" ht="15.75" customHeight="1" x14ac:dyDescent="0.2">
      <c r="A116" s="3"/>
      <c r="B116" s="923" t="s">
        <v>179</v>
      </c>
      <c r="C116" s="924"/>
      <c r="D116" s="924"/>
      <c r="E116" s="924"/>
      <c r="F116" s="924"/>
      <c r="G116" s="924"/>
      <c r="H116" s="924"/>
      <c r="I116" s="925">
        <f>ROUND(B108+C108+B112+C112+F108+G108,3)</f>
        <v>22.789000000000001</v>
      </c>
      <c r="J116" s="924"/>
    </row>
    <row r="117" spans="1:10" ht="15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ht="15.75" customHeight="1" x14ac:dyDescent="0.2">
      <c r="A118" s="3"/>
      <c r="B118" s="897" t="s">
        <v>65</v>
      </c>
      <c r="C118" s="883"/>
      <c r="D118" s="883"/>
      <c r="E118" s="883"/>
      <c r="F118" s="883"/>
      <c r="G118" s="883"/>
      <c r="H118" s="883"/>
      <c r="I118" s="883"/>
      <c r="J118" s="885"/>
    </row>
    <row r="119" spans="1:10" ht="15.75" customHeight="1" x14ac:dyDescent="0.2">
      <c r="A119" s="3"/>
      <c r="B119" s="64"/>
      <c r="C119" s="64"/>
      <c r="D119" s="64"/>
      <c r="E119" s="65"/>
      <c r="F119" s="66"/>
      <c r="G119" s="64"/>
      <c r="H119" s="64"/>
      <c r="I119" s="64"/>
      <c r="J119" s="3"/>
    </row>
    <row r="120" spans="1:10" ht="15.75" customHeight="1" x14ac:dyDescent="0.25">
      <c r="A120" s="3"/>
      <c r="B120" s="67" t="s">
        <v>66</v>
      </c>
      <c r="C120" s="68"/>
      <c r="D120" s="68"/>
      <c r="E120" s="68"/>
      <c r="F120" s="68"/>
      <c r="G120" s="68"/>
      <c r="H120" s="68"/>
      <c r="I120" s="68"/>
      <c r="J120" s="69" t="s">
        <v>67</v>
      </c>
    </row>
    <row r="121" spans="1:10" ht="15.75" customHeight="1" x14ac:dyDescent="0.25">
      <c r="A121" s="3"/>
      <c r="B121" s="70" t="s">
        <v>68</v>
      </c>
      <c r="C121" s="71"/>
      <c r="D121" s="71"/>
      <c r="E121" s="71"/>
      <c r="F121" s="72"/>
      <c r="G121" s="71"/>
      <c r="H121" s="71"/>
      <c r="I121" s="71"/>
      <c r="J121" s="73">
        <f>I79</f>
        <v>29737.61</v>
      </c>
    </row>
    <row r="122" spans="1:10" ht="15.75" customHeight="1" x14ac:dyDescent="0.25">
      <c r="A122" s="3"/>
      <c r="B122" s="75" t="s">
        <v>69</v>
      </c>
      <c r="C122" s="64"/>
      <c r="D122" s="64"/>
      <c r="E122" s="64"/>
      <c r="F122" s="76"/>
      <c r="G122" s="64"/>
      <c r="H122" s="64"/>
      <c r="I122" s="77">
        <f>'ADM - LOCAL'!J75</f>
        <v>4.6434248054014624E-2</v>
      </c>
      <c r="J122" s="78">
        <f>TRUNC(J121*I122,2)</f>
        <v>1380.84</v>
      </c>
    </row>
    <row r="123" spans="1:10" ht="15.75" customHeight="1" x14ac:dyDescent="0.25">
      <c r="A123" s="3"/>
      <c r="B123" s="75" t="s">
        <v>70</v>
      </c>
      <c r="C123" s="64"/>
      <c r="D123" s="64"/>
      <c r="E123" s="64"/>
      <c r="F123" s="76"/>
      <c r="G123" s="64"/>
      <c r="H123" s="64"/>
      <c r="I123" s="64"/>
      <c r="J123" s="78">
        <f>J121+J122</f>
        <v>31118.45</v>
      </c>
    </row>
    <row r="124" spans="1:10" ht="15.75" customHeight="1" x14ac:dyDescent="0.25">
      <c r="A124" s="3"/>
      <c r="B124" s="117" t="s">
        <v>63</v>
      </c>
      <c r="C124" s="68"/>
      <c r="D124" s="68"/>
      <c r="E124" s="68"/>
      <c r="F124" s="118"/>
      <c r="G124" s="68"/>
      <c r="H124" s="68"/>
      <c r="I124" s="119" t="s">
        <v>14</v>
      </c>
      <c r="J124" s="206">
        <f>C32*Produtividade!H20</f>
        <v>7353</v>
      </c>
    </row>
    <row r="125" spans="1:10" ht="15.75" customHeight="1" x14ac:dyDescent="0.2">
      <c r="A125" s="3"/>
      <c r="B125" s="64"/>
      <c r="C125" s="64"/>
      <c r="D125" s="64"/>
      <c r="E125" s="64"/>
      <c r="F125" s="76"/>
      <c r="G125" s="64"/>
      <c r="H125" s="64"/>
      <c r="I125" s="64"/>
      <c r="J125" s="207"/>
    </row>
    <row r="126" spans="1:10" ht="15.75" customHeight="1" x14ac:dyDescent="0.25">
      <c r="A126" s="3"/>
      <c r="B126" s="67" t="s">
        <v>71</v>
      </c>
      <c r="C126" s="68"/>
      <c r="D126" s="68"/>
      <c r="E126" s="123"/>
      <c r="F126" s="124"/>
      <c r="G126" s="68"/>
      <c r="H126" s="68"/>
      <c r="I126" s="125" t="s">
        <v>72</v>
      </c>
      <c r="J126" s="126">
        <f>TRUNC(J123/J124,2)</f>
        <v>4.2300000000000004</v>
      </c>
    </row>
    <row r="127" spans="1:10" ht="15.75" customHeight="1" x14ac:dyDescent="0.25">
      <c r="A127" s="3"/>
      <c r="B127" s="92" t="s">
        <v>73</v>
      </c>
      <c r="C127" s="93"/>
      <c r="D127" s="93"/>
      <c r="E127" s="94"/>
      <c r="F127" s="95"/>
      <c r="G127" s="93"/>
      <c r="H127" s="93"/>
      <c r="I127" s="96">
        <f>'BDI - Desonerado'!D25</f>
        <v>0.29899999999999999</v>
      </c>
      <c r="J127" s="97">
        <f>TRUNC(J126*I127,2)</f>
        <v>1.26</v>
      </c>
    </row>
    <row r="128" spans="1:10" ht="15.75" customHeight="1" x14ac:dyDescent="0.25">
      <c r="A128" s="3"/>
      <c r="B128" s="98" t="s">
        <v>74</v>
      </c>
      <c r="C128" s="71"/>
      <c r="D128" s="71"/>
      <c r="E128" s="99"/>
      <c r="F128" s="100"/>
      <c r="G128" s="71"/>
      <c r="H128" s="71"/>
      <c r="I128" s="101" t="s">
        <v>72</v>
      </c>
      <c r="J128" s="102">
        <f>J126+J127</f>
        <v>5.49</v>
      </c>
    </row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</sheetData>
  <mergeCells count="71">
    <mergeCell ref="E94:J94"/>
    <mergeCell ref="B96:J96"/>
    <mergeCell ref="B99:C99"/>
    <mergeCell ref="F99:G99"/>
    <mergeCell ref="B101:D101"/>
    <mergeCell ref="F101:H101"/>
    <mergeCell ref="B116:H116"/>
    <mergeCell ref="I116:J116"/>
    <mergeCell ref="B118:J118"/>
    <mergeCell ref="B103:C103"/>
    <mergeCell ref="B105:D105"/>
    <mergeCell ref="F105:H105"/>
    <mergeCell ref="B107:C107"/>
    <mergeCell ref="F107:G107"/>
    <mergeCell ref="B109:D109"/>
    <mergeCell ref="F109:H109"/>
    <mergeCell ref="F103:G103"/>
    <mergeCell ref="B111:C111"/>
    <mergeCell ref="B113:D113"/>
    <mergeCell ref="B115:H115"/>
    <mergeCell ref="I115:J115"/>
    <mergeCell ref="B2:J2"/>
    <mergeCell ref="B3:J3"/>
    <mergeCell ref="B4:J4"/>
    <mergeCell ref="B6:D6"/>
    <mergeCell ref="I6:J6"/>
    <mergeCell ref="I7:J9"/>
    <mergeCell ref="B11:C11"/>
    <mergeCell ref="B12:J12"/>
    <mergeCell ref="B14:J14"/>
    <mergeCell ref="C15:D15"/>
    <mergeCell ref="C16:D16"/>
    <mergeCell ref="C17:D17"/>
    <mergeCell ref="C18:D18"/>
    <mergeCell ref="B20:I20"/>
    <mergeCell ref="I70:J70"/>
    <mergeCell ref="G76:H76"/>
    <mergeCell ref="I76:J76"/>
    <mergeCell ref="C19:D19"/>
    <mergeCell ref="B22:D22"/>
    <mergeCell ref="B35:E35"/>
    <mergeCell ref="B40:E40"/>
    <mergeCell ref="B70:C70"/>
    <mergeCell ref="B71:C72"/>
    <mergeCell ref="D71:D72"/>
    <mergeCell ref="B76:E76"/>
    <mergeCell ref="I71:J72"/>
    <mergeCell ref="B73:H73"/>
    <mergeCell ref="I73:J73"/>
    <mergeCell ref="B74:H74"/>
    <mergeCell ref="I74:J74"/>
    <mergeCell ref="B77:E77"/>
    <mergeCell ref="G77:H77"/>
    <mergeCell ref="I77:J77"/>
    <mergeCell ref="B78:H78"/>
    <mergeCell ref="I78:J78"/>
    <mergeCell ref="I79:J79"/>
    <mergeCell ref="B79:H79"/>
    <mergeCell ref="B81:J81"/>
    <mergeCell ref="B82:J82"/>
    <mergeCell ref="E83:J83"/>
    <mergeCell ref="E84:J84"/>
    <mergeCell ref="E85:J85"/>
    <mergeCell ref="E86:J86"/>
    <mergeCell ref="E87:J87"/>
    <mergeCell ref="E88:J88"/>
    <mergeCell ref="E89:J89"/>
    <mergeCell ref="E90:J90"/>
    <mergeCell ref="E91:J91"/>
    <mergeCell ref="E92:J92"/>
    <mergeCell ref="E93:J93"/>
  </mergeCells>
  <pageMargins left="0.75" right="0.75" top="1" bottom="1" header="0" footer="0"/>
  <pageSetup paperSize="9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  <pageSetUpPr fitToPage="1"/>
  </sheetPr>
  <dimension ref="A1:J964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5.42578125" customWidth="1"/>
  </cols>
  <sheetData>
    <row r="1" spans="1:10" ht="23.2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60" customHeight="1" x14ac:dyDescent="0.2">
      <c r="A2" s="43"/>
      <c r="B2" s="898"/>
      <c r="C2" s="883"/>
      <c r="D2" s="883"/>
      <c r="E2" s="883"/>
      <c r="F2" s="883"/>
      <c r="G2" s="883"/>
      <c r="H2" s="883"/>
      <c r="I2" s="883"/>
      <c r="J2" s="885"/>
    </row>
    <row r="3" spans="1:10" ht="12.75" x14ac:dyDescent="0.2">
      <c r="A3" s="44"/>
      <c r="B3" s="899" t="str">
        <f>UPPER(Base!C8)</f>
        <v>EXECUÇÃO DE SERVIÇO DE ESCAVAÇÃO COM O USO DE TRATOR DE ESTEIRAS.</v>
      </c>
      <c r="C3" s="883"/>
      <c r="D3" s="883"/>
      <c r="E3" s="883"/>
      <c r="F3" s="883"/>
      <c r="G3" s="883"/>
      <c r="H3" s="883"/>
      <c r="I3" s="883"/>
      <c r="J3" s="885"/>
    </row>
    <row r="4" spans="1:10" ht="12.75" x14ac:dyDescent="0.2">
      <c r="A4" s="45"/>
      <c r="B4" s="900" t="s">
        <v>36</v>
      </c>
      <c r="C4" s="883"/>
      <c r="D4" s="883"/>
      <c r="E4" s="883"/>
      <c r="F4" s="883"/>
      <c r="G4" s="883"/>
      <c r="H4" s="883"/>
      <c r="I4" s="883"/>
      <c r="J4" s="885"/>
    </row>
    <row r="5" spans="1:10" ht="12.75" x14ac:dyDescent="0.2">
      <c r="A5" s="46"/>
      <c r="B5" s="47"/>
      <c r="C5" s="47"/>
      <c r="D5" s="47"/>
      <c r="E5" s="47"/>
      <c r="F5" s="47"/>
      <c r="G5" s="47"/>
      <c r="H5" s="47"/>
      <c r="I5" s="47"/>
      <c r="J5" s="47"/>
    </row>
    <row r="6" spans="1:10" ht="17.25" x14ac:dyDescent="0.2">
      <c r="A6" s="45"/>
      <c r="B6" s="897" t="s">
        <v>37</v>
      </c>
      <c r="C6" s="883"/>
      <c r="D6" s="885"/>
      <c r="E6" s="45"/>
      <c r="F6" s="45"/>
      <c r="G6" s="902"/>
      <c r="H6" s="888"/>
      <c r="I6" s="888"/>
      <c r="J6" s="888"/>
    </row>
    <row r="7" spans="1:10" ht="17.25" customHeight="1" x14ac:dyDescent="0.2">
      <c r="A7" s="45"/>
      <c r="B7" s="49" t="s">
        <v>38</v>
      </c>
      <c r="C7" s="50">
        <f>'ADM - LOCAL'!C10</f>
        <v>25</v>
      </c>
      <c r="D7" s="51" t="s">
        <v>39</v>
      </c>
      <c r="E7" s="47"/>
      <c r="F7" s="47"/>
      <c r="G7" s="52"/>
      <c r="H7" s="52"/>
      <c r="I7" s="52"/>
      <c r="J7" s="52"/>
    </row>
    <row r="8" spans="1:10" ht="17.25" customHeight="1" x14ac:dyDescent="0.2">
      <c r="A8" s="45"/>
      <c r="B8" s="49" t="s">
        <v>40</v>
      </c>
      <c r="C8" s="50">
        <v>8</v>
      </c>
      <c r="D8" s="51" t="s">
        <v>41</v>
      </c>
      <c r="E8" s="47"/>
      <c r="F8" s="47"/>
      <c r="G8" s="52"/>
      <c r="H8" s="52"/>
      <c r="I8" s="52"/>
      <c r="J8" s="52"/>
    </row>
    <row r="9" spans="1:10" ht="17.25" customHeight="1" x14ac:dyDescent="0.2">
      <c r="A9" s="45"/>
      <c r="B9" s="49" t="s">
        <v>42</v>
      </c>
      <c r="C9" s="50">
        <f>C8*60</f>
        <v>480</v>
      </c>
      <c r="D9" s="51" t="s">
        <v>43</v>
      </c>
      <c r="E9" s="47"/>
      <c r="F9" s="47"/>
      <c r="G9" s="52"/>
      <c r="H9" s="52"/>
      <c r="I9" s="52"/>
      <c r="J9" s="52"/>
    </row>
    <row r="10" spans="1:10" ht="12.75" x14ac:dyDescent="0.2">
      <c r="A10" s="44"/>
      <c r="B10" s="53"/>
      <c r="C10" s="53"/>
      <c r="D10" s="53"/>
      <c r="E10" s="53"/>
      <c r="F10" s="53"/>
      <c r="G10" s="47"/>
      <c r="H10" s="47"/>
      <c r="I10" s="47"/>
      <c r="J10" s="44"/>
    </row>
    <row r="11" spans="1:10" ht="12.75" x14ac:dyDescent="0.2">
      <c r="A11" s="44"/>
      <c r="B11" s="896" t="s">
        <v>44</v>
      </c>
      <c r="C11" s="885"/>
      <c r="D11" s="53"/>
      <c r="E11" s="53"/>
      <c r="F11" s="53"/>
      <c r="G11" s="47"/>
      <c r="H11" s="47"/>
      <c r="I11" s="47"/>
      <c r="J11" s="44"/>
    </row>
    <row r="12" spans="1:10" ht="12.75" x14ac:dyDescent="0.2">
      <c r="A12" s="44"/>
      <c r="B12" s="903" t="s">
        <v>45</v>
      </c>
      <c r="C12" s="883"/>
      <c r="D12" s="883"/>
      <c r="E12" s="883"/>
      <c r="F12" s="883"/>
      <c r="G12" s="883"/>
      <c r="H12" s="883"/>
      <c r="I12" s="883"/>
      <c r="J12" s="885"/>
    </row>
    <row r="13" spans="1:10" ht="12.75" x14ac:dyDescent="0.2">
      <c r="A13" s="44"/>
      <c r="B13" s="53"/>
      <c r="C13" s="53"/>
      <c r="D13" s="53"/>
      <c r="E13" s="53"/>
      <c r="F13" s="53"/>
      <c r="G13" s="47"/>
      <c r="H13" s="47"/>
      <c r="I13" s="47"/>
      <c r="J13" s="44"/>
    </row>
    <row r="14" spans="1:10" ht="17.25" x14ac:dyDescent="0.2">
      <c r="A14" s="44"/>
      <c r="B14" s="897" t="s">
        <v>75</v>
      </c>
      <c r="C14" s="883"/>
      <c r="D14" s="883"/>
      <c r="E14" s="883"/>
      <c r="F14" s="883"/>
      <c r="G14" s="883"/>
      <c r="H14" s="883"/>
      <c r="I14" s="883"/>
      <c r="J14" s="885"/>
    </row>
    <row r="15" spans="1:10" ht="36" x14ac:dyDescent="0.2">
      <c r="A15" s="53"/>
      <c r="B15" s="58" t="s">
        <v>76</v>
      </c>
      <c r="C15" s="908" t="s">
        <v>77</v>
      </c>
      <c r="D15" s="885"/>
      <c r="E15" s="58" t="s">
        <v>78</v>
      </c>
      <c r="F15" s="58" t="s">
        <v>79</v>
      </c>
      <c r="G15" s="58" t="s">
        <v>80</v>
      </c>
      <c r="H15" s="58" t="s">
        <v>81</v>
      </c>
      <c r="I15" s="55" t="s">
        <v>82</v>
      </c>
      <c r="J15" s="55" t="s">
        <v>83</v>
      </c>
    </row>
    <row r="16" spans="1:10" ht="12.75" x14ac:dyDescent="0.2">
      <c r="A16" s="53"/>
      <c r="B16" s="57">
        <v>1</v>
      </c>
      <c r="C16" s="904" t="s">
        <v>84</v>
      </c>
      <c r="D16" s="885"/>
      <c r="E16" s="104">
        <f>Produtividade!D28</f>
        <v>22952</v>
      </c>
      <c r="F16" s="105">
        <f>Produtividade!E28</f>
        <v>4.5</v>
      </c>
      <c r="G16" s="57">
        <v>0.01</v>
      </c>
      <c r="H16" s="50">
        <f t="shared" ref="H16:H19" si="0">TRUNC(E16*F16,2)</f>
        <v>103284</v>
      </c>
      <c r="I16" s="50">
        <v>1</v>
      </c>
      <c r="J16" s="50">
        <f t="shared" ref="J16:J19" si="1">TRUNC(G16*H16*I16,2)</f>
        <v>1032.8399999999999</v>
      </c>
    </row>
    <row r="17" spans="1:10" ht="12.75" x14ac:dyDescent="0.2">
      <c r="A17" s="53"/>
      <c r="B17" s="57">
        <v>2</v>
      </c>
      <c r="C17" s="904" t="s">
        <v>85</v>
      </c>
      <c r="D17" s="885"/>
      <c r="E17" s="50">
        <f>Produtividade!D26</f>
        <v>69800</v>
      </c>
      <c r="F17" s="105">
        <f>Produtividade!E26</f>
        <v>20</v>
      </c>
      <c r="G17" s="57">
        <v>0.01</v>
      </c>
      <c r="H17" s="50">
        <f t="shared" si="0"/>
        <v>1396000</v>
      </c>
      <c r="I17" s="50">
        <v>0.3</v>
      </c>
      <c r="J17" s="50">
        <f t="shared" si="1"/>
        <v>4188</v>
      </c>
    </row>
    <row r="18" spans="1:10" ht="12.75" x14ac:dyDescent="0.2">
      <c r="A18" s="53"/>
      <c r="B18" s="57">
        <v>3</v>
      </c>
      <c r="C18" s="904" t="s">
        <v>86</v>
      </c>
      <c r="D18" s="885"/>
      <c r="E18" s="50">
        <f>TRUNC('8. Comp 6. Remoção de Plantas A'!C24*'8. Comp 6. Remoção de Plantas A'!C26,2)</f>
        <v>25600</v>
      </c>
      <c r="F18" s="105">
        <f>'8. Comp 6. Remoção de Plantas A'!C25</f>
        <v>20</v>
      </c>
      <c r="G18" s="57">
        <v>0.01</v>
      </c>
      <c r="H18" s="50">
        <f t="shared" si="0"/>
        <v>512000</v>
      </c>
      <c r="I18" s="50">
        <v>0.3</v>
      </c>
      <c r="J18" s="50">
        <f t="shared" si="1"/>
        <v>1536</v>
      </c>
    </row>
    <row r="19" spans="1:10" ht="12.75" x14ac:dyDescent="0.2">
      <c r="A19" s="53"/>
      <c r="B19" s="57">
        <v>4</v>
      </c>
      <c r="C19" s="904" t="s">
        <v>87</v>
      </c>
      <c r="D19" s="885"/>
      <c r="E19" s="50">
        <f>Produtividade!D27</f>
        <v>69000</v>
      </c>
      <c r="F19" s="105">
        <f>Produtividade!E27</f>
        <v>8</v>
      </c>
      <c r="G19" s="57">
        <v>0.01</v>
      </c>
      <c r="H19" s="50">
        <f t="shared" si="0"/>
        <v>552000</v>
      </c>
      <c r="I19" s="50">
        <v>0.3</v>
      </c>
      <c r="J19" s="50">
        <f t="shared" si="1"/>
        <v>1656</v>
      </c>
    </row>
    <row r="20" spans="1:10" ht="12.75" x14ac:dyDescent="0.2">
      <c r="A20" s="53"/>
      <c r="B20" s="909" t="s">
        <v>88</v>
      </c>
      <c r="C20" s="883"/>
      <c r="D20" s="883"/>
      <c r="E20" s="883"/>
      <c r="F20" s="883"/>
      <c r="G20" s="883"/>
      <c r="H20" s="883"/>
      <c r="I20" s="885"/>
      <c r="J20" s="106">
        <f>TRUNC(SUM(J16:J19),2)</f>
        <v>8412.84</v>
      </c>
    </row>
    <row r="21" spans="1:10" ht="15.75" customHeight="1" x14ac:dyDescent="0.2">
      <c r="A21" s="53"/>
      <c r="B21" s="107"/>
      <c r="C21" s="107"/>
      <c r="D21" s="107"/>
      <c r="E21" s="53"/>
      <c r="F21" s="53"/>
      <c r="G21" s="53"/>
      <c r="H21" s="53"/>
      <c r="I21" s="53"/>
      <c r="J21" s="127">
        <f>(J20/12)/Produtividade!J20</f>
        <v>199.73504273504275</v>
      </c>
    </row>
    <row r="22" spans="1:10" ht="15.75" customHeight="1" x14ac:dyDescent="0.2">
      <c r="A22" s="53"/>
      <c r="B22" s="897" t="s">
        <v>46</v>
      </c>
      <c r="C22" s="883"/>
      <c r="D22" s="885"/>
      <c r="E22" s="53"/>
      <c r="F22" s="53"/>
      <c r="G22" s="53"/>
      <c r="H22" s="53"/>
      <c r="I22" s="53"/>
      <c r="J22" s="54"/>
    </row>
    <row r="23" spans="1:10" ht="15.75" customHeight="1" x14ac:dyDescent="0.2">
      <c r="A23" s="53"/>
      <c r="B23" s="55" t="s">
        <v>47</v>
      </c>
      <c r="C23" s="50">
        <f>Produtividade!F20</f>
        <v>53.769999999999996</v>
      </c>
      <c r="D23" s="57" t="s">
        <v>48</v>
      </c>
      <c r="E23" s="47"/>
      <c r="F23" s="53"/>
      <c r="G23" s="53"/>
      <c r="H23" s="53"/>
      <c r="I23" s="53"/>
      <c r="J23" s="44"/>
    </row>
    <row r="24" spans="1:10" ht="15.75" customHeight="1" x14ac:dyDescent="0.2">
      <c r="A24" s="53"/>
      <c r="B24" s="58" t="s">
        <v>49</v>
      </c>
      <c r="C24" s="50">
        <f>Produtividade!D$31</f>
        <v>13960</v>
      </c>
      <c r="D24" s="57" t="s">
        <v>50</v>
      </c>
      <c r="E24" s="44"/>
      <c r="F24" s="53"/>
      <c r="G24" s="53"/>
      <c r="H24" s="53"/>
      <c r="I24" s="53"/>
      <c r="J24" s="44"/>
    </row>
    <row r="25" spans="1:10" ht="15.75" customHeight="1" x14ac:dyDescent="0.2">
      <c r="A25" s="53"/>
      <c r="B25" s="58" t="s">
        <v>51</v>
      </c>
      <c r="C25" s="50">
        <f>Produtividade!E$31</f>
        <v>20</v>
      </c>
      <c r="D25" s="59" t="s">
        <v>50</v>
      </c>
      <c r="E25" s="44"/>
      <c r="F25" s="53"/>
      <c r="G25" s="53"/>
      <c r="H25" s="53"/>
      <c r="I25" s="53"/>
      <c r="J25" s="44"/>
    </row>
    <row r="26" spans="1:10" ht="15.75" customHeight="1" x14ac:dyDescent="0.2">
      <c r="A26" s="53"/>
      <c r="B26" s="58" t="s">
        <v>52</v>
      </c>
      <c r="C26" s="50">
        <f>Produtividade!F$31</f>
        <v>0.1</v>
      </c>
      <c r="D26" s="57" t="s">
        <v>50</v>
      </c>
      <c r="E26" s="44"/>
      <c r="F26" s="53"/>
      <c r="G26" s="53"/>
      <c r="H26" s="53"/>
      <c r="I26" s="53"/>
      <c r="J26" s="44"/>
    </row>
    <row r="27" spans="1:10" ht="15.75" customHeight="1" x14ac:dyDescent="0.2">
      <c r="A27" s="53"/>
      <c r="B27" s="58" t="s">
        <v>53</v>
      </c>
      <c r="C27" s="50">
        <f>Produtividade!G$31</f>
        <v>279200</v>
      </c>
      <c r="D27" s="57" t="s">
        <v>24</v>
      </c>
      <c r="E27" s="44"/>
      <c r="F27" s="53"/>
      <c r="G27" s="53"/>
      <c r="H27" s="53"/>
      <c r="I27" s="53"/>
      <c r="J27" s="44"/>
    </row>
    <row r="28" spans="1:10" ht="15.75" customHeight="1" x14ac:dyDescent="0.2">
      <c r="A28" s="53"/>
      <c r="B28" s="58" t="s">
        <v>54</v>
      </c>
      <c r="C28" s="50">
        <f>Produtividade!H$31</f>
        <v>27920</v>
      </c>
      <c r="D28" s="57" t="s">
        <v>14</v>
      </c>
      <c r="E28" s="44"/>
      <c r="F28" s="53"/>
      <c r="G28" s="53"/>
      <c r="H28" s="53"/>
      <c r="I28" s="53"/>
      <c r="J28" s="44"/>
    </row>
    <row r="29" spans="1:10" ht="15.75" customHeight="1" x14ac:dyDescent="0.2">
      <c r="A29" s="53"/>
      <c r="B29" s="58" t="s">
        <v>55</v>
      </c>
      <c r="C29" s="50">
        <f>Produtividade!I31</f>
        <v>4.5</v>
      </c>
      <c r="D29" s="57" t="s">
        <v>56</v>
      </c>
      <c r="E29" s="44"/>
      <c r="F29" s="53"/>
      <c r="G29" s="53"/>
      <c r="H29" s="53"/>
      <c r="I29" s="53"/>
      <c r="J29" s="44"/>
    </row>
    <row r="30" spans="1:10" ht="15.75" customHeight="1" x14ac:dyDescent="0.2">
      <c r="A30" s="53"/>
      <c r="B30" s="58" t="s">
        <v>57</v>
      </c>
      <c r="C30" s="50">
        <f>Produtividade!L$31</f>
        <v>2337</v>
      </c>
      <c r="D30" s="57" t="s">
        <v>58</v>
      </c>
      <c r="E30" s="44"/>
      <c r="F30" s="53"/>
      <c r="G30" s="53"/>
      <c r="H30" s="53"/>
      <c r="I30" s="53"/>
      <c r="J30" s="44"/>
    </row>
    <row r="31" spans="1:10" ht="15.75" customHeight="1" x14ac:dyDescent="0.2">
      <c r="A31" s="53"/>
      <c r="B31" s="58" t="s">
        <v>90</v>
      </c>
      <c r="C31" s="50">
        <f>Produtividade!M$31</f>
        <v>194.75</v>
      </c>
      <c r="D31" s="57" t="s">
        <v>60</v>
      </c>
      <c r="E31" s="44"/>
      <c r="F31" s="53"/>
      <c r="G31" s="53"/>
      <c r="H31" s="53"/>
      <c r="I31" s="53"/>
      <c r="J31" s="44"/>
    </row>
    <row r="32" spans="1:10" ht="15.75" customHeight="1" x14ac:dyDescent="0.2">
      <c r="A32" s="53"/>
      <c r="B32" s="60" t="s">
        <v>91</v>
      </c>
      <c r="C32" s="110">
        <f>CEILING(C31,200)</f>
        <v>200</v>
      </c>
      <c r="D32" s="51" t="s">
        <v>60</v>
      </c>
      <c r="E32" s="44"/>
      <c r="F32" s="53"/>
      <c r="G32" s="53"/>
      <c r="H32" s="53"/>
      <c r="I32" s="53"/>
      <c r="J32" s="44"/>
    </row>
    <row r="33" spans="1:10" ht="15.75" customHeight="1" x14ac:dyDescent="0.2">
      <c r="A33" s="53"/>
      <c r="B33" s="58" t="s">
        <v>61</v>
      </c>
      <c r="C33" s="61">
        <f>Produtividade!N31</f>
        <v>1</v>
      </c>
      <c r="D33" s="57" t="s">
        <v>62</v>
      </c>
      <c r="E33" s="44"/>
      <c r="F33" s="53"/>
      <c r="G33" s="53"/>
      <c r="H33" s="53"/>
      <c r="I33" s="53"/>
      <c r="J33" s="44"/>
    </row>
    <row r="34" spans="1:10" ht="15.75" customHeight="1" x14ac:dyDescent="0.2">
      <c r="A34" s="53"/>
      <c r="B34" s="45"/>
      <c r="C34" s="46"/>
      <c r="D34" s="46"/>
      <c r="E34" s="44"/>
      <c r="F34" s="53"/>
      <c r="G34" s="53"/>
      <c r="H34" s="53"/>
      <c r="I34" s="53"/>
      <c r="J34" s="44"/>
    </row>
    <row r="35" spans="1:10" ht="15.75" customHeight="1" x14ac:dyDescent="0.2">
      <c r="A35" s="53"/>
      <c r="B35" s="905" t="s">
        <v>92</v>
      </c>
      <c r="C35" s="906"/>
      <c r="D35" s="906"/>
      <c r="E35" s="907"/>
      <c r="F35" s="44"/>
      <c r="G35" s="44"/>
      <c r="H35" s="53"/>
      <c r="I35" s="53"/>
      <c r="J35" s="44"/>
    </row>
    <row r="36" spans="1:10" ht="15.75" customHeight="1" x14ac:dyDescent="0.2">
      <c r="A36" s="53"/>
      <c r="B36" s="128" t="s">
        <v>93</v>
      </c>
      <c r="C36" s="129" t="s">
        <v>94</v>
      </c>
      <c r="D36" s="129" t="s">
        <v>95</v>
      </c>
      <c r="E36" s="130" t="s">
        <v>88</v>
      </c>
      <c r="F36" s="44"/>
      <c r="G36" s="44"/>
      <c r="H36" s="53"/>
      <c r="I36" s="53"/>
      <c r="J36" s="44"/>
    </row>
    <row r="37" spans="1:10" ht="15.75" customHeight="1" x14ac:dyDescent="0.2">
      <c r="A37" s="44"/>
      <c r="B37" s="131" t="s">
        <v>96</v>
      </c>
      <c r="C37" s="132">
        <f>C42</f>
        <v>1</v>
      </c>
      <c r="D37" s="133">
        <v>0</v>
      </c>
      <c r="E37" s="134">
        <f>C37+D37</f>
        <v>1</v>
      </c>
      <c r="F37" s="3"/>
      <c r="G37" s="44"/>
      <c r="H37" s="44"/>
      <c r="I37" s="44"/>
      <c r="J37" s="44"/>
    </row>
    <row r="38" spans="1:10" ht="15.75" customHeight="1" x14ac:dyDescent="0.2">
      <c r="A38" s="44"/>
      <c r="B38" s="135" t="s">
        <v>97</v>
      </c>
      <c r="C38" s="129" t="s">
        <v>98</v>
      </c>
      <c r="D38" s="136" t="s">
        <v>98</v>
      </c>
      <c r="E38" s="137">
        <f>E37</f>
        <v>1</v>
      </c>
      <c r="F38" s="138"/>
      <c r="G38" s="44"/>
      <c r="H38" s="44"/>
      <c r="I38" s="44"/>
      <c r="J38" s="44"/>
    </row>
    <row r="39" spans="1:10" ht="15.75" customHeight="1" x14ac:dyDescent="0.2">
      <c r="A39" s="44"/>
      <c r="B39" s="3"/>
      <c r="C39" s="44"/>
      <c r="D39" s="3"/>
      <c r="E39" s="3"/>
      <c r="F39" s="3"/>
      <c r="G39" s="44"/>
      <c r="H39" s="44"/>
      <c r="I39" s="44"/>
      <c r="J39" s="44"/>
    </row>
    <row r="40" spans="1:10" ht="15.75" customHeight="1" x14ac:dyDescent="0.2">
      <c r="A40" s="44"/>
      <c r="B40" s="905" t="s">
        <v>99</v>
      </c>
      <c r="C40" s="906"/>
      <c r="D40" s="906"/>
      <c r="E40" s="907"/>
      <c r="F40" s="3"/>
      <c r="G40" s="44"/>
      <c r="H40" s="44"/>
      <c r="I40" s="44"/>
      <c r="J40" s="44"/>
    </row>
    <row r="41" spans="1:10" ht="15.75" customHeight="1" x14ac:dyDescent="0.2">
      <c r="A41" s="44"/>
      <c r="B41" s="128" t="s">
        <v>93</v>
      </c>
      <c r="C41" s="129" t="s">
        <v>94</v>
      </c>
      <c r="D41" s="129" t="s">
        <v>95</v>
      </c>
      <c r="E41" s="130" t="s">
        <v>88</v>
      </c>
      <c r="F41" s="3"/>
      <c r="G41" s="44"/>
      <c r="H41" s="44"/>
      <c r="I41" s="44"/>
      <c r="J41" s="44"/>
    </row>
    <row r="42" spans="1:10" ht="15.75" customHeight="1" x14ac:dyDescent="0.2">
      <c r="A42" s="44"/>
      <c r="B42" s="131" t="s">
        <v>180</v>
      </c>
      <c r="C42" s="132">
        <f>C33</f>
        <v>1</v>
      </c>
      <c r="D42" s="133">
        <v>0</v>
      </c>
      <c r="E42" s="134">
        <f>C42+D42</f>
        <v>1</v>
      </c>
      <c r="F42" s="3"/>
      <c r="G42" s="44"/>
      <c r="H42" s="44"/>
      <c r="I42" s="44"/>
      <c r="J42" s="44"/>
    </row>
    <row r="43" spans="1:10" ht="15.75" customHeight="1" x14ac:dyDescent="0.2">
      <c r="A43" s="44"/>
      <c r="B43" s="135" t="s">
        <v>97</v>
      </c>
      <c r="C43" s="129" t="s">
        <v>98</v>
      </c>
      <c r="D43" s="136" t="s">
        <v>98</v>
      </c>
      <c r="E43" s="137">
        <f>E42</f>
        <v>1</v>
      </c>
      <c r="F43" s="3"/>
      <c r="G43" s="44"/>
      <c r="H43" s="44"/>
      <c r="I43" s="44"/>
      <c r="J43" s="44"/>
    </row>
    <row r="44" spans="1:10" ht="15.75" customHeight="1" x14ac:dyDescent="0.2">
      <c r="A44" s="3"/>
      <c r="B44" s="3"/>
      <c r="C44" s="3"/>
      <c r="D44" s="3"/>
      <c r="E44" s="3"/>
      <c r="F44" s="139"/>
      <c r="G44" s="139"/>
      <c r="H44" s="139"/>
      <c r="I44" s="139"/>
      <c r="J44" s="3"/>
    </row>
    <row r="45" spans="1:10" ht="15.75" customHeight="1" x14ac:dyDescent="0.2">
      <c r="A45" s="3"/>
      <c r="B45" s="140" t="s">
        <v>100</v>
      </c>
      <c r="C45" s="141"/>
      <c r="D45" s="141"/>
      <c r="E45" s="142" t="s">
        <v>101</v>
      </c>
      <c r="F45" s="141"/>
      <c r="G45" s="142" t="s">
        <v>102</v>
      </c>
      <c r="H45" s="141"/>
      <c r="I45" s="143" t="s">
        <v>67</v>
      </c>
      <c r="J45" s="44"/>
    </row>
    <row r="46" spans="1:10" ht="15.75" customHeight="1" x14ac:dyDescent="0.2">
      <c r="A46" s="3"/>
      <c r="B46" s="144" t="s">
        <v>103</v>
      </c>
      <c r="C46" s="144"/>
      <c r="D46" s="144"/>
      <c r="E46" s="133">
        <v>1</v>
      </c>
      <c r="F46" s="133" t="s">
        <v>104</v>
      </c>
      <c r="G46" s="145">
        <f>'Insumos, Materiais e Equipament'!D7</f>
        <v>4628.72</v>
      </c>
      <c r="H46" s="146" t="s">
        <v>105</v>
      </c>
      <c r="I46" s="145">
        <f>G46*E46</f>
        <v>4628.72</v>
      </c>
      <c r="J46" s="44"/>
    </row>
    <row r="47" spans="1:10" ht="15.75" customHeight="1" x14ac:dyDescent="0.2">
      <c r="A47" s="3"/>
      <c r="B47" s="144" t="s">
        <v>106</v>
      </c>
      <c r="C47" s="144"/>
      <c r="D47" s="144"/>
      <c r="E47" s="133">
        <v>0</v>
      </c>
      <c r="F47" s="133" t="s">
        <v>104</v>
      </c>
      <c r="G47" s="147">
        <f>G46/220*1.5</f>
        <v>31.55945454545455</v>
      </c>
      <c r="H47" s="146" t="s">
        <v>105</v>
      </c>
      <c r="I47" s="148">
        <f>E47*G47</f>
        <v>0</v>
      </c>
      <c r="J47" s="44"/>
    </row>
    <row r="48" spans="1:10" ht="15.75" customHeight="1" x14ac:dyDescent="0.2">
      <c r="A48" s="3"/>
      <c r="B48" s="144" t="s">
        <v>107</v>
      </c>
      <c r="C48" s="144"/>
      <c r="D48" s="149">
        <v>0</v>
      </c>
      <c r="E48" s="133">
        <v>1</v>
      </c>
      <c r="F48" s="133" t="s">
        <v>104</v>
      </c>
      <c r="G48" s="146">
        <f>G46*D48</f>
        <v>0</v>
      </c>
      <c r="H48" s="146" t="s">
        <v>105</v>
      </c>
      <c r="I48" s="145">
        <f>G48*D48</f>
        <v>0</v>
      </c>
      <c r="J48" s="44"/>
    </row>
    <row r="49" spans="1:10" ht="15.75" customHeight="1" x14ac:dyDescent="0.2">
      <c r="A49" s="3"/>
      <c r="B49" s="144" t="s">
        <v>108</v>
      </c>
      <c r="C49" s="144"/>
      <c r="D49" s="144"/>
      <c r="E49" s="144"/>
      <c r="F49" s="133" t="s">
        <v>104</v>
      </c>
      <c r="G49" s="147">
        <f>G46/220*2*8</f>
        <v>336.63418181818184</v>
      </c>
      <c r="H49" s="146" t="s">
        <v>105</v>
      </c>
      <c r="I49" s="145" t="s">
        <v>98</v>
      </c>
      <c r="J49" s="44"/>
    </row>
    <row r="50" spans="1:10" ht="15.75" customHeight="1" x14ac:dyDescent="0.2">
      <c r="A50" s="3"/>
      <c r="B50" s="144" t="s">
        <v>109</v>
      </c>
      <c r="C50" s="144"/>
      <c r="D50" s="144"/>
      <c r="E50" s="133">
        <v>0</v>
      </c>
      <c r="F50" s="133" t="s">
        <v>104</v>
      </c>
      <c r="G50" s="147">
        <f>G46*14.48%</f>
        <v>670.23865600000011</v>
      </c>
      <c r="H50" s="146" t="s">
        <v>105</v>
      </c>
      <c r="I50" s="145">
        <f>G50*E50</f>
        <v>0</v>
      </c>
      <c r="J50" s="44"/>
    </row>
    <row r="51" spans="1:10" ht="15.75" customHeight="1" x14ac:dyDescent="0.2">
      <c r="A51" s="3"/>
      <c r="B51" s="144" t="s">
        <v>110</v>
      </c>
      <c r="C51" s="144"/>
      <c r="D51" s="150">
        <f>'Encargos Sociais'!C44</f>
        <v>0.84350000000000003</v>
      </c>
      <c r="E51" s="144"/>
      <c r="F51" s="144"/>
      <c r="G51" s="144"/>
      <c r="H51" s="146" t="s">
        <v>105</v>
      </c>
      <c r="I51" s="145">
        <f>D51*G46</f>
        <v>3904.3253200000004</v>
      </c>
      <c r="J51" s="44"/>
    </row>
    <row r="52" spans="1:10" ht="15.75" customHeight="1" x14ac:dyDescent="0.2">
      <c r="A52" s="3"/>
      <c r="B52" s="144" t="s">
        <v>111</v>
      </c>
      <c r="C52" s="144"/>
      <c r="D52" s="144"/>
      <c r="E52" s="133">
        <v>1</v>
      </c>
      <c r="F52" s="133" t="s">
        <v>104</v>
      </c>
      <c r="G52" s="146" t="s">
        <v>98</v>
      </c>
      <c r="H52" s="146" t="s">
        <v>105</v>
      </c>
      <c r="I52" s="145" t="s">
        <v>98</v>
      </c>
      <c r="J52" s="44"/>
    </row>
    <row r="53" spans="1:10" ht="15.75" customHeight="1" x14ac:dyDescent="0.2">
      <c r="A53" s="3"/>
      <c r="B53" s="144" t="s">
        <v>112</v>
      </c>
      <c r="C53" s="144"/>
      <c r="D53" s="150">
        <v>0</v>
      </c>
      <c r="E53" s="133">
        <v>1</v>
      </c>
      <c r="F53" s="144"/>
      <c r="G53" s="146" t="s">
        <v>98</v>
      </c>
      <c r="H53" s="146" t="s">
        <v>105</v>
      </c>
      <c r="I53" s="145" t="s">
        <v>98</v>
      </c>
      <c r="J53" s="44"/>
    </row>
    <row r="54" spans="1:10" ht="15.75" customHeight="1" x14ac:dyDescent="0.2">
      <c r="A54" s="3"/>
      <c r="B54" s="151" t="s">
        <v>113</v>
      </c>
      <c r="C54" s="152"/>
      <c r="D54" s="152"/>
      <c r="E54" s="152"/>
      <c r="F54" s="153" t="s">
        <v>104</v>
      </c>
      <c r="G54" s="154">
        <f>SUM(I46:I53)</f>
        <v>8533.0453200000011</v>
      </c>
      <c r="H54" s="152"/>
      <c r="I54" s="155"/>
      <c r="J54" s="156">
        <f>G54</f>
        <v>8533.0453200000011</v>
      </c>
    </row>
    <row r="55" spans="1:10" ht="15.75" customHeight="1" x14ac:dyDescent="0.2">
      <c r="A55" s="3"/>
      <c r="B55" s="107"/>
      <c r="C55" s="107"/>
      <c r="D55" s="107"/>
      <c r="E55" s="107"/>
      <c r="F55" s="107"/>
      <c r="G55" s="107"/>
      <c r="H55" s="107"/>
      <c r="I55" s="107"/>
      <c r="J55" s="3"/>
    </row>
    <row r="56" spans="1:10" ht="15.75" customHeight="1" x14ac:dyDescent="0.2">
      <c r="A56" s="44"/>
      <c r="B56" s="140" t="s">
        <v>100</v>
      </c>
      <c r="C56" s="141"/>
      <c r="D56" s="141"/>
      <c r="E56" s="142" t="s">
        <v>101</v>
      </c>
      <c r="F56" s="141"/>
      <c r="G56" s="157" t="s">
        <v>114</v>
      </c>
      <c r="H56" s="141"/>
      <c r="I56" s="143" t="s">
        <v>67</v>
      </c>
      <c r="J56" s="44"/>
    </row>
    <row r="57" spans="1:10" ht="15.75" customHeight="1" x14ac:dyDescent="0.2">
      <c r="A57" s="44"/>
      <c r="B57" s="144"/>
      <c r="C57" s="144" t="s">
        <v>115</v>
      </c>
      <c r="D57" s="158"/>
      <c r="E57" s="159">
        <v>2</v>
      </c>
      <c r="F57" s="144" t="s">
        <v>116</v>
      </c>
      <c r="G57" s="160">
        <f>'Banco de Preços'!$I$10</f>
        <v>88.73</v>
      </c>
      <c r="H57" s="144" t="s">
        <v>117</v>
      </c>
      <c r="I57" s="161">
        <f t="shared" ref="I57:I62" si="2">E57*G57/12</f>
        <v>14.788333333333334</v>
      </c>
      <c r="J57" s="44"/>
    </row>
    <row r="58" spans="1:10" ht="15.75" customHeight="1" x14ac:dyDescent="0.2">
      <c r="A58" s="44"/>
      <c r="B58" s="144"/>
      <c r="C58" s="144" t="s">
        <v>118</v>
      </c>
      <c r="D58" s="158"/>
      <c r="E58" s="159">
        <v>2</v>
      </c>
      <c r="F58" s="144" t="s">
        <v>119</v>
      </c>
      <c r="G58" s="160">
        <f>'Banco de Preços'!$I$11</f>
        <v>19.559999999999999</v>
      </c>
      <c r="H58" s="144" t="s">
        <v>120</v>
      </c>
      <c r="I58" s="161">
        <f t="shared" si="2"/>
        <v>3.26</v>
      </c>
      <c r="J58" s="44"/>
    </row>
    <row r="59" spans="1:10" ht="15.75" customHeight="1" x14ac:dyDescent="0.2">
      <c r="A59" s="44"/>
      <c r="B59" s="144"/>
      <c r="C59" s="144" t="s">
        <v>181</v>
      </c>
      <c r="D59" s="158"/>
      <c r="E59" s="159">
        <v>2</v>
      </c>
      <c r="F59" s="144" t="s">
        <v>122</v>
      </c>
      <c r="G59" s="160">
        <f>'Insumos, Materiais e Equipament'!$D$23</f>
        <v>70.099999999999994</v>
      </c>
      <c r="H59" s="144" t="s">
        <v>120</v>
      </c>
      <c r="I59" s="161">
        <f t="shared" si="2"/>
        <v>11.683333333333332</v>
      </c>
      <c r="J59" s="44"/>
    </row>
    <row r="60" spans="1:10" ht="15.75" customHeight="1" x14ac:dyDescent="0.2">
      <c r="A60" s="44"/>
      <c r="B60" s="144"/>
      <c r="C60" s="144" t="s">
        <v>123</v>
      </c>
      <c r="D60" s="158"/>
      <c r="E60" s="159">
        <v>2</v>
      </c>
      <c r="F60" s="144" t="s">
        <v>122</v>
      </c>
      <c r="G60" s="160">
        <f>'Insumos, Materiais e Equipament'!$D$51</f>
        <v>49.11</v>
      </c>
      <c r="H60" s="144" t="s">
        <v>120</v>
      </c>
      <c r="I60" s="161">
        <f t="shared" si="2"/>
        <v>8.1850000000000005</v>
      </c>
      <c r="J60" s="44"/>
    </row>
    <row r="61" spans="1:10" ht="15.75" customHeight="1" x14ac:dyDescent="0.2">
      <c r="A61" s="44"/>
      <c r="B61" s="144"/>
      <c r="C61" s="144" t="s">
        <v>182</v>
      </c>
      <c r="D61" s="158"/>
      <c r="E61" s="159">
        <v>2</v>
      </c>
      <c r="F61" s="144" t="s">
        <v>122</v>
      </c>
      <c r="G61" s="160">
        <f>'Banco de Preços'!$I$8</f>
        <v>49.5</v>
      </c>
      <c r="H61" s="144" t="s">
        <v>120</v>
      </c>
      <c r="I61" s="161">
        <f t="shared" si="2"/>
        <v>8.25</v>
      </c>
      <c r="J61" s="44"/>
    </row>
    <row r="62" spans="1:10" ht="15.75" customHeight="1" x14ac:dyDescent="0.2">
      <c r="A62" s="44"/>
      <c r="B62" s="144"/>
      <c r="C62" s="144" t="s">
        <v>125</v>
      </c>
      <c r="D62" s="158"/>
      <c r="E62" s="159">
        <v>2</v>
      </c>
      <c r="F62" s="144" t="s">
        <v>119</v>
      </c>
      <c r="G62" s="160">
        <f>'Banco de Preços'!$I$37</f>
        <v>26.16</v>
      </c>
      <c r="H62" s="144" t="s">
        <v>120</v>
      </c>
      <c r="I62" s="161">
        <f t="shared" si="2"/>
        <v>4.3600000000000003</v>
      </c>
      <c r="J62" s="141"/>
    </row>
    <row r="63" spans="1:10" ht="15.75" customHeight="1" x14ac:dyDescent="0.2">
      <c r="A63" s="44"/>
      <c r="B63" s="152" t="s">
        <v>126</v>
      </c>
      <c r="C63" s="152"/>
      <c r="D63" s="162"/>
      <c r="E63" s="163"/>
      <c r="F63" s="152" t="s">
        <v>127</v>
      </c>
      <c r="G63" s="164">
        <v>1</v>
      </c>
      <c r="H63" s="153" t="s">
        <v>128</v>
      </c>
      <c r="I63" s="165">
        <f>SUM(I57:I62)</f>
        <v>50.526666666666664</v>
      </c>
      <c r="J63" s="166">
        <f>I63*G63</f>
        <v>50.526666666666664</v>
      </c>
    </row>
    <row r="64" spans="1:10" ht="15.75" customHeight="1" x14ac:dyDescent="0.2">
      <c r="A64" s="44"/>
      <c r="B64" s="44"/>
      <c r="C64" s="44"/>
      <c r="D64" s="167"/>
      <c r="E64" s="168"/>
      <c r="F64" s="44"/>
      <c r="G64" s="169"/>
      <c r="H64" s="46"/>
      <c r="I64" s="170"/>
      <c r="J64" s="171"/>
    </row>
    <row r="65" spans="1:10" ht="15.75" customHeight="1" x14ac:dyDescent="0.2">
      <c r="A65" s="172"/>
      <c r="B65" s="140" t="s">
        <v>129</v>
      </c>
      <c r="C65" s="141"/>
      <c r="D65" s="141"/>
      <c r="E65" s="142" t="s">
        <v>101</v>
      </c>
      <c r="F65" s="141"/>
      <c r="G65" s="142" t="s">
        <v>102</v>
      </c>
      <c r="H65" s="141"/>
      <c r="I65" s="143" t="s">
        <v>67</v>
      </c>
      <c r="J65" s="173"/>
    </row>
    <row r="66" spans="1:10" ht="15.75" customHeight="1" x14ac:dyDescent="0.2">
      <c r="A66" s="172"/>
      <c r="B66" s="144" t="s">
        <v>130</v>
      </c>
      <c r="C66" s="144"/>
      <c r="D66" s="144"/>
      <c r="E66" s="174">
        <v>1</v>
      </c>
      <c r="F66" s="133" t="s">
        <v>131</v>
      </c>
      <c r="G66" s="161">
        <f>'Insumos, Materiais e Equipament'!$D$16</f>
        <v>375</v>
      </c>
      <c r="H66" s="146" t="s">
        <v>105</v>
      </c>
      <c r="I66" s="161">
        <f>E66*G66</f>
        <v>375</v>
      </c>
      <c r="J66" s="173"/>
    </row>
    <row r="67" spans="1:10" ht="15.75" customHeight="1" x14ac:dyDescent="0.2">
      <c r="A67" s="172"/>
      <c r="B67" s="152" t="s">
        <v>132</v>
      </c>
      <c r="C67" s="152"/>
      <c r="D67" s="152"/>
      <c r="E67" s="175">
        <f>E66</f>
        <v>1</v>
      </c>
      <c r="F67" s="153" t="s">
        <v>131</v>
      </c>
      <c r="G67" s="165">
        <f>$C$7*'Insumos, Materiais e Equipament'!$D$17*2-0.06*G46</f>
        <v>-37.72320000000002</v>
      </c>
      <c r="H67" s="176" t="s">
        <v>105</v>
      </c>
      <c r="I67" s="165">
        <v>0</v>
      </c>
      <c r="J67" s="44"/>
    </row>
    <row r="68" spans="1:10" ht="15.75" customHeight="1" x14ac:dyDescent="0.2">
      <c r="A68" s="172"/>
      <c r="B68" s="152" t="s">
        <v>113</v>
      </c>
      <c r="C68" s="152"/>
      <c r="D68" s="162"/>
      <c r="E68" s="177"/>
      <c r="F68" s="153" t="s">
        <v>131</v>
      </c>
      <c r="G68" s="165">
        <f>TRUNC(SUM(I66:I67),2)</f>
        <v>375</v>
      </c>
      <c r="H68" s="152"/>
      <c r="I68" s="178" t="s">
        <v>105</v>
      </c>
      <c r="J68" s="166">
        <f>G68</f>
        <v>375</v>
      </c>
    </row>
    <row r="69" spans="1:10" ht="15.75" customHeight="1" x14ac:dyDescent="0.2">
      <c r="A69" s="3"/>
      <c r="B69" s="107"/>
      <c r="C69" s="107"/>
      <c r="D69" s="107"/>
      <c r="E69" s="107"/>
      <c r="F69" s="107"/>
      <c r="G69" s="107"/>
      <c r="H69" s="107"/>
      <c r="I69" s="107"/>
      <c r="J69" s="3"/>
    </row>
    <row r="70" spans="1:10" ht="15.75" customHeight="1" x14ac:dyDescent="0.2">
      <c r="A70" s="3"/>
      <c r="B70" s="905" t="s">
        <v>133</v>
      </c>
      <c r="C70" s="906"/>
      <c r="D70" s="179" t="s">
        <v>134</v>
      </c>
      <c r="E70" s="179" t="s">
        <v>135</v>
      </c>
      <c r="F70" s="179"/>
      <c r="G70" s="179" t="s">
        <v>136</v>
      </c>
      <c r="H70" s="179"/>
      <c r="I70" s="897" t="s">
        <v>137</v>
      </c>
      <c r="J70" s="885"/>
    </row>
    <row r="71" spans="1:10" ht="15.75" customHeight="1" x14ac:dyDescent="0.2">
      <c r="A71" s="3"/>
      <c r="B71" s="915" t="s">
        <v>183</v>
      </c>
      <c r="C71" s="916"/>
      <c r="D71" s="919">
        <v>200</v>
      </c>
      <c r="E71" s="180" t="s">
        <v>138</v>
      </c>
      <c r="F71" s="180" t="s">
        <v>139</v>
      </c>
      <c r="G71" s="180" t="s">
        <v>138</v>
      </c>
      <c r="H71" s="180" t="s">
        <v>139</v>
      </c>
      <c r="I71" s="921">
        <f>(D71*E72)*G72+(D71*F72)*H72</f>
        <v>41667.199999999997</v>
      </c>
      <c r="J71" s="916"/>
    </row>
    <row r="72" spans="1:10" ht="15.75" customHeight="1" x14ac:dyDescent="0.2">
      <c r="A72" s="3"/>
      <c r="B72" s="917"/>
      <c r="C72" s="918"/>
      <c r="D72" s="920"/>
      <c r="E72" s="181">
        <v>0.7</v>
      </c>
      <c r="F72" s="181">
        <f>1-E72</f>
        <v>0.30000000000000004</v>
      </c>
      <c r="G72" s="182">
        <f>'Insumos, Materiais e Equipament'!D78</f>
        <v>259.75</v>
      </c>
      <c r="H72" s="182">
        <f>'Insumos, Materiais e Equipament'!D77</f>
        <v>88.37</v>
      </c>
      <c r="I72" s="917"/>
      <c r="J72" s="918"/>
    </row>
    <row r="73" spans="1:10" ht="15.75" customHeight="1" x14ac:dyDescent="0.2">
      <c r="A73" s="3"/>
      <c r="B73" s="912" t="s">
        <v>140</v>
      </c>
      <c r="C73" s="883"/>
      <c r="D73" s="883"/>
      <c r="E73" s="883"/>
      <c r="F73" s="883"/>
      <c r="G73" s="883"/>
      <c r="H73" s="885"/>
      <c r="I73" s="922">
        <f>C33</f>
        <v>1</v>
      </c>
      <c r="J73" s="885"/>
    </row>
    <row r="74" spans="1:10" ht="15.75" customHeight="1" x14ac:dyDescent="0.2">
      <c r="A74" s="3"/>
      <c r="B74" s="912" t="s">
        <v>141</v>
      </c>
      <c r="C74" s="883"/>
      <c r="D74" s="883"/>
      <c r="E74" s="883"/>
      <c r="F74" s="883"/>
      <c r="G74" s="883"/>
      <c r="H74" s="885"/>
      <c r="I74" s="911">
        <f>I71*I73</f>
        <v>41667.199999999997</v>
      </c>
      <c r="J74" s="885"/>
    </row>
    <row r="75" spans="1:10" ht="15.7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ht="15.75" customHeight="1" x14ac:dyDescent="0.2">
      <c r="A76" s="3"/>
      <c r="B76" s="905" t="s">
        <v>142</v>
      </c>
      <c r="C76" s="906"/>
      <c r="D76" s="906"/>
      <c r="E76" s="906"/>
      <c r="F76" s="179" t="s">
        <v>94</v>
      </c>
      <c r="G76" s="905" t="s">
        <v>143</v>
      </c>
      <c r="H76" s="906"/>
      <c r="I76" s="897" t="s">
        <v>137</v>
      </c>
      <c r="J76" s="885"/>
    </row>
    <row r="77" spans="1:10" ht="15.75" customHeight="1" x14ac:dyDescent="0.2">
      <c r="A77" s="3"/>
      <c r="B77" s="913" t="s">
        <v>100</v>
      </c>
      <c r="C77" s="883"/>
      <c r="D77" s="883"/>
      <c r="E77" s="885"/>
      <c r="F77" s="183">
        <f>C37</f>
        <v>1</v>
      </c>
      <c r="G77" s="914">
        <f>SUM(J68,J63,J54)</f>
        <v>8958.5719866666677</v>
      </c>
      <c r="H77" s="885"/>
      <c r="I77" s="914">
        <f>G77*F77</f>
        <v>8958.5719866666677</v>
      </c>
      <c r="J77" s="885"/>
    </row>
    <row r="78" spans="1:10" ht="15.75" customHeight="1" x14ac:dyDescent="0.2">
      <c r="A78" s="3"/>
      <c r="B78" s="912" t="s">
        <v>144</v>
      </c>
      <c r="C78" s="883"/>
      <c r="D78" s="883"/>
      <c r="E78" s="883"/>
      <c r="F78" s="883"/>
      <c r="G78" s="883"/>
      <c r="H78" s="885"/>
      <c r="I78" s="914">
        <f>SUM(I77)</f>
        <v>8958.5719866666677</v>
      </c>
      <c r="J78" s="885"/>
    </row>
    <row r="79" spans="1:10" ht="15.7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ht="15.75" customHeight="1" x14ac:dyDescent="0.2">
      <c r="A80" s="3"/>
      <c r="B80" s="895" t="s">
        <v>65</v>
      </c>
      <c r="C80" s="883"/>
      <c r="D80" s="883"/>
      <c r="E80" s="883"/>
      <c r="F80" s="883"/>
      <c r="G80" s="883"/>
      <c r="H80" s="883"/>
      <c r="I80" s="883"/>
      <c r="J80" s="885"/>
    </row>
    <row r="81" spans="1:10" ht="15.75" customHeight="1" x14ac:dyDescent="0.2">
      <c r="A81" s="3"/>
      <c r="B81" s="64"/>
      <c r="C81" s="64"/>
      <c r="D81" s="64"/>
      <c r="E81" s="65"/>
      <c r="F81" s="66"/>
      <c r="G81" s="64"/>
      <c r="H81" s="64"/>
      <c r="I81" s="64"/>
      <c r="J81" s="3"/>
    </row>
    <row r="82" spans="1:10" ht="15.75" customHeight="1" x14ac:dyDescent="0.25">
      <c r="A82" s="3"/>
      <c r="B82" s="67" t="s">
        <v>66</v>
      </c>
      <c r="C82" s="68"/>
      <c r="D82" s="68"/>
      <c r="E82" s="68"/>
      <c r="F82" s="68"/>
      <c r="G82" s="68"/>
      <c r="H82" s="68"/>
      <c r="I82" s="68"/>
      <c r="J82" s="69" t="s">
        <v>67</v>
      </c>
    </row>
    <row r="83" spans="1:10" ht="15.75" customHeight="1" x14ac:dyDescent="0.25">
      <c r="A83" s="3"/>
      <c r="B83" s="70" t="s">
        <v>68</v>
      </c>
      <c r="C83" s="71"/>
      <c r="D83" s="71"/>
      <c r="E83" s="71"/>
      <c r="F83" s="72"/>
      <c r="G83" s="71"/>
      <c r="H83" s="71"/>
      <c r="I83" s="71"/>
      <c r="J83" s="73">
        <f>I78+I74</f>
        <v>50625.771986666667</v>
      </c>
    </row>
    <row r="84" spans="1:10" ht="15.75" customHeight="1" x14ac:dyDescent="0.25">
      <c r="A84" s="3"/>
      <c r="B84" s="75" t="s">
        <v>69</v>
      </c>
      <c r="C84" s="64"/>
      <c r="D84" s="64"/>
      <c r="E84" s="64"/>
      <c r="F84" s="76"/>
      <c r="G84" s="64"/>
      <c r="H84" s="64"/>
      <c r="I84" s="77">
        <f>'ADM - LOCAL'!J75</f>
        <v>4.6434248054014624E-2</v>
      </c>
      <c r="J84" s="78">
        <f>TRUNC(J83*I84,2)</f>
        <v>2350.7600000000002</v>
      </c>
    </row>
    <row r="85" spans="1:10" ht="15.75" customHeight="1" x14ac:dyDescent="0.25">
      <c r="A85" s="3"/>
      <c r="B85" s="75" t="s">
        <v>70</v>
      </c>
      <c r="C85" s="64"/>
      <c r="D85" s="64"/>
      <c r="E85" s="64"/>
      <c r="F85" s="76"/>
      <c r="G85" s="64"/>
      <c r="H85" s="64"/>
      <c r="I85" s="79"/>
      <c r="J85" s="78">
        <f>J83+J84</f>
        <v>52976.531986666669</v>
      </c>
    </row>
    <row r="86" spans="1:10" ht="15.75" customHeight="1" x14ac:dyDescent="0.25">
      <c r="A86" s="3"/>
      <c r="B86" s="117" t="s">
        <v>63</v>
      </c>
      <c r="C86" s="68"/>
      <c r="D86" s="68"/>
      <c r="E86" s="68"/>
      <c r="F86" s="118"/>
      <c r="G86" s="68"/>
      <c r="H86" s="208"/>
      <c r="I86" s="119" t="s">
        <v>41</v>
      </c>
      <c r="J86" s="209">
        <f>C32</f>
        <v>200</v>
      </c>
    </row>
    <row r="87" spans="1:10" ht="15.75" customHeight="1" x14ac:dyDescent="0.2">
      <c r="A87" s="3"/>
      <c r="B87" s="64"/>
      <c r="C87" s="64"/>
      <c r="D87" s="64"/>
      <c r="E87" s="64"/>
      <c r="F87" s="76"/>
      <c r="G87" s="64"/>
      <c r="H87" s="64"/>
      <c r="I87" s="210"/>
      <c r="J87" s="207"/>
    </row>
    <row r="88" spans="1:10" ht="15.75" customHeight="1" x14ac:dyDescent="0.25">
      <c r="A88" s="3"/>
      <c r="B88" s="67" t="s">
        <v>71</v>
      </c>
      <c r="C88" s="68"/>
      <c r="D88" s="68"/>
      <c r="E88" s="123"/>
      <c r="F88" s="124"/>
      <c r="G88" s="68"/>
      <c r="H88" s="68"/>
      <c r="I88" s="125" t="s">
        <v>184</v>
      </c>
      <c r="J88" s="126">
        <f>TRUNC(J85/J86,2)</f>
        <v>264.88</v>
      </c>
    </row>
    <row r="89" spans="1:10" ht="15.75" customHeight="1" x14ac:dyDescent="0.25">
      <c r="A89" s="3"/>
      <c r="B89" s="92" t="s">
        <v>73</v>
      </c>
      <c r="C89" s="93"/>
      <c r="D89" s="93"/>
      <c r="E89" s="94"/>
      <c r="F89" s="95"/>
      <c r="G89" s="93"/>
      <c r="H89" s="93"/>
      <c r="I89" s="96">
        <f>'BDI - Desonerado'!D25</f>
        <v>0.29899999999999999</v>
      </c>
      <c r="J89" s="97">
        <f>TRUNC(J88*I89,2)</f>
        <v>79.19</v>
      </c>
    </row>
    <row r="90" spans="1:10" ht="15.75" customHeight="1" x14ac:dyDescent="0.25">
      <c r="A90" s="3"/>
      <c r="B90" s="98" t="s">
        <v>74</v>
      </c>
      <c r="C90" s="71"/>
      <c r="D90" s="71"/>
      <c r="E90" s="99"/>
      <c r="F90" s="100"/>
      <c r="G90" s="71"/>
      <c r="H90" s="71"/>
      <c r="I90" s="101" t="s">
        <v>184</v>
      </c>
      <c r="J90" s="102">
        <f>J88+J89</f>
        <v>344.07</v>
      </c>
    </row>
    <row r="91" spans="1:10" ht="15.75" customHeight="1" x14ac:dyDescent="0.2"/>
    <row r="92" spans="1:10" ht="15.75" customHeight="1" x14ac:dyDescent="0.2"/>
    <row r="93" spans="1:10" ht="15.75" customHeight="1" x14ac:dyDescent="0.2"/>
    <row r="94" spans="1:10" ht="15.75" customHeight="1" x14ac:dyDescent="0.2"/>
    <row r="95" spans="1:10" ht="15.75" customHeight="1" x14ac:dyDescent="0.2"/>
    <row r="96" spans="1:10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</sheetData>
  <mergeCells count="35">
    <mergeCell ref="B2:J2"/>
    <mergeCell ref="B3:J3"/>
    <mergeCell ref="B4:J4"/>
    <mergeCell ref="B6:D6"/>
    <mergeCell ref="G6:J6"/>
    <mergeCell ref="B11:C11"/>
    <mergeCell ref="B12:J12"/>
    <mergeCell ref="B14:J14"/>
    <mergeCell ref="C15:D15"/>
    <mergeCell ref="C16:D16"/>
    <mergeCell ref="C17:D17"/>
    <mergeCell ref="C18:D18"/>
    <mergeCell ref="C19:D19"/>
    <mergeCell ref="B20:I20"/>
    <mergeCell ref="B22:D22"/>
    <mergeCell ref="B35:E35"/>
    <mergeCell ref="B40:E40"/>
    <mergeCell ref="B70:C70"/>
    <mergeCell ref="I70:J70"/>
    <mergeCell ref="D71:D72"/>
    <mergeCell ref="I71:J72"/>
    <mergeCell ref="B80:J80"/>
    <mergeCell ref="B71:C72"/>
    <mergeCell ref="B73:H73"/>
    <mergeCell ref="I73:J73"/>
    <mergeCell ref="B74:H74"/>
    <mergeCell ref="I74:J74"/>
    <mergeCell ref="G76:H76"/>
    <mergeCell ref="I76:J76"/>
    <mergeCell ref="B76:E76"/>
    <mergeCell ref="B77:E77"/>
    <mergeCell ref="G77:H77"/>
    <mergeCell ref="I77:J77"/>
    <mergeCell ref="B78:H78"/>
    <mergeCell ref="I78:J78"/>
  </mergeCells>
  <pageMargins left="0.75" right="0.75" top="1" bottom="1" header="0" footer="0"/>
  <pageSetup paperSize="9" fitToHeight="0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  <pageSetUpPr fitToPage="1"/>
  </sheetPr>
  <dimension ref="A1:P963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6" customWidth="1"/>
  </cols>
  <sheetData>
    <row r="1" spans="1:10" ht="23.2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60" customHeight="1" x14ac:dyDescent="0.2">
      <c r="A2" s="43"/>
      <c r="B2" s="898"/>
      <c r="C2" s="883"/>
      <c r="D2" s="883"/>
      <c r="E2" s="883"/>
      <c r="F2" s="883"/>
      <c r="G2" s="883"/>
      <c r="H2" s="883"/>
      <c r="I2" s="883"/>
      <c r="J2" s="885"/>
    </row>
    <row r="3" spans="1:10" ht="12.75" x14ac:dyDescent="0.2">
      <c r="A3" s="44"/>
      <c r="B3" s="899" t="str">
        <f>UPPER(Base!C9)</f>
        <v>EXECUÇÃO DE DRAGAGEM DE RIO COM USO DE DRAGA.</v>
      </c>
      <c r="C3" s="883"/>
      <c r="D3" s="883"/>
      <c r="E3" s="883"/>
      <c r="F3" s="883"/>
      <c r="G3" s="883"/>
      <c r="H3" s="883"/>
      <c r="I3" s="883"/>
      <c r="J3" s="885"/>
    </row>
    <row r="4" spans="1:10" ht="12.75" x14ac:dyDescent="0.2">
      <c r="A4" s="45"/>
      <c r="B4" s="900" t="s">
        <v>36</v>
      </c>
      <c r="C4" s="883"/>
      <c r="D4" s="883"/>
      <c r="E4" s="883"/>
      <c r="F4" s="883"/>
      <c r="G4" s="883"/>
      <c r="H4" s="883"/>
      <c r="I4" s="883"/>
      <c r="J4" s="885"/>
    </row>
    <row r="5" spans="1:10" ht="12.75" x14ac:dyDescent="0.2">
      <c r="A5" s="46"/>
      <c r="B5" s="47"/>
      <c r="C5" s="47"/>
      <c r="D5" s="47"/>
      <c r="E5" s="47"/>
      <c r="F5" s="47"/>
      <c r="G5" s="47"/>
      <c r="H5" s="47"/>
      <c r="I5" s="47"/>
      <c r="J5" s="47"/>
    </row>
    <row r="6" spans="1:10" ht="17.25" x14ac:dyDescent="0.2">
      <c r="A6" s="45"/>
      <c r="B6" s="897" t="s">
        <v>37</v>
      </c>
      <c r="C6" s="883"/>
      <c r="D6" s="885"/>
      <c r="E6" s="45"/>
      <c r="F6" s="45"/>
      <c r="G6" s="902"/>
      <c r="H6" s="888"/>
      <c r="I6" s="888"/>
      <c r="J6" s="888"/>
    </row>
    <row r="7" spans="1:10" ht="17.25" customHeight="1" x14ac:dyDescent="0.2">
      <c r="A7" s="45"/>
      <c r="B7" s="49" t="s">
        <v>38</v>
      </c>
      <c r="C7" s="50">
        <f>'ADM - LOCAL'!C10</f>
        <v>25</v>
      </c>
      <c r="D7" s="51" t="s">
        <v>39</v>
      </c>
      <c r="E7" s="47"/>
      <c r="F7" s="47"/>
      <c r="G7" s="52"/>
      <c r="H7" s="52"/>
      <c r="I7" s="52"/>
      <c r="J7" s="52"/>
    </row>
    <row r="8" spans="1:10" ht="17.25" customHeight="1" x14ac:dyDescent="0.2">
      <c r="A8" s="45"/>
      <c r="B8" s="49" t="s">
        <v>40</v>
      </c>
      <c r="C8" s="50">
        <v>8</v>
      </c>
      <c r="D8" s="51" t="s">
        <v>41</v>
      </c>
      <c r="E8" s="47"/>
      <c r="F8" s="47"/>
      <c r="G8" s="52"/>
      <c r="H8" s="52"/>
      <c r="I8" s="52"/>
      <c r="J8" s="52"/>
    </row>
    <row r="9" spans="1:10" ht="17.25" customHeight="1" x14ac:dyDescent="0.2">
      <c r="A9" s="45"/>
      <c r="B9" s="49" t="s">
        <v>42</v>
      </c>
      <c r="C9" s="50">
        <f>C8*60</f>
        <v>480</v>
      </c>
      <c r="D9" s="51" t="s">
        <v>43</v>
      </c>
      <c r="E9" s="47"/>
      <c r="F9" s="47"/>
      <c r="G9" s="52"/>
      <c r="H9" s="52"/>
      <c r="I9" s="52"/>
      <c r="J9" s="52"/>
    </row>
    <row r="10" spans="1:10" ht="12.75" x14ac:dyDescent="0.2">
      <c r="A10" s="44"/>
      <c r="B10" s="53"/>
      <c r="C10" s="53"/>
      <c r="D10" s="53"/>
      <c r="E10" s="53"/>
      <c r="F10" s="53"/>
      <c r="G10" s="47"/>
      <c r="H10" s="47"/>
      <c r="I10" s="47"/>
      <c r="J10" s="44"/>
    </row>
    <row r="11" spans="1:10" ht="12.75" x14ac:dyDescent="0.2">
      <c r="A11" s="44"/>
      <c r="B11" s="896" t="s">
        <v>44</v>
      </c>
      <c r="C11" s="885"/>
      <c r="D11" s="53"/>
      <c r="E11" s="53"/>
      <c r="F11" s="53"/>
      <c r="G11" s="47"/>
      <c r="H11" s="47"/>
      <c r="I11" s="47"/>
      <c r="J11" s="44"/>
    </row>
    <row r="12" spans="1:10" ht="12.75" x14ac:dyDescent="0.2">
      <c r="A12" s="44"/>
      <c r="B12" s="903" t="s">
        <v>45</v>
      </c>
      <c r="C12" s="883"/>
      <c r="D12" s="883"/>
      <c r="E12" s="883"/>
      <c r="F12" s="883"/>
      <c r="G12" s="883"/>
      <c r="H12" s="883"/>
      <c r="I12" s="883"/>
      <c r="J12" s="885"/>
    </row>
    <row r="13" spans="1:10" ht="12.75" x14ac:dyDescent="0.2">
      <c r="A13" s="44"/>
      <c r="B13" s="53"/>
      <c r="C13" s="53"/>
      <c r="D13" s="53"/>
      <c r="E13" s="53"/>
      <c r="F13" s="53"/>
      <c r="G13" s="47"/>
      <c r="H13" s="47"/>
      <c r="I13" s="47"/>
      <c r="J13" s="44"/>
    </row>
    <row r="14" spans="1:10" ht="17.25" x14ac:dyDescent="0.2">
      <c r="A14" s="44"/>
      <c r="B14" s="897" t="s">
        <v>75</v>
      </c>
      <c r="C14" s="883"/>
      <c r="D14" s="883"/>
      <c r="E14" s="883"/>
      <c r="F14" s="883"/>
      <c r="G14" s="883"/>
      <c r="H14" s="883"/>
      <c r="I14" s="883"/>
      <c r="J14" s="885"/>
    </row>
    <row r="15" spans="1:10" ht="36" x14ac:dyDescent="0.2">
      <c r="A15" s="53"/>
      <c r="B15" s="58" t="s">
        <v>76</v>
      </c>
      <c r="C15" s="908" t="s">
        <v>77</v>
      </c>
      <c r="D15" s="885"/>
      <c r="E15" s="58" t="s">
        <v>78</v>
      </c>
      <c r="F15" s="58" t="s">
        <v>79</v>
      </c>
      <c r="G15" s="58" t="s">
        <v>80</v>
      </c>
      <c r="H15" s="58" t="s">
        <v>81</v>
      </c>
      <c r="I15" s="55" t="s">
        <v>82</v>
      </c>
      <c r="J15" s="55" t="s">
        <v>83</v>
      </c>
    </row>
    <row r="16" spans="1:10" ht="12.75" x14ac:dyDescent="0.2">
      <c r="A16" s="53"/>
      <c r="B16" s="57">
        <v>1</v>
      </c>
      <c r="C16" s="904" t="s">
        <v>84</v>
      </c>
      <c r="D16" s="885"/>
      <c r="E16" s="104">
        <f>Produtividade!D28</f>
        <v>22952</v>
      </c>
      <c r="F16" s="105">
        <f>Produtividade!E28</f>
        <v>4.5</v>
      </c>
      <c r="G16" s="57">
        <v>0.01</v>
      </c>
      <c r="H16" s="50">
        <f t="shared" ref="H16:H19" si="0">TRUNC(E16*F16,2)</f>
        <v>103284</v>
      </c>
      <c r="I16" s="50">
        <v>1</v>
      </c>
      <c r="J16" s="50">
        <f t="shared" ref="J16:J19" si="1">TRUNC(G16*H16*I16,2)</f>
        <v>1032.8399999999999</v>
      </c>
    </row>
    <row r="17" spans="1:16" ht="12.75" x14ac:dyDescent="0.2">
      <c r="A17" s="53"/>
      <c r="B17" s="57">
        <v>2</v>
      </c>
      <c r="C17" s="904" t="s">
        <v>85</v>
      </c>
      <c r="D17" s="885"/>
      <c r="E17" s="50">
        <f>Produtividade!D26</f>
        <v>69800</v>
      </c>
      <c r="F17" s="105">
        <f>Produtividade!E26</f>
        <v>20</v>
      </c>
      <c r="G17" s="57">
        <v>0.01</v>
      </c>
      <c r="H17" s="50">
        <f t="shared" si="0"/>
        <v>1396000</v>
      </c>
      <c r="I17" s="50">
        <v>0.3</v>
      </c>
      <c r="J17" s="50">
        <f t="shared" si="1"/>
        <v>4188</v>
      </c>
    </row>
    <row r="18" spans="1:16" ht="12.75" x14ac:dyDescent="0.2">
      <c r="A18" s="53"/>
      <c r="B18" s="57">
        <v>3</v>
      </c>
      <c r="C18" s="904" t="s">
        <v>86</v>
      </c>
      <c r="D18" s="885"/>
      <c r="E18" s="50">
        <f>TRUNC('8. Comp 6. Remoção de Plantas A'!C24*'8. Comp 6. Remoção de Plantas A'!C26,2)</f>
        <v>25600</v>
      </c>
      <c r="F18" s="105">
        <f>'8. Comp 6. Remoção de Plantas A'!C25</f>
        <v>20</v>
      </c>
      <c r="G18" s="57">
        <v>0.01</v>
      </c>
      <c r="H18" s="50">
        <f t="shared" si="0"/>
        <v>512000</v>
      </c>
      <c r="I18" s="50">
        <v>0.3</v>
      </c>
      <c r="J18" s="50">
        <f t="shared" si="1"/>
        <v>1536</v>
      </c>
    </row>
    <row r="19" spans="1:16" ht="12.75" x14ac:dyDescent="0.2">
      <c r="A19" s="53"/>
      <c r="B19" s="57">
        <v>4</v>
      </c>
      <c r="C19" s="904" t="s">
        <v>87</v>
      </c>
      <c r="D19" s="885"/>
      <c r="E19" s="50">
        <f>Produtividade!D27</f>
        <v>69000</v>
      </c>
      <c r="F19" s="105">
        <f>Produtividade!E27</f>
        <v>8</v>
      </c>
      <c r="G19" s="57">
        <v>0.01</v>
      </c>
      <c r="H19" s="50">
        <f t="shared" si="0"/>
        <v>552000</v>
      </c>
      <c r="I19" s="50">
        <v>0.3</v>
      </c>
      <c r="J19" s="50">
        <f t="shared" si="1"/>
        <v>1656</v>
      </c>
    </row>
    <row r="20" spans="1:16" ht="12.75" x14ac:dyDescent="0.2">
      <c r="A20" s="53"/>
      <c r="B20" s="909" t="s">
        <v>88</v>
      </c>
      <c r="C20" s="883"/>
      <c r="D20" s="883"/>
      <c r="E20" s="883"/>
      <c r="F20" s="883"/>
      <c r="G20" s="883"/>
      <c r="H20" s="883"/>
      <c r="I20" s="885"/>
      <c r="J20" s="106">
        <f>TRUNC(SUM(J16:J19),2)</f>
        <v>8412.84</v>
      </c>
    </row>
    <row r="21" spans="1:16" ht="15.75" customHeight="1" x14ac:dyDescent="0.2">
      <c r="A21" s="53"/>
      <c r="B21" s="107"/>
      <c r="C21" s="107"/>
      <c r="D21" s="107"/>
      <c r="E21" s="53"/>
      <c r="F21" s="53"/>
      <c r="G21" s="53"/>
      <c r="H21" s="53"/>
      <c r="I21" s="53"/>
      <c r="J21" s="127">
        <f>(J20/12)/Produtividade!J20</f>
        <v>199.73504273504275</v>
      </c>
    </row>
    <row r="22" spans="1:16" ht="15.75" customHeight="1" x14ac:dyDescent="0.2">
      <c r="A22" s="53"/>
      <c r="B22" s="897" t="s">
        <v>46</v>
      </c>
      <c r="C22" s="883"/>
      <c r="D22" s="885"/>
      <c r="E22" s="53"/>
      <c r="F22" s="53"/>
      <c r="G22" s="53"/>
      <c r="H22" s="53"/>
      <c r="I22" s="53"/>
      <c r="J22" s="54"/>
    </row>
    <row r="23" spans="1:16" ht="15.75" customHeight="1" x14ac:dyDescent="0.2">
      <c r="A23" s="53"/>
      <c r="B23" s="55" t="s">
        <v>47</v>
      </c>
      <c r="C23" s="50">
        <f>Produtividade!D20</f>
        <v>168.15</v>
      </c>
      <c r="D23" s="57" t="s">
        <v>48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</row>
    <row r="24" spans="1:16" ht="15.75" customHeight="1" x14ac:dyDescent="0.2">
      <c r="A24" s="53"/>
      <c r="B24" s="58" t="s">
        <v>49</v>
      </c>
      <c r="C24" s="50">
        <f>Produtividade!D32</f>
        <v>34900</v>
      </c>
      <c r="D24" s="57" t="s">
        <v>50</v>
      </c>
      <c r="E24" s="47"/>
      <c r="F24" s="53"/>
      <c r="G24" s="53"/>
      <c r="H24" s="53"/>
      <c r="I24" s="53"/>
      <c r="J24" s="44"/>
    </row>
    <row r="25" spans="1:16" ht="15.75" customHeight="1" x14ac:dyDescent="0.2">
      <c r="A25" s="53"/>
      <c r="B25" s="58" t="s">
        <v>51</v>
      </c>
      <c r="C25" s="50">
        <f>Produtividade!E$32</f>
        <v>20</v>
      </c>
      <c r="D25" s="59" t="s">
        <v>50</v>
      </c>
      <c r="E25" s="44"/>
      <c r="F25" s="53"/>
      <c r="G25" s="53"/>
      <c r="H25" s="53"/>
      <c r="I25" s="53"/>
      <c r="J25" s="44"/>
    </row>
    <row r="26" spans="1:16" ht="15.75" customHeight="1" x14ac:dyDescent="0.2">
      <c r="A26" s="53"/>
      <c r="B26" s="58" t="s">
        <v>52</v>
      </c>
      <c r="C26" s="50">
        <f>Produtividade!F$32</f>
        <v>0.25</v>
      </c>
      <c r="D26" s="57" t="s">
        <v>50</v>
      </c>
      <c r="E26" s="44"/>
      <c r="F26" s="53"/>
      <c r="G26" s="53"/>
      <c r="H26" s="53"/>
      <c r="I26" s="53"/>
      <c r="J26" s="44"/>
    </row>
    <row r="27" spans="1:16" ht="15.75" customHeight="1" x14ac:dyDescent="0.2">
      <c r="A27" s="53"/>
      <c r="B27" s="58" t="s">
        <v>53</v>
      </c>
      <c r="C27" s="50">
        <f>Produtividade!G$32</f>
        <v>698000</v>
      </c>
      <c r="D27" s="57" t="s">
        <v>24</v>
      </c>
      <c r="E27" s="44"/>
      <c r="F27" s="53"/>
      <c r="G27" s="53"/>
      <c r="H27" s="53"/>
      <c r="I27" s="53"/>
      <c r="J27" s="44"/>
    </row>
    <row r="28" spans="1:16" ht="15.75" customHeight="1" x14ac:dyDescent="0.2">
      <c r="A28" s="53"/>
      <c r="B28" s="58" t="s">
        <v>54</v>
      </c>
      <c r="C28" s="50">
        <f>Produtividade!H$32</f>
        <v>174500</v>
      </c>
      <c r="D28" s="57" t="s">
        <v>14</v>
      </c>
      <c r="E28" s="44"/>
      <c r="F28" s="53"/>
      <c r="G28" s="53"/>
      <c r="H28" s="53"/>
      <c r="I28" s="53"/>
      <c r="J28" s="44"/>
    </row>
    <row r="29" spans="1:16" ht="15.75" customHeight="1" x14ac:dyDescent="0.2">
      <c r="A29" s="53"/>
      <c r="B29" s="58" t="s">
        <v>55</v>
      </c>
      <c r="C29" s="50">
        <f>Produtividade!I$32</f>
        <v>1.857</v>
      </c>
      <c r="D29" s="57" t="s">
        <v>56</v>
      </c>
      <c r="E29" s="44"/>
      <c r="F29" s="53"/>
      <c r="G29" s="53"/>
      <c r="H29" s="53"/>
      <c r="I29" s="53"/>
      <c r="J29" s="44"/>
    </row>
    <row r="30" spans="1:16" ht="15.75" customHeight="1" x14ac:dyDescent="0.2">
      <c r="A30" s="53"/>
      <c r="B30" s="58" t="s">
        <v>57</v>
      </c>
      <c r="C30" s="50">
        <f>Produtividade!L$32</f>
        <v>2160</v>
      </c>
      <c r="D30" s="57" t="s">
        <v>58</v>
      </c>
      <c r="E30" s="44"/>
      <c r="F30" s="53"/>
      <c r="G30" s="53"/>
      <c r="H30" s="53"/>
      <c r="I30" s="53"/>
      <c r="J30" s="44"/>
    </row>
    <row r="31" spans="1:16" ht="15.75" customHeight="1" x14ac:dyDescent="0.2">
      <c r="A31" s="53"/>
      <c r="B31" s="58" t="s">
        <v>90</v>
      </c>
      <c r="C31" s="50">
        <f>Produtividade!M$32</f>
        <v>180</v>
      </c>
      <c r="D31" s="57" t="s">
        <v>60</v>
      </c>
      <c r="E31" s="44"/>
      <c r="F31" s="53"/>
      <c r="G31" s="53"/>
      <c r="H31" s="53"/>
      <c r="I31" s="53"/>
      <c r="J31" s="44"/>
    </row>
    <row r="32" spans="1:16" ht="15.75" customHeight="1" x14ac:dyDescent="0.2">
      <c r="A32" s="53"/>
      <c r="B32" s="58" t="s">
        <v>61</v>
      </c>
      <c r="C32" s="61">
        <f>Produtividade!N31</f>
        <v>1</v>
      </c>
      <c r="D32" s="57" t="s">
        <v>62</v>
      </c>
      <c r="E32" s="44"/>
      <c r="F32" s="53"/>
      <c r="G32" s="53"/>
      <c r="H32" s="53"/>
      <c r="I32" s="53"/>
      <c r="J32" s="44"/>
    </row>
    <row r="33" spans="1:10" ht="15.75" customHeight="1" x14ac:dyDescent="0.2">
      <c r="A33" s="53"/>
      <c r="B33" s="45"/>
      <c r="C33" s="46"/>
      <c r="D33" s="46"/>
      <c r="E33" s="44"/>
      <c r="F33" s="53"/>
      <c r="G33" s="53"/>
      <c r="H33" s="53"/>
      <c r="I33" s="53"/>
      <c r="J33" s="44"/>
    </row>
    <row r="34" spans="1:10" ht="15.75" customHeight="1" x14ac:dyDescent="0.2">
      <c r="A34" s="53"/>
      <c r="B34" s="905" t="s">
        <v>92</v>
      </c>
      <c r="C34" s="906"/>
      <c r="D34" s="906"/>
      <c r="E34" s="907"/>
      <c r="F34" s="44"/>
      <c r="G34" s="44"/>
      <c r="H34" s="53"/>
      <c r="I34" s="53"/>
      <c r="J34" s="44"/>
    </row>
    <row r="35" spans="1:10" ht="15.75" customHeight="1" x14ac:dyDescent="0.2">
      <c r="A35" s="53"/>
      <c r="B35" s="128" t="s">
        <v>93</v>
      </c>
      <c r="C35" s="129" t="s">
        <v>94</v>
      </c>
      <c r="D35" s="129" t="s">
        <v>95</v>
      </c>
      <c r="E35" s="130" t="s">
        <v>88</v>
      </c>
      <c r="F35" s="44"/>
      <c r="G35" s="44"/>
      <c r="H35" s="53"/>
      <c r="I35" s="53"/>
      <c r="J35" s="44"/>
    </row>
    <row r="36" spans="1:10" ht="15.75" customHeight="1" x14ac:dyDescent="0.2">
      <c r="A36" s="44"/>
      <c r="B36" s="131" t="s">
        <v>96</v>
      </c>
      <c r="C36" s="132">
        <f>C41</f>
        <v>1</v>
      </c>
      <c r="D36" s="133">
        <v>0</v>
      </c>
      <c r="E36" s="134">
        <f>C36+D36</f>
        <v>1</v>
      </c>
      <c r="F36" s="3"/>
      <c r="G36" s="44"/>
      <c r="H36" s="44"/>
      <c r="I36" s="44"/>
      <c r="J36" s="44"/>
    </row>
    <row r="37" spans="1:10" ht="15.75" customHeight="1" x14ac:dyDescent="0.2">
      <c r="A37" s="44"/>
      <c r="B37" s="135" t="s">
        <v>97</v>
      </c>
      <c r="C37" s="129" t="s">
        <v>98</v>
      </c>
      <c r="D37" s="136" t="s">
        <v>98</v>
      </c>
      <c r="E37" s="137">
        <f>E36</f>
        <v>1</v>
      </c>
      <c r="F37" s="138"/>
      <c r="G37" s="44"/>
      <c r="H37" s="44"/>
      <c r="I37" s="44"/>
      <c r="J37" s="44"/>
    </row>
    <row r="38" spans="1:10" ht="15.75" customHeight="1" x14ac:dyDescent="0.2">
      <c r="A38" s="44"/>
      <c r="B38" s="3"/>
      <c r="C38" s="44"/>
      <c r="D38" s="3"/>
      <c r="E38" s="3"/>
      <c r="F38" s="3"/>
      <c r="G38" s="44"/>
      <c r="H38" s="44"/>
      <c r="I38" s="44"/>
      <c r="J38" s="44"/>
    </row>
    <row r="39" spans="1:10" ht="15.75" customHeight="1" x14ac:dyDescent="0.2">
      <c r="A39" s="44"/>
      <c r="B39" s="905" t="s">
        <v>99</v>
      </c>
      <c r="C39" s="906"/>
      <c r="D39" s="906"/>
      <c r="E39" s="907"/>
      <c r="F39" s="3"/>
      <c r="G39" s="44"/>
      <c r="H39" s="44"/>
      <c r="I39" s="44"/>
      <c r="J39" s="44"/>
    </row>
    <row r="40" spans="1:10" ht="15.75" customHeight="1" x14ac:dyDescent="0.2">
      <c r="A40" s="44"/>
      <c r="B40" s="128" t="s">
        <v>93</v>
      </c>
      <c r="C40" s="129" t="s">
        <v>94</v>
      </c>
      <c r="D40" s="129" t="s">
        <v>95</v>
      </c>
      <c r="E40" s="130" t="s">
        <v>88</v>
      </c>
      <c r="F40" s="3"/>
      <c r="G40" s="44"/>
      <c r="H40" s="44"/>
      <c r="I40" s="44"/>
      <c r="J40" s="44"/>
    </row>
    <row r="41" spans="1:10" ht="15.75" customHeight="1" x14ac:dyDescent="0.2">
      <c r="A41" s="44"/>
      <c r="B41" s="131" t="s">
        <v>180</v>
      </c>
      <c r="C41" s="132">
        <f>C32</f>
        <v>1</v>
      </c>
      <c r="D41" s="133">
        <v>0</v>
      </c>
      <c r="E41" s="134">
        <f>C41+D41</f>
        <v>1</v>
      </c>
      <c r="F41" s="3"/>
      <c r="G41" s="44"/>
      <c r="H41" s="44"/>
      <c r="I41" s="44"/>
      <c r="J41" s="44"/>
    </row>
    <row r="42" spans="1:10" ht="15.75" customHeight="1" x14ac:dyDescent="0.2">
      <c r="A42" s="44"/>
      <c r="B42" s="135" t="s">
        <v>97</v>
      </c>
      <c r="C42" s="129" t="s">
        <v>98</v>
      </c>
      <c r="D42" s="136" t="s">
        <v>98</v>
      </c>
      <c r="E42" s="137">
        <f>E41</f>
        <v>1</v>
      </c>
      <c r="F42" s="3"/>
      <c r="G42" s="44"/>
      <c r="H42" s="44"/>
      <c r="I42" s="44"/>
      <c r="J42" s="44"/>
    </row>
    <row r="43" spans="1:10" ht="15.75" customHeight="1" x14ac:dyDescent="0.2">
      <c r="A43" s="3"/>
      <c r="B43" s="3"/>
      <c r="C43" s="3"/>
      <c r="D43" s="3"/>
      <c r="E43" s="3"/>
      <c r="F43" s="139"/>
      <c r="G43" s="139"/>
      <c r="H43" s="139"/>
      <c r="I43" s="139"/>
      <c r="J43" s="3"/>
    </row>
    <row r="44" spans="1:10" ht="15.75" customHeight="1" x14ac:dyDescent="0.2">
      <c r="A44" s="3"/>
      <c r="B44" s="140" t="s">
        <v>100</v>
      </c>
      <c r="C44" s="141"/>
      <c r="D44" s="141"/>
      <c r="E44" s="142" t="s">
        <v>101</v>
      </c>
      <c r="F44" s="141"/>
      <c r="G44" s="142" t="s">
        <v>102</v>
      </c>
      <c r="H44" s="141"/>
      <c r="I44" s="143" t="s">
        <v>67</v>
      </c>
      <c r="J44" s="44"/>
    </row>
    <row r="45" spans="1:10" ht="15.75" customHeight="1" x14ac:dyDescent="0.2">
      <c r="A45" s="3"/>
      <c r="B45" s="144" t="s">
        <v>103</v>
      </c>
      <c r="C45" s="144"/>
      <c r="D45" s="144"/>
      <c r="E45" s="133">
        <v>1</v>
      </c>
      <c r="F45" s="133" t="s">
        <v>104</v>
      </c>
      <c r="G45" s="145">
        <f>'Insumos, Materiais e Equipament'!D7</f>
        <v>4628.72</v>
      </c>
      <c r="H45" s="146" t="s">
        <v>105</v>
      </c>
      <c r="I45" s="145">
        <f>G45*E45</f>
        <v>4628.72</v>
      </c>
      <c r="J45" s="44"/>
    </row>
    <row r="46" spans="1:10" ht="15.75" customHeight="1" x14ac:dyDescent="0.2">
      <c r="A46" s="3"/>
      <c r="B46" s="144" t="s">
        <v>106</v>
      </c>
      <c r="C46" s="144"/>
      <c r="D46" s="144"/>
      <c r="E46" s="133">
        <v>0</v>
      </c>
      <c r="F46" s="133" t="s">
        <v>104</v>
      </c>
      <c r="G46" s="147">
        <f>G45/220*1.5</f>
        <v>31.55945454545455</v>
      </c>
      <c r="H46" s="146" t="s">
        <v>105</v>
      </c>
      <c r="I46" s="148">
        <f>E46*G46</f>
        <v>0</v>
      </c>
      <c r="J46" s="44"/>
    </row>
    <row r="47" spans="1:10" ht="15.75" customHeight="1" x14ac:dyDescent="0.2">
      <c r="A47" s="3"/>
      <c r="B47" s="144" t="s">
        <v>107</v>
      </c>
      <c r="C47" s="144"/>
      <c r="D47" s="149">
        <v>0</v>
      </c>
      <c r="E47" s="133">
        <v>1</v>
      </c>
      <c r="F47" s="133" t="s">
        <v>104</v>
      </c>
      <c r="G47" s="146">
        <f>G45*D47</f>
        <v>0</v>
      </c>
      <c r="H47" s="146" t="s">
        <v>105</v>
      </c>
      <c r="I47" s="145">
        <f>G47*D47</f>
        <v>0</v>
      </c>
      <c r="J47" s="44"/>
    </row>
    <row r="48" spans="1:10" ht="15.75" customHeight="1" x14ac:dyDescent="0.2">
      <c r="A48" s="3"/>
      <c r="B48" s="144" t="s">
        <v>108</v>
      </c>
      <c r="C48" s="144"/>
      <c r="D48" s="144"/>
      <c r="E48" s="144"/>
      <c r="F48" s="133" t="s">
        <v>104</v>
      </c>
      <c r="G48" s="147">
        <f>G45/220*2*8</f>
        <v>336.63418181818184</v>
      </c>
      <c r="H48" s="146" t="s">
        <v>105</v>
      </c>
      <c r="I48" s="145" t="s">
        <v>98</v>
      </c>
      <c r="J48" s="44"/>
    </row>
    <row r="49" spans="1:10" ht="15.75" customHeight="1" x14ac:dyDescent="0.2">
      <c r="A49" s="3"/>
      <c r="B49" s="144" t="s">
        <v>109</v>
      </c>
      <c r="C49" s="144"/>
      <c r="D49" s="144"/>
      <c r="E49" s="133">
        <v>0</v>
      </c>
      <c r="F49" s="133" t="s">
        <v>104</v>
      </c>
      <c r="G49" s="147">
        <f>G45*14.48%</f>
        <v>670.23865600000011</v>
      </c>
      <c r="H49" s="146" t="s">
        <v>105</v>
      </c>
      <c r="I49" s="145">
        <f>G49*E49</f>
        <v>0</v>
      </c>
      <c r="J49" s="44"/>
    </row>
    <row r="50" spans="1:10" ht="15.75" customHeight="1" x14ac:dyDescent="0.2">
      <c r="A50" s="3"/>
      <c r="B50" s="144" t="s">
        <v>110</v>
      </c>
      <c r="C50" s="144"/>
      <c r="D50" s="150">
        <f>'Encargos Sociais'!C44</f>
        <v>0.84350000000000003</v>
      </c>
      <c r="E50" s="144"/>
      <c r="F50" s="144"/>
      <c r="G50" s="144"/>
      <c r="H50" s="146" t="s">
        <v>105</v>
      </c>
      <c r="I50" s="145">
        <f>D50*G45</f>
        <v>3904.3253200000004</v>
      </c>
      <c r="J50" s="44"/>
    </row>
    <row r="51" spans="1:10" ht="15.75" customHeight="1" x14ac:dyDescent="0.2">
      <c r="A51" s="3"/>
      <c r="B51" s="144" t="s">
        <v>111</v>
      </c>
      <c r="C51" s="144"/>
      <c r="D51" s="144"/>
      <c r="E51" s="133">
        <v>1</v>
      </c>
      <c r="F51" s="133" t="s">
        <v>104</v>
      </c>
      <c r="G51" s="146" t="s">
        <v>98</v>
      </c>
      <c r="H51" s="146" t="s">
        <v>105</v>
      </c>
      <c r="I51" s="145" t="s">
        <v>98</v>
      </c>
      <c r="J51" s="44"/>
    </row>
    <row r="52" spans="1:10" ht="15.75" customHeight="1" x14ac:dyDescent="0.2">
      <c r="A52" s="3"/>
      <c r="B52" s="144" t="s">
        <v>112</v>
      </c>
      <c r="C52" s="144"/>
      <c r="D52" s="150">
        <v>0</v>
      </c>
      <c r="E52" s="133">
        <v>1</v>
      </c>
      <c r="F52" s="144"/>
      <c r="G52" s="146" t="s">
        <v>98</v>
      </c>
      <c r="H52" s="146" t="s">
        <v>105</v>
      </c>
      <c r="I52" s="145" t="s">
        <v>98</v>
      </c>
      <c r="J52" s="44"/>
    </row>
    <row r="53" spans="1:10" ht="15.75" customHeight="1" x14ac:dyDescent="0.2">
      <c r="A53" s="3"/>
      <c r="B53" s="151" t="s">
        <v>113</v>
      </c>
      <c r="C53" s="152"/>
      <c r="D53" s="152"/>
      <c r="E53" s="152"/>
      <c r="F53" s="153" t="s">
        <v>104</v>
      </c>
      <c r="G53" s="154">
        <f>SUM(I45:I52)</f>
        <v>8533.0453200000011</v>
      </c>
      <c r="H53" s="152"/>
      <c r="I53" s="155"/>
      <c r="J53" s="156">
        <f>G53</f>
        <v>8533.0453200000011</v>
      </c>
    </row>
    <row r="54" spans="1:10" ht="15.75" customHeight="1" x14ac:dyDescent="0.2">
      <c r="A54" s="3"/>
      <c r="B54" s="107"/>
      <c r="C54" s="107"/>
      <c r="D54" s="107"/>
      <c r="E54" s="107"/>
      <c r="F54" s="107"/>
      <c r="G54" s="107"/>
      <c r="H54" s="107"/>
      <c r="I54" s="107"/>
      <c r="J54" s="3"/>
    </row>
    <row r="55" spans="1:10" ht="15.75" customHeight="1" x14ac:dyDescent="0.2">
      <c r="A55" s="44"/>
      <c r="B55" s="140" t="s">
        <v>100</v>
      </c>
      <c r="C55" s="141"/>
      <c r="D55" s="141"/>
      <c r="E55" s="142" t="s">
        <v>101</v>
      </c>
      <c r="F55" s="141"/>
      <c r="G55" s="157" t="s">
        <v>114</v>
      </c>
      <c r="H55" s="141"/>
      <c r="I55" s="143" t="s">
        <v>67</v>
      </c>
      <c r="J55" s="44"/>
    </row>
    <row r="56" spans="1:10" ht="15.75" customHeight="1" x14ac:dyDescent="0.2">
      <c r="A56" s="44"/>
      <c r="B56" s="144"/>
      <c r="C56" s="144" t="s">
        <v>115</v>
      </c>
      <c r="D56" s="158"/>
      <c r="E56" s="159">
        <v>2</v>
      </c>
      <c r="F56" s="144" t="s">
        <v>116</v>
      </c>
      <c r="G56" s="160">
        <f>'Banco de Preços'!$I$10</f>
        <v>88.73</v>
      </c>
      <c r="H56" s="144" t="s">
        <v>117</v>
      </c>
      <c r="I56" s="161">
        <f t="shared" ref="I56:I61" si="2">E56*G56/12</f>
        <v>14.788333333333334</v>
      </c>
      <c r="J56" s="44"/>
    </row>
    <row r="57" spans="1:10" ht="15.75" customHeight="1" x14ac:dyDescent="0.2">
      <c r="A57" s="44"/>
      <c r="B57" s="144"/>
      <c r="C57" s="144" t="s">
        <v>118</v>
      </c>
      <c r="D57" s="158"/>
      <c r="E57" s="159">
        <v>2</v>
      </c>
      <c r="F57" s="144" t="s">
        <v>119</v>
      </c>
      <c r="G57" s="160">
        <f>'Banco de Preços'!$I$11</f>
        <v>19.559999999999999</v>
      </c>
      <c r="H57" s="144" t="s">
        <v>120</v>
      </c>
      <c r="I57" s="161">
        <f t="shared" si="2"/>
        <v>3.26</v>
      </c>
      <c r="J57" s="44"/>
    </row>
    <row r="58" spans="1:10" ht="15.75" customHeight="1" x14ac:dyDescent="0.2">
      <c r="A58" s="44"/>
      <c r="B58" s="144"/>
      <c r="C58" s="144" t="s">
        <v>121</v>
      </c>
      <c r="D58" s="158"/>
      <c r="E58" s="159">
        <v>2</v>
      </c>
      <c r="F58" s="144" t="s">
        <v>122</v>
      </c>
      <c r="G58" s="160">
        <f>'Insumos, Materiais e Equipament'!$D$23</f>
        <v>70.099999999999994</v>
      </c>
      <c r="H58" s="144" t="s">
        <v>120</v>
      </c>
      <c r="I58" s="161">
        <f t="shared" si="2"/>
        <v>11.683333333333332</v>
      </c>
      <c r="J58" s="44"/>
    </row>
    <row r="59" spans="1:10" ht="15.75" customHeight="1" x14ac:dyDescent="0.2">
      <c r="A59" s="44"/>
      <c r="B59" s="144"/>
      <c r="C59" s="144" t="s">
        <v>123</v>
      </c>
      <c r="D59" s="158"/>
      <c r="E59" s="159">
        <v>2</v>
      </c>
      <c r="F59" s="144" t="s">
        <v>122</v>
      </c>
      <c r="G59" s="160">
        <f>'Insumos, Materiais e Equipament'!$D$51</f>
        <v>49.11</v>
      </c>
      <c r="H59" s="144" t="s">
        <v>120</v>
      </c>
      <c r="I59" s="161">
        <f t="shared" si="2"/>
        <v>8.1850000000000005</v>
      </c>
      <c r="J59" s="44"/>
    </row>
    <row r="60" spans="1:10" ht="15.75" customHeight="1" x14ac:dyDescent="0.2">
      <c r="A60" s="44"/>
      <c r="B60" s="144"/>
      <c r="C60" s="144" t="s">
        <v>124</v>
      </c>
      <c r="D60" s="158"/>
      <c r="E60" s="159">
        <v>2</v>
      </c>
      <c r="F60" s="144" t="s">
        <v>122</v>
      </c>
      <c r="G60" s="160">
        <f>'Banco de Preços'!$I$8</f>
        <v>49.5</v>
      </c>
      <c r="H60" s="144" t="s">
        <v>120</v>
      </c>
      <c r="I60" s="161">
        <f t="shared" si="2"/>
        <v>8.25</v>
      </c>
      <c r="J60" s="44"/>
    </row>
    <row r="61" spans="1:10" ht="15.75" customHeight="1" x14ac:dyDescent="0.2">
      <c r="A61" s="44"/>
      <c r="B61" s="144"/>
      <c r="C61" s="144" t="s">
        <v>125</v>
      </c>
      <c r="D61" s="158"/>
      <c r="E61" s="159">
        <v>2</v>
      </c>
      <c r="F61" s="144" t="s">
        <v>119</v>
      </c>
      <c r="G61" s="160">
        <f>'Banco de Preços'!$I$37</f>
        <v>26.16</v>
      </c>
      <c r="H61" s="144" t="s">
        <v>120</v>
      </c>
      <c r="I61" s="161">
        <f t="shared" si="2"/>
        <v>4.3600000000000003</v>
      </c>
      <c r="J61" s="141"/>
    </row>
    <row r="62" spans="1:10" ht="15.75" customHeight="1" x14ac:dyDescent="0.2">
      <c r="A62" s="44"/>
      <c r="B62" s="152" t="s">
        <v>126</v>
      </c>
      <c r="C62" s="152"/>
      <c r="D62" s="162"/>
      <c r="E62" s="163"/>
      <c r="F62" s="152" t="s">
        <v>127</v>
      </c>
      <c r="G62" s="164">
        <v>1</v>
      </c>
      <c r="H62" s="153" t="s">
        <v>128</v>
      </c>
      <c r="I62" s="165">
        <f>SUM(I56:I61)</f>
        <v>50.526666666666664</v>
      </c>
      <c r="J62" s="166">
        <f>I62*G62</f>
        <v>50.526666666666664</v>
      </c>
    </row>
    <row r="63" spans="1:10" ht="15.75" customHeight="1" x14ac:dyDescent="0.2">
      <c r="A63" s="44"/>
      <c r="B63" s="44"/>
      <c r="C63" s="44"/>
      <c r="D63" s="167"/>
      <c r="E63" s="168"/>
      <c r="F63" s="44"/>
      <c r="G63" s="169"/>
      <c r="H63" s="46"/>
      <c r="I63" s="170"/>
      <c r="J63" s="171"/>
    </row>
    <row r="64" spans="1:10" ht="15.75" customHeight="1" x14ac:dyDescent="0.2">
      <c r="A64" s="172"/>
      <c r="B64" s="140" t="s">
        <v>129</v>
      </c>
      <c r="C64" s="141"/>
      <c r="D64" s="141"/>
      <c r="E64" s="142" t="s">
        <v>101</v>
      </c>
      <c r="F64" s="141"/>
      <c r="G64" s="142" t="s">
        <v>102</v>
      </c>
      <c r="H64" s="141"/>
      <c r="I64" s="143" t="s">
        <v>67</v>
      </c>
      <c r="J64" s="173"/>
    </row>
    <row r="65" spans="1:10" ht="15.75" customHeight="1" x14ac:dyDescent="0.2">
      <c r="A65" s="172"/>
      <c r="B65" s="144" t="s">
        <v>130</v>
      </c>
      <c r="C65" s="144"/>
      <c r="D65" s="144"/>
      <c r="E65" s="174">
        <v>1</v>
      </c>
      <c r="F65" s="133" t="s">
        <v>131</v>
      </c>
      <c r="G65" s="161">
        <f>'Insumos, Materiais e Equipament'!$D$16</f>
        <v>375</v>
      </c>
      <c r="H65" s="146" t="s">
        <v>105</v>
      </c>
      <c r="I65" s="161">
        <f>E65*G65</f>
        <v>375</v>
      </c>
      <c r="J65" s="173"/>
    </row>
    <row r="66" spans="1:10" ht="15.75" customHeight="1" x14ac:dyDescent="0.2">
      <c r="A66" s="172"/>
      <c r="B66" s="152" t="s">
        <v>132</v>
      </c>
      <c r="C66" s="152"/>
      <c r="D66" s="152"/>
      <c r="E66" s="175">
        <f>E65</f>
        <v>1</v>
      </c>
      <c r="F66" s="153" t="s">
        <v>131</v>
      </c>
      <c r="G66" s="165">
        <f>$C$7*'Insumos, Materiais e Equipament'!$D$17*2-0.06*G45</f>
        <v>-37.72320000000002</v>
      </c>
      <c r="H66" s="176" t="s">
        <v>105</v>
      </c>
      <c r="I66" s="165">
        <v>0</v>
      </c>
      <c r="J66" s="44"/>
    </row>
    <row r="67" spans="1:10" ht="15.75" customHeight="1" x14ac:dyDescent="0.2">
      <c r="A67" s="172"/>
      <c r="B67" s="152" t="s">
        <v>113</v>
      </c>
      <c r="C67" s="152"/>
      <c r="D67" s="162"/>
      <c r="E67" s="177"/>
      <c r="F67" s="153" t="s">
        <v>131</v>
      </c>
      <c r="G67" s="165">
        <f>TRUNC(SUM(I65:I66),2)</f>
        <v>375</v>
      </c>
      <c r="H67" s="152"/>
      <c r="I67" s="178" t="s">
        <v>105</v>
      </c>
      <c r="J67" s="166">
        <f>G67</f>
        <v>375</v>
      </c>
    </row>
    <row r="68" spans="1:10" ht="15.75" customHeight="1" x14ac:dyDescent="0.2">
      <c r="A68" s="3"/>
      <c r="B68" s="107"/>
      <c r="C68" s="107"/>
      <c r="D68" s="107"/>
      <c r="E68" s="107"/>
      <c r="F68" s="107"/>
      <c r="G68" s="107"/>
      <c r="H68" s="107"/>
      <c r="I68" s="107"/>
      <c r="J68" s="3"/>
    </row>
    <row r="69" spans="1:10" ht="15.75" customHeight="1" x14ac:dyDescent="0.2">
      <c r="A69" s="3"/>
      <c r="B69" s="905" t="s">
        <v>133</v>
      </c>
      <c r="C69" s="906"/>
      <c r="D69" s="179" t="s">
        <v>134</v>
      </c>
      <c r="E69" s="179" t="s">
        <v>135</v>
      </c>
      <c r="F69" s="179"/>
      <c r="G69" s="179" t="s">
        <v>136</v>
      </c>
      <c r="H69" s="179"/>
      <c r="I69" s="897" t="s">
        <v>137</v>
      </c>
      <c r="J69" s="885"/>
    </row>
    <row r="70" spans="1:10" ht="15.75" customHeight="1" x14ac:dyDescent="0.2">
      <c r="A70" s="3"/>
      <c r="B70" s="915" t="s">
        <v>185</v>
      </c>
      <c r="C70" s="916"/>
      <c r="D70" s="919">
        <v>180</v>
      </c>
      <c r="E70" s="180" t="s">
        <v>138</v>
      </c>
      <c r="F70" s="180" t="s">
        <v>139</v>
      </c>
      <c r="G70" s="180" t="s">
        <v>138</v>
      </c>
      <c r="H70" s="180" t="s">
        <v>139</v>
      </c>
      <c r="I70" s="921">
        <f>(D70*E71)*G71+(D70*F71)*H71</f>
        <v>158629.32</v>
      </c>
      <c r="J70" s="916"/>
    </row>
    <row r="71" spans="1:10" ht="15.75" customHeight="1" x14ac:dyDescent="0.2">
      <c r="A71" s="3"/>
      <c r="B71" s="917"/>
      <c r="C71" s="918"/>
      <c r="D71" s="920"/>
      <c r="E71" s="181">
        <v>0.8</v>
      </c>
      <c r="F71" s="181">
        <f>1-E71</f>
        <v>0.19999999999999996</v>
      </c>
      <c r="G71" s="182">
        <f>'Insumos, Materiais e Equipament'!D80</f>
        <v>1026.4000000000001</v>
      </c>
      <c r="H71" s="182">
        <f>'Insumos, Materiais e Equipament'!D79</f>
        <v>300.77</v>
      </c>
      <c r="I71" s="917"/>
      <c r="J71" s="918"/>
    </row>
    <row r="72" spans="1:10" ht="15.75" customHeight="1" x14ac:dyDescent="0.2">
      <c r="A72" s="3"/>
      <c r="B72" s="912" t="s">
        <v>140</v>
      </c>
      <c r="C72" s="883"/>
      <c r="D72" s="883"/>
      <c r="E72" s="883"/>
      <c r="F72" s="883"/>
      <c r="G72" s="883"/>
      <c r="H72" s="885"/>
      <c r="I72" s="922">
        <f>C32</f>
        <v>1</v>
      </c>
      <c r="J72" s="885"/>
    </row>
    <row r="73" spans="1:10" ht="15.75" customHeight="1" x14ac:dyDescent="0.2">
      <c r="A73" s="3"/>
      <c r="B73" s="912" t="s">
        <v>141</v>
      </c>
      <c r="C73" s="883"/>
      <c r="D73" s="883"/>
      <c r="E73" s="883"/>
      <c r="F73" s="883"/>
      <c r="G73" s="883"/>
      <c r="H73" s="885"/>
      <c r="I73" s="911">
        <f>I70*I72</f>
        <v>158629.32</v>
      </c>
      <c r="J73" s="885"/>
    </row>
    <row r="74" spans="1:10" ht="15.7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ht="15.75" customHeight="1" x14ac:dyDescent="0.2">
      <c r="A75" s="3"/>
      <c r="B75" s="905" t="s">
        <v>142</v>
      </c>
      <c r="C75" s="906"/>
      <c r="D75" s="906"/>
      <c r="E75" s="906"/>
      <c r="F75" s="179" t="s">
        <v>94</v>
      </c>
      <c r="G75" s="905" t="s">
        <v>143</v>
      </c>
      <c r="H75" s="906"/>
      <c r="I75" s="897" t="s">
        <v>137</v>
      </c>
      <c r="J75" s="885"/>
    </row>
    <row r="76" spans="1:10" ht="15.75" customHeight="1" x14ac:dyDescent="0.2">
      <c r="A76" s="3"/>
      <c r="B76" s="913" t="s">
        <v>100</v>
      </c>
      <c r="C76" s="883"/>
      <c r="D76" s="883"/>
      <c r="E76" s="885"/>
      <c r="F76" s="183">
        <f>C36</f>
        <v>1</v>
      </c>
      <c r="G76" s="914">
        <f>SUM(J67,J62,J53)</f>
        <v>8958.5719866666677</v>
      </c>
      <c r="H76" s="885"/>
      <c r="I76" s="914">
        <f>G76*F76</f>
        <v>8958.5719866666677</v>
      </c>
      <c r="J76" s="885"/>
    </row>
    <row r="77" spans="1:10" ht="15.75" customHeight="1" x14ac:dyDescent="0.2">
      <c r="A77" s="3"/>
      <c r="B77" s="912" t="s">
        <v>144</v>
      </c>
      <c r="C77" s="883"/>
      <c r="D77" s="883"/>
      <c r="E77" s="883"/>
      <c r="F77" s="883"/>
      <c r="G77" s="883"/>
      <c r="H77" s="885"/>
      <c r="I77" s="914">
        <f>SUM(I76)</f>
        <v>8958.5719866666677</v>
      </c>
      <c r="J77" s="885"/>
    </row>
    <row r="78" spans="1:10" ht="15.7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ht="15.75" customHeight="1" x14ac:dyDescent="0.2">
      <c r="A79" s="3"/>
      <c r="B79" s="895" t="s">
        <v>65</v>
      </c>
      <c r="C79" s="883"/>
      <c r="D79" s="883"/>
      <c r="E79" s="883"/>
      <c r="F79" s="883"/>
      <c r="G79" s="883"/>
      <c r="H79" s="883"/>
      <c r="I79" s="883"/>
      <c r="J79" s="885"/>
    </row>
    <row r="80" spans="1:10" ht="15.75" customHeight="1" x14ac:dyDescent="0.2">
      <c r="A80" s="3"/>
      <c r="B80" s="64"/>
      <c r="C80" s="64"/>
      <c r="D80" s="64"/>
      <c r="E80" s="65"/>
      <c r="F80" s="66"/>
      <c r="G80" s="64"/>
      <c r="H80" s="64"/>
      <c r="I80" s="64"/>
      <c r="J80" s="3"/>
    </row>
    <row r="81" spans="1:11" ht="15.75" customHeight="1" x14ac:dyDescent="0.25">
      <c r="A81" s="3"/>
      <c r="B81" s="67" t="s">
        <v>66</v>
      </c>
      <c r="C81" s="68"/>
      <c r="D81" s="68"/>
      <c r="E81" s="68"/>
      <c r="F81" s="68"/>
      <c r="G81" s="68"/>
      <c r="H81" s="68"/>
      <c r="I81" s="68"/>
      <c r="J81" s="69" t="s">
        <v>67</v>
      </c>
    </row>
    <row r="82" spans="1:11" ht="15.75" customHeight="1" x14ac:dyDescent="0.25">
      <c r="A82" s="3"/>
      <c r="B82" s="70" t="s">
        <v>68</v>
      </c>
      <c r="C82" s="71"/>
      <c r="D82" s="71"/>
      <c r="E82" s="71"/>
      <c r="F82" s="72"/>
      <c r="G82" s="71"/>
      <c r="H82" s="71"/>
      <c r="I82" s="71"/>
      <c r="J82" s="73">
        <f>I77+I73</f>
        <v>167587.89198666668</v>
      </c>
    </row>
    <row r="83" spans="1:11" ht="15.75" customHeight="1" x14ac:dyDescent="0.25">
      <c r="A83" s="3"/>
      <c r="B83" s="75" t="s">
        <v>69</v>
      </c>
      <c r="C83" s="64"/>
      <c r="D83" s="64"/>
      <c r="E83" s="64"/>
      <c r="F83" s="76"/>
      <c r="G83" s="64"/>
      <c r="H83" s="64"/>
      <c r="I83" s="77">
        <f>'ADM - LOCAL'!J75</f>
        <v>4.6434248054014624E-2</v>
      </c>
      <c r="J83" s="78">
        <f>TRUNC(J82*I83,2)</f>
        <v>7781.81</v>
      </c>
    </row>
    <row r="84" spans="1:11" ht="15.75" customHeight="1" x14ac:dyDescent="0.25">
      <c r="A84" s="3"/>
      <c r="B84" s="75" t="s">
        <v>70</v>
      </c>
      <c r="C84" s="64"/>
      <c r="D84" s="64"/>
      <c r="E84" s="64"/>
      <c r="F84" s="76"/>
      <c r="G84" s="64"/>
      <c r="H84" s="64"/>
      <c r="I84" s="79"/>
      <c r="J84" s="78">
        <f>J82+J83</f>
        <v>175369.70198666668</v>
      </c>
    </row>
    <row r="85" spans="1:11" ht="15.75" customHeight="1" x14ac:dyDescent="0.25">
      <c r="A85" s="3"/>
      <c r="B85" s="117" t="s">
        <v>63</v>
      </c>
      <c r="C85" s="68"/>
      <c r="D85" s="68"/>
      <c r="E85" s="68"/>
      <c r="F85" s="118"/>
      <c r="G85" s="68"/>
      <c r="H85" s="208"/>
      <c r="I85" s="119" t="s">
        <v>41</v>
      </c>
      <c r="J85" s="211">
        <f>C31</f>
        <v>180</v>
      </c>
      <c r="K85" s="212"/>
    </row>
    <row r="86" spans="1:11" ht="15.75" customHeight="1" x14ac:dyDescent="0.2">
      <c r="A86" s="3"/>
      <c r="B86" s="64"/>
      <c r="C86" s="64"/>
      <c r="D86" s="64"/>
      <c r="E86" s="64"/>
      <c r="F86" s="76"/>
      <c r="G86" s="64"/>
      <c r="H86" s="64"/>
      <c r="I86" s="210"/>
      <c r="J86" s="207"/>
    </row>
    <row r="87" spans="1:11" ht="15.75" customHeight="1" x14ac:dyDescent="0.25">
      <c r="A87" s="3"/>
      <c r="B87" s="67" t="s">
        <v>71</v>
      </c>
      <c r="C87" s="68"/>
      <c r="D87" s="68"/>
      <c r="E87" s="123"/>
      <c r="F87" s="124"/>
      <c r="G87" s="68"/>
      <c r="H87" s="68"/>
      <c r="I87" s="125" t="s">
        <v>184</v>
      </c>
      <c r="J87" s="126">
        <f>TRUNC(J84/J85,2)</f>
        <v>974.27</v>
      </c>
    </row>
    <row r="88" spans="1:11" ht="15.75" customHeight="1" x14ac:dyDescent="0.25">
      <c r="A88" s="3"/>
      <c r="B88" s="92" t="s">
        <v>73</v>
      </c>
      <c r="C88" s="93"/>
      <c r="D88" s="93"/>
      <c r="E88" s="94"/>
      <c r="F88" s="95"/>
      <c r="G88" s="93"/>
      <c r="H88" s="93"/>
      <c r="I88" s="96">
        <f>'BDI - Desonerado'!D25</f>
        <v>0.29899999999999999</v>
      </c>
      <c r="J88" s="97">
        <f>TRUNC(J87*I88,2)</f>
        <v>291.3</v>
      </c>
    </row>
    <row r="89" spans="1:11" ht="15.75" customHeight="1" x14ac:dyDescent="0.25">
      <c r="A89" s="3"/>
      <c r="B89" s="98" t="s">
        <v>74</v>
      </c>
      <c r="C89" s="71"/>
      <c r="D89" s="71"/>
      <c r="E89" s="99"/>
      <c r="F89" s="100"/>
      <c r="G89" s="71"/>
      <c r="H89" s="71"/>
      <c r="I89" s="101" t="s">
        <v>184</v>
      </c>
      <c r="J89" s="102">
        <f>J87+J88</f>
        <v>1265.57</v>
      </c>
    </row>
    <row r="90" spans="1:11" ht="15.75" customHeight="1" x14ac:dyDescent="0.2"/>
    <row r="91" spans="1:11" ht="15.75" customHeight="1" x14ac:dyDescent="0.2"/>
    <row r="92" spans="1:11" ht="15.75" customHeight="1" x14ac:dyDescent="0.2"/>
    <row r="93" spans="1:11" ht="15.75" customHeight="1" x14ac:dyDescent="0.2"/>
    <row r="94" spans="1:11" ht="15.75" customHeight="1" x14ac:dyDescent="0.2"/>
    <row r="95" spans="1:11" ht="15.75" customHeight="1" x14ac:dyDescent="0.2"/>
    <row r="96" spans="1:11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</sheetData>
  <mergeCells count="35">
    <mergeCell ref="B2:J2"/>
    <mergeCell ref="B3:J3"/>
    <mergeCell ref="B4:J4"/>
    <mergeCell ref="B6:D6"/>
    <mergeCell ref="G6:J6"/>
    <mergeCell ref="B11:C11"/>
    <mergeCell ref="B12:J12"/>
    <mergeCell ref="B14:J14"/>
    <mergeCell ref="C15:D15"/>
    <mergeCell ref="C16:D16"/>
    <mergeCell ref="C17:D17"/>
    <mergeCell ref="C18:D18"/>
    <mergeCell ref="C19:D19"/>
    <mergeCell ref="B20:I20"/>
    <mergeCell ref="B22:D22"/>
    <mergeCell ref="B34:E34"/>
    <mergeCell ref="B39:E39"/>
    <mergeCell ref="B69:C69"/>
    <mergeCell ref="I69:J69"/>
    <mergeCell ref="D70:D71"/>
    <mergeCell ref="I70:J71"/>
    <mergeCell ref="B79:J79"/>
    <mergeCell ref="B70:C71"/>
    <mergeCell ref="B72:H72"/>
    <mergeCell ref="I72:J72"/>
    <mergeCell ref="B73:H73"/>
    <mergeCell ref="I73:J73"/>
    <mergeCell ref="G75:H75"/>
    <mergeCell ref="I75:J75"/>
    <mergeCell ref="B75:E75"/>
    <mergeCell ref="B76:E76"/>
    <mergeCell ref="G76:H76"/>
    <mergeCell ref="I76:J76"/>
    <mergeCell ref="B77:H77"/>
    <mergeCell ref="I77:J77"/>
  </mergeCells>
  <pageMargins left="0.75" right="0.75" top="1" bottom="1" header="0" footer="0"/>
  <pageSetup paperSize="9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  <pageSetUpPr fitToPage="1"/>
  </sheetPr>
  <dimension ref="A1:J948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5.140625" customWidth="1"/>
  </cols>
  <sheetData>
    <row r="1" spans="1:10" ht="23.2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60" customHeight="1" x14ac:dyDescent="0.2">
      <c r="A2" s="43"/>
      <c r="B2" s="898"/>
      <c r="C2" s="883"/>
      <c r="D2" s="883"/>
      <c r="E2" s="883"/>
      <c r="F2" s="883"/>
      <c r="G2" s="883"/>
      <c r="H2" s="883"/>
      <c r="I2" s="883"/>
      <c r="J2" s="885"/>
    </row>
    <row r="3" spans="1:10" ht="12.75" x14ac:dyDescent="0.2">
      <c r="A3" s="44"/>
      <c r="B3" s="899" t="str">
        <f>UPPER(Base!C10)</f>
        <v>MOBILIZAÇÃO E DESMOBILIZAÇÃO DE EQUIPAMENTOS EM CAVALO MECÂNICO COM SEMIRREBOQUE.</v>
      </c>
      <c r="C3" s="883"/>
      <c r="D3" s="883"/>
      <c r="E3" s="883"/>
      <c r="F3" s="883"/>
      <c r="G3" s="883"/>
      <c r="H3" s="883"/>
      <c r="I3" s="883"/>
      <c r="J3" s="885"/>
    </row>
    <row r="4" spans="1:10" ht="12.75" x14ac:dyDescent="0.2">
      <c r="A4" s="45"/>
      <c r="B4" s="900" t="s">
        <v>36</v>
      </c>
      <c r="C4" s="883"/>
      <c r="D4" s="883"/>
      <c r="E4" s="883"/>
      <c r="F4" s="883"/>
      <c r="G4" s="883"/>
      <c r="H4" s="883"/>
      <c r="I4" s="883"/>
      <c r="J4" s="885"/>
    </row>
    <row r="5" spans="1:10" ht="12.75" x14ac:dyDescent="0.2">
      <c r="A5" s="46"/>
      <c r="B5" s="47"/>
      <c r="C5" s="47"/>
      <c r="D5" s="47"/>
      <c r="E5" s="47"/>
      <c r="F5" s="47"/>
      <c r="G5" s="47"/>
      <c r="H5" s="47"/>
      <c r="I5" s="47"/>
      <c r="J5" s="47"/>
    </row>
    <row r="6" spans="1:10" ht="17.25" x14ac:dyDescent="0.2">
      <c r="A6" s="45"/>
      <c r="B6" s="897" t="s">
        <v>37</v>
      </c>
      <c r="C6" s="883"/>
      <c r="D6" s="885"/>
      <c r="E6" s="45"/>
      <c r="F6" s="45"/>
      <c r="G6" s="902"/>
      <c r="H6" s="888"/>
      <c r="I6" s="888"/>
      <c r="J6" s="888"/>
    </row>
    <row r="7" spans="1:10" ht="17.25" customHeight="1" x14ac:dyDescent="0.2">
      <c r="A7" s="45"/>
      <c r="B7" s="49" t="s">
        <v>38</v>
      </c>
      <c r="C7" s="50">
        <f>'ADM - LOCAL'!C10</f>
        <v>25</v>
      </c>
      <c r="D7" s="51" t="s">
        <v>39</v>
      </c>
      <c r="E7" s="47"/>
      <c r="F7" s="47"/>
      <c r="G7" s="52"/>
      <c r="H7" s="52"/>
      <c r="I7" s="52"/>
      <c r="J7" s="52"/>
    </row>
    <row r="8" spans="1:10" ht="17.25" customHeight="1" x14ac:dyDescent="0.2">
      <c r="A8" s="45"/>
      <c r="B8" s="49" t="s">
        <v>40</v>
      </c>
      <c r="C8" s="50">
        <v>8</v>
      </c>
      <c r="D8" s="51" t="s">
        <v>41</v>
      </c>
      <c r="E8" s="47"/>
      <c r="F8" s="47"/>
      <c r="G8" s="52"/>
      <c r="H8" s="52"/>
      <c r="I8" s="52"/>
      <c r="J8" s="52"/>
    </row>
    <row r="9" spans="1:10" ht="17.25" customHeight="1" x14ac:dyDescent="0.2">
      <c r="A9" s="45"/>
      <c r="B9" s="49" t="s">
        <v>42</v>
      </c>
      <c r="C9" s="50">
        <f>C8*60</f>
        <v>480</v>
      </c>
      <c r="D9" s="51" t="s">
        <v>43</v>
      </c>
      <c r="E9" s="47"/>
      <c r="F9" s="47"/>
      <c r="G9" s="52"/>
      <c r="H9" s="52"/>
      <c r="I9" s="52"/>
      <c r="J9" s="52"/>
    </row>
    <row r="10" spans="1:10" ht="12.75" x14ac:dyDescent="0.2">
      <c r="A10" s="44"/>
      <c r="B10" s="53"/>
      <c r="C10" s="53"/>
      <c r="D10" s="53"/>
      <c r="E10" s="53"/>
      <c r="F10" s="53"/>
      <c r="G10" s="47"/>
      <c r="H10" s="47"/>
      <c r="I10" s="47"/>
      <c r="J10" s="44"/>
    </row>
    <row r="11" spans="1:10" ht="12.75" x14ac:dyDescent="0.2">
      <c r="A11" s="44"/>
      <c r="B11" s="896" t="s">
        <v>44</v>
      </c>
      <c r="C11" s="885"/>
      <c r="D11" s="53"/>
      <c r="E11" s="53"/>
      <c r="F11" s="53"/>
      <c r="G11" s="47"/>
      <c r="H11" s="47"/>
      <c r="I11" s="47"/>
      <c r="J11" s="44"/>
    </row>
    <row r="12" spans="1:10" ht="12.75" x14ac:dyDescent="0.2">
      <c r="A12" s="44"/>
      <c r="B12" s="903" t="s">
        <v>45</v>
      </c>
      <c r="C12" s="883"/>
      <c r="D12" s="883"/>
      <c r="E12" s="883"/>
      <c r="F12" s="883"/>
      <c r="G12" s="883"/>
      <c r="H12" s="883"/>
      <c r="I12" s="883"/>
      <c r="J12" s="885"/>
    </row>
    <row r="13" spans="1:10" ht="15.75" customHeight="1" x14ac:dyDescent="0.2">
      <c r="A13" s="53"/>
      <c r="B13" s="107"/>
      <c r="C13" s="107"/>
      <c r="D13" s="107"/>
      <c r="E13" s="53"/>
      <c r="F13" s="53"/>
      <c r="G13" s="53"/>
      <c r="H13" s="53"/>
      <c r="I13" s="53"/>
      <c r="J13" s="54"/>
    </row>
    <row r="14" spans="1:10" ht="15.75" customHeight="1" x14ac:dyDescent="0.2">
      <c r="A14" s="53"/>
      <c r="B14" s="897" t="s">
        <v>46</v>
      </c>
      <c r="C14" s="883"/>
      <c r="D14" s="885"/>
      <c r="E14" s="53"/>
      <c r="F14" s="53"/>
      <c r="G14" s="53"/>
      <c r="H14" s="53"/>
      <c r="I14" s="53"/>
      <c r="J14" s="54"/>
    </row>
    <row r="15" spans="1:10" ht="15.75" customHeight="1" x14ac:dyDescent="0.2">
      <c r="A15" s="53"/>
      <c r="B15" s="58" t="s">
        <v>57</v>
      </c>
      <c r="C15" s="50">
        <f>C16*12</f>
        <v>600</v>
      </c>
      <c r="D15" s="57" t="s">
        <v>58</v>
      </c>
      <c r="E15" s="44"/>
      <c r="F15" s="53"/>
      <c r="G15" s="53"/>
      <c r="H15" s="53"/>
      <c r="I15" s="53"/>
      <c r="J15" s="44"/>
    </row>
    <row r="16" spans="1:10" ht="15.75" customHeight="1" x14ac:dyDescent="0.2">
      <c r="A16" s="53"/>
      <c r="B16" s="58" t="s">
        <v>90</v>
      </c>
      <c r="C16" s="50">
        <f>Produtividade!E55</f>
        <v>50</v>
      </c>
      <c r="D16" s="57" t="s">
        <v>60</v>
      </c>
      <c r="E16" s="44"/>
      <c r="F16" s="53"/>
      <c r="G16" s="53"/>
      <c r="H16" s="53"/>
      <c r="I16" s="53"/>
      <c r="J16" s="44"/>
    </row>
    <row r="17" spans="1:10" ht="15.75" customHeight="1" x14ac:dyDescent="0.2">
      <c r="A17" s="53"/>
      <c r="B17" s="58" t="s">
        <v>61</v>
      </c>
      <c r="C17" s="61">
        <f>Produtividade!N31</f>
        <v>1</v>
      </c>
      <c r="D17" s="57" t="s">
        <v>62</v>
      </c>
      <c r="E17" s="44"/>
      <c r="F17" s="53"/>
      <c r="G17" s="53"/>
      <c r="H17" s="53"/>
      <c r="I17" s="53"/>
      <c r="J17" s="44"/>
    </row>
    <row r="18" spans="1:10" ht="15.75" customHeight="1" x14ac:dyDescent="0.2">
      <c r="A18" s="53"/>
      <c r="B18" s="213"/>
      <c r="C18" s="214"/>
      <c r="D18" s="215"/>
      <c r="E18" s="44"/>
      <c r="F18" s="53"/>
      <c r="G18" s="53"/>
      <c r="H18" s="53"/>
      <c r="I18" s="53"/>
      <c r="J18" s="44"/>
    </row>
    <row r="19" spans="1:10" ht="15.75" customHeight="1" x14ac:dyDescent="0.2">
      <c r="A19" s="53"/>
      <c r="B19" s="905" t="s">
        <v>92</v>
      </c>
      <c r="C19" s="906"/>
      <c r="D19" s="906"/>
      <c r="E19" s="907"/>
      <c r="F19" s="44"/>
      <c r="G19" s="44"/>
      <c r="H19" s="53"/>
      <c r="I19" s="53"/>
      <c r="J19" s="44"/>
    </row>
    <row r="20" spans="1:10" ht="15.75" customHeight="1" x14ac:dyDescent="0.2">
      <c r="A20" s="53"/>
      <c r="B20" s="128" t="s">
        <v>93</v>
      </c>
      <c r="C20" s="129" t="s">
        <v>94</v>
      </c>
      <c r="D20" s="129" t="s">
        <v>95</v>
      </c>
      <c r="E20" s="130" t="s">
        <v>88</v>
      </c>
      <c r="F20" s="44"/>
      <c r="G20" s="44"/>
      <c r="H20" s="53"/>
      <c r="I20" s="53"/>
      <c r="J20" s="44"/>
    </row>
    <row r="21" spans="1:10" ht="15.75" customHeight="1" x14ac:dyDescent="0.2">
      <c r="A21" s="44"/>
      <c r="B21" s="131" t="s">
        <v>96</v>
      </c>
      <c r="C21" s="132">
        <f>C26</f>
        <v>1</v>
      </c>
      <c r="D21" s="133">
        <v>0</v>
      </c>
      <c r="E21" s="134">
        <f>C21+D21</f>
        <v>1</v>
      </c>
      <c r="F21" s="3"/>
      <c r="G21" s="44"/>
      <c r="H21" s="44"/>
      <c r="I21" s="44"/>
      <c r="J21" s="44"/>
    </row>
    <row r="22" spans="1:10" ht="15.75" customHeight="1" x14ac:dyDescent="0.2">
      <c r="A22" s="44"/>
      <c r="B22" s="135" t="s">
        <v>97</v>
      </c>
      <c r="C22" s="129" t="s">
        <v>98</v>
      </c>
      <c r="D22" s="136" t="s">
        <v>98</v>
      </c>
      <c r="E22" s="137">
        <f>E21</f>
        <v>1</v>
      </c>
      <c r="F22" s="138"/>
      <c r="G22" s="44"/>
      <c r="H22" s="44"/>
      <c r="I22" s="44"/>
      <c r="J22" s="44"/>
    </row>
    <row r="23" spans="1:10" ht="15.75" customHeight="1" x14ac:dyDescent="0.2">
      <c r="A23" s="44"/>
      <c r="B23" s="3"/>
      <c r="C23" s="44"/>
      <c r="D23" s="3"/>
      <c r="E23" s="3"/>
      <c r="F23" s="3"/>
      <c r="G23" s="44"/>
      <c r="H23" s="44"/>
      <c r="I23" s="44"/>
      <c r="J23" s="44"/>
    </row>
    <row r="24" spans="1:10" ht="15.75" customHeight="1" x14ac:dyDescent="0.2">
      <c r="A24" s="44"/>
      <c r="B24" s="905" t="s">
        <v>99</v>
      </c>
      <c r="C24" s="906"/>
      <c r="D24" s="906"/>
      <c r="E24" s="907"/>
      <c r="F24" s="3"/>
      <c r="G24" s="44"/>
      <c r="H24" s="44"/>
      <c r="I24" s="44"/>
      <c r="J24" s="44"/>
    </row>
    <row r="25" spans="1:10" ht="15.75" customHeight="1" x14ac:dyDescent="0.2">
      <c r="A25" s="44"/>
      <c r="B25" s="128" t="s">
        <v>93</v>
      </c>
      <c r="C25" s="129" t="s">
        <v>94</v>
      </c>
      <c r="D25" s="129" t="s">
        <v>95</v>
      </c>
      <c r="E25" s="130" t="s">
        <v>88</v>
      </c>
      <c r="F25" s="3"/>
      <c r="G25" s="44"/>
      <c r="H25" s="44"/>
      <c r="I25" s="44"/>
      <c r="J25" s="44"/>
    </row>
    <row r="26" spans="1:10" ht="15.75" customHeight="1" x14ac:dyDescent="0.2">
      <c r="A26" s="44"/>
      <c r="B26" s="131" t="s">
        <v>186</v>
      </c>
      <c r="C26" s="132">
        <f>C17</f>
        <v>1</v>
      </c>
      <c r="D26" s="133">
        <v>0</v>
      </c>
      <c r="E26" s="134">
        <f>C26+D26</f>
        <v>1</v>
      </c>
      <c r="F26" s="3"/>
      <c r="G26" s="44"/>
      <c r="H26" s="44"/>
      <c r="I26" s="44"/>
      <c r="J26" s="44"/>
    </row>
    <row r="27" spans="1:10" ht="15.75" customHeight="1" x14ac:dyDescent="0.2">
      <c r="A27" s="44"/>
      <c r="B27" s="135" t="s">
        <v>97</v>
      </c>
      <c r="C27" s="129" t="s">
        <v>98</v>
      </c>
      <c r="D27" s="136" t="s">
        <v>98</v>
      </c>
      <c r="E27" s="137">
        <f>E26</f>
        <v>1</v>
      </c>
      <c r="F27" s="3"/>
      <c r="G27" s="44"/>
      <c r="H27" s="44"/>
      <c r="I27" s="44"/>
      <c r="J27" s="44"/>
    </row>
    <row r="28" spans="1:10" ht="15.75" customHeight="1" x14ac:dyDescent="0.2">
      <c r="A28" s="3"/>
      <c r="B28" s="3"/>
      <c r="C28" s="3"/>
      <c r="D28" s="3"/>
      <c r="E28" s="3"/>
      <c r="F28" s="139"/>
      <c r="G28" s="139"/>
      <c r="H28" s="139"/>
      <c r="I28" s="139"/>
      <c r="J28" s="3"/>
    </row>
    <row r="29" spans="1:10" ht="15.75" customHeight="1" x14ac:dyDescent="0.2">
      <c r="A29" s="3"/>
      <c r="B29" s="140" t="s">
        <v>100</v>
      </c>
      <c r="C29" s="141"/>
      <c r="D29" s="141"/>
      <c r="E29" s="142" t="s">
        <v>101</v>
      </c>
      <c r="F29" s="141"/>
      <c r="G29" s="142" t="s">
        <v>102</v>
      </c>
      <c r="H29" s="141"/>
      <c r="I29" s="143" t="s">
        <v>67</v>
      </c>
      <c r="J29" s="44"/>
    </row>
    <row r="30" spans="1:10" ht="15.75" customHeight="1" x14ac:dyDescent="0.2">
      <c r="A30" s="3"/>
      <c r="B30" s="144" t="s">
        <v>103</v>
      </c>
      <c r="C30" s="144"/>
      <c r="D30" s="144"/>
      <c r="E30" s="133">
        <v>1</v>
      </c>
      <c r="F30" s="133" t="s">
        <v>104</v>
      </c>
      <c r="G30" s="145">
        <f>'Insumos, Materiais e Equipament'!D7</f>
        <v>4628.72</v>
      </c>
      <c r="H30" s="146" t="s">
        <v>105</v>
      </c>
      <c r="I30" s="145">
        <f>G30*E30</f>
        <v>4628.72</v>
      </c>
      <c r="J30" s="44"/>
    </row>
    <row r="31" spans="1:10" ht="15.75" customHeight="1" x14ac:dyDescent="0.2">
      <c r="A31" s="3"/>
      <c r="B31" s="144" t="s">
        <v>106</v>
      </c>
      <c r="C31" s="144"/>
      <c r="D31" s="144"/>
      <c r="E31" s="133">
        <v>0</v>
      </c>
      <c r="F31" s="133" t="s">
        <v>104</v>
      </c>
      <c r="G31" s="147">
        <f>G30/220*1.5</f>
        <v>31.55945454545455</v>
      </c>
      <c r="H31" s="146" t="s">
        <v>105</v>
      </c>
      <c r="I31" s="148">
        <f>E31*G31</f>
        <v>0</v>
      </c>
      <c r="J31" s="44"/>
    </row>
    <row r="32" spans="1:10" ht="15.75" customHeight="1" x14ac:dyDescent="0.2">
      <c r="A32" s="3"/>
      <c r="B32" s="144" t="s">
        <v>107</v>
      </c>
      <c r="C32" s="144"/>
      <c r="D32" s="149">
        <v>0</v>
      </c>
      <c r="E32" s="133">
        <v>1</v>
      </c>
      <c r="F32" s="133" t="s">
        <v>104</v>
      </c>
      <c r="G32" s="146">
        <f>G30*D32</f>
        <v>0</v>
      </c>
      <c r="H32" s="146" t="s">
        <v>105</v>
      </c>
      <c r="I32" s="145">
        <f>G32*D32</f>
        <v>0</v>
      </c>
      <c r="J32" s="44"/>
    </row>
    <row r="33" spans="1:10" ht="15.75" customHeight="1" x14ac:dyDescent="0.2">
      <c r="A33" s="3"/>
      <c r="B33" s="144" t="s">
        <v>108</v>
      </c>
      <c r="C33" s="144"/>
      <c r="D33" s="144"/>
      <c r="E33" s="144"/>
      <c r="F33" s="133" t="s">
        <v>104</v>
      </c>
      <c r="G33" s="147">
        <f>G30/220*2*8</f>
        <v>336.63418181818184</v>
      </c>
      <c r="H33" s="146" t="s">
        <v>105</v>
      </c>
      <c r="I33" s="145" t="s">
        <v>98</v>
      </c>
      <c r="J33" s="44"/>
    </row>
    <row r="34" spans="1:10" ht="15.75" customHeight="1" x14ac:dyDescent="0.2">
      <c r="A34" s="3"/>
      <c r="B34" s="144" t="s">
        <v>109</v>
      </c>
      <c r="C34" s="144"/>
      <c r="D34" s="144"/>
      <c r="E34" s="133">
        <v>0</v>
      </c>
      <c r="F34" s="133" t="s">
        <v>104</v>
      </c>
      <c r="G34" s="147">
        <f>G30*14.48%</f>
        <v>670.23865600000011</v>
      </c>
      <c r="H34" s="146" t="s">
        <v>105</v>
      </c>
      <c r="I34" s="145">
        <f>G34*E34</f>
        <v>0</v>
      </c>
      <c r="J34" s="44"/>
    </row>
    <row r="35" spans="1:10" ht="15.75" customHeight="1" x14ac:dyDescent="0.2">
      <c r="A35" s="3"/>
      <c r="B35" s="144" t="s">
        <v>110</v>
      </c>
      <c r="C35" s="144"/>
      <c r="D35" s="150">
        <f>'Encargos Sociais'!C44</f>
        <v>0.84350000000000003</v>
      </c>
      <c r="E35" s="144"/>
      <c r="F35" s="144"/>
      <c r="G35" s="144"/>
      <c r="H35" s="146" t="s">
        <v>105</v>
      </c>
      <c r="I35" s="145">
        <f>D35*G30</f>
        <v>3904.3253200000004</v>
      </c>
      <c r="J35" s="44"/>
    </row>
    <row r="36" spans="1:10" ht="15.75" customHeight="1" x14ac:dyDescent="0.2">
      <c r="A36" s="3"/>
      <c r="B36" s="144" t="s">
        <v>111</v>
      </c>
      <c r="C36" s="144"/>
      <c r="D36" s="144"/>
      <c r="E36" s="133">
        <v>1</v>
      </c>
      <c r="F36" s="133" t="s">
        <v>104</v>
      </c>
      <c r="G36" s="146" t="s">
        <v>98</v>
      </c>
      <c r="H36" s="146" t="s">
        <v>105</v>
      </c>
      <c r="I36" s="145" t="s">
        <v>98</v>
      </c>
      <c r="J36" s="44"/>
    </row>
    <row r="37" spans="1:10" ht="15.75" customHeight="1" x14ac:dyDescent="0.2">
      <c r="A37" s="3"/>
      <c r="B37" s="144" t="s">
        <v>112</v>
      </c>
      <c r="C37" s="144"/>
      <c r="D37" s="150">
        <v>0</v>
      </c>
      <c r="E37" s="133">
        <v>1</v>
      </c>
      <c r="F37" s="144"/>
      <c r="G37" s="146" t="s">
        <v>98</v>
      </c>
      <c r="H37" s="146" t="s">
        <v>105</v>
      </c>
      <c r="I37" s="145" t="s">
        <v>98</v>
      </c>
      <c r="J37" s="44"/>
    </row>
    <row r="38" spans="1:10" ht="15.75" customHeight="1" x14ac:dyDescent="0.2">
      <c r="A38" s="3"/>
      <c r="B38" s="151" t="s">
        <v>113</v>
      </c>
      <c r="C38" s="152"/>
      <c r="D38" s="152"/>
      <c r="E38" s="152"/>
      <c r="F38" s="153" t="s">
        <v>104</v>
      </c>
      <c r="G38" s="154">
        <f>SUM(I30:I37)</f>
        <v>8533.0453200000011</v>
      </c>
      <c r="H38" s="152"/>
      <c r="I38" s="155"/>
      <c r="J38" s="156">
        <f>G38</f>
        <v>8533.0453200000011</v>
      </c>
    </row>
    <row r="39" spans="1:10" ht="15.75" customHeight="1" x14ac:dyDescent="0.2">
      <c r="A39" s="3"/>
      <c r="B39" s="107"/>
      <c r="C39" s="107"/>
      <c r="D39" s="107"/>
      <c r="E39" s="107"/>
      <c r="F39" s="107"/>
      <c r="G39" s="107"/>
      <c r="H39" s="107"/>
      <c r="I39" s="107"/>
      <c r="J39" s="3"/>
    </row>
    <row r="40" spans="1:10" ht="15.75" customHeight="1" x14ac:dyDescent="0.2">
      <c r="A40" s="44"/>
      <c r="B40" s="140" t="s">
        <v>100</v>
      </c>
      <c r="C40" s="141"/>
      <c r="D40" s="141"/>
      <c r="E40" s="142" t="s">
        <v>101</v>
      </c>
      <c r="F40" s="141"/>
      <c r="G40" s="157" t="s">
        <v>114</v>
      </c>
      <c r="H40" s="141"/>
      <c r="I40" s="143" t="s">
        <v>67</v>
      </c>
      <c r="J40" s="44"/>
    </row>
    <row r="41" spans="1:10" ht="15.75" customHeight="1" x14ac:dyDescent="0.2">
      <c r="A41" s="44"/>
      <c r="B41" s="144"/>
      <c r="C41" s="144" t="s">
        <v>115</v>
      </c>
      <c r="D41" s="158"/>
      <c r="E41" s="159">
        <v>2</v>
      </c>
      <c r="F41" s="144" t="s">
        <v>116</v>
      </c>
      <c r="G41" s="160">
        <f>'Banco de Preços'!$I$10</f>
        <v>88.73</v>
      </c>
      <c r="H41" s="144" t="s">
        <v>117</v>
      </c>
      <c r="I41" s="161">
        <f t="shared" ref="I41:I46" si="0">E41*G41/12</f>
        <v>14.788333333333334</v>
      </c>
      <c r="J41" s="44"/>
    </row>
    <row r="42" spans="1:10" ht="15.75" customHeight="1" x14ac:dyDescent="0.2">
      <c r="A42" s="44"/>
      <c r="B42" s="144"/>
      <c r="C42" s="144" t="s">
        <v>118</v>
      </c>
      <c r="D42" s="158"/>
      <c r="E42" s="159">
        <v>2</v>
      </c>
      <c r="F42" s="144" t="s">
        <v>119</v>
      </c>
      <c r="G42" s="160">
        <f>'Banco de Preços'!$I$11</f>
        <v>19.559999999999999</v>
      </c>
      <c r="H42" s="144" t="s">
        <v>120</v>
      </c>
      <c r="I42" s="161">
        <f t="shared" si="0"/>
        <v>3.26</v>
      </c>
      <c r="J42" s="44"/>
    </row>
    <row r="43" spans="1:10" ht="15.75" customHeight="1" x14ac:dyDescent="0.2">
      <c r="A43" s="44"/>
      <c r="B43" s="144"/>
      <c r="C43" s="144" t="s">
        <v>181</v>
      </c>
      <c r="D43" s="158"/>
      <c r="E43" s="159">
        <v>2</v>
      </c>
      <c r="F43" s="144" t="s">
        <v>122</v>
      </c>
      <c r="G43" s="160">
        <f>'Insumos, Materiais e Equipament'!$D$23</f>
        <v>70.099999999999994</v>
      </c>
      <c r="H43" s="144" t="s">
        <v>120</v>
      </c>
      <c r="I43" s="161">
        <f t="shared" si="0"/>
        <v>11.683333333333332</v>
      </c>
      <c r="J43" s="44"/>
    </row>
    <row r="44" spans="1:10" ht="15.75" customHeight="1" x14ac:dyDescent="0.2">
      <c r="A44" s="44"/>
      <c r="B44" s="144"/>
      <c r="C44" s="144" t="s">
        <v>123</v>
      </c>
      <c r="D44" s="158"/>
      <c r="E44" s="159">
        <v>2</v>
      </c>
      <c r="F44" s="144" t="s">
        <v>122</v>
      </c>
      <c r="G44" s="160">
        <f>'Insumos, Materiais e Equipament'!$D$51</f>
        <v>49.11</v>
      </c>
      <c r="H44" s="144" t="s">
        <v>120</v>
      </c>
      <c r="I44" s="161">
        <f t="shared" si="0"/>
        <v>8.1850000000000005</v>
      </c>
      <c r="J44" s="44"/>
    </row>
    <row r="45" spans="1:10" ht="15.75" customHeight="1" x14ac:dyDescent="0.2">
      <c r="A45" s="44"/>
      <c r="B45" s="144"/>
      <c r="C45" s="144" t="s">
        <v>182</v>
      </c>
      <c r="D45" s="158"/>
      <c r="E45" s="159">
        <v>2</v>
      </c>
      <c r="F45" s="144" t="s">
        <v>122</v>
      </c>
      <c r="G45" s="160">
        <f>'Banco de Preços'!$I$8</f>
        <v>49.5</v>
      </c>
      <c r="H45" s="144" t="s">
        <v>120</v>
      </c>
      <c r="I45" s="161">
        <f t="shared" si="0"/>
        <v>8.25</v>
      </c>
      <c r="J45" s="44"/>
    </row>
    <row r="46" spans="1:10" ht="15.75" customHeight="1" x14ac:dyDescent="0.2">
      <c r="A46" s="44"/>
      <c r="B46" s="144"/>
      <c r="C46" s="144" t="s">
        <v>125</v>
      </c>
      <c r="D46" s="158"/>
      <c r="E46" s="159">
        <v>2</v>
      </c>
      <c r="F46" s="144" t="s">
        <v>119</v>
      </c>
      <c r="G46" s="160">
        <f>'Banco de Preços'!$I$37</f>
        <v>26.16</v>
      </c>
      <c r="H46" s="144" t="s">
        <v>120</v>
      </c>
      <c r="I46" s="161">
        <f t="shared" si="0"/>
        <v>4.3600000000000003</v>
      </c>
      <c r="J46" s="141"/>
    </row>
    <row r="47" spans="1:10" ht="15.75" customHeight="1" x14ac:dyDescent="0.2">
      <c r="A47" s="44"/>
      <c r="B47" s="152" t="s">
        <v>126</v>
      </c>
      <c r="C47" s="152"/>
      <c r="D47" s="162"/>
      <c r="E47" s="163"/>
      <c r="F47" s="152" t="s">
        <v>127</v>
      </c>
      <c r="G47" s="164">
        <v>1</v>
      </c>
      <c r="H47" s="153" t="s">
        <v>128</v>
      </c>
      <c r="I47" s="165">
        <f>SUM(I41:I46)</f>
        <v>50.526666666666664</v>
      </c>
      <c r="J47" s="166">
        <f>I47*G47</f>
        <v>50.526666666666664</v>
      </c>
    </row>
    <row r="48" spans="1:10" ht="15.75" customHeight="1" x14ac:dyDescent="0.2">
      <c r="A48" s="44"/>
      <c r="B48" s="44"/>
      <c r="C48" s="44"/>
      <c r="D48" s="167"/>
      <c r="E48" s="168"/>
      <c r="F48" s="44"/>
      <c r="G48" s="169"/>
      <c r="H48" s="46"/>
      <c r="I48" s="170"/>
      <c r="J48" s="171"/>
    </row>
    <row r="49" spans="1:10" ht="15.75" customHeight="1" x14ac:dyDescent="0.2">
      <c r="A49" s="172"/>
      <c r="B49" s="140" t="s">
        <v>129</v>
      </c>
      <c r="C49" s="141"/>
      <c r="D49" s="141"/>
      <c r="E49" s="142" t="s">
        <v>101</v>
      </c>
      <c r="F49" s="141"/>
      <c r="G49" s="142" t="s">
        <v>102</v>
      </c>
      <c r="H49" s="141"/>
      <c r="I49" s="143" t="s">
        <v>67</v>
      </c>
      <c r="J49" s="173"/>
    </row>
    <row r="50" spans="1:10" ht="15.75" customHeight="1" x14ac:dyDescent="0.2">
      <c r="A50" s="172"/>
      <c r="B50" s="144" t="s">
        <v>130</v>
      </c>
      <c r="C50" s="144"/>
      <c r="D50" s="144"/>
      <c r="E50" s="174">
        <v>1</v>
      </c>
      <c r="F50" s="133" t="s">
        <v>131</v>
      </c>
      <c r="G50" s="161">
        <f>'Insumos, Materiais e Equipament'!$D$16</f>
        <v>375</v>
      </c>
      <c r="H50" s="146" t="s">
        <v>105</v>
      </c>
      <c r="I50" s="161">
        <f>E50*G50</f>
        <v>375</v>
      </c>
      <c r="J50" s="173"/>
    </row>
    <row r="51" spans="1:10" ht="15.75" customHeight="1" x14ac:dyDescent="0.2">
      <c r="A51" s="172"/>
      <c r="B51" s="152" t="s">
        <v>132</v>
      </c>
      <c r="C51" s="152"/>
      <c r="D51" s="152"/>
      <c r="E51" s="175">
        <f>E50</f>
        <v>1</v>
      </c>
      <c r="F51" s="153" t="s">
        <v>131</v>
      </c>
      <c r="G51" s="165">
        <f>$C$7*'Insumos, Materiais e Equipament'!$D$17*2-0.06*G30</f>
        <v>-37.72320000000002</v>
      </c>
      <c r="H51" s="176" t="s">
        <v>105</v>
      </c>
      <c r="I51" s="165">
        <v>0</v>
      </c>
      <c r="J51" s="44"/>
    </row>
    <row r="52" spans="1:10" ht="15.75" customHeight="1" x14ac:dyDescent="0.2">
      <c r="A52" s="172"/>
      <c r="B52" s="152" t="s">
        <v>113</v>
      </c>
      <c r="C52" s="152"/>
      <c r="D52" s="162"/>
      <c r="E52" s="177"/>
      <c r="F52" s="153" t="s">
        <v>131</v>
      </c>
      <c r="G52" s="165">
        <f>TRUNC(SUM(I50:I51),2)</f>
        <v>375</v>
      </c>
      <c r="H52" s="152"/>
      <c r="I52" s="178" t="s">
        <v>105</v>
      </c>
      <c r="J52" s="166">
        <f>G52</f>
        <v>375</v>
      </c>
    </row>
    <row r="53" spans="1:10" ht="15.75" customHeight="1" x14ac:dyDescent="0.2">
      <c r="A53" s="3"/>
      <c r="B53" s="107"/>
      <c r="C53" s="107"/>
      <c r="D53" s="107"/>
      <c r="E53" s="107"/>
      <c r="F53" s="107"/>
      <c r="G53" s="107"/>
      <c r="H53" s="107"/>
      <c r="I53" s="107"/>
      <c r="J53" s="3"/>
    </row>
    <row r="54" spans="1:10" ht="15.75" customHeight="1" x14ac:dyDescent="0.2">
      <c r="A54" s="3"/>
      <c r="B54" s="905" t="s">
        <v>133</v>
      </c>
      <c r="C54" s="906"/>
      <c r="D54" s="179" t="s">
        <v>134</v>
      </c>
      <c r="E54" s="179" t="s">
        <v>135</v>
      </c>
      <c r="F54" s="179"/>
      <c r="G54" s="179" t="s">
        <v>136</v>
      </c>
      <c r="H54" s="179"/>
      <c r="I54" s="897" t="s">
        <v>137</v>
      </c>
      <c r="J54" s="885"/>
    </row>
    <row r="55" spans="1:10" ht="15.75" customHeight="1" x14ac:dyDescent="0.2">
      <c r="A55" s="3"/>
      <c r="B55" s="915" t="s">
        <v>187</v>
      </c>
      <c r="C55" s="916"/>
      <c r="D55" s="919">
        <v>50</v>
      </c>
      <c r="E55" s="180" t="s">
        <v>138</v>
      </c>
      <c r="F55" s="180" t="s">
        <v>139</v>
      </c>
      <c r="G55" s="180" t="s">
        <v>138</v>
      </c>
      <c r="H55" s="180" t="s">
        <v>139</v>
      </c>
      <c r="I55" s="921">
        <f>(D55*E56)*G56+(D55*F56)*H56</f>
        <v>10416.799999999999</v>
      </c>
      <c r="J55" s="916"/>
    </row>
    <row r="56" spans="1:10" ht="15.75" customHeight="1" x14ac:dyDescent="0.2">
      <c r="A56" s="3"/>
      <c r="B56" s="917"/>
      <c r="C56" s="918"/>
      <c r="D56" s="920"/>
      <c r="E56" s="181">
        <v>0.7</v>
      </c>
      <c r="F56" s="181">
        <f>1-E56</f>
        <v>0.30000000000000004</v>
      </c>
      <c r="G56" s="182">
        <f>'Insumos, Materiais e Equipament'!D82</f>
        <v>259.75</v>
      </c>
      <c r="H56" s="182">
        <f>'Insumos, Materiais e Equipament'!D81</f>
        <v>88.37</v>
      </c>
      <c r="I56" s="917"/>
      <c r="J56" s="918"/>
    </row>
    <row r="57" spans="1:10" ht="15.75" customHeight="1" x14ac:dyDescent="0.2">
      <c r="A57" s="3"/>
      <c r="B57" s="912" t="s">
        <v>140</v>
      </c>
      <c r="C57" s="883"/>
      <c r="D57" s="883"/>
      <c r="E57" s="883"/>
      <c r="F57" s="883"/>
      <c r="G57" s="883"/>
      <c r="H57" s="885"/>
      <c r="I57" s="922">
        <f>C17</f>
        <v>1</v>
      </c>
      <c r="J57" s="885"/>
    </row>
    <row r="58" spans="1:10" ht="15.75" customHeight="1" x14ac:dyDescent="0.2">
      <c r="A58" s="3"/>
      <c r="B58" s="912" t="s">
        <v>141</v>
      </c>
      <c r="C58" s="883"/>
      <c r="D58" s="883"/>
      <c r="E58" s="883"/>
      <c r="F58" s="883"/>
      <c r="G58" s="883"/>
      <c r="H58" s="885"/>
      <c r="I58" s="911">
        <f>I55*I57</f>
        <v>10416.799999999999</v>
      </c>
      <c r="J58" s="885"/>
    </row>
    <row r="59" spans="1:10" ht="15.7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15.75" customHeight="1" x14ac:dyDescent="0.2">
      <c r="A60" s="3"/>
      <c r="B60" s="905" t="s">
        <v>142</v>
      </c>
      <c r="C60" s="906"/>
      <c r="D60" s="906"/>
      <c r="E60" s="906"/>
      <c r="F60" s="179" t="s">
        <v>94</v>
      </c>
      <c r="G60" s="905" t="s">
        <v>143</v>
      </c>
      <c r="H60" s="906"/>
      <c r="I60" s="897" t="s">
        <v>137</v>
      </c>
      <c r="J60" s="885"/>
    </row>
    <row r="61" spans="1:10" ht="15.75" customHeight="1" x14ac:dyDescent="0.2">
      <c r="A61" s="3"/>
      <c r="B61" s="913" t="s">
        <v>100</v>
      </c>
      <c r="C61" s="883"/>
      <c r="D61" s="883"/>
      <c r="E61" s="885"/>
      <c r="F61" s="183">
        <f>C21</f>
        <v>1</v>
      </c>
      <c r="G61" s="914">
        <f>SUM(J52,J47,J38)</f>
        <v>8958.5719866666677</v>
      </c>
      <c r="H61" s="885"/>
      <c r="I61" s="914">
        <f>G61*F61</f>
        <v>8958.5719866666677</v>
      </c>
      <c r="J61" s="885"/>
    </row>
    <row r="62" spans="1:10" ht="15.75" customHeight="1" x14ac:dyDescent="0.2">
      <c r="A62" s="3"/>
      <c r="B62" s="912" t="s">
        <v>144</v>
      </c>
      <c r="C62" s="883"/>
      <c r="D62" s="883"/>
      <c r="E62" s="883"/>
      <c r="F62" s="883"/>
      <c r="G62" s="883"/>
      <c r="H62" s="885"/>
      <c r="I62" s="914">
        <f>SUM(I61)</f>
        <v>8958.5719866666677</v>
      </c>
      <c r="J62" s="885"/>
    </row>
    <row r="63" spans="1:10" ht="15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15.75" customHeight="1" x14ac:dyDescent="0.2">
      <c r="A64" s="3"/>
      <c r="B64" s="895" t="s">
        <v>65</v>
      </c>
      <c r="C64" s="883"/>
      <c r="D64" s="883"/>
      <c r="E64" s="883"/>
      <c r="F64" s="883"/>
      <c r="G64" s="883"/>
      <c r="H64" s="883"/>
      <c r="I64" s="883"/>
      <c r="J64" s="885"/>
    </row>
    <row r="65" spans="1:10" ht="15.75" customHeight="1" x14ac:dyDescent="0.2">
      <c r="A65" s="3"/>
      <c r="B65" s="64"/>
      <c r="C65" s="64"/>
      <c r="D65" s="64"/>
      <c r="E65" s="65"/>
      <c r="F65" s="66"/>
      <c r="G65" s="64"/>
      <c r="H65" s="64"/>
      <c r="I65" s="64"/>
      <c r="J65" s="3"/>
    </row>
    <row r="66" spans="1:10" ht="15.75" customHeight="1" x14ac:dyDescent="0.25">
      <c r="A66" s="3"/>
      <c r="B66" s="67" t="s">
        <v>66</v>
      </c>
      <c r="C66" s="68"/>
      <c r="D66" s="68"/>
      <c r="E66" s="68"/>
      <c r="F66" s="68"/>
      <c r="G66" s="68"/>
      <c r="H66" s="68"/>
      <c r="I66" s="68"/>
      <c r="J66" s="69" t="s">
        <v>67</v>
      </c>
    </row>
    <row r="67" spans="1:10" ht="15.75" customHeight="1" x14ac:dyDescent="0.25">
      <c r="A67" s="3"/>
      <c r="B67" s="70" t="s">
        <v>68</v>
      </c>
      <c r="C67" s="71"/>
      <c r="D67" s="71"/>
      <c r="E67" s="71"/>
      <c r="F67" s="72"/>
      <c r="G67" s="71"/>
      <c r="H67" s="71"/>
      <c r="I67" s="71"/>
      <c r="J67" s="73">
        <f>I62+I58</f>
        <v>19375.371986666665</v>
      </c>
    </row>
    <row r="68" spans="1:10" ht="15.75" customHeight="1" x14ac:dyDescent="0.25">
      <c r="A68" s="3"/>
      <c r="B68" s="75" t="s">
        <v>69</v>
      </c>
      <c r="C68" s="64"/>
      <c r="D68" s="64"/>
      <c r="E68" s="64"/>
      <c r="F68" s="76"/>
      <c r="G68" s="64"/>
      <c r="H68" s="64"/>
      <c r="I68" s="77">
        <f>'ADM - LOCAL'!J75</f>
        <v>4.6434248054014624E-2</v>
      </c>
      <c r="J68" s="78">
        <f>TRUNC(J67*I68,2)</f>
        <v>899.68</v>
      </c>
    </row>
    <row r="69" spans="1:10" ht="15.75" customHeight="1" x14ac:dyDescent="0.25">
      <c r="A69" s="3"/>
      <c r="B69" s="75" t="s">
        <v>70</v>
      </c>
      <c r="C69" s="64"/>
      <c r="D69" s="64"/>
      <c r="E69" s="64"/>
      <c r="F69" s="76"/>
      <c r="G69" s="64"/>
      <c r="H69" s="64"/>
      <c r="I69" s="79"/>
      <c r="J69" s="78">
        <f>J67+J68</f>
        <v>20275.051986666665</v>
      </c>
    </row>
    <row r="70" spans="1:10" ht="15.75" customHeight="1" x14ac:dyDescent="0.25">
      <c r="A70" s="3"/>
      <c r="B70" s="117" t="s">
        <v>63</v>
      </c>
      <c r="C70" s="68"/>
      <c r="D70" s="68"/>
      <c r="E70" s="68"/>
      <c r="F70" s="118"/>
      <c r="G70" s="68"/>
      <c r="H70" s="208"/>
      <c r="I70" s="119" t="s">
        <v>41</v>
      </c>
      <c r="J70" s="209">
        <f>C16</f>
        <v>50</v>
      </c>
    </row>
    <row r="71" spans="1:10" ht="15.75" customHeight="1" x14ac:dyDescent="0.25">
      <c r="A71" s="3"/>
      <c r="B71" s="80"/>
      <c r="C71" s="79"/>
      <c r="D71" s="79"/>
      <c r="E71" s="79"/>
      <c r="F71" s="81"/>
      <c r="G71" s="79"/>
      <c r="H71" s="82"/>
      <c r="I71" s="83"/>
      <c r="J71" s="84"/>
    </row>
    <row r="72" spans="1:10" ht="15.75" customHeight="1" x14ac:dyDescent="0.25">
      <c r="A72" s="3"/>
      <c r="B72" s="67" t="s">
        <v>71</v>
      </c>
      <c r="C72" s="68"/>
      <c r="D72" s="68"/>
      <c r="E72" s="123"/>
      <c r="F72" s="124"/>
      <c r="G72" s="68"/>
      <c r="H72" s="68"/>
      <c r="I72" s="125" t="s">
        <v>184</v>
      </c>
      <c r="J72" s="126">
        <f>TRUNC(J69/J70,2)</f>
        <v>405.5</v>
      </c>
    </row>
    <row r="73" spans="1:10" ht="15.75" customHeight="1" x14ac:dyDescent="0.25">
      <c r="A73" s="3"/>
      <c r="B73" s="92" t="s">
        <v>73</v>
      </c>
      <c r="C73" s="93"/>
      <c r="D73" s="93"/>
      <c r="E73" s="94"/>
      <c r="F73" s="95"/>
      <c r="G73" s="93"/>
      <c r="H73" s="93"/>
      <c r="I73" s="96">
        <f>'BDI - Desonerado'!D25</f>
        <v>0.29899999999999999</v>
      </c>
      <c r="J73" s="97">
        <f>TRUNC(J72*I73,2)</f>
        <v>121.24</v>
      </c>
    </row>
    <row r="74" spans="1:10" ht="15.75" customHeight="1" x14ac:dyDescent="0.25">
      <c r="A74" s="3"/>
      <c r="B74" s="98" t="s">
        <v>74</v>
      </c>
      <c r="C74" s="71"/>
      <c r="D74" s="71"/>
      <c r="E74" s="99"/>
      <c r="F74" s="100"/>
      <c r="G74" s="71"/>
      <c r="H74" s="71"/>
      <c r="I74" s="101" t="s">
        <v>184</v>
      </c>
      <c r="J74" s="102">
        <f>J72+J73</f>
        <v>526.74</v>
      </c>
    </row>
    <row r="75" spans="1:10" ht="15.75" customHeight="1" x14ac:dyDescent="0.2"/>
    <row r="76" spans="1:10" ht="15.75" customHeight="1" x14ac:dyDescent="0.2"/>
    <row r="77" spans="1:10" ht="15.75" customHeight="1" x14ac:dyDescent="0.2"/>
    <row r="78" spans="1:10" ht="15.75" customHeight="1" x14ac:dyDescent="0.2"/>
    <row r="79" spans="1:10" ht="15.75" customHeight="1" x14ac:dyDescent="0.2"/>
    <row r="80" spans="1:1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</sheetData>
  <mergeCells count="28">
    <mergeCell ref="B2:J2"/>
    <mergeCell ref="B3:J3"/>
    <mergeCell ref="B4:J4"/>
    <mergeCell ref="B6:D6"/>
    <mergeCell ref="G6:J6"/>
    <mergeCell ref="B11:C11"/>
    <mergeCell ref="B12:J12"/>
    <mergeCell ref="B14:D14"/>
    <mergeCell ref="B19:E19"/>
    <mergeCell ref="B24:E24"/>
    <mergeCell ref="B54:C54"/>
    <mergeCell ref="I54:J54"/>
    <mergeCell ref="D55:D56"/>
    <mergeCell ref="I55:J56"/>
    <mergeCell ref="B60:E60"/>
    <mergeCell ref="B64:J64"/>
    <mergeCell ref="B55:C56"/>
    <mergeCell ref="B57:H57"/>
    <mergeCell ref="I57:J57"/>
    <mergeCell ref="B58:H58"/>
    <mergeCell ref="I58:J58"/>
    <mergeCell ref="G60:H60"/>
    <mergeCell ref="I60:J60"/>
    <mergeCell ref="B61:E61"/>
    <mergeCell ref="G61:H61"/>
    <mergeCell ref="I61:J61"/>
    <mergeCell ref="B62:H62"/>
    <mergeCell ref="I62:J62"/>
  </mergeCells>
  <pageMargins left="0.75" right="0.75" top="1" bottom="1" header="0" footer="0"/>
  <pageSetup paperSize="9" fitToHeight="0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1000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5.140625" customWidth="1"/>
  </cols>
  <sheetData>
    <row r="1" spans="1:10" ht="23.2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60" customHeight="1" x14ac:dyDescent="0.2">
      <c r="A2" s="43"/>
      <c r="B2" s="898"/>
      <c r="C2" s="883"/>
      <c r="D2" s="883"/>
      <c r="E2" s="883"/>
      <c r="F2" s="883"/>
      <c r="G2" s="883"/>
      <c r="H2" s="883"/>
      <c r="I2" s="883"/>
      <c r="J2" s="885"/>
    </row>
    <row r="3" spans="1:10" ht="12.75" x14ac:dyDescent="0.2">
      <c r="A3" s="44"/>
      <c r="B3" s="899" t="str">
        <f>UPPER(Base!C11)</f>
        <v>EXECUÇÃO DE SERVIÇO DE LIMPEZA E CAPINAÇÃO DE MARGEM DO RIO.</v>
      </c>
      <c r="C3" s="883"/>
      <c r="D3" s="883"/>
      <c r="E3" s="883"/>
      <c r="F3" s="883"/>
      <c r="G3" s="883"/>
      <c r="H3" s="883"/>
      <c r="I3" s="883"/>
      <c r="J3" s="885"/>
    </row>
    <row r="4" spans="1:10" ht="12.75" x14ac:dyDescent="0.2">
      <c r="A4" s="45"/>
      <c r="B4" s="900" t="s">
        <v>36</v>
      </c>
      <c r="C4" s="883"/>
      <c r="D4" s="883"/>
      <c r="E4" s="883"/>
      <c r="F4" s="883"/>
      <c r="G4" s="883"/>
      <c r="H4" s="883"/>
      <c r="I4" s="883"/>
      <c r="J4" s="885"/>
    </row>
    <row r="5" spans="1:10" ht="12.75" x14ac:dyDescent="0.2">
      <c r="A5" s="172"/>
      <c r="B5" s="216"/>
      <c r="C5" s="216"/>
      <c r="D5" s="216"/>
      <c r="E5" s="172"/>
      <c r="F5" s="216"/>
      <c r="G5" s="216"/>
      <c r="H5" s="216"/>
      <c r="I5" s="216"/>
      <c r="J5" s="216"/>
    </row>
    <row r="6" spans="1:10" ht="17.25" x14ac:dyDescent="0.2">
      <c r="A6" s="217"/>
      <c r="B6" s="897" t="s">
        <v>37</v>
      </c>
      <c r="C6" s="883"/>
      <c r="D6" s="885"/>
      <c r="E6" s="172"/>
      <c r="F6" s="216"/>
      <c r="G6" s="216"/>
      <c r="H6" s="216"/>
      <c r="I6" s="216"/>
      <c r="J6" s="218"/>
    </row>
    <row r="7" spans="1:10" ht="12.75" x14ac:dyDescent="0.2">
      <c r="A7" s="217"/>
      <c r="B7" s="49" t="s">
        <v>38</v>
      </c>
      <c r="C7" s="50">
        <f>'ADM - LOCAL'!C10</f>
        <v>25</v>
      </c>
      <c r="D7" s="51" t="s">
        <v>39</v>
      </c>
      <c r="E7" s="172"/>
      <c r="F7" s="216"/>
      <c r="G7" s="216"/>
      <c r="H7" s="216"/>
      <c r="I7" s="216"/>
      <c r="J7" s="218"/>
    </row>
    <row r="8" spans="1:10" ht="12.75" x14ac:dyDescent="0.2">
      <c r="A8" s="217"/>
      <c r="B8" s="49" t="s">
        <v>40</v>
      </c>
      <c r="C8" s="50">
        <v>8</v>
      </c>
      <c r="D8" s="51" t="s">
        <v>41</v>
      </c>
      <c r="E8" s="172"/>
      <c r="F8" s="216"/>
      <c r="G8" s="216"/>
      <c r="H8" s="216"/>
      <c r="I8" s="216"/>
      <c r="J8" s="218"/>
    </row>
    <row r="9" spans="1:10" ht="12.75" x14ac:dyDescent="0.2">
      <c r="A9" s="217"/>
      <c r="B9" s="49" t="s">
        <v>42</v>
      </c>
      <c r="C9" s="50">
        <f>C8*60</f>
        <v>480</v>
      </c>
      <c r="D9" s="51" t="s">
        <v>43</v>
      </c>
      <c r="E9" s="172"/>
      <c r="F9" s="216"/>
      <c r="G9" s="216"/>
      <c r="H9" s="216"/>
      <c r="I9" s="216"/>
      <c r="J9" s="218"/>
    </row>
    <row r="10" spans="1:10" ht="12.75" x14ac:dyDescent="0.2">
      <c r="A10" s="217"/>
      <c r="B10" s="49" t="s">
        <v>188</v>
      </c>
      <c r="C10" s="219">
        <v>1</v>
      </c>
      <c r="D10" s="59" t="s">
        <v>98</v>
      </c>
      <c r="E10" s="172"/>
      <c r="F10" s="216"/>
      <c r="G10" s="216"/>
      <c r="H10" s="216"/>
      <c r="I10" s="216"/>
      <c r="J10" s="218"/>
    </row>
    <row r="11" spans="1:10" ht="12.75" x14ac:dyDescent="0.2">
      <c r="A11" s="217"/>
      <c r="B11" s="216"/>
      <c r="C11" s="216"/>
      <c r="D11" s="216"/>
      <c r="E11" s="172"/>
      <c r="F11" s="216"/>
      <c r="G11" s="216"/>
      <c r="H11" s="216"/>
      <c r="I11" s="216"/>
      <c r="J11" s="218"/>
    </row>
    <row r="12" spans="1:10" ht="17.25" x14ac:dyDescent="0.2">
      <c r="A12" s="217"/>
      <c r="B12" s="897" t="s">
        <v>75</v>
      </c>
      <c r="C12" s="883"/>
      <c r="D12" s="885"/>
      <c r="E12" s="172"/>
      <c r="F12" s="216"/>
      <c r="G12" s="216"/>
      <c r="H12" s="216"/>
      <c r="I12" s="216"/>
      <c r="J12" s="218"/>
    </row>
    <row r="13" spans="1:10" ht="12.75" x14ac:dyDescent="0.2">
      <c r="A13" s="217"/>
      <c r="B13" s="55" t="s">
        <v>189</v>
      </c>
      <c r="C13" s="56">
        <v>200</v>
      </c>
      <c r="D13" s="57" t="s">
        <v>190</v>
      </c>
      <c r="E13" s="172"/>
      <c r="F13" s="216"/>
      <c r="G13" s="216"/>
      <c r="H13" s="216"/>
      <c r="I13" s="216"/>
      <c r="J13" s="218"/>
    </row>
    <row r="14" spans="1:10" ht="24" x14ac:dyDescent="0.2">
      <c r="A14" s="217"/>
      <c r="B14" s="55" t="s">
        <v>191</v>
      </c>
      <c r="C14" s="220">
        <v>2.5789</v>
      </c>
      <c r="D14" s="57" t="s">
        <v>50</v>
      </c>
      <c r="E14" s="172"/>
      <c r="F14" s="216"/>
      <c r="G14" s="216"/>
      <c r="H14" s="216"/>
      <c r="I14" s="216"/>
      <c r="J14" s="218"/>
    </row>
    <row r="15" spans="1:10" ht="14.25" customHeight="1" x14ac:dyDescent="0.2">
      <c r="A15" s="217"/>
      <c r="B15" s="55" t="s">
        <v>192</v>
      </c>
      <c r="C15" s="56">
        <v>150</v>
      </c>
      <c r="D15" s="57" t="s">
        <v>193</v>
      </c>
      <c r="E15" s="172"/>
      <c r="F15" s="216"/>
      <c r="G15" s="216"/>
      <c r="H15" s="216"/>
      <c r="I15" s="216"/>
      <c r="J15" s="218"/>
    </row>
    <row r="16" spans="1:10" ht="17.25" x14ac:dyDescent="0.2">
      <c r="A16" s="217"/>
      <c r="B16" s="107"/>
      <c r="C16" s="107"/>
      <c r="D16" s="107"/>
      <c r="E16" s="172"/>
      <c r="F16" s="216"/>
      <c r="G16" s="216"/>
      <c r="H16" s="216"/>
      <c r="I16" s="216"/>
      <c r="J16" s="218"/>
    </row>
    <row r="17" spans="1:10" ht="12.75" x14ac:dyDescent="0.2">
      <c r="A17" s="217"/>
      <c r="B17" s="896" t="s">
        <v>194</v>
      </c>
      <c r="C17" s="883"/>
      <c r="D17" s="885"/>
      <c r="E17" s="44"/>
      <c r="F17" s="44"/>
      <c r="G17" s="44"/>
      <c r="H17" s="53"/>
      <c r="I17" s="53"/>
      <c r="J17" s="44"/>
    </row>
    <row r="18" spans="1:10" ht="12.75" x14ac:dyDescent="0.2">
      <c r="A18" s="217"/>
      <c r="B18" s="941" t="s">
        <v>195</v>
      </c>
      <c r="C18" s="883"/>
      <c r="D18" s="883"/>
      <c r="E18" s="883"/>
      <c r="F18" s="883"/>
      <c r="G18" s="883"/>
      <c r="H18" s="883"/>
      <c r="I18" s="883"/>
      <c r="J18" s="885"/>
    </row>
    <row r="19" spans="1:10" ht="17.25" x14ac:dyDescent="0.2">
      <c r="A19" s="217"/>
      <c r="B19" s="107"/>
      <c r="C19" s="107"/>
      <c r="D19" s="107"/>
      <c r="E19" s="172"/>
      <c r="F19" s="216"/>
      <c r="G19" s="216"/>
      <c r="H19" s="216"/>
      <c r="I19" s="216"/>
      <c r="J19" s="218"/>
    </row>
    <row r="20" spans="1:10" ht="17.25" x14ac:dyDescent="0.2">
      <c r="A20" s="217"/>
      <c r="B20" s="897" t="s">
        <v>46</v>
      </c>
      <c r="C20" s="883"/>
      <c r="D20" s="885"/>
      <c r="E20" s="53"/>
      <c r="I20" s="53"/>
      <c r="J20" s="44"/>
    </row>
    <row r="21" spans="1:10" ht="36" x14ac:dyDescent="0.2">
      <c r="A21" s="217"/>
      <c r="B21" s="55" t="s">
        <v>196</v>
      </c>
      <c r="C21" s="56">
        <f>Produtividade!D26/2*C14</f>
        <v>90003.61</v>
      </c>
      <c r="D21" s="57" t="s">
        <v>24</v>
      </c>
      <c r="E21" s="47"/>
      <c r="I21" s="53"/>
      <c r="J21" s="44"/>
    </row>
    <row r="22" spans="1:10" ht="24" x14ac:dyDescent="0.2">
      <c r="A22" s="217"/>
      <c r="B22" s="55" t="s">
        <v>197</v>
      </c>
      <c r="C22" s="56">
        <v>2</v>
      </c>
      <c r="D22" s="57" t="s">
        <v>56</v>
      </c>
      <c r="E22" s="44"/>
      <c r="I22" s="53"/>
      <c r="J22" s="44"/>
    </row>
    <row r="23" spans="1:10" ht="15.75" customHeight="1" x14ac:dyDescent="0.2">
      <c r="A23" s="217"/>
      <c r="B23" s="58" t="s">
        <v>198</v>
      </c>
      <c r="C23" s="56">
        <f>ROUND(C21*C22,2)</f>
        <v>180007.22</v>
      </c>
      <c r="D23" s="57" t="s">
        <v>24</v>
      </c>
      <c r="E23" s="44"/>
      <c r="I23" s="53"/>
      <c r="J23" s="44"/>
    </row>
    <row r="24" spans="1:10" ht="15.75" customHeight="1" x14ac:dyDescent="0.2">
      <c r="A24" s="217"/>
      <c r="B24" s="58" t="s">
        <v>199</v>
      </c>
      <c r="C24" s="56">
        <f>TRUNC(C23/12,0)</f>
        <v>15000</v>
      </c>
      <c r="D24" s="57" t="s">
        <v>24</v>
      </c>
      <c r="E24" s="44"/>
      <c r="I24" s="53"/>
      <c r="J24" s="44"/>
    </row>
    <row r="25" spans="1:10" ht="15.75" customHeight="1" x14ac:dyDescent="0.2">
      <c r="A25" s="217"/>
      <c r="B25" s="58" t="s">
        <v>200</v>
      </c>
      <c r="C25" s="221">
        <f>C24/12</f>
        <v>1250</v>
      </c>
      <c r="D25" s="59" t="s">
        <v>190</v>
      </c>
      <c r="E25" s="44"/>
      <c r="I25" s="53"/>
      <c r="J25" s="44"/>
    </row>
    <row r="26" spans="1:10" ht="15.75" customHeight="1" x14ac:dyDescent="0.2">
      <c r="A26" s="172"/>
      <c r="C26" s="218"/>
      <c r="D26" s="218"/>
      <c r="E26" s="217"/>
      <c r="F26" s="218"/>
      <c r="G26" s="218"/>
      <c r="H26" s="222"/>
      <c r="I26" s="223"/>
      <c r="J26" s="218"/>
    </row>
    <row r="27" spans="1:10" ht="15.75" customHeight="1" x14ac:dyDescent="0.3">
      <c r="A27" s="172"/>
      <c r="B27" s="942" t="s">
        <v>92</v>
      </c>
      <c r="C27" s="906"/>
      <c r="D27" s="906"/>
      <c r="E27" s="907"/>
      <c r="F27" s="224"/>
      <c r="G27" s="224"/>
      <c r="H27" s="224"/>
      <c r="I27" s="224"/>
      <c r="J27" s="216"/>
    </row>
    <row r="28" spans="1:10" ht="15.75" customHeight="1" x14ac:dyDescent="0.2">
      <c r="A28" s="172"/>
      <c r="B28" s="225" t="s">
        <v>93</v>
      </c>
      <c r="C28" s="226" t="s">
        <v>94</v>
      </c>
      <c r="D28" s="227" t="s">
        <v>95</v>
      </c>
      <c r="E28" s="228" t="s">
        <v>88</v>
      </c>
      <c r="F28" s="224"/>
      <c r="G28" s="224"/>
      <c r="H28" s="224"/>
      <c r="I28" s="224"/>
      <c r="J28" s="216"/>
    </row>
    <row r="29" spans="1:10" ht="15.75" customHeight="1" x14ac:dyDescent="0.2">
      <c r="A29" s="172"/>
      <c r="B29" s="229" t="s">
        <v>201</v>
      </c>
      <c r="C29" s="230">
        <f>ROUNDUP(C23/(C7*12)/C13,0)</f>
        <v>4</v>
      </c>
      <c r="D29" s="231">
        <v>0</v>
      </c>
      <c r="E29" s="232">
        <f>C29+D29</f>
        <v>4</v>
      </c>
      <c r="F29" s="224"/>
      <c r="G29" s="224"/>
      <c r="H29" s="224"/>
      <c r="I29" s="224"/>
      <c r="J29" s="216"/>
    </row>
    <row r="30" spans="1:10" ht="15.75" customHeight="1" x14ac:dyDescent="0.2">
      <c r="A30" s="172"/>
      <c r="B30" s="229" t="s">
        <v>202</v>
      </c>
      <c r="C30" s="230">
        <v>1</v>
      </c>
      <c r="D30" s="233">
        <v>0</v>
      </c>
      <c r="E30" s="232">
        <v>1</v>
      </c>
      <c r="F30" s="224"/>
      <c r="G30" s="224"/>
      <c r="H30" s="224"/>
      <c r="I30" s="224"/>
      <c r="J30" s="216"/>
    </row>
    <row r="31" spans="1:10" ht="15.75" customHeight="1" x14ac:dyDescent="0.2">
      <c r="A31" s="172"/>
      <c r="B31" s="229" t="s">
        <v>203</v>
      </c>
      <c r="C31" s="230">
        <v>1</v>
      </c>
      <c r="D31" s="233">
        <v>0</v>
      </c>
      <c r="E31" s="232">
        <f>C31+D31</f>
        <v>1</v>
      </c>
      <c r="F31" s="224"/>
      <c r="G31" s="224"/>
      <c r="H31" s="224"/>
      <c r="I31" s="224"/>
      <c r="J31" s="216"/>
    </row>
    <row r="32" spans="1:10" ht="15.75" customHeight="1" x14ac:dyDescent="0.2">
      <c r="A32" s="172"/>
      <c r="B32" s="234" t="s">
        <v>97</v>
      </c>
      <c r="C32" s="226" t="s">
        <v>98</v>
      </c>
      <c r="D32" s="235" t="s">
        <v>98</v>
      </c>
      <c r="E32" s="232">
        <f>E29+E30+E31</f>
        <v>6</v>
      </c>
      <c r="F32" s="224"/>
      <c r="G32" s="224"/>
      <c r="H32" s="224"/>
      <c r="I32" s="224"/>
      <c r="J32" s="216"/>
    </row>
    <row r="33" spans="1:10" ht="15.75" customHeight="1" x14ac:dyDescent="0.2">
      <c r="A33" s="172"/>
      <c r="B33" s="236"/>
      <c r="C33" s="236"/>
      <c r="D33" s="224"/>
      <c r="E33" s="224"/>
      <c r="F33" s="224"/>
      <c r="G33" s="224"/>
      <c r="H33" s="224"/>
      <c r="I33" s="224"/>
      <c r="J33" s="216"/>
    </row>
    <row r="34" spans="1:10" ht="15.75" customHeight="1" x14ac:dyDescent="0.2">
      <c r="A34" s="172"/>
      <c r="B34" s="896" t="s">
        <v>204</v>
      </c>
      <c r="C34" s="883"/>
      <c r="D34" s="885"/>
      <c r="E34" s="44"/>
      <c r="F34" s="44"/>
      <c r="G34" s="44"/>
      <c r="H34" s="53"/>
      <c r="I34" s="53"/>
      <c r="J34" s="44"/>
    </row>
    <row r="35" spans="1:10" ht="15.75" customHeight="1" x14ac:dyDescent="0.2">
      <c r="A35" s="172"/>
      <c r="B35" s="939" t="s">
        <v>205</v>
      </c>
      <c r="C35" s="883"/>
      <c r="D35" s="883"/>
      <c r="E35" s="883"/>
      <c r="F35" s="883"/>
      <c r="G35" s="883"/>
      <c r="H35" s="883"/>
      <c r="I35" s="883"/>
      <c r="J35" s="885"/>
    </row>
    <row r="36" spans="1:10" ht="15.75" customHeight="1" x14ac:dyDescent="0.2">
      <c r="A36" s="172"/>
      <c r="B36" s="940" t="s">
        <v>206</v>
      </c>
      <c r="C36" s="883"/>
      <c r="D36" s="883"/>
      <c r="E36" s="883"/>
      <c r="F36" s="883"/>
      <c r="G36" s="883"/>
      <c r="H36" s="883"/>
      <c r="I36" s="883"/>
      <c r="J36" s="885"/>
    </row>
    <row r="37" spans="1:10" ht="15.75" customHeight="1" x14ac:dyDescent="0.2">
      <c r="A37" s="172"/>
      <c r="B37" s="237"/>
      <c r="C37" s="237"/>
      <c r="D37" s="237"/>
      <c r="E37" s="237"/>
      <c r="F37" s="237"/>
      <c r="G37" s="237"/>
      <c r="H37" s="237"/>
      <c r="I37" s="237"/>
      <c r="J37" s="237"/>
    </row>
    <row r="38" spans="1:10" ht="15.75" customHeight="1" x14ac:dyDescent="0.2">
      <c r="A38" s="172"/>
      <c r="B38" s="897" t="s">
        <v>99</v>
      </c>
      <c r="C38" s="883"/>
      <c r="D38" s="883"/>
      <c r="E38" s="885"/>
      <c r="F38" s="224"/>
      <c r="G38" s="224"/>
      <c r="H38" s="224"/>
      <c r="I38" s="224"/>
      <c r="J38" s="216"/>
    </row>
    <row r="39" spans="1:10" ht="15.75" customHeight="1" x14ac:dyDescent="0.2">
      <c r="A39" s="172"/>
      <c r="B39" s="128" t="s">
        <v>207</v>
      </c>
      <c r="C39" s="129" t="s">
        <v>94</v>
      </c>
      <c r="D39" s="238" t="s">
        <v>208</v>
      </c>
      <c r="E39" s="239" t="s">
        <v>209</v>
      </c>
      <c r="F39" s="224"/>
      <c r="G39" s="224"/>
      <c r="H39" s="224"/>
      <c r="I39" s="224"/>
      <c r="J39" s="216"/>
    </row>
    <row r="40" spans="1:10" ht="15.75" customHeight="1" x14ac:dyDescent="0.2">
      <c r="A40" s="172"/>
      <c r="B40" s="131" t="s">
        <v>210</v>
      </c>
      <c r="C40" s="132">
        <v>1</v>
      </c>
      <c r="D40" s="133">
        <v>15</v>
      </c>
      <c r="E40" s="134">
        <f t="shared" ref="E40:E42" si="0">D40*C40</f>
        <v>15</v>
      </c>
      <c r="F40" s="224"/>
      <c r="G40" s="224"/>
      <c r="H40" s="224"/>
      <c r="I40" s="224"/>
      <c r="J40" s="216"/>
    </row>
    <row r="41" spans="1:10" ht="15.75" customHeight="1" x14ac:dyDescent="0.2">
      <c r="A41" s="172"/>
      <c r="B41" s="131" t="s">
        <v>211</v>
      </c>
      <c r="C41" s="132">
        <v>1</v>
      </c>
      <c r="D41" s="133">
        <f>D40*C7</f>
        <v>375</v>
      </c>
      <c r="E41" s="134">
        <f t="shared" si="0"/>
        <v>375</v>
      </c>
      <c r="F41" s="224"/>
      <c r="G41" s="224"/>
      <c r="H41" s="224"/>
      <c r="I41" s="224"/>
      <c r="J41" s="216"/>
    </row>
    <row r="42" spans="1:10" ht="15.75" customHeight="1" x14ac:dyDescent="0.2">
      <c r="A42" s="172"/>
      <c r="B42" s="240" t="s">
        <v>212</v>
      </c>
      <c r="C42" s="132">
        <v>1</v>
      </c>
      <c r="D42" s="133">
        <f>D41*12</f>
        <v>4500</v>
      </c>
      <c r="E42" s="134">
        <f t="shared" si="0"/>
        <v>4500</v>
      </c>
      <c r="F42" s="224"/>
      <c r="G42" s="224"/>
      <c r="H42" s="224"/>
      <c r="I42" s="224"/>
      <c r="J42" s="216"/>
    </row>
    <row r="43" spans="1:10" ht="15.75" customHeight="1" x14ac:dyDescent="0.2">
      <c r="A43" s="172"/>
      <c r="B43" s="135" t="s">
        <v>213</v>
      </c>
      <c r="C43" s="129" t="s">
        <v>98</v>
      </c>
      <c r="D43" s="144"/>
      <c r="E43" s="137">
        <f>SUM(E40:E42)</f>
        <v>4890</v>
      </c>
      <c r="F43" s="224"/>
      <c r="G43" s="224"/>
      <c r="H43" s="224"/>
      <c r="I43" s="224"/>
      <c r="J43" s="216"/>
    </row>
    <row r="44" spans="1:10" ht="15.75" customHeight="1" x14ac:dyDescent="0.2">
      <c r="A44" s="172"/>
      <c r="B44" s="236"/>
      <c r="C44" s="236"/>
      <c r="D44" s="224"/>
      <c r="E44" s="224"/>
      <c r="F44" s="224"/>
      <c r="G44" s="224"/>
      <c r="H44" s="224"/>
      <c r="I44" s="224"/>
      <c r="J44" s="216"/>
    </row>
    <row r="45" spans="1:10" ht="15.75" customHeight="1" x14ac:dyDescent="0.2">
      <c r="A45" s="172"/>
      <c r="B45" s="896" t="s">
        <v>214</v>
      </c>
      <c r="C45" s="883"/>
      <c r="D45" s="885"/>
      <c r="E45" s="44"/>
      <c r="F45" s="44"/>
      <c r="G45" s="44"/>
      <c r="H45" s="53"/>
      <c r="I45" s="53"/>
      <c r="J45" s="44"/>
    </row>
    <row r="46" spans="1:10" ht="15.75" customHeight="1" x14ac:dyDescent="0.2">
      <c r="A46" s="172"/>
      <c r="B46" s="939" t="s">
        <v>215</v>
      </c>
      <c r="C46" s="883"/>
      <c r="D46" s="883"/>
      <c r="E46" s="883"/>
      <c r="F46" s="883"/>
      <c r="G46" s="883"/>
      <c r="H46" s="883"/>
      <c r="I46" s="883"/>
      <c r="J46" s="885"/>
    </row>
    <row r="47" spans="1:10" ht="15.75" customHeight="1" x14ac:dyDescent="0.2">
      <c r="A47" s="172"/>
      <c r="B47" s="237"/>
      <c r="C47" s="237"/>
      <c r="D47" s="237"/>
      <c r="E47" s="237"/>
      <c r="F47" s="237"/>
      <c r="G47" s="237"/>
      <c r="H47" s="237"/>
      <c r="I47" s="237"/>
      <c r="J47" s="237"/>
    </row>
    <row r="48" spans="1:10" ht="15.75" customHeight="1" x14ac:dyDescent="0.2">
      <c r="A48" s="172"/>
      <c r="B48" s="897" t="s">
        <v>216</v>
      </c>
      <c r="C48" s="883"/>
      <c r="D48" s="883"/>
      <c r="E48" s="883"/>
      <c r="F48" s="883"/>
      <c r="G48" s="883"/>
      <c r="H48" s="883"/>
      <c r="I48" s="883"/>
      <c r="J48" s="885"/>
    </row>
    <row r="49" spans="1:10" ht="15.75" customHeight="1" x14ac:dyDescent="0.2">
      <c r="A49" s="241"/>
      <c r="B49" s="242"/>
      <c r="C49" s="242"/>
      <c r="D49" s="242"/>
      <c r="E49" s="241"/>
      <c r="F49" s="242"/>
      <c r="G49" s="242"/>
      <c r="H49" s="242"/>
      <c r="I49" s="242"/>
      <c r="J49" s="218"/>
    </row>
    <row r="50" spans="1:10" ht="15.75" customHeight="1" x14ac:dyDescent="0.2">
      <c r="A50" s="172"/>
      <c r="B50" s="243" t="s">
        <v>201</v>
      </c>
      <c r="C50" s="244"/>
      <c r="D50" s="244"/>
      <c r="E50" s="245" t="s">
        <v>101</v>
      </c>
      <c r="F50" s="245"/>
      <c r="G50" s="245" t="s">
        <v>102</v>
      </c>
      <c r="H50" s="243"/>
      <c r="I50" s="245" t="s">
        <v>67</v>
      </c>
      <c r="J50" s="172"/>
    </row>
    <row r="51" spans="1:10" ht="15.75" customHeight="1" x14ac:dyDescent="0.2">
      <c r="A51" s="217"/>
      <c r="B51" s="246" t="s">
        <v>103</v>
      </c>
      <c r="C51" s="246"/>
      <c r="D51" s="247"/>
      <c r="E51" s="248">
        <v>1</v>
      </c>
      <c r="F51" s="233" t="s">
        <v>131</v>
      </c>
      <c r="G51" s="249">
        <f>'Insumos, Materiais e Equipament'!$D$11</f>
        <v>1621</v>
      </c>
      <c r="H51" s="250" t="s">
        <v>105</v>
      </c>
      <c r="I51" s="249">
        <f t="shared" ref="I51:I55" si="1">E51*G51</f>
        <v>1621</v>
      </c>
      <c r="J51" s="218"/>
    </row>
    <row r="52" spans="1:10" ht="15.75" customHeight="1" x14ac:dyDescent="0.2">
      <c r="A52" s="217"/>
      <c r="B52" s="246" t="s">
        <v>106</v>
      </c>
      <c r="C52" s="246"/>
      <c r="D52" s="246"/>
      <c r="E52" s="248">
        <v>0</v>
      </c>
      <c r="F52" s="233" t="s">
        <v>131</v>
      </c>
      <c r="G52" s="249">
        <f>G51/220*1.5</f>
        <v>11.052272727272728</v>
      </c>
      <c r="H52" s="250" t="s">
        <v>105</v>
      </c>
      <c r="I52" s="249">
        <f t="shared" si="1"/>
        <v>0</v>
      </c>
      <c r="J52" s="218"/>
    </row>
    <row r="53" spans="1:10" ht="15.75" customHeight="1" x14ac:dyDescent="0.2">
      <c r="A53" s="217"/>
      <c r="B53" s="251" t="s">
        <v>107</v>
      </c>
      <c r="C53" s="246"/>
      <c r="D53" s="252">
        <v>0.4</v>
      </c>
      <c r="E53" s="248">
        <f>E51</f>
        <v>1</v>
      </c>
      <c r="F53" s="233" t="s">
        <v>131</v>
      </c>
      <c r="G53" s="249">
        <f>G51*D53</f>
        <v>648.40000000000009</v>
      </c>
      <c r="H53" s="250" t="s">
        <v>105</v>
      </c>
      <c r="I53" s="249">
        <f t="shared" si="1"/>
        <v>648.40000000000009</v>
      </c>
      <c r="J53" s="218"/>
    </row>
    <row r="54" spans="1:10" ht="15.75" customHeight="1" x14ac:dyDescent="0.2">
      <c r="A54" s="217"/>
      <c r="B54" s="246" t="s">
        <v>217</v>
      </c>
      <c r="C54" s="246"/>
      <c r="D54" s="252"/>
      <c r="E54" s="248"/>
      <c r="F54" s="233" t="s">
        <v>131</v>
      </c>
      <c r="G54" s="249">
        <f>G51/220*2*8</f>
        <v>117.89090909090909</v>
      </c>
      <c r="H54" s="250" t="s">
        <v>105</v>
      </c>
      <c r="I54" s="249">
        <f t="shared" si="1"/>
        <v>0</v>
      </c>
      <c r="J54" s="218"/>
    </row>
    <row r="55" spans="1:10" ht="15.75" customHeight="1" x14ac:dyDescent="0.2">
      <c r="A55" s="217"/>
      <c r="B55" s="246" t="s">
        <v>109</v>
      </c>
      <c r="C55" s="246"/>
      <c r="D55" s="252"/>
      <c r="E55" s="248">
        <v>0</v>
      </c>
      <c r="F55" s="233" t="s">
        <v>131</v>
      </c>
      <c r="G55" s="249">
        <f>G51*14.48%</f>
        <v>234.72080000000003</v>
      </c>
      <c r="H55" s="250" t="s">
        <v>105</v>
      </c>
      <c r="I55" s="249">
        <f t="shared" si="1"/>
        <v>0</v>
      </c>
      <c r="J55" s="218"/>
    </row>
    <row r="56" spans="1:10" ht="15.75" customHeight="1" x14ac:dyDescent="0.2">
      <c r="A56" s="217"/>
      <c r="B56" s="246" t="s">
        <v>110</v>
      </c>
      <c r="C56" s="246"/>
      <c r="D56" s="253">
        <f>'Encargos Sociais'!$C$44</f>
        <v>0.84350000000000003</v>
      </c>
      <c r="E56" s="248"/>
      <c r="F56" s="233"/>
      <c r="G56" s="249"/>
      <c r="H56" s="250" t="s">
        <v>105</v>
      </c>
      <c r="I56" s="249">
        <f>TRUNC(SUM(I51:I55)*D56,2)</f>
        <v>1914.23</v>
      </c>
      <c r="J56" s="218"/>
    </row>
    <row r="57" spans="1:10" ht="15.75" customHeight="1" x14ac:dyDescent="0.2">
      <c r="A57" s="217"/>
      <c r="B57" s="246" t="s">
        <v>111</v>
      </c>
      <c r="C57" s="246"/>
      <c r="D57" s="252"/>
      <c r="E57" s="248">
        <v>1</v>
      </c>
      <c r="F57" s="233" t="s">
        <v>131</v>
      </c>
      <c r="G57" s="249">
        <f>0</f>
        <v>0</v>
      </c>
      <c r="H57" s="250" t="s">
        <v>105</v>
      </c>
      <c r="I57" s="249">
        <f t="shared" ref="I57:I58" si="2">E57*G57</f>
        <v>0</v>
      </c>
      <c r="J57" s="218"/>
    </row>
    <row r="58" spans="1:10" ht="15.75" customHeight="1" x14ac:dyDescent="0.2">
      <c r="A58" s="217"/>
      <c r="B58" s="246" t="s">
        <v>112</v>
      </c>
      <c r="C58" s="246"/>
      <c r="D58" s="252">
        <v>0</v>
      </c>
      <c r="E58" s="248">
        <v>1</v>
      </c>
      <c r="F58" s="233"/>
      <c r="G58" s="249">
        <f>G51*D58</f>
        <v>0</v>
      </c>
      <c r="H58" s="250" t="s">
        <v>105</v>
      </c>
      <c r="I58" s="254">
        <f t="shared" si="2"/>
        <v>0</v>
      </c>
      <c r="J58" s="218"/>
    </row>
    <row r="59" spans="1:10" ht="15.75" customHeight="1" x14ac:dyDescent="0.2">
      <c r="A59" s="217"/>
      <c r="B59" s="255" t="s">
        <v>218</v>
      </c>
      <c r="C59" s="256"/>
      <c r="D59" s="257"/>
      <c r="E59" s="258"/>
      <c r="F59" s="259" t="s">
        <v>131</v>
      </c>
      <c r="G59" s="254">
        <f>SUM(I51:I58)</f>
        <v>4183.63</v>
      </c>
      <c r="H59" s="256"/>
      <c r="I59" s="260" t="s">
        <v>105</v>
      </c>
      <c r="J59" s="261">
        <f>G59</f>
        <v>4183.63</v>
      </c>
    </row>
    <row r="60" spans="1:10" ht="15.75" customHeight="1" x14ac:dyDescent="0.2">
      <c r="A60" s="172"/>
      <c r="B60" s="216"/>
      <c r="C60" s="218"/>
      <c r="D60" s="218"/>
      <c r="E60" s="172"/>
      <c r="F60" s="172"/>
      <c r="G60" s="172"/>
      <c r="H60" s="216"/>
      <c r="I60" s="172"/>
      <c r="J60" s="172"/>
    </row>
    <row r="61" spans="1:10" ht="15.75" customHeight="1" x14ac:dyDescent="0.2">
      <c r="A61" s="172"/>
      <c r="B61" s="243" t="s">
        <v>219</v>
      </c>
      <c r="C61" s="244"/>
      <c r="D61" s="244"/>
      <c r="E61" s="245" t="s">
        <v>101</v>
      </c>
      <c r="F61" s="245"/>
      <c r="G61" s="245" t="s">
        <v>102</v>
      </c>
      <c r="H61" s="243"/>
      <c r="I61" s="245" t="s">
        <v>67</v>
      </c>
      <c r="J61" s="172"/>
    </row>
    <row r="62" spans="1:10" ht="15.75" customHeight="1" x14ac:dyDescent="0.2">
      <c r="A62" s="172"/>
      <c r="B62" s="246" t="s">
        <v>103</v>
      </c>
      <c r="C62" s="246"/>
      <c r="D62" s="247"/>
      <c r="E62" s="248">
        <v>1</v>
      </c>
      <c r="F62" s="233" t="s">
        <v>131</v>
      </c>
      <c r="G62" s="249">
        <f>'Insumos, Materiais e Equipament'!$D$10</f>
        <v>4969.09</v>
      </c>
      <c r="H62" s="250" t="s">
        <v>105</v>
      </c>
      <c r="I62" s="249">
        <f t="shared" ref="I62:I66" si="3">E62*G62</f>
        <v>4969.09</v>
      </c>
      <c r="J62" s="218"/>
    </row>
    <row r="63" spans="1:10" ht="15.75" customHeight="1" x14ac:dyDescent="0.2">
      <c r="A63" s="172"/>
      <c r="B63" s="246" t="s">
        <v>106</v>
      </c>
      <c r="C63" s="246"/>
      <c r="D63" s="246"/>
      <c r="E63" s="248">
        <v>0</v>
      </c>
      <c r="F63" s="233" t="s">
        <v>131</v>
      </c>
      <c r="G63" s="249">
        <f>G62/220*1.5</f>
        <v>33.880159090909089</v>
      </c>
      <c r="H63" s="250" t="s">
        <v>105</v>
      </c>
      <c r="I63" s="249">
        <f t="shared" si="3"/>
        <v>0</v>
      </c>
      <c r="J63" s="218"/>
    </row>
    <row r="64" spans="1:10" ht="15.75" customHeight="1" x14ac:dyDescent="0.2">
      <c r="A64" s="172"/>
      <c r="B64" s="251" t="s">
        <v>107</v>
      </c>
      <c r="C64" s="246"/>
      <c r="D64" s="253">
        <v>0</v>
      </c>
      <c r="E64" s="248">
        <v>1</v>
      </c>
      <c r="F64" s="233" t="s">
        <v>131</v>
      </c>
      <c r="G64" s="249">
        <f>G62*D64</f>
        <v>0</v>
      </c>
      <c r="H64" s="250" t="s">
        <v>105</v>
      </c>
      <c r="I64" s="249">
        <f t="shared" si="3"/>
        <v>0</v>
      </c>
      <c r="J64" s="218"/>
    </row>
    <row r="65" spans="1:10" ht="15.75" customHeight="1" x14ac:dyDescent="0.2">
      <c r="A65" s="172"/>
      <c r="B65" s="246" t="s">
        <v>217</v>
      </c>
      <c r="C65" s="246"/>
      <c r="D65" s="252"/>
      <c r="E65" s="248"/>
      <c r="F65" s="233" t="s">
        <v>131</v>
      </c>
      <c r="G65" s="249">
        <f>G62/220*2*8</f>
        <v>361.38836363636364</v>
      </c>
      <c r="H65" s="250" t="s">
        <v>105</v>
      </c>
      <c r="I65" s="249">
        <f t="shared" si="3"/>
        <v>0</v>
      </c>
      <c r="J65" s="218"/>
    </row>
    <row r="66" spans="1:10" ht="15.75" customHeight="1" x14ac:dyDescent="0.2">
      <c r="A66" s="172"/>
      <c r="B66" s="246" t="s">
        <v>109</v>
      </c>
      <c r="C66" s="246"/>
      <c r="D66" s="252"/>
      <c r="E66" s="248">
        <v>0</v>
      </c>
      <c r="F66" s="233" t="s">
        <v>131</v>
      </c>
      <c r="G66" s="249">
        <f>G62*14.48%</f>
        <v>719.5242320000001</v>
      </c>
      <c r="H66" s="250" t="s">
        <v>105</v>
      </c>
      <c r="I66" s="249">
        <f t="shared" si="3"/>
        <v>0</v>
      </c>
      <c r="J66" s="218"/>
    </row>
    <row r="67" spans="1:10" ht="15.75" customHeight="1" x14ac:dyDescent="0.2">
      <c r="A67" s="172"/>
      <c r="B67" s="246" t="s">
        <v>110</v>
      </c>
      <c r="C67" s="246"/>
      <c r="D67" s="253">
        <f>'Encargos Sociais'!$C$44</f>
        <v>0.84350000000000003</v>
      </c>
      <c r="E67" s="248"/>
      <c r="F67" s="233"/>
      <c r="G67" s="249"/>
      <c r="H67" s="250" t="s">
        <v>105</v>
      </c>
      <c r="I67" s="249">
        <f>TRUNC(SUM(I62:I66)*D67,2)</f>
        <v>4191.42</v>
      </c>
      <c r="J67" s="218"/>
    </row>
    <row r="68" spans="1:10" ht="15.75" customHeight="1" x14ac:dyDescent="0.2">
      <c r="A68" s="172"/>
      <c r="B68" s="246" t="s">
        <v>111</v>
      </c>
      <c r="C68" s="246"/>
      <c r="D68" s="252"/>
      <c r="E68" s="248">
        <v>1</v>
      </c>
      <c r="F68" s="233" t="s">
        <v>131</v>
      </c>
      <c r="G68" s="249">
        <f>0</f>
        <v>0</v>
      </c>
      <c r="H68" s="250" t="s">
        <v>105</v>
      </c>
      <c r="I68" s="249">
        <f t="shared" ref="I68:I69" si="4">E68*G68</f>
        <v>0</v>
      </c>
      <c r="J68" s="218"/>
    </row>
    <row r="69" spans="1:10" ht="15.75" customHeight="1" x14ac:dyDescent="0.2">
      <c r="A69" s="172"/>
      <c r="B69" s="246" t="s">
        <v>112</v>
      </c>
      <c r="C69" s="246"/>
      <c r="D69" s="252">
        <v>0</v>
      </c>
      <c r="E69" s="248">
        <v>1</v>
      </c>
      <c r="F69" s="233"/>
      <c r="G69" s="249">
        <f>G62*D69</f>
        <v>0</v>
      </c>
      <c r="H69" s="250" t="s">
        <v>105</v>
      </c>
      <c r="I69" s="249">
        <f t="shared" si="4"/>
        <v>0</v>
      </c>
      <c r="J69" s="218"/>
    </row>
    <row r="70" spans="1:10" ht="15.75" customHeight="1" x14ac:dyDescent="0.2">
      <c r="A70" s="172"/>
      <c r="B70" s="255" t="s">
        <v>220</v>
      </c>
      <c r="C70" s="256"/>
      <c r="D70" s="257"/>
      <c r="E70" s="258"/>
      <c r="F70" s="259" t="s">
        <v>131</v>
      </c>
      <c r="G70" s="254">
        <f>SUM(I62:I69)</f>
        <v>9160.51</v>
      </c>
      <c r="H70" s="256"/>
      <c r="I70" s="260" t="s">
        <v>105</v>
      </c>
      <c r="J70" s="261">
        <f>G70</f>
        <v>9160.51</v>
      </c>
    </row>
    <row r="71" spans="1:10" ht="15.75" customHeight="1" x14ac:dyDescent="0.2">
      <c r="A71" s="172"/>
      <c r="B71" s="216"/>
      <c r="C71" s="218"/>
      <c r="D71" s="218"/>
      <c r="E71" s="172"/>
      <c r="F71" s="172"/>
      <c r="G71" s="172"/>
      <c r="H71" s="216"/>
      <c r="I71" s="172"/>
      <c r="J71" s="172"/>
    </row>
    <row r="72" spans="1:10" ht="15.75" customHeight="1" x14ac:dyDescent="0.2">
      <c r="A72" s="172"/>
      <c r="B72" s="262" t="s">
        <v>221</v>
      </c>
      <c r="C72" s="263"/>
      <c r="D72" s="263"/>
      <c r="E72" s="264" t="s">
        <v>101</v>
      </c>
      <c r="F72" s="264"/>
      <c r="G72" s="264" t="s">
        <v>102</v>
      </c>
      <c r="H72" s="262"/>
      <c r="I72" s="264" t="s">
        <v>67</v>
      </c>
      <c r="J72" s="265"/>
    </row>
    <row r="73" spans="1:10" ht="15.75" customHeight="1" x14ac:dyDescent="0.2">
      <c r="A73" s="172"/>
      <c r="B73" s="266" t="s">
        <v>103</v>
      </c>
      <c r="C73" s="266"/>
      <c r="D73" s="266"/>
      <c r="E73" s="267">
        <v>1</v>
      </c>
      <c r="F73" s="267" t="s">
        <v>104</v>
      </c>
      <c r="G73" s="268">
        <f>'Insumos, Materiais e Equipament'!D13</f>
        <v>3083.3324555628706</v>
      </c>
      <c r="H73" s="146" t="s">
        <v>105</v>
      </c>
      <c r="I73" s="268">
        <f>G73</f>
        <v>3083.3324555628706</v>
      </c>
      <c r="J73" s="269"/>
    </row>
    <row r="74" spans="1:10" ht="15.75" customHeight="1" x14ac:dyDescent="0.2">
      <c r="A74" s="172"/>
      <c r="B74" s="266" t="s">
        <v>106</v>
      </c>
      <c r="C74" s="266"/>
      <c r="D74" s="266"/>
      <c r="E74" s="267">
        <v>0</v>
      </c>
      <c r="F74" s="267" t="s">
        <v>104</v>
      </c>
      <c r="G74" s="270">
        <f>G73/220*1.5</f>
        <v>21.022721287928661</v>
      </c>
      <c r="H74" s="146" t="s">
        <v>105</v>
      </c>
      <c r="I74" s="271">
        <f>E74*G74</f>
        <v>0</v>
      </c>
      <c r="J74" s="269"/>
    </row>
    <row r="75" spans="1:10" ht="15.75" customHeight="1" x14ac:dyDescent="0.2">
      <c r="A75" s="172"/>
      <c r="B75" s="266" t="s">
        <v>107</v>
      </c>
      <c r="C75" s="266"/>
      <c r="D75" s="272">
        <v>0</v>
      </c>
      <c r="E75" s="267">
        <v>1</v>
      </c>
      <c r="F75" s="267" t="s">
        <v>104</v>
      </c>
      <c r="G75" s="271">
        <f>G73*D75</f>
        <v>0</v>
      </c>
      <c r="H75" s="146" t="s">
        <v>105</v>
      </c>
      <c r="I75" s="271">
        <f>G75*E75</f>
        <v>0</v>
      </c>
      <c r="J75" s="269"/>
    </row>
    <row r="76" spans="1:10" ht="15.75" customHeight="1" x14ac:dyDescent="0.2">
      <c r="A76" s="172"/>
      <c r="B76" s="266" t="s">
        <v>108</v>
      </c>
      <c r="C76" s="266"/>
      <c r="D76" s="266"/>
      <c r="E76" s="267"/>
      <c r="F76" s="267" t="s">
        <v>104</v>
      </c>
      <c r="G76" s="270">
        <f>G73/220*2*8</f>
        <v>224.24236040457239</v>
      </c>
      <c r="H76" s="146" t="s">
        <v>105</v>
      </c>
      <c r="I76" s="271" t="s">
        <v>98</v>
      </c>
      <c r="J76" s="269"/>
    </row>
    <row r="77" spans="1:10" ht="15.75" customHeight="1" x14ac:dyDescent="0.2">
      <c r="A77" s="172"/>
      <c r="B77" s="266" t="s">
        <v>109</v>
      </c>
      <c r="C77" s="266"/>
      <c r="D77" s="266"/>
      <c r="E77" s="267">
        <v>0</v>
      </c>
      <c r="F77" s="267" t="s">
        <v>104</v>
      </c>
      <c r="G77" s="270">
        <f>G73*14.48%</f>
        <v>446.46653956550369</v>
      </c>
      <c r="H77" s="146" t="s">
        <v>105</v>
      </c>
      <c r="I77" s="270">
        <f>G77*E77</f>
        <v>0</v>
      </c>
      <c r="J77" s="269"/>
    </row>
    <row r="78" spans="1:10" ht="15.75" customHeight="1" x14ac:dyDescent="0.2">
      <c r="A78" s="172"/>
      <c r="B78" s="266" t="s">
        <v>110</v>
      </c>
      <c r="C78" s="266"/>
      <c r="D78" s="273">
        <f>'Encargos Sociais'!C44</f>
        <v>0.84350000000000003</v>
      </c>
      <c r="E78" s="267"/>
      <c r="F78" s="267"/>
      <c r="G78" s="266"/>
      <c r="H78" s="146" t="s">
        <v>105</v>
      </c>
      <c r="I78" s="268">
        <f>D78*I73</f>
        <v>2600.7909262672815</v>
      </c>
      <c r="J78" s="269"/>
    </row>
    <row r="79" spans="1:10" ht="15.75" customHeight="1" x14ac:dyDescent="0.2">
      <c r="A79" s="172"/>
      <c r="B79" s="266" t="s">
        <v>111</v>
      </c>
      <c r="C79" s="266"/>
      <c r="D79" s="266"/>
      <c r="E79" s="267">
        <v>1</v>
      </c>
      <c r="F79" s="267" t="s">
        <v>104</v>
      </c>
      <c r="G79" s="271" t="s">
        <v>98</v>
      </c>
      <c r="H79" s="146" t="s">
        <v>105</v>
      </c>
      <c r="I79" s="271" t="s">
        <v>98</v>
      </c>
      <c r="J79" s="269"/>
    </row>
    <row r="80" spans="1:10" ht="15.75" customHeight="1" x14ac:dyDescent="0.2">
      <c r="A80" s="172"/>
      <c r="B80" s="266" t="s">
        <v>112</v>
      </c>
      <c r="C80" s="266"/>
      <c r="D80" s="273">
        <v>0</v>
      </c>
      <c r="E80" s="267">
        <v>1</v>
      </c>
      <c r="F80" s="267"/>
      <c r="G80" s="271" t="s">
        <v>98</v>
      </c>
      <c r="H80" s="146" t="s">
        <v>105</v>
      </c>
      <c r="I80" s="271" t="s">
        <v>98</v>
      </c>
      <c r="J80" s="269"/>
    </row>
    <row r="81" spans="1:10" ht="15.75" customHeight="1" x14ac:dyDescent="0.2">
      <c r="A81" s="172"/>
      <c r="B81" s="274" t="s">
        <v>113</v>
      </c>
      <c r="C81" s="275"/>
      <c r="D81" s="275"/>
      <c r="E81" s="276"/>
      <c r="F81" s="276" t="s">
        <v>104</v>
      </c>
      <c r="G81" s="277">
        <f>SUM(I73:I80)</f>
        <v>5684.1233818301516</v>
      </c>
      <c r="H81" s="275"/>
      <c r="I81" s="176" t="s">
        <v>105</v>
      </c>
      <c r="J81" s="278">
        <f>G81</f>
        <v>5684.1233818301516</v>
      </c>
    </row>
    <row r="82" spans="1:10" ht="15.75" customHeight="1" x14ac:dyDescent="0.2">
      <c r="A82" s="217"/>
      <c r="B82" s="216"/>
      <c r="C82" s="218"/>
      <c r="D82" s="279"/>
      <c r="E82" s="280"/>
      <c r="F82" s="217"/>
      <c r="G82" s="223"/>
      <c r="H82" s="218"/>
      <c r="I82" s="281"/>
      <c r="J82" s="222"/>
    </row>
    <row r="83" spans="1:10" ht="15.75" customHeight="1" x14ac:dyDescent="0.2">
      <c r="A83" s="217"/>
      <c r="B83" s="932" t="s">
        <v>222</v>
      </c>
      <c r="C83" s="933"/>
      <c r="D83" s="933"/>
      <c r="E83" s="933"/>
      <c r="F83" s="933"/>
      <c r="G83" s="933"/>
      <c r="H83" s="933"/>
      <c r="I83" s="933"/>
      <c r="J83" s="218"/>
    </row>
    <row r="84" spans="1:10" ht="15.75" customHeight="1" x14ac:dyDescent="0.2">
      <c r="A84" s="217"/>
      <c r="B84" s="282"/>
      <c r="C84" s="246"/>
      <c r="D84" s="246"/>
      <c r="E84" s="283" t="s">
        <v>101</v>
      </c>
      <c r="F84" s="283"/>
      <c r="G84" s="283" t="s">
        <v>223</v>
      </c>
      <c r="H84" s="282"/>
      <c r="I84" s="283" t="s">
        <v>67</v>
      </c>
      <c r="J84" s="222"/>
    </row>
    <row r="85" spans="1:10" ht="15.75" customHeight="1" x14ac:dyDescent="0.2">
      <c r="A85" s="172"/>
      <c r="B85" s="282" t="s">
        <v>201</v>
      </c>
      <c r="C85" s="246"/>
      <c r="D85" s="246"/>
      <c r="E85" s="230">
        <f>E29</f>
        <v>4</v>
      </c>
      <c r="F85" s="233"/>
      <c r="G85" s="249">
        <f>J59</f>
        <v>4183.63</v>
      </c>
      <c r="H85" s="246"/>
      <c r="I85" s="284">
        <f t="shared" ref="I85:I87" si="5">G85*E85</f>
        <v>16734.52</v>
      </c>
      <c r="J85" s="222"/>
    </row>
    <row r="86" spans="1:10" ht="15.75" customHeight="1" x14ac:dyDescent="0.2">
      <c r="A86" s="217"/>
      <c r="B86" s="282" t="s">
        <v>224</v>
      </c>
      <c r="C86" s="246"/>
      <c r="D86" s="246"/>
      <c r="E86" s="230">
        <f>E31</f>
        <v>1</v>
      </c>
      <c r="F86" s="233"/>
      <c r="G86" s="249">
        <f>J70</f>
        <v>9160.51</v>
      </c>
      <c r="H86" s="246"/>
      <c r="I86" s="285">
        <f t="shared" si="5"/>
        <v>9160.51</v>
      </c>
      <c r="J86" s="47"/>
    </row>
    <row r="87" spans="1:10" ht="15.75" customHeight="1" x14ac:dyDescent="0.2">
      <c r="A87" s="217"/>
      <c r="B87" s="282" t="s">
        <v>221</v>
      </c>
      <c r="C87" s="246"/>
      <c r="D87" s="246"/>
      <c r="E87" s="230">
        <f>E30</f>
        <v>1</v>
      </c>
      <c r="F87" s="233"/>
      <c r="G87" s="249">
        <f>J81</f>
        <v>5684.1233818301516</v>
      </c>
      <c r="H87" s="246"/>
      <c r="I87" s="285">
        <f t="shared" si="5"/>
        <v>5684.1233818301516</v>
      </c>
      <c r="J87" s="47"/>
    </row>
    <row r="88" spans="1:10" ht="15.75" customHeight="1" x14ac:dyDescent="0.2">
      <c r="A88" s="217"/>
      <c r="B88" s="255"/>
      <c r="C88" s="256"/>
      <c r="D88" s="256"/>
      <c r="E88" s="286"/>
      <c r="F88" s="259"/>
      <c r="G88" s="254"/>
      <c r="H88" s="256"/>
      <c r="I88" s="260" t="s">
        <v>105</v>
      </c>
      <c r="J88" s="261">
        <f>SUM(I85:I87)</f>
        <v>31579.15338183015</v>
      </c>
    </row>
    <row r="89" spans="1:10" ht="15.75" customHeight="1" x14ac:dyDescent="0.2">
      <c r="A89" s="217"/>
      <c r="B89" s="218"/>
      <c r="C89" s="218"/>
      <c r="D89" s="218"/>
      <c r="E89" s="217"/>
      <c r="F89" s="218"/>
      <c r="G89" s="218"/>
      <c r="H89" s="218"/>
      <c r="I89" s="218"/>
      <c r="J89" s="218"/>
    </row>
    <row r="90" spans="1:10" ht="15.75" customHeight="1" x14ac:dyDescent="0.2">
      <c r="A90" s="172"/>
      <c r="B90" s="897" t="s">
        <v>225</v>
      </c>
      <c r="C90" s="883"/>
      <c r="D90" s="883"/>
      <c r="E90" s="883"/>
      <c r="F90" s="883"/>
      <c r="G90" s="883"/>
      <c r="H90" s="883"/>
      <c r="I90" s="883"/>
      <c r="J90" s="885"/>
    </row>
    <row r="91" spans="1:10" ht="15.75" customHeight="1" x14ac:dyDescent="0.2">
      <c r="A91" s="217"/>
      <c r="B91" s="216"/>
      <c r="C91" s="218"/>
      <c r="D91" s="218"/>
      <c r="E91" s="217"/>
      <c r="F91" s="217"/>
      <c r="G91" s="217"/>
      <c r="H91" s="217"/>
      <c r="I91" s="217"/>
      <c r="J91" s="217"/>
    </row>
    <row r="92" spans="1:10" ht="15.75" customHeight="1" x14ac:dyDescent="0.2">
      <c r="A92" s="172"/>
      <c r="B92" s="243" t="s">
        <v>201</v>
      </c>
      <c r="C92" s="244"/>
      <c r="D92" s="244"/>
      <c r="E92" s="245" t="s">
        <v>101</v>
      </c>
      <c r="F92" s="245"/>
      <c r="G92" s="157" t="s">
        <v>114</v>
      </c>
      <c r="H92" s="243"/>
      <c r="I92" s="245" t="s">
        <v>67</v>
      </c>
      <c r="J92" s="217"/>
    </row>
    <row r="93" spans="1:10" ht="15.75" customHeight="1" x14ac:dyDescent="0.2">
      <c r="A93" s="217"/>
      <c r="B93" s="246"/>
      <c r="C93" s="246" t="s">
        <v>181</v>
      </c>
      <c r="D93" s="158"/>
      <c r="E93" s="287">
        <v>4</v>
      </c>
      <c r="F93" s="246" t="s">
        <v>119</v>
      </c>
      <c r="G93" s="288">
        <f>'Insumos, Materiais e Equipament'!$D$23</f>
        <v>70.099999999999994</v>
      </c>
      <c r="H93" s="246" t="s">
        <v>120</v>
      </c>
      <c r="I93" s="289">
        <f t="shared" ref="I93:I101" si="6">E93*G93/12</f>
        <v>23.366666666666664</v>
      </c>
      <c r="J93" s="218"/>
    </row>
    <row r="94" spans="1:10" ht="15.75" customHeight="1" x14ac:dyDescent="0.2">
      <c r="A94" s="217"/>
      <c r="B94" s="246"/>
      <c r="C94" s="246" t="s">
        <v>182</v>
      </c>
      <c r="D94" s="158"/>
      <c r="E94" s="287">
        <v>4</v>
      </c>
      <c r="F94" s="246" t="s">
        <v>119</v>
      </c>
      <c r="G94" s="288">
        <f>'Insumos, Materiais e Equipament'!$D$24</f>
        <v>49.5</v>
      </c>
      <c r="H94" s="246" t="s">
        <v>120</v>
      </c>
      <c r="I94" s="289">
        <f t="shared" si="6"/>
        <v>16.5</v>
      </c>
      <c r="J94" s="218"/>
    </row>
    <row r="95" spans="1:10" ht="15.75" customHeight="1" x14ac:dyDescent="0.2">
      <c r="A95" s="217"/>
      <c r="B95" s="246"/>
      <c r="C95" s="246" t="s">
        <v>226</v>
      </c>
      <c r="D95" s="158"/>
      <c r="E95" s="287">
        <v>4</v>
      </c>
      <c r="F95" s="246" t="s">
        <v>116</v>
      </c>
      <c r="G95" s="288">
        <f>'Insumos, Materiais e Equipament'!$D$25</f>
        <v>42.25</v>
      </c>
      <c r="H95" s="246" t="s">
        <v>117</v>
      </c>
      <c r="I95" s="289">
        <f t="shared" si="6"/>
        <v>14.083333333333334</v>
      </c>
      <c r="J95" s="218"/>
    </row>
    <row r="96" spans="1:10" ht="15.75" customHeight="1" x14ac:dyDescent="0.2">
      <c r="A96" s="217"/>
      <c r="B96" s="246"/>
      <c r="C96" s="246" t="s">
        <v>227</v>
      </c>
      <c r="D96" s="158"/>
      <c r="E96" s="287">
        <v>4</v>
      </c>
      <c r="F96" s="246" t="s">
        <v>119</v>
      </c>
      <c r="G96" s="288">
        <f>'Insumos, Materiais e Equipament'!$D$28</f>
        <v>33.42</v>
      </c>
      <c r="H96" s="246" t="s">
        <v>120</v>
      </c>
      <c r="I96" s="289">
        <f t="shared" si="6"/>
        <v>11.14</v>
      </c>
      <c r="J96" s="218"/>
    </row>
    <row r="97" spans="1:10" ht="15.75" customHeight="1" x14ac:dyDescent="0.2">
      <c r="A97" s="217"/>
      <c r="B97" s="246"/>
      <c r="C97" s="246" t="s">
        <v>228</v>
      </c>
      <c r="D97" s="158"/>
      <c r="E97" s="287">
        <v>4</v>
      </c>
      <c r="F97" s="246" t="s">
        <v>119</v>
      </c>
      <c r="G97" s="288">
        <f>'Insumos, Materiais e Equipament'!D50</f>
        <v>39.270000000000003</v>
      </c>
      <c r="H97" s="246" t="s">
        <v>120</v>
      </c>
      <c r="I97" s="289">
        <f t="shared" si="6"/>
        <v>13.090000000000002</v>
      </c>
      <c r="J97" s="218"/>
    </row>
    <row r="98" spans="1:10" ht="15.75" customHeight="1" x14ac:dyDescent="0.2">
      <c r="A98" s="217"/>
      <c r="B98" s="246"/>
      <c r="C98" s="246" t="s">
        <v>123</v>
      </c>
      <c r="D98" s="158"/>
      <c r="E98" s="287">
        <v>4</v>
      </c>
      <c r="F98" s="246" t="s">
        <v>119</v>
      </c>
      <c r="G98" s="288">
        <f>'Insumos, Materiais e Equipament'!D51</f>
        <v>49.11</v>
      </c>
      <c r="H98" s="246" t="s">
        <v>120</v>
      </c>
      <c r="I98" s="289">
        <f t="shared" si="6"/>
        <v>16.37</v>
      </c>
      <c r="J98" s="218"/>
    </row>
    <row r="99" spans="1:10" ht="15.75" customHeight="1" x14ac:dyDescent="0.2">
      <c r="A99" s="217"/>
      <c r="B99" s="246"/>
      <c r="C99" s="246" t="s">
        <v>229</v>
      </c>
      <c r="D99" s="158"/>
      <c r="E99" s="287">
        <v>4</v>
      </c>
      <c r="F99" s="246" t="s">
        <v>119</v>
      </c>
      <c r="G99" s="288">
        <f>'Insumos, Materiais e Equipament'!$D$29</f>
        <v>38.11</v>
      </c>
      <c r="H99" s="246" t="s">
        <v>120</v>
      </c>
      <c r="I99" s="289">
        <f t="shared" si="6"/>
        <v>12.703333333333333</v>
      </c>
      <c r="J99" s="218"/>
    </row>
    <row r="100" spans="1:10" ht="15.75" customHeight="1" x14ac:dyDescent="0.2">
      <c r="A100" s="217"/>
      <c r="B100" s="246"/>
      <c r="C100" s="246" t="s">
        <v>230</v>
      </c>
      <c r="D100" s="158"/>
      <c r="E100" s="287">
        <v>4</v>
      </c>
      <c r="F100" s="246" t="s">
        <v>119</v>
      </c>
      <c r="G100" s="288">
        <f>'Insumos, Materiais e Equipament'!$D$30</f>
        <v>18.829999999999998</v>
      </c>
      <c r="H100" s="246" t="s">
        <v>120</v>
      </c>
      <c r="I100" s="289">
        <f t="shared" si="6"/>
        <v>6.2766666666666664</v>
      </c>
      <c r="J100" s="218"/>
    </row>
    <row r="101" spans="1:10" ht="15.75" customHeight="1" x14ac:dyDescent="0.2">
      <c r="A101" s="217"/>
      <c r="B101" s="246"/>
      <c r="C101" s="246" t="s">
        <v>125</v>
      </c>
      <c r="D101" s="158"/>
      <c r="E101" s="287">
        <v>4</v>
      </c>
      <c r="F101" s="246" t="s">
        <v>119</v>
      </c>
      <c r="G101" s="288">
        <f>'Insumos, Materiais e Equipament'!$D$53</f>
        <v>26.16</v>
      </c>
      <c r="H101" s="246" t="s">
        <v>120</v>
      </c>
      <c r="I101" s="289">
        <f t="shared" si="6"/>
        <v>8.7200000000000006</v>
      </c>
      <c r="J101" s="218"/>
    </row>
    <row r="102" spans="1:10" ht="15.75" customHeight="1" x14ac:dyDescent="0.2">
      <c r="A102" s="217"/>
      <c r="B102" s="256" t="s">
        <v>231</v>
      </c>
      <c r="C102" s="256"/>
      <c r="D102" s="257"/>
      <c r="E102" s="290"/>
      <c r="F102" s="256" t="s">
        <v>232</v>
      </c>
      <c r="G102" s="291"/>
      <c r="H102" s="259" t="s">
        <v>128</v>
      </c>
      <c r="I102" s="254">
        <f>SUM(I93:I101)</f>
        <v>122.25000000000001</v>
      </c>
      <c r="J102" s="261">
        <f>I102</f>
        <v>122.25000000000001</v>
      </c>
    </row>
    <row r="103" spans="1:10" ht="15.75" customHeight="1" x14ac:dyDescent="0.2">
      <c r="A103" s="172"/>
      <c r="B103" s="216"/>
      <c r="C103" s="218"/>
      <c r="D103" s="218"/>
      <c r="E103" s="172"/>
      <c r="F103" s="172"/>
      <c r="G103" s="292"/>
      <c r="H103" s="216"/>
      <c r="I103" s="172"/>
      <c r="J103" s="217"/>
    </row>
    <row r="104" spans="1:10" ht="15.75" customHeight="1" x14ac:dyDescent="0.2">
      <c r="A104" s="217"/>
      <c r="B104" s="218"/>
      <c r="C104" s="218"/>
      <c r="D104" s="217"/>
      <c r="E104" s="293"/>
      <c r="F104" s="218"/>
      <c r="G104" s="218"/>
      <c r="H104" s="217"/>
      <c r="I104" s="223"/>
      <c r="J104" s="223"/>
    </row>
    <row r="105" spans="1:10" ht="15.75" customHeight="1" x14ac:dyDescent="0.2">
      <c r="A105" s="217"/>
      <c r="B105" s="243" t="s">
        <v>219</v>
      </c>
      <c r="C105" s="244"/>
      <c r="D105" s="244"/>
      <c r="E105" s="245" t="s">
        <v>101</v>
      </c>
      <c r="F105" s="245"/>
      <c r="G105" s="157" t="s">
        <v>114</v>
      </c>
      <c r="H105" s="243"/>
      <c r="I105" s="245" t="s">
        <v>67</v>
      </c>
      <c r="J105" s="217"/>
    </row>
    <row r="106" spans="1:10" ht="15.75" customHeight="1" x14ac:dyDescent="0.2">
      <c r="A106" s="217"/>
      <c r="B106" s="158"/>
      <c r="C106" s="246" t="s">
        <v>115</v>
      </c>
      <c r="D106" s="158"/>
      <c r="E106" s="287">
        <v>2</v>
      </c>
      <c r="F106" s="246" t="s">
        <v>116</v>
      </c>
      <c r="G106" s="288">
        <f>'Banco de Preços'!$I$10</f>
        <v>88.73</v>
      </c>
      <c r="H106" s="246" t="s">
        <v>117</v>
      </c>
      <c r="I106" s="289">
        <f t="shared" ref="I106:I111" si="7">E106*G106/12</f>
        <v>14.788333333333334</v>
      </c>
      <c r="J106" s="218"/>
    </row>
    <row r="107" spans="1:10" ht="15.75" customHeight="1" x14ac:dyDescent="0.2">
      <c r="A107" s="217"/>
      <c r="B107" s="246"/>
      <c r="C107" s="246" t="s">
        <v>118</v>
      </c>
      <c r="D107" s="158"/>
      <c r="E107" s="287">
        <v>2</v>
      </c>
      <c r="F107" s="246" t="s">
        <v>119</v>
      </c>
      <c r="G107" s="288">
        <f>'Banco de Preços'!$I$11</f>
        <v>19.559999999999999</v>
      </c>
      <c r="H107" s="246" t="s">
        <v>120</v>
      </c>
      <c r="I107" s="289">
        <f t="shared" si="7"/>
        <v>3.26</v>
      </c>
      <c r="J107" s="218"/>
    </row>
    <row r="108" spans="1:10" ht="15.75" customHeight="1" x14ac:dyDescent="0.2">
      <c r="A108" s="217"/>
      <c r="B108" s="246"/>
      <c r="C108" s="246" t="s">
        <v>121</v>
      </c>
      <c r="D108" s="158"/>
      <c r="E108" s="287">
        <v>2</v>
      </c>
      <c r="F108" s="246" t="s">
        <v>122</v>
      </c>
      <c r="G108" s="288">
        <f>'Insumos, Materiais e Equipament'!$D$23</f>
        <v>70.099999999999994</v>
      </c>
      <c r="H108" s="246" t="s">
        <v>120</v>
      </c>
      <c r="I108" s="289">
        <f t="shared" si="7"/>
        <v>11.683333333333332</v>
      </c>
      <c r="J108" s="218"/>
    </row>
    <row r="109" spans="1:10" ht="15.75" customHeight="1" x14ac:dyDescent="0.2">
      <c r="A109" s="217"/>
      <c r="B109" s="246"/>
      <c r="C109" s="246" t="s">
        <v>123</v>
      </c>
      <c r="D109" s="158"/>
      <c r="E109" s="287">
        <v>2</v>
      </c>
      <c r="F109" s="246" t="s">
        <v>119</v>
      </c>
      <c r="G109" s="288">
        <f>'Insumos, Materiais e Equipament'!$D$51</f>
        <v>49.11</v>
      </c>
      <c r="H109" s="246" t="s">
        <v>120</v>
      </c>
      <c r="I109" s="289">
        <f t="shared" si="7"/>
        <v>8.1850000000000005</v>
      </c>
      <c r="J109" s="218"/>
    </row>
    <row r="110" spans="1:10" ht="15.75" customHeight="1" x14ac:dyDescent="0.2">
      <c r="A110" s="217"/>
      <c r="B110" s="246"/>
      <c r="C110" s="246" t="s">
        <v>124</v>
      </c>
      <c r="D110" s="158"/>
      <c r="E110" s="287">
        <v>2</v>
      </c>
      <c r="F110" s="246" t="s">
        <v>122</v>
      </c>
      <c r="G110" s="288">
        <f>'Banco de Preços'!$I$8</f>
        <v>49.5</v>
      </c>
      <c r="H110" s="246" t="s">
        <v>120</v>
      </c>
      <c r="I110" s="289">
        <f t="shared" si="7"/>
        <v>8.25</v>
      </c>
      <c r="J110" s="218"/>
    </row>
    <row r="111" spans="1:10" ht="15.75" customHeight="1" x14ac:dyDescent="0.2">
      <c r="A111" s="217"/>
      <c r="B111" s="246"/>
      <c r="C111" s="246" t="s">
        <v>125</v>
      </c>
      <c r="D111" s="158"/>
      <c r="E111" s="287">
        <v>2</v>
      </c>
      <c r="F111" s="246" t="s">
        <v>119</v>
      </c>
      <c r="G111" s="288">
        <f>'Banco de Preços'!$I$37</f>
        <v>26.16</v>
      </c>
      <c r="H111" s="246" t="s">
        <v>120</v>
      </c>
      <c r="I111" s="289">
        <f t="shared" si="7"/>
        <v>4.3600000000000003</v>
      </c>
      <c r="J111" s="218"/>
    </row>
    <row r="112" spans="1:10" ht="15.75" customHeight="1" x14ac:dyDescent="0.2">
      <c r="A112" s="217"/>
      <c r="B112" s="256" t="s">
        <v>233</v>
      </c>
      <c r="C112" s="256"/>
      <c r="D112" s="257"/>
      <c r="E112" s="290"/>
      <c r="F112" s="256" t="s">
        <v>234</v>
      </c>
      <c r="G112" s="256"/>
      <c r="H112" s="259" t="s">
        <v>128</v>
      </c>
      <c r="I112" s="254">
        <f>SUM(I106:I111)</f>
        <v>50.526666666666664</v>
      </c>
      <c r="J112" s="261">
        <f>I112</f>
        <v>50.526666666666664</v>
      </c>
    </row>
    <row r="113" spans="1:10" ht="15.75" customHeight="1" x14ac:dyDescent="0.2">
      <c r="A113" s="217"/>
      <c r="B113" s="218"/>
      <c r="C113" s="218"/>
      <c r="D113" s="217"/>
      <c r="E113" s="293"/>
      <c r="F113" s="218"/>
      <c r="G113" s="218"/>
      <c r="H113" s="217"/>
      <c r="I113" s="223"/>
      <c r="J113" s="223"/>
    </row>
    <row r="114" spans="1:10" ht="15.75" customHeight="1" x14ac:dyDescent="0.2">
      <c r="A114" s="217"/>
      <c r="B114" s="243" t="s">
        <v>221</v>
      </c>
      <c r="C114" s="244"/>
      <c r="D114" s="244"/>
      <c r="E114" s="245" t="s">
        <v>101</v>
      </c>
      <c r="F114" s="245"/>
      <c r="G114" s="157" t="s">
        <v>114</v>
      </c>
      <c r="H114" s="243"/>
      <c r="I114" s="245" t="s">
        <v>67</v>
      </c>
      <c r="J114" s="217"/>
    </row>
    <row r="115" spans="1:10" ht="15.75" customHeight="1" x14ac:dyDescent="0.2">
      <c r="A115" s="217"/>
      <c r="B115" s="246"/>
      <c r="C115" s="246" t="s">
        <v>115</v>
      </c>
      <c r="D115" s="158"/>
      <c r="E115" s="287">
        <v>2</v>
      </c>
      <c r="F115" s="246" t="s">
        <v>116</v>
      </c>
      <c r="G115" s="288">
        <f>'Banco de Preços'!$I$10</f>
        <v>88.73</v>
      </c>
      <c r="H115" s="246" t="s">
        <v>117</v>
      </c>
      <c r="I115" s="289">
        <f t="shared" ref="I115:I120" si="8">E115*G115/12</f>
        <v>14.788333333333334</v>
      </c>
      <c r="J115" s="218"/>
    </row>
    <row r="116" spans="1:10" ht="15.75" customHeight="1" x14ac:dyDescent="0.2">
      <c r="A116" s="217"/>
      <c r="B116" s="246"/>
      <c r="C116" s="246" t="s">
        <v>118</v>
      </c>
      <c r="D116" s="158"/>
      <c r="E116" s="287">
        <v>2</v>
      </c>
      <c r="F116" s="246" t="s">
        <v>119</v>
      </c>
      <c r="G116" s="288">
        <f>'Banco de Preços'!$I$11</f>
        <v>19.559999999999999</v>
      </c>
      <c r="H116" s="246" t="s">
        <v>120</v>
      </c>
      <c r="I116" s="289">
        <f t="shared" si="8"/>
        <v>3.26</v>
      </c>
      <c r="J116" s="218"/>
    </row>
    <row r="117" spans="1:10" ht="15.75" customHeight="1" x14ac:dyDescent="0.2">
      <c r="A117" s="217"/>
      <c r="B117" s="246"/>
      <c r="C117" s="246" t="s">
        <v>121</v>
      </c>
      <c r="D117" s="158"/>
      <c r="E117" s="287">
        <v>2</v>
      </c>
      <c r="F117" s="246" t="s">
        <v>122</v>
      </c>
      <c r="G117" s="288">
        <f>'Insumos, Materiais e Equipament'!$D$23</f>
        <v>70.099999999999994</v>
      </c>
      <c r="H117" s="246" t="s">
        <v>120</v>
      </c>
      <c r="I117" s="289">
        <f t="shared" si="8"/>
        <v>11.683333333333332</v>
      </c>
      <c r="J117" s="218"/>
    </row>
    <row r="118" spans="1:10" ht="15.75" customHeight="1" x14ac:dyDescent="0.2">
      <c r="A118" s="217"/>
      <c r="B118" s="246"/>
      <c r="C118" s="246" t="s">
        <v>123</v>
      </c>
      <c r="D118" s="158"/>
      <c r="E118" s="287">
        <v>2</v>
      </c>
      <c r="F118" s="246" t="s">
        <v>119</v>
      </c>
      <c r="G118" s="288">
        <f>'Insumos, Materiais e Equipament'!D51</f>
        <v>49.11</v>
      </c>
      <c r="H118" s="246" t="s">
        <v>120</v>
      </c>
      <c r="I118" s="289">
        <f t="shared" si="8"/>
        <v>8.1850000000000005</v>
      </c>
      <c r="J118" s="218"/>
    </row>
    <row r="119" spans="1:10" ht="15.75" customHeight="1" x14ac:dyDescent="0.2">
      <c r="A119" s="217"/>
      <c r="B119" s="246"/>
      <c r="C119" s="246" t="s">
        <v>124</v>
      </c>
      <c r="D119" s="158"/>
      <c r="E119" s="287">
        <v>2</v>
      </c>
      <c r="F119" s="246" t="s">
        <v>122</v>
      </c>
      <c r="G119" s="288">
        <f>'Banco de Preços'!$I$8</f>
        <v>49.5</v>
      </c>
      <c r="H119" s="246" t="s">
        <v>120</v>
      </c>
      <c r="I119" s="289">
        <f t="shared" si="8"/>
        <v>8.25</v>
      </c>
      <c r="J119" s="218"/>
    </row>
    <row r="120" spans="1:10" ht="15.75" customHeight="1" x14ac:dyDescent="0.2">
      <c r="A120" s="217"/>
      <c r="B120" s="246"/>
      <c r="C120" s="246" t="s">
        <v>125</v>
      </c>
      <c r="D120" s="158"/>
      <c r="E120" s="287">
        <v>2</v>
      </c>
      <c r="F120" s="246" t="s">
        <v>119</v>
      </c>
      <c r="G120" s="288">
        <f>'Banco de Preços'!$I$37</f>
        <v>26.16</v>
      </c>
      <c r="H120" s="246" t="s">
        <v>120</v>
      </c>
      <c r="I120" s="289">
        <f t="shared" si="8"/>
        <v>4.3600000000000003</v>
      </c>
      <c r="J120" s="218"/>
    </row>
    <row r="121" spans="1:10" ht="15.75" customHeight="1" x14ac:dyDescent="0.2">
      <c r="A121" s="217"/>
      <c r="B121" s="256" t="s">
        <v>235</v>
      </c>
      <c r="C121" s="256"/>
      <c r="D121" s="257"/>
      <c r="E121" s="290"/>
      <c r="F121" s="256" t="s">
        <v>236</v>
      </c>
      <c r="G121" s="256"/>
      <c r="H121" s="259" t="s">
        <v>128</v>
      </c>
      <c r="I121" s="254">
        <f>SUM(I115:I120)</f>
        <v>50.526666666666664</v>
      </c>
      <c r="J121" s="261">
        <f>I121</f>
        <v>50.526666666666664</v>
      </c>
    </row>
    <row r="122" spans="1:10" ht="15.75" customHeight="1" x14ac:dyDescent="0.2">
      <c r="A122" s="217"/>
      <c r="B122" s="218"/>
      <c r="C122" s="218"/>
      <c r="D122" s="217"/>
      <c r="E122" s="293"/>
      <c r="F122" s="218"/>
      <c r="G122" s="218"/>
      <c r="H122" s="217"/>
      <c r="I122" s="223"/>
      <c r="J122" s="223"/>
    </row>
    <row r="123" spans="1:10" ht="15.75" customHeight="1" x14ac:dyDescent="0.2">
      <c r="A123" s="217"/>
      <c r="B123" s="932" t="s">
        <v>237</v>
      </c>
      <c r="C123" s="933"/>
      <c r="D123" s="933"/>
      <c r="E123" s="933"/>
      <c r="F123" s="933"/>
      <c r="G123" s="933"/>
      <c r="H123" s="933"/>
      <c r="I123" s="933"/>
      <c r="J123" s="218"/>
    </row>
    <row r="124" spans="1:10" ht="15.75" customHeight="1" x14ac:dyDescent="0.2">
      <c r="A124" s="217"/>
      <c r="B124" s="282"/>
      <c r="C124" s="246"/>
      <c r="D124" s="246"/>
      <c r="E124" s="283" t="s">
        <v>101</v>
      </c>
      <c r="F124" s="283"/>
      <c r="G124" s="283" t="s">
        <v>223</v>
      </c>
      <c r="H124" s="282"/>
      <c r="I124" s="283" t="s">
        <v>67</v>
      </c>
      <c r="J124" s="222"/>
    </row>
    <row r="125" spans="1:10" ht="15.75" customHeight="1" x14ac:dyDescent="0.2">
      <c r="A125" s="172"/>
      <c r="B125" s="282" t="s">
        <v>201</v>
      </c>
      <c r="C125" s="246"/>
      <c r="D125" s="246"/>
      <c r="E125" s="230">
        <f>E85</f>
        <v>4</v>
      </c>
      <c r="F125" s="233"/>
      <c r="G125" s="249">
        <f>J102</f>
        <v>122.25000000000001</v>
      </c>
      <c r="H125" s="246"/>
      <c r="I125" s="294">
        <f t="shared" ref="I125:I127" si="9">G125*E125</f>
        <v>489.00000000000006</v>
      </c>
      <c r="J125" s="222"/>
    </row>
    <row r="126" spans="1:10" ht="15.75" customHeight="1" x14ac:dyDescent="0.2">
      <c r="A126" s="217"/>
      <c r="B126" s="282" t="s">
        <v>219</v>
      </c>
      <c r="C126" s="246"/>
      <c r="D126" s="246"/>
      <c r="E126" s="230">
        <f>E31</f>
        <v>1</v>
      </c>
      <c r="F126" s="246"/>
      <c r="G126" s="249">
        <f>J112</f>
        <v>50.526666666666664</v>
      </c>
      <c r="H126" s="246"/>
      <c r="I126" s="295">
        <f t="shared" si="9"/>
        <v>50.526666666666664</v>
      </c>
      <c r="J126" s="47"/>
    </row>
    <row r="127" spans="1:10" ht="15.75" customHeight="1" x14ac:dyDescent="0.2">
      <c r="A127" s="217"/>
      <c r="B127" s="282" t="s">
        <v>221</v>
      </c>
      <c r="C127" s="246"/>
      <c r="D127" s="246"/>
      <c r="E127" s="233">
        <v>1</v>
      </c>
      <c r="F127" s="246"/>
      <c r="G127" s="249">
        <f>J121</f>
        <v>50.526666666666664</v>
      </c>
      <c r="H127" s="246"/>
      <c r="I127" s="295">
        <f t="shared" si="9"/>
        <v>50.526666666666664</v>
      </c>
      <c r="J127" s="47"/>
    </row>
    <row r="128" spans="1:10" ht="15.75" customHeight="1" x14ac:dyDescent="0.2">
      <c r="A128" s="217"/>
      <c r="B128" s="256"/>
      <c r="C128" s="256"/>
      <c r="D128" s="256"/>
      <c r="E128" s="259"/>
      <c r="F128" s="256"/>
      <c r="G128" s="256"/>
      <c r="H128" s="256"/>
      <c r="I128" s="260" t="s">
        <v>105</v>
      </c>
      <c r="J128" s="261">
        <f>SUM(I125:I127)</f>
        <v>590.0533333333334</v>
      </c>
    </row>
    <row r="129" spans="1:10" ht="15.75" customHeight="1" x14ac:dyDescent="0.2">
      <c r="A129" s="217"/>
      <c r="B129" s="218"/>
      <c r="C129" s="218"/>
      <c r="D129" s="218"/>
      <c r="E129" s="217"/>
      <c r="F129" s="218"/>
      <c r="G129" s="218"/>
      <c r="H129" s="218"/>
      <c r="I129" s="281"/>
      <c r="J129" s="222"/>
    </row>
    <row r="130" spans="1:10" ht="15.75" customHeight="1" x14ac:dyDescent="0.2">
      <c r="A130" s="172"/>
      <c r="B130" s="897" t="s">
        <v>238</v>
      </c>
      <c r="C130" s="883"/>
      <c r="D130" s="883"/>
      <c r="E130" s="883"/>
      <c r="F130" s="883"/>
      <c r="G130" s="883"/>
      <c r="H130" s="883"/>
      <c r="I130" s="883"/>
      <c r="J130" s="885"/>
    </row>
    <row r="131" spans="1:10" ht="15.75" customHeight="1" x14ac:dyDescent="0.2">
      <c r="A131" s="241"/>
      <c r="B131" s="242"/>
      <c r="C131" s="242"/>
      <c r="D131" s="242"/>
      <c r="E131" s="241"/>
      <c r="F131" s="242"/>
      <c r="G131" s="242"/>
      <c r="H131" s="242"/>
      <c r="I131" s="242"/>
      <c r="J131" s="218"/>
    </row>
    <row r="132" spans="1:10" ht="15.75" customHeight="1" x14ac:dyDescent="0.2">
      <c r="A132" s="172"/>
      <c r="B132" s="243" t="s">
        <v>201</v>
      </c>
      <c r="C132" s="244"/>
      <c r="D132" s="244"/>
      <c r="E132" s="245" t="s">
        <v>101</v>
      </c>
      <c r="F132" s="245"/>
      <c r="G132" s="245" t="s">
        <v>102</v>
      </c>
      <c r="H132" s="243"/>
      <c r="I132" s="245" t="s">
        <v>67</v>
      </c>
      <c r="J132" s="172"/>
    </row>
    <row r="133" spans="1:10" ht="15.75" customHeight="1" x14ac:dyDescent="0.2">
      <c r="A133" s="217"/>
      <c r="B133" s="246" t="s">
        <v>130</v>
      </c>
      <c r="C133" s="246"/>
      <c r="D133" s="246"/>
      <c r="E133" s="248">
        <v>1</v>
      </c>
      <c r="F133" s="233" t="s">
        <v>131</v>
      </c>
      <c r="G133" s="249">
        <f>'Insumos, Materiais e Equipament'!$D$16</f>
        <v>375</v>
      </c>
      <c r="H133" s="250" t="s">
        <v>105</v>
      </c>
      <c r="I133" s="249">
        <f t="shared" ref="I133:I134" si="10">E133*G133</f>
        <v>375</v>
      </c>
      <c r="J133" s="218"/>
    </row>
    <row r="134" spans="1:10" ht="15.75" customHeight="1" x14ac:dyDescent="0.2">
      <c r="A134" s="217"/>
      <c r="B134" s="246" t="s">
        <v>132</v>
      </c>
      <c r="C134" s="246"/>
      <c r="D134" s="246"/>
      <c r="E134" s="248">
        <f>E133</f>
        <v>1</v>
      </c>
      <c r="F134" s="233" t="s">
        <v>131</v>
      </c>
      <c r="G134" s="165">
        <f>$C$7*'Insumos, Materiais e Equipament'!$D$17*2-0.06*G51</f>
        <v>142.74</v>
      </c>
      <c r="H134" s="250" t="s">
        <v>105</v>
      </c>
      <c r="I134" s="249">
        <f t="shared" si="10"/>
        <v>142.74</v>
      </c>
      <c r="J134" s="218"/>
    </row>
    <row r="135" spans="1:10" ht="15.75" customHeight="1" x14ac:dyDescent="0.2">
      <c r="A135" s="217"/>
      <c r="B135" s="256" t="s">
        <v>239</v>
      </c>
      <c r="C135" s="256"/>
      <c r="D135" s="257"/>
      <c r="E135" s="296"/>
      <c r="F135" s="259" t="s">
        <v>131</v>
      </c>
      <c r="G135" s="254">
        <f>SUM(I133:I134)</f>
        <v>517.74</v>
      </c>
      <c r="H135" s="256"/>
      <c r="I135" s="297" t="s">
        <v>105</v>
      </c>
      <c r="J135" s="261">
        <f>G135</f>
        <v>517.74</v>
      </c>
    </row>
    <row r="136" spans="1:10" ht="15.75" customHeight="1" x14ac:dyDescent="0.2">
      <c r="A136" s="217"/>
      <c r="B136" s="218"/>
      <c r="C136" s="218"/>
      <c r="D136" s="218"/>
      <c r="E136" s="217"/>
      <c r="F136" s="218"/>
      <c r="G136" s="218"/>
      <c r="H136" s="218"/>
      <c r="I136" s="218"/>
      <c r="J136" s="218"/>
    </row>
    <row r="137" spans="1:10" ht="15.75" customHeight="1" x14ac:dyDescent="0.2">
      <c r="A137" s="217"/>
      <c r="B137" s="243" t="s">
        <v>219</v>
      </c>
      <c r="C137" s="244"/>
      <c r="D137" s="244"/>
      <c r="E137" s="245" t="s">
        <v>101</v>
      </c>
      <c r="F137" s="245"/>
      <c r="G137" s="245" t="s">
        <v>102</v>
      </c>
      <c r="H137" s="243"/>
      <c r="I137" s="245" t="s">
        <v>67</v>
      </c>
      <c r="J137" s="172"/>
    </row>
    <row r="138" spans="1:10" ht="15.75" customHeight="1" x14ac:dyDescent="0.2">
      <c r="A138" s="217"/>
      <c r="B138" s="246" t="s">
        <v>130</v>
      </c>
      <c r="C138" s="246"/>
      <c r="D138" s="246"/>
      <c r="E138" s="248">
        <v>1</v>
      </c>
      <c r="F138" s="233" t="s">
        <v>131</v>
      </c>
      <c r="G138" s="249">
        <f>'Insumos, Materiais e Equipament'!$D$16</f>
        <v>375</v>
      </c>
      <c r="H138" s="250" t="s">
        <v>105</v>
      </c>
      <c r="I138" s="249">
        <f t="shared" ref="I138:I139" si="11">E138*G138</f>
        <v>375</v>
      </c>
      <c r="J138" s="218"/>
    </row>
    <row r="139" spans="1:10" ht="15.75" customHeight="1" x14ac:dyDescent="0.2">
      <c r="A139" s="217"/>
      <c r="B139" s="246" t="s">
        <v>132</v>
      </c>
      <c r="C139" s="246"/>
      <c r="D139" s="246"/>
      <c r="E139" s="248">
        <f>E138</f>
        <v>1</v>
      </c>
      <c r="F139" s="233" t="s">
        <v>131</v>
      </c>
      <c r="G139" s="165">
        <f>$C$7*'Insumos, Materiais e Equipament'!$D$17*2-0.06*G62</f>
        <v>-58.145399999999995</v>
      </c>
      <c r="H139" s="250" t="s">
        <v>105</v>
      </c>
      <c r="I139" s="249">
        <f t="shared" si="11"/>
        <v>-58.145399999999995</v>
      </c>
      <c r="J139" s="218"/>
    </row>
    <row r="140" spans="1:10" ht="15.75" customHeight="1" x14ac:dyDescent="0.2">
      <c r="A140" s="217"/>
      <c r="B140" s="256" t="s">
        <v>239</v>
      </c>
      <c r="C140" s="256"/>
      <c r="D140" s="257"/>
      <c r="E140" s="296"/>
      <c r="F140" s="259" t="s">
        <v>131</v>
      </c>
      <c r="G140" s="254">
        <f>SUM(I138:I139)</f>
        <v>316.8546</v>
      </c>
      <c r="H140" s="256"/>
      <c r="I140" s="297" t="s">
        <v>105</v>
      </c>
      <c r="J140" s="261">
        <f>G140</f>
        <v>316.8546</v>
      </c>
    </row>
    <row r="141" spans="1:10" ht="15.75" customHeight="1" x14ac:dyDescent="0.2">
      <c r="A141" s="217"/>
      <c r="B141" s="218"/>
      <c r="C141" s="218"/>
      <c r="D141" s="218"/>
      <c r="E141" s="217"/>
      <c r="F141" s="218"/>
      <c r="G141" s="218"/>
      <c r="H141" s="218"/>
      <c r="I141" s="218"/>
      <c r="J141" s="218"/>
    </row>
    <row r="142" spans="1:10" ht="15.75" customHeight="1" x14ac:dyDescent="0.2">
      <c r="A142" s="217"/>
      <c r="B142" s="243" t="s">
        <v>221</v>
      </c>
      <c r="C142" s="244"/>
      <c r="D142" s="244"/>
      <c r="E142" s="245" t="s">
        <v>101</v>
      </c>
      <c r="F142" s="245"/>
      <c r="G142" s="245" t="s">
        <v>102</v>
      </c>
      <c r="H142" s="243"/>
      <c r="I142" s="245" t="s">
        <v>67</v>
      </c>
      <c r="J142" s="172"/>
    </row>
    <row r="143" spans="1:10" ht="15.75" customHeight="1" x14ac:dyDescent="0.2">
      <c r="A143" s="217"/>
      <c r="B143" s="246" t="s">
        <v>130</v>
      </c>
      <c r="C143" s="246"/>
      <c r="D143" s="246"/>
      <c r="E143" s="248">
        <v>1</v>
      </c>
      <c r="F143" s="233" t="s">
        <v>131</v>
      </c>
      <c r="G143" s="249">
        <f>'Insumos, Materiais e Equipament'!$D$16</f>
        <v>375</v>
      </c>
      <c r="H143" s="250" t="s">
        <v>105</v>
      </c>
      <c r="I143" s="249">
        <f t="shared" ref="I143:I144" si="12">E143*G143</f>
        <v>375</v>
      </c>
      <c r="J143" s="218"/>
    </row>
    <row r="144" spans="1:10" ht="15.75" customHeight="1" x14ac:dyDescent="0.2">
      <c r="A144" s="217"/>
      <c r="B144" s="246" t="s">
        <v>132</v>
      </c>
      <c r="C144" s="246"/>
      <c r="D144" s="246"/>
      <c r="E144" s="248">
        <f>E143</f>
        <v>1</v>
      </c>
      <c r="F144" s="233" t="s">
        <v>131</v>
      </c>
      <c r="G144" s="165">
        <f>$C$7*'Insumos, Materiais e Equipament'!$D$17*2-0.06*G73</f>
        <v>55.000052666227759</v>
      </c>
      <c r="H144" s="250" t="s">
        <v>105</v>
      </c>
      <c r="I144" s="249">
        <f t="shared" si="12"/>
        <v>55.000052666227759</v>
      </c>
      <c r="J144" s="218"/>
    </row>
    <row r="145" spans="1:10" ht="15.75" customHeight="1" x14ac:dyDescent="0.2">
      <c r="A145" s="217"/>
      <c r="B145" s="256" t="s">
        <v>239</v>
      </c>
      <c r="C145" s="256"/>
      <c r="D145" s="257"/>
      <c r="E145" s="296"/>
      <c r="F145" s="259" t="s">
        <v>131</v>
      </c>
      <c r="G145" s="254">
        <f>SUM(I143:I144)</f>
        <v>430.00005266622776</v>
      </c>
      <c r="H145" s="256"/>
      <c r="I145" s="297" t="s">
        <v>105</v>
      </c>
      <c r="J145" s="261">
        <f>G145</f>
        <v>430.00005266622776</v>
      </c>
    </row>
    <row r="146" spans="1:10" ht="15.75" customHeight="1" x14ac:dyDescent="0.2">
      <c r="A146" s="217"/>
      <c r="B146" s="218"/>
      <c r="C146" s="218"/>
      <c r="D146" s="218"/>
      <c r="E146" s="217"/>
      <c r="F146" s="218"/>
      <c r="G146" s="218"/>
      <c r="H146" s="218"/>
      <c r="I146" s="218"/>
      <c r="J146" s="218"/>
    </row>
    <row r="147" spans="1:10" ht="15.75" customHeight="1" x14ac:dyDescent="0.2">
      <c r="A147" s="217"/>
      <c r="B147" s="932" t="s">
        <v>240</v>
      </c>
      <c r="C147" s="933"/>
      <c r="D147" s="933"/>
      <c r="E147" s="933"/>
      <c r="F147" s="933"/>
      <c r="G147" s="933"/>
      <c r="H147" s="933"/>
      <c r="I147" s="933"/>
      <c r="J147" s="218"/>
    </row>
    <row r="148" spans="1:10" ht="15.75" customHeight="1" x14ac:dyDescent="0.2">
      <c r="A148" s="217"/>
      <c r="B148" s="282"/>
      <c r="C148" s="246"/>
      <c r="D148" s="246"/>
      <c r="E148" s="283" t="s">
        <v>101</v>
      </c>
      <c r="F148" s="283"/>
      <c r="G148" s="283" t="s">
        <v>223</v>
      </c>
      <c r="H148" s="282"/>
      <c r="I148" s="283" t="s">
        <v>67</v>
      </c>
      <c r="J148" s="222"/>
    </row>
    <row r="149" spans="1:10" ht="15.75" customHeight="1" x14ac:dyDescent="0.2">
      <c r="A149" s="172"/>
      <c r="B149" s="282" t="s">
        <v>201</v>
      </c>
      <c r="C149" s="246"/>
      <c r="D149" s="246"/>
      <c r="E149" s="230">
        <f>E125</f>
        <v>4</v>
      </c>
      <c r="F149" s="233"/>
      <c r="G149" s="249">
        <f>J135</f>
        <v>517.74</v>
      </c>
      <c r="H149" s="246"/>
      <c r="I149" s="294">
        <f t="shared" ref="I149:I151" si="13">G149*E149</f>
        <v>2070.96</v>
      </c>
      <c r="J149" s="222"/>
    </row>
    <row r="150" spans="1:10" ht="15.75" customHeight="1" x14ac:dyDescent="0.2">
      <c r="A150" s="172"/>
      <c r="B150" s="282" t="s">
        <v>219</v>
      </c>
      <c r="C150" s="246"/>
      <c r="D150" s="246"/>
      <c r="E150" s="230">
        <f>E31</f>
        <v>1</v>
      </c>
      <c r="F150" s="233"/>
      <c r="G150" s="249">
        <f>J140</f>
        <v>316.8546</v>
      </c>
      <c r="H150" s="246"/>
      <c r="I150" s="294">
        <f t="shared" si="13"/>
        <v>316.8546</v>
      </c>
      <c r="J150" s="222"/>
    </row>
    <row r="151" spans="1:10" ht="15.75" customHeight="1" x14ac:dyDescent="0.2">
      <c r="A151" s="172"/>
      <c r="B151" s="282" t="s">
        <v>221</v>
      </c>
      <c r="C151" s="246"/>
      <c r="D151" s="246"/>
      <c r="E151" s="230">
        <v>1</v>
      </c>
      <c r="F151" s="233"/>
      <c r="G151" s="249">
        <f>J145</f>
        <v>430.00005266622776</v>
      </c>
      <c r="H151" s="246"/>
      <c r="I151" s="294">
        <f t="shared" si="13"/>
        <v>430.00005266622776</v>
      </c>
      <c r="J151" s="222"/>
    </row>
    <row r="152" spans="1:10" ht="15.75" customHeight="1" x14ac:dyDescent="0.2">
      <c r="A152" s="217"/>
      <c r="B152" s="256"/>
      <c r="C152" s="256"/>
      <c r="D152" s="256"/>
      <c r="E152" s="259"/>
      <c r="F152" s="256"/>
      <c r="G152" s="256"/>
      <c r="H152" s="256"/>
      <c r="I152" s="260" t="s">
        <v>105</v>
      </c>
      <c r="J152" s="261">
        <f>SUM(I149:I151)</f>
        <v>2817.8146526662281</v>
      </c>
    </row>
    <row r="153" spans="1:10" ht="15.75" customHeight="1" x14ac:dyDescent="0.2">
      <c r="A153" s="217"/>
    </row>
    <row r="154" spans="1:10" ht="15.75" customHeight="1" x14ac:dyDescent="0.2">
      <c r="A154" s="172"/>
      <c r="B154" s="897" t="s">
        <v>241</v>
      </c>
      <c r="C154" s="883"/>
      <c r="D154" s="883"/>
      <c r="E154" s="883"/>
      <c r="F154" s="883"/>
      <c r="G154" s="883"/>
      <c r="H154" s="883"/>
      <c r="I154" s="883"/>
      <c r="J154" s="885"/>
    </row>
    <row r="155" spans="1:10" ht="15.75" customHeight="1" x14ac:dyDescent="0.2">
      <c r="A155" s="217"/>
      <c r="B155" s="216"/>
      <c r="C155" s="218"/>
      <c r="D155" s="218"/>
      <c r="E155" s="217"/>
      <c r="F155" s="217"/>
      <c r="G155" s="217"/>
      <c r="H155" s="217"/>
      <c r="I155" s="217"/>
      <c r="J155" s="217"/>
    </row>
    <row r="156" spans="1:10" ht="15.75" customHeight="1" x14ac:dyDescent="0.2">
      <c r="A156" s="172"/>
      <c r="B156" s="243" t="s">
        <v>242</v>
      </c>
      <c r="C156" s="244"/>
      <c r="D156" s="244"/>
      <c r="E156" s="245" t="s">
        <v>243</v>
      </c>
      <c r="F156" s="245"/>
      <c r="G156" s="245" t="s">
        <v>244</v>
      </c>
      <c r="H156" s="243"/>
      <c r="I156" s="245" t="s">
        <v>67</v>
      </c>
      <c r="J156" s="217"/>
    </row>
    <row r="157" spans="1:10" ht="15.75" customHeight="1" x14ac:dyDescent="0.2">
      <c r="A157" s="217"/>
      <c r="B157" s="158"/>
      <c r="C157" s="246" t="s">
        <v>245</v>
      </c>
      <c r="D157" s="246"/>
      <c r="E157" s="233">
        <v>1</v>
      </c>
      <c r="F157" s="298" t="s">
        <v>246</v>
      </c>
      <c r="G157" s="299">
        <f>'Insumos, Materiais e Equipament'!D45</f>
        <v>74.5</v>
      </c>
      <c r="H157" s="246" t="s">
        <v>247</v>
      </c>
      <c r="I157" s="249">
        <f t="shared" ref="I157:I164" si="14">G157*E157</f>
        <v>74.5</v>
      </c>
      <c r="J157" s="218"/>
    </row>
    <row r="158" spans="1:10" ht="15.75" customHeight="1" x14ac:dyDescent="0.2">
      <c r="A158" s="217"/>
      <c r="B158" s="158"/>
      <c r="C158" s="246" t="s">
        <v>248</v>
      </c>
      <c r="D158" s="246"/>
      <c r="E158" s="233">
        <v>1</v>
      </c>
      <c r="F158" s="298" t="s">
        <v>246</v>
      </c>
      <c r="G158" s="299">
        <f>'Insumos, Materiais e Equipament'!D46</f>
        <v>28.88</v>
      </c>
      <c r="H158" s="246" t="s">
        <v>247</v>
      </c>
      <c r="I158" s="249">
        <f t="shared" si="14"/>
        <v>28.88</v>
      </c>
      <c r="J158" s="218"/>
    </row>
    <row r="159" spans="1:10" ht="15.75" customHeight="1" x14ac:dyDescent="0.2">
      <c r="A159" s="217"/>
      <c r="B159" s="158"/>
      <c r="C159" s="246" t="s">
        <v>249</v>
      </c>
      <c r="D159" s="246"/>
      <c r="E159" s="300">
        <v>0.5</v>
      </c>
      <c r="F159" s="298" t="s">
        <v>250</v>
      </c>
      <c r="G159" s="299">
        <f>'Insumos, Materiais e Equipament'!D43</f>
        <v>261.83</v>
      </c>
      <c r="H159" s="246" t="s">
        <v>247</v>
      </c>
      <c r="I159" s="249">
        <f t="shared" si="14"/>
        <v>130.91499999999999</v>
      </c>
      <c r="J159" s="218"/>
    </row>
    <row r="160" spans="1:10" ht="15.75" customHeight="1" x14ac:dyDescent="0.2">
      <c r="A160" s="217"/>
      <c r="B160" s="158"/>
      <c r="C160" s="246" t="s">
        <v>251</v>
      </c>
      <c r="D160" s="246"/>
      <c r="E160" s="300">
        <v>0.5</v>
      </c>
      <c r="F160" s="298" t="s">
        <v>250</v>
      </c>
      <c r="G160" s="299">
        <f>'Insumos, Materiais e Equipament'!D42</f>
        <v>1741.82</v>
      </c>
      <c r="H160" s="246" t="s">
        <v>247</v>
      </c>
      <c r="I160" s="249">
        <f t="shared" si="14"/>
        <v>870.91</v>
      </c>
      <c r="J160" s="218"/>
    </row>
    <row r="161" spans="1:10" ht="15.75" customHeight="1" x14ac:dyDescent="0.2">
      <c r="A161" s="217"/>
      <c r="B161" s="158"/>
      <c r="C161" s="246" t="s">
        <v>252</v>
      </c>
      <c r="D161" s="246"/>
      <c r="E161" s="233">
        <v>1</v>
      </c>
      <c r="F161" s="298" t="s">
        <v>246</v>
      </c>
      <c r="G161" s="299">
        <f>'Insumos, Materiais e Equipament'!D44</f>
        <v>56.43</v>
      </c>
      <c r="H161" s="246" t="s">
        <v>247</v>
      </c>
      <c r="I161" s="249">
        <f t="shared" si="14"/>
        <v>56.43</v>
      </c>
      <c r="J161" s="218"/>
    </row>
    <row r="162" spans="1:10" ht="15.75" customHeight="1" x14ac:dyDescent="0.2">
      <c r="A162" s="217"/>
      <c r="B162" s="158"/>
      <c r="C162" s="246" t="s">
        <v>253</v>
      </c>
      <c r="D162" s="246"/>
      <c r="E162" s="233">
        <v>1</v>
      </c>
      <c r="F162" s="298" t="s">
        <v>246</v>
      </c>
      <c r="G162" s="299">
        <f>'Insumos, Materiais e Equipament'!D31</f>
        <v>32.630000000000003</v>
      </c>
      <c r="H162" s="246" t="s">
        <v>247</v>
      </c>
      <c r="I162" s="249">
        <f t="shared" si="14"/>
        <v>32.630000000000003</v>
      </c>
      <c r="J162" s="218"/>
    </row>
    <row r="163" spans="1:10" ht="15.75" customHeight="1" x14ac:dyDescent="0.2">
      <c r="A163" s="217"/>
      <c r="B163" s="158"/>
      <c r="C163" s="246" t="s">
        <v>254</v>
      </c>
      <c r="D163" s="246"/>
      <c r="E163" s="233">
        <v>1</v>
      </c>
      <c r="F163" s="298" t="s">
        <v>246</v>
      </c>
      <c r="G163" s="299">
        <f>'Insumos, Materiais e Equipament'!D41</f>
        <v>54.27</v>
      </c>
      <c r="H163" s="246" t="s">
        <v>247</v>
      </c>
      <c r="I163" s="249">
        <f t="shared" si="14"/>
        <v>54.27</v>
      </c>
      <c r="J163" s="218"/>
    </row>
    <row r="164" spans="1:10" ht="15.75" customHeight="1" x14ac:dyDescent="0.2">
      <c r="A164" s="217"/>
      <c r="B164" s="158"/>
      <c r="C164" s="246" t="s">
        <v>255</v>
      </c>
      <c r="D164" s="246"/>
      <c r="E164" s="233">
        <v>1</v>
      </c>
      <c r="F164" s="298" t="s">
        <v>246</v>
      </c>
      <c r="G164" s="299">
        <f>'Insumos, Materiais e Equipament'!D47</f>
        <v>20.74</v>
      </c>
      <c r="H164" s="246" t="s">
        <v>247</v>
      </c>
      <c r="I164" s="249">
        <f t="shared" si="14"/>
        <v>20.74</v>
      </c>
      <c r="J164" s="218"/>
    </row>
    <row r="165" spans="1:10" ht="15.75" customHeight="1" x14ac:dyDescent="0.2">
      <c r="A165" s="217"/>
      <c r="B165" s="256" t="s">
        <v>256</v>
      </c>
      <c r="C165" s="256"/>
      <c r="D165" s="257"/>
      <c r="E165" s="290"/>
      <c r="F165" s="256"/>
      <c r="G165" s="256"/>
      <c r="H165" s="259"/>
      <c r="I165" s="254"/>
      <c r="J165" s="261">
        <f>SUM(I157:I164)</f>
        <v>1269.2750000000001</v>
      </c>
    </row>
    <row r="166" spans="1:10" ht="15.75" customHeight="1" x14ac:dyDescent="0.2">
      <c r="A166" s="217"/>
      <c r="B166" s="216"/>
      <c r="C166" s="218"/>
      <c r="D166" s="218"/>
      <c r="E166" s="217"/>
      <c r="F166" s="218"/>
      <c r="G166" s="218"/>
      <c r="H166" s="218"/>
      <c r="I166" s="218"/>
      <c r="J166" s="218"/>
    </row>
    <row r="167" spans="1:10" ht="15.75" customHeight="1" x14ac:dyDescent="0.2">
      <c r="A167" s="217"/>
      <c r="B167" s="301" t="s">
        <v>257</v>
      </c>
      <c r="C167" s="246"/>
      <c r="D167" s="246"/>
      <c r="E167" s="302"/>
      <c r="F167" s="249"/>
      <c r="G167" s="246"/>
      <c r="H167" s="303">
        <f>E29</f>
        <v>4</v>
      </c>
      <c r="I167" s="304" t="s">
        <v>105</v>
      </c>
      <c r="J167" s="305">
        <f>J165*H167</f>
        <v>5077.1000000000004</v>
      </c>
    </row>
    <row r="168" spans="1:10" ht="15.75" customHeight="1" x14ac:dyDescent="0.2">
      <c r="A168" s="217"/>
      <c r="B168" s="218"/>
      <c r="C168" s="218"/>
      <c r="D168" s="218"/>
      <c r="E168" s="217"/>
      <c r="F168" s="218"/>
      <c r="G168" s="218"/>
      <c r="H168" s="218"/>
      <c r="I168" s="218"/>
      <c r="J168" s="218"/>
    </row>
    <row r="169" spans="1:10" ht="15.75" customHeight="1" x14ac:dyDescent="0.2">
      <c r="A169" s="45"/>
      <c r="B169" s="897" t="s">
        <v>258</v>
      </c>
      <c r="C169" s="883"/>
      <c r="D169" s="883"/>
      <c r="E169" s="883"/>
      <c r="F169" s="883"/>
      <c r="G169" s="883"/>
      <c r="H169" s="883"/>
      <c r="I169" s="883"/>
      <c r="J169" s="885"/>
    </row>
    <row r="170" spans="1:10" ht="15.75" customHeight="1" x14ac:dyDescent="0.2">
      <c r="A170" s="44"/>
      <c r="B170" s="44"/>
      <c r="C170" s="44"/>
      <c r="D170" s="306"/>
      <c r="E170" s="44"/>
      <c r="F170" s="44"/>
      <c r="G170" s="44"/>
      <c r="H170" s="173"/>
      <c r="I170" s="173"/>
      <c r="J170" s="173"/>
    </row>
    <row r="171" spans="1:10" ht="15.75" customHeight="1" x14ac:dyDescent="0.2">
      <c r="A171" s="45"/>
      <c r="B171" s="142" t="s">
        <v>207</v>
      </c>
      <c r="C171" s="141"/>
      <c r="D171" s="141"/>
      <c r="E171" s="141"/>
      <c r="F171" s="141"/>
      <c r="G171" s="141"/>
      <c r="H171" s="141"/>
      <c r="I171" s="141"/>
      <c r="J171" s="173"/>
    </row>
    <row r="172" spans="1:10" ht="15.75" customHeight="1" x14ac:dyDescent="0.2">
      <c r="A172" s="44"/>
      <c r="B172" s="307" t="s">
        <v>259</v>
      </c>
      <c r="C172" s="144"/>
      <c r="D172" s="144"/>
      <c r="E172" s="129" t="s">
        <v>243</v>
      </c>
      <c r="F172" s="144"/>
      <c r="G172" s="129" t="s">
        <v>244</v>
      </c>
      <c r="H172" s="144"/>
      <c r="I172" s="129" t="s">
        <v>67</v>
      </c>
      <c r="J172" s="44"/>
    </row>
    <row r="173" spans="1:10" ht="15.75" customHeight="1" x14ac:dyDescent="0.2">
      <c r="A173" s="44"/>
      <c r="B173" s="144" t="s">
        <v>260</v>
      </c>
      <c r="C173" s="144"/>
      <c r="D173" s="308"/>
      <c r="E173" s="309">
        <v>6</v>
      </c>
      <c r="F173" s="133" t="s">
        <v>131</v>
      </c>
      <c r="G173" s="161">
        <f>'Banco de Preços'!$I$36</f>
        <v>1587.33</v>
      </c>
      <c r="H173" s="144" t="s">
        <v>261</v>
      </c>
      <c r="I173" s="161">
        <f t="shared" ref="I173:I176" si="15">E173*G173</f>
        <v>9523.98</v>
      </c>
      <c r="J173" s="44"/>
    </row>
    <row r="174" spans="1:10" ht="15.75" customHeight="1" x14ac:dyDescent="0.2">
      <c r="A174" s="44"/>
      <c r="B174" s="144" t="s">
        <v>262</v>
      </c>
      <c r="C174" s="144"/>
      <c r="D174" s="308"/>
      <c r="E174" s="308">
        <v>6</v>
      </c>
      <c r="F174" s="133" t="s">
        <v>131</v>
      </c>
      <c r="G174" s="161">
        <f>'Banco de Preços'!$I$16</f>
        <v>157.69</v>
      </c>
      <c r="H174" s="144" t="s">
        <v>261</v>
      </c>
      <c r="I174" s="161">
        <f t="shared" si="15"/>
        <v>946.14</v>
      </c>
      <c r="J174" s="44"/>
    </row>
    <row r="175" spans="1:10" ht="15.75" customHeight="1" x14ac:dyDescent="0.2">
      <c r="A175" s="44"/>
      <c r="B175" s="144" t="s">
        <v>263</v>
      </c>
      <c r="C175" s="144"/>
      <c r="D175" s="308"/>
      <c r="E175" s="308">
        <v>6</v>
      </c>
      <c r="F175" s="133" t="s">
        <v>131</v>
      </c>
      <c r="G175" s="161">
        <f>'Banco de Preços'!$I$17</f>
        <v>176.67</v>
      </c>
      <c r="H175" s="144" t="s">
        <v>261</v>
      </c>
      <c r="I175" s="161">
        <f t="shared" si="15"/>
        <v>1060.02</v>
      </c>
      <c r="J175" s="44"/>
    </row>
    <row r="176" spans="1:10" ht="15.75" customHeight="1" x14ac:dyDescent="0.2">
      <c r="A176" s="44"/>
      <c r="B176" s="144" t="s">
        <v>264</v>
      </c>
      <c r="C176" s="144"/>
      <c r="D176" s="308"/>
      <c r="E176" s="309">
        <v>12</v>
      </c>
      <c r="F176" s="133" t="s">
        <v>131</v>
      </c>
      <c r="G176" s="161">
        <f>'Banco de Preços'!$I$18</f>
        <v>912.33</v>
      </c>
      <c r="H176" s="144" t="s">
        <v>261</v>
      </c>
      <c r="I176" s="161">
        <f t="shared" si="15"/>
        <v>10947.960000000001</v>
      </c>
      <c r="J176" s="310"/>
    </row>
    <row r="177" spans="1:10" ht="15.75" customHeight="1" x14ac:dyDescent="0.2">
      <c r="A177" s="44"/>
      <c r="B177" s="152" t="s">
        <v>265</v>
      </c>
      <c r="C177" s="152"/>
      <c r="D177" s="311">
        <f>D41</f>
        <v>375</v>
      </c>
      <c r="E177" s="152" t="s">
        <v>266</v>
      </c>
      <c r="F177" s="312">
        <v>80000</v>
      </c>
      <c r="G177" s="152" t="s">
        <v>267</v>
      </c>
      <c r="H177" s="313">
        <f>SUM(I173:I176)</f>
        <v>22478.1</v>
      </c>
      <c r="I177" s="314" t="s">
        <v>105</v>
      </c>
      <c r="J177" s="315">
        <f>D177/F177*H177</f>
        <v>105.36609374999999</v>
      </c>
    </row>
    <row r="178" spans="1:10" ht="15.75" customHeight="1" x14ac:dyDescent="0.2">
      <c r="A178" s="44"/>
      <c r="B178" s="44"/>
      <c r="C178" s="44"/>
      <c r="D178" s="44"/>
      <c r="E178" s="44"/>
      <c r="F178" s="44"/>
      <c r="G178" s="44"/>
      <c r="H178" s="44"/>
      <c r="I178" s="44"/>
      <c r="J178" s="44"/>
    </row>
    <row r="179" spans="1:10" ht="15.75" customHeight="1" x14ac:dyDescent="0.2">
      <c r="A179" s="44"/>
      <c r="B179" s="140" t="s">
        <v>268</v>
      </c>
      <c r="C179" s="141"/>
      <c r="D179" s="142" t="s">
        <v>269</v>
      </c>
      <c r="E179" s="141"/>
      <c r="F179" s="142" t="s">
        <v>270</v>
      </c>
      <c r="G179" s="141"/>
      <c r="H179" s="142" t="s">
        <v>244</v>
      </c>
      <c r="I179" s="142" t="s">
        <v>67</v>
      </c>
      <c r="J179" s="44"/>
    </row>
    <row r="180" spans="1:10" ht="15.75" customHeight="1" x14ac:dyDescent="0.2">
      <c r="A180" s="44"/>
      <c r="B180" s="144" t="s">
        <v>271</v>
      </c>
      <c r="C180" s="144"/>
      <c r="D180" s="159">
        <f>D177</f>
        <v>375</v>
      </c>
      <c r="E180" s="144" t="s">
        <v>272</v>
      </c>
      <c r="F180" s="316">
        <v>3</v>
      </c>
      <c r="G180" s="317" t="s">
        <v>273</v>
      </c>
      <c r="H180" s="161">
        <f>'Banco de Preços'!$I$19</f>
        <v>5.39</v>
      </c>
      <c r="I180" s="318">
        <f>D180/F180*H180</f>
        <v>673.75</v>
      </c>
      <c r="J180" s="44"/>
    </row>
    <row r="181" spans="1:10" ht="15.75" customHeight="1" x14ac:dyDescent="0.2">
      <c r="A181" s="44"/>
      <c r="B181" s="152" t="s">
        <v>274</v>
      </c>
      <c r="C181" s="152"/>
      <c r="D181" s="319"/>
      <c r="E181" s="152"/>
      <c r="F181" s="152"/>
      <c r="G181" s="152"/>
      <c r="H181" s="314"/>
      <c r="I181" s="314" t="s">
        <v>105</v>
      </c>
      <c r="J181" s="315">
        <f>I180</f>
        <v>673.75</v>
      </c>
    </row>
    <row r="182" spans="1:10" ht="15.75" customHeight="1" x14ac:dyDescent="0.2">
      <c r="A182" s="44"/>
      <c r="B182" s="44"/>
      <c r="C182" s="44"/>
      <c r="D182" s="44"/>
      <c r="E182" s="44"/>
      <c r="F182" s="44"/>
      <c r="G182" s="44"/>
      <c r="H182" s="44"/>
      <c r="I182" s="44"/>
      <c r="J182" s="44"/>
    </row>
    <row r="183" spans="1:10" ht="15.75" customHeight="1" x14ac:dyDescent="0.2">
      <c r="A183" s="44"/>
      <c r="B183" s="140" t="s">
        <v>275</v>
      </c>
      <c r="C183" s="141"/>
      <c r="D183" s="142" t="s">
        <v>243</v>
      </c>
      <c r="E183" s="141"/>
      <c r="F183" s="142" t="s">
        <v>244</v>
      </c>
      <c r="G183" s="142" t="s">
        <v>276</v>
      </c>
      <c r="H183" s="142" t="s">
        <v>277</v>
      </c>
      <c r="I183" s="141"/>
      <c r="J183" s="142" t="s">
        <v>67</v>
      </c>
    </row>
    <row r="184" spans="1:10" ht="15.75" customHeight="1" x14ac:dyDescent="0.2">
      <c r="A184" s="44"/>
      <c r="B184" s="144" t="s">
        <v>278</v>
      </c>
      <c r="C184" s="144"/>
      <c r="D184" s="320">
        <v>30</v>
      </c>
      <c r="E184" s="133" t="s">
        <v>279</v>
      </c>
      <c r="F184" s="161">
        <f>'Insumos, Materiais e Equipament'!$D$36</f>
        <v>28.28</v>
      </c>
      <c r="G184" s="132">
        <v>30000</v>
      </c>
      <c r="H184" s="159">
        <f>D177</f>
        <v>375</v>
      </c>
      <c r="I184" s="146" t="s">
        <v>105</v>
      </c>
      <c r="J184" s="321">
        <f>D184*F184/G184*H184</f>
        <v>10.605</v>
      </c>
    </row>
    <row r="185" spans="1:10" ht="15.75" customHeight="1" x14ac:dyDescent="0.2">
      <c r="A185" s="44"/>
      <c r="B185" s="152" t="s">
        <v>280</v>
      </c>
      <c r="C185" s="152"/>
      <c r="D185" s="322"/>
      <c r="E185" s="152"/>
      <c r="F185" s="152"/>
      <c r="G185" s="152"/>
      <c r="H185" s="314"/>
      <c r="I185" s="314" t="s">
        <v>105</v>
      </c>
      <c r="J185" s="315">
        <f>SUM(J184)</f>
        <v>10.605</v>
      </c>
    </row>
    <row r="186" spans="1:10" ht="15.75" customHeight="1" x14ac:dyDescent="0.2">
      <c r="A186" s="44"/>
      <c r="B186" s="44"/>
      <c r="C186" s="44"/>
      <c r="D186" s="44"/>
      <c r="E186" s="44"/>
      <c r="F186" s="44"/>
      <c r="G186" s="44"/>
      <c r="H186" s="44"/>
      <c r="I186" s="44"/>
      <c r="J186" s="44"/>
    </row>
    <row r="187" spans="1:10" ht="15.75" customHeight="1" x14ac:dyDescent="0.2">
      <c r="A187" s="44"/>
      <c r="B187" s="140" t="s">
        <v>281</v>
      </c>
      <c r="C187" s="141"/>
      <c r="D187" s="142" t="s">
        <v>243</v>
      </c>
      <c r="E187" s="141"/>
      <c r="F187" s="142" t="s">
        <v>244</v>
      </c>
      <c r="G187" s="142" t="s">
        <v>276</v>
      </c>
      <c r="H187" s="142" t="s">
        <v>277</v>
      </c>
      <c r="I187" s="141"/>
      <c r="J187" s="142" t="s">
        <v>67</v>
      </c>
    </row>
    <row r="188" spans="1:10" ht="15.75" customHeight="1" x14ac:dyDescent="0.2">
      <c r="A188" s="44"/>
      <c r="B188" s="144" t="s">
        <v>282</v>
      </c>
      <c r="C188" s="144"/>
      <c r="D188" s="320">
        <v>20</v>
      </c>
      <c r="E188" s="133" t="s">
        <v>279</v>
      </c>
      <c r="F188" s="161">
        <f>'Insumos, Materiais e Equipament'!$D$37</f>
        <v>34.86</v>
      </c>
      <c r="G188" s="132">
        <v>28000</v>
      </c>
      <c r="H188" s="159">
        <f>D177</f>
        <v>375</v>
      </c>
      <c r="I188" s="146" t="s">
        <v>105</v>
      </c>
      <c r="J188" s="321">
        <f t="shared" ref="J188:J190" si="16">D188*F188/G188*H188</f>
        <v>9.3375000000000004</v>
      </c>
    </row>
    <row r="189" spans="1:10" ht="15.75" customHeight="1" x14ac:dyDescent="0.2">
      <c r="A189" s="44"/>
      <c r="B189" s="144" t="s">
        <v>283</v>
      </c>
      <c r="C189" s="144"/>
      <c r="D189" s="320">
        <v>40</v>
      </c>
      <c r="E189" s="133" t="s">
        <v>279</v>
      </c>
      <c r="F189" s="161">
        <f>'Insumos, Materiais e Equipament'!$D$38</f>
        <v>32.97</v>
      </c>
      <c r="G189" s="132">
        <v>40000</v>
      </c>
      <c r="H189" s="159">
        <f>D177</f>
        <v>375</v>
      </c>
      <c r="I189" s="146" t="s">
        <v>105</v>
      </c>
      <c r="J189" s="321">
        <f t="shared" si="16"/>
        <v>12.36375</v>
      </c>
    </row>
    <row r="190" spans="1:10" ht="15.75" customHeight="1" x14ac:dyDescent="0.2">
      <c r="A190" s="44"/>
      <c r="B190" s="144" t="s">
        <v>284</v>
      </c>
      <c r="C190" s="144"/>
      <c r="D190" s="320">
        <v>0.7</v>
      </c>
      <c r="E190" s="133" t="s">
        <v>285</v>
      </c>
      <c r="F190" s="161">
        <f>'Insumos, Materiais e Equipament'!$D$39</f>
        <v>95.37</v>
      </c>
      <c r="G190" s="132">
        <v>4000</v>
      </c>
      <c r="H190" s="159">
        <f>D177</f>
        <v>375</v>
      </c>
      <c r="I190" s="146" t="s">
        <v>105</v>
      </c>
      <c r="J190" s="321">
        <f t="shared" si="16"/>
        <v>6.2586562499999996</v>
      </c>
    </row>
    <row r="191" spans="1:10" ht="15.75" customHeight="1" x14ac:dyDescent="0.2">
      <c r="A191" s="44"/>
      <c r="B191" s="144" t="s">
        <v>286</v>
      </c>
      <c r="C191" s="144"/>
      <c r="D191" s="150">
        <v>0.1</v>
      </c>
      <c r="E191" s="133" t="s">
        <v>287</v>
      </c>
      <c r="F191" s="318">
        <f>SUM(J188:J189)</f>
        <v>21.701250000000002</v>
      </c>
      <c r="G191" s="144"/>
      <c r="H191" s="144"/>
      <c r="I191" s="146" t="s">
        <v>105</v>
      </c>
      <c r="J191" s="321">
        <f>D191*F191</f>
        <v>2.1701250000000001</v>
      </c>
    </row>
    <row r="192" spans="1:10" ht="15.75" customHeight="1" x14ac:dyDescent="0.2">
      <c r="A192" s="44"/>
      <c r="B192" s="144" t="s">
        <v>288</v>
      </c>
      <c r="C192" s="144"/>
      <c r="D192" s="146" t="s">
        <v>289</v>
      </c>
      <c r="E192" s="133" t="s">
        <v>287</v>
      </c>
      <c r="F192" s="318">
        <f>'Insumos, Materiais e Equipament'!$D$95</f>
        <v>286.67</v>
      </c>
      <c r="G192" s="144"/>
      <c r="H192" s="144"/>
      <c r="I192" s="146" t="s">
        <v>105</v>
      </c>
      <c r="J192" s="321">
        <f>F192</f>
        <v>286.67</v>
      </c>
    </row>
    <row r="193" spans="1:10" ht="15.75" customHeight="1" x14ac:dyDescent="0.2">
      <c r="A193" s="44"/>
      <c r="B193" s="152" t="s">
        <v>280</v>
      </c>
      <c r="C193" s="152"/>
      <c r="D193" s="322"/>
      <c r="E193" s="152"/>
      <c r="F193" s="152"/>
      <c r="G193" s="152"/>
      <c r="H193" s="314"/>
      <c r="I193" s="314" t="s">
        <v>105</v>
      </c>
      <c r="J193" s="315">
        <f>SUM(J188:J192)</f>
        <v>316.80003125000002</v>
      </c>
    </row>
    <row r="194" spans="1:10" ht="15.75" customHeight="1" x14ac:dyDescent="0.2">
      <c r="A194" s="44"/>
      <c r="B194" s="44"/>
      <c r="C194" s="44"/>
      <c r="D194" s="44"/>
      <c r="E194" s="44"/>
      <c r="F194" s="44"/>
      <c r="G194" s="44"/>
      <c r="H194" s="44"/>
      <c r="I194" s="44"/>
      <c r="J194" s="44"/>
    </row>
    <row r="195" spans="1:10" ht="15.75" customHeight="1" x14ac:dyDescent="0.2">
      <c r="A195" s="44"/>
      <c r="B195" s="135" t="s">
        <v>290</v>
      </c>
      <c r="C195" s="144"/>
      <c r="D195" s="144"/>
      <c r="E195" s="323"/>
      <c r="F195" s="324"/>
      <c r="G195" s="144"/>
      <c r="H195" s="144"/>
      <c r="I195" s="325" t="s">
        <v>105</v>
      </c>
      <c r="J195" s="239">
        <f>(J193+J185+J181+J177)</f>
        <v>1106.521125</v>
      </c>
    </row>
    <row r="196" spans="1:10" ht="15.75" customHeight="1" x14ac:dyDescent="0.2">
      <c r="A196" s="44"/>
      <c r="B196" s="44"/>
      <c r="C196" s="44"/>
      <c r="D196" s="44"/>
      <c r="E196" s="44"/>
      <c r="F196" s="44"/>
      <c r="G196" s="44"/>
      <c r="H196" s="44"/>
      <c r="I196" s="44"/>
      <c r="J196" s="44"/>
    </row>
    <row r="197" spans="1:10" ht="15.75" customHeight="1" x14ac:dyDescent="0.2">
      <c r="A197" s="45"/>
      <c r="B197" s="897" t="s">
        <v>291</v>
      </c>
      <c r="C197" s="883"/>
      <c r="D197" s="883"/>
      <c r="E197" s="883"/>
      <c r="F197" s="883"/>
      <c r="G197" s="883"/>
      <c r="H197" s="883"/>
      <c r="I197" s="883"/>
      <c r="J197" s="885"/>
    </row>
    <row r="198" spans="1:10" ht="15.75" customHeight="1" x14ac:dyDescent="0.2">
      <c r="A198" s="44"/>
      <c r="B198" s="44"/>
      <c r="C198" s="326"/>
      <c r="D198" s="327"/>
      <c r="E198" s="327"/>
      <c r="F198" s="44"/>
      <c r="G198" s="44"/>
      <c r="H198" s="44"/>
      <c r="I198" s="44"/>
      <c r="J198" s="44"/>
    </row>
    <row r="199" spans="1:10" ht="15.75" customHeight="1" x14ac:dyDescent="0.2">
      <c r="A199" s="44"/>
      <c r="B199" s="140"/>
      <c r="C199" s="328"/>
      <c r="D199" s="329"/>
      <c r="E199" s="330" t="s">
        <v>292</v>
      </c>
      <c r="F199" s="141"/>
      <c r="G199" s="142" t="s">
        <v>293</v>
      </c>
      <c r="H199" s="934" t="s">
        <v>294</v>
      </c>
      <c r="I199" s="935"/>
      <c r="J199" s="935"/>
    </row>
    <row r="200" spans="1:10" ht="15.75" customHeight="1" x14ac:dyDescent="0.2">
      <c r="A200" s="44"/>
      <c r="B200" s="158" t="s">
        <v>295</v>
      </c>
      <c r="C200" s="144"/>
      <c r="D200" s="144"/>
      <c r="E200" s="321">
        <f>'Insumos, Materiais e Equipament'!D65</f>
        <v>555945.94999999995</v>
      </c>
      <c r="F200" s="144"/>
      <c r="G200" s="150">
        <v>0.3</v>
      </c>
      <c r="H200" s="936">
        <v>0.5</v>
      </c>
      <c r="I200" s="906"/>
      <c r="J200" s="906"/>
    </row>
    <row r="201" spans="1:10" ht="15.75" customHeight="1" x14ac:dyDescent="0.2">
      <c r="A201" s="44"/>
      <c r="B201" s="158" t="s">
        <v>296</v>
      </c>
      <c r="C201" s="144"/>
      <c r="D201" s="144"/>
      <c r="E201" s="321">
        <f>'Insumos, Materiais e Equipament'!D62</f>
        <v>642500</v>
      </c>
      <c r="F201" s="144"/>
      <c r="G201" s="150">
        <v>0.3</v>
      </c>
      <c r="H201" s="937">
        <v>0.5</v>
      </c>
      <c r="I201" s="883"/>
      <c r="J201" s="883"/>
    </row>
    <row r="202" spans="1:10" ht="15.75" customHeight="1" x14ac:dyDescent="0.2">
      <c r="A202" s="44"/>
      <c r="B202" s="152" t="s">
        <v>297</v>
      </c>
      <c r="C202" s="312">
        <v>60</v>
      </c>
      <c r="D202" s="152" t="s">
        <v>298</v>
      </c>
      <c r="E202" s="314"/>
      <c r="F202" s="152"/>
      <c r="G202" s="331"/>
      <c r="H202" s="152"/>
      <c r="I202" s="44"/>
      <c r="J202" s="44"/>
    </row>
    <row r="203" spans="1:10" ht="15.75" customHeight="1" x14ac:dyDescent="0.2">
      <c r="A203" s="44"/>
      <c r="B203" s="44"/>
      <c r="C203" s="44"/>
      <c r="D203" s="44"/>
      <c r="E203" s="173"/>
      <c r="F203" s="44"/>
      <c r="G203" s="326"/>
      <c r="H203" s="44"/>
      <c r="I203" s="44"/>
      <c r="J203" s="44"/>
    </row>
    <row r="204" spans="1:10" ht="15.75" customHeight="1" x14ac:dyDescent="0.2">
      <c r="A204" s="44"/>
      <c r="B204" s="140" t="s">
        <v>165</v>
      </c>
      <c r="C204" s="141"/>
      <c r="D204" s="332" t="s">
        <v>243</v>
      </c>
      <c r="E204" s="333"/>
      <c r="F204" s="332" t="s">
        <v>244</v>
      </c>
      <c r="G204" s="328"/>
      <c r="H204" s="332" t="s">
        <v>299</v>
      </c>
      <c r="I204" s="141"/>
      <c r="J204" s="141"/>
    </row>
    <row r="205" spans="1:10" ht="15.75" customHeight="1" x14ac:dyDescent="0.2">
      <c r="A205" s="44"/>
      <c r="B205" s="144" t="s">
        <v>165</v>
      </c>
      <c r="C205" s="144"/>
      <c r="D205" s="334">
        <f>C40</f>
        <v>1</v>
      </c>
      <c r="E205" s="324" t="s">
        <v>300</v>
      </c>
      <c r="F205" s="161">
        <f>SUM(E200:E201)</f>
        <v>1198445.95</v>
      </c>
      <c r="G205" s="335" t="s">
        <v>301</v>
      </c>
      <c r="H205" s="336">
        <f>H200/60</f>
        <v>8.3333333333333332E-3</v>
      </c>
      <c r="I205" s="146" t="s">
        <v>105</v>
      </c>
      <c r="J205" s="161">
        <f>D205*F205*H205</f>
        <v>9987.0495833333334</v>
      </c>
    </row>
    <row r="206" spans="1:10" ht="15.75" customHeight="1" x14ac:dyDescent="0.2">
      <c r="A206" s="44"/>
      <c r="B206" s="152" t="s">
        <v>302</v>
      </c>
      <c r="C206" s="152"/>
      <c r="D206" s="322"/>
      <c r="E206" s="314"/>
      <c r="F206" s="152"/>
      <c r="G206" s="331"/>
      <c r="H206" s="314"/>
      <c r="I206" s="314" t="s">
        <v>105</v>
      </c>
      <c r="J206" s="166">
        <f>J205</f>
        <v>9987.0495833333334</v>
      </c>
    </row>
    <row r="207" spans="1:10" ht="15.75" customHeight="1" x14ac:dyDescent="0.2">
      <c r="A207" s="44"/>
      <c r="B207" s="44"/>
      <c r="C207" s="44"/>
      <c r="D207" s="306"/>
      <c r="E207" s="173"/>
      <c r="F207" s="44"/>
      <c r="G207" s="326"/>
      <c r="H207" s="173"/>
      <c r="I207" s="173"/>
      <c r="J207" s="173"/>
    </row>
    <row r="208" spans="1:10" ht="15.75" customHeight="1" x14ac:dyDescent="0.2">
      <c r="A208" s="44"/>
      <c r="B208" s="140" t="s">
        <v>303</v>
      </c>
      <c r="C208" s="141"/>
      <c r="D208" s="332" t="s">
        <v>243</v>
      </c>
      <c r="E208" s="333"/>
      <c r="F208" s="332" t="s">
        <v>244</v>
      </c>
      <c r="G208" s="328"/>
      <c r="H208" s="332" t="s">
        <v>299</v>
      </c>
      <c r="I208" s="141"/>
      <c r="J208" s="141"/>
    </row>
    <row r="209" spans="1:10" ht="15.75" customHeight="1" x14ac:dyDescent="0.2">
      <c r="A209" s="44"/>
      <c r="B209" s="144" t="s">
        <v>304</v>
      </c>
      <c r="C209" s="144"/>
      <c r="D209" s="334">
        <f>C40</f>
        <v>1</v>
      </c>
      <c r="E209" s="324" t="s">
        <v>300</v>
      </c>
      <c r="F209" s="161">
        <f>SUM(E200:E201)*0.01</f>
        <v>11984.459499999999</v>
      </c>
      <c r="G209" s="335" t="s">
        <v>301</v>
      </c>
      <c r="H209" s="336">
        <f t="shared" ref="H209:H210" si="17">1/12</f>
        <v>8.3333333333333329E-2</v>
      </c>
      <c r="I209" s="146" t="s">
        <v>105</v>
      </c>
      <c r="J209" s="161">
        <f t="shared" ref="J209:J210" si="18">D209*F209*H209</f>
        <v>998.70495833333325</v>
      </c>
    </row>
    <row r="210" spans="1:10" ht="15.75" customHeight="1" x14ac:dyDescent="0.2">
      <c r="A210" s="44"/>
      <c r="B210" s="144" t="s">
        <v>305</v>
      </c>
      <c r="C210" s="144"/>
      <c r="D210" s="334">
        <f>D209</f>
        <v>1</v>
      </c>
      <c r="E210" s="324" t="s">
        <v>300</v>
      </c>
      <c r="F210" s="161">
        <f>F205*0.06</f>
        <v>71906.756999999998</v>
      </c>
      <c r="G210" s="335" t="s">
        <v>301</v>
      </c>
      <c r="H210" s="336">
        <f t="shared" si="17"/>
        <v>8.3333333333333329E-2</v>
      </c>
      <c r="I210" s="146" t="s">
        <v>105</v>
      </c>
      <c r="J210" s="161">
        <f t="shared" si="18"/>
        <v>5992.2297499999995</v>
      </c>
    </row>
    <row r="211" spans="1:10" ht="15.75" customHeight="1" x14ac:dyDescent="0.2">
      <c r="A211" s="44"/>
      <c r="B211" s="152" t="s">
        <v>302</v>
      </c>
      <c r="C211" s="152"/>
      <c r="D211" s="322"/>
      <c r="E211" s="314"/>
      <c r="F211" s="152"/>
      <c r="G211" s="331"/>
      <c r="H211" s="314"/>
      <c r="I211" s="314" t="s">
        <v>105</v>
      </c>
      <c r="J211" s="166">
        <f>SUM(J209:J210)</f>
        <v>6990.9347083333323</v>
      </c>
    </row>
    <row r="212" spans="1:10" ht="15.75" customHeight="1" x14ac:dyDescent="0.2">
      <c r="A212" s="44"/>
      <c r="B212" s="44"/>
      <c r="C212" s="337"/>
      <c r="D212" s="306"/>
      <c r="E212" s="44"/>
      <c r="F212" s="44"/>
      <c r="G212" s="44"/>
      <c r="H212" s="173"/>
      <c r="I212" s="173"/>
      <c r="J212" s="173"/>
    </row>
    <row r="213" spans="1:10" ht="15.75" customHeight="1" x14ac:dyDescent="0.2">
      <c r="A213" s="44"/>
      <c r="B213" s="140" t="s">
        <v>306</v>
      </c>
      <c r="C213" s="141"/>
      <c r="D213" s="332" t="s">
        <v>243</v>
      </c>
      <c r="E213" s="141"/>
      <c r="F213" s="332" t="s">
        <v>244</v>
      </c>
      <c r="G213" s="141"/>
      <c r="H213" s="332" t="s">
        <v>299</v>
      </c>
      <c r="I213" s="141"/>
      <c r="J213" s="141"/>
    </row>
    <row r="214" spans="1:10" ht="15.75" customHeight="1" x14ac:dyDescent="0.2">
      <c r="A214" s="44"/>
      <c r="B214" s="144" t="s">
        <v>307</v>
      </c>
      <c r="C214" s="144"/>
      <c r="D214" s="334">
        <f>D210</f>
        <v>1</v>
      </c>
      <c r="E214" s="144" t="s">
        <v>300</v>
      </c>
      <c r="F214" s="161">
        <f>F205*(1-G200)</f>
        <v>838912.16499999992</v>
      </c>
      <c r="G214" s="133" t="s">
        <v>301</v>
      </c>
      <c r="H214" s="336">
        <f>1/60</f>
        <v>1.6666666666666666E-2</v>
      </c>
      <c r="I214" s="146" t="s">
        <v>105</v>
      </c>
      <c r="J214" s="161">
        <f t="shared" ref="J214:J215" si="19">D214*F214*H214</f>
        <v>13981.869416666665</v>
      </c>
    </row>
    <row r="215" spans="1:10" ht="15.75" customHeight="1" x14ac:dyDescent="0.2">
      <c r="A215" s="44"/>
      <c r="B215" s="144" t="s">
        <v>308</v>
      </c>
      <c r="C215" s="144"/>
      <c r="D215" s="334">
        <f>D214</f>
        <v>1</v>
      </c>
      <c r="E215" s="144" t="s">
        <v>300</v>
      </c>
      <c r="F215" s="161">
        <f>F205</f>
        <v>1198445.95</v>
      </c>
      <c r="G215" s="133" t="s">
        <v>301</v>
      </c>
      <c r="H215" s="336">
        <f>G222</f>
        <v>9.0000000000000011E-3</v>
      </c>
      <c r="I215" s="146" t="s">
        <v>105</v>
      </c>
      <c r="J215" s="161">
        <f t="shared" si="19"/>
        <v>10786.013550000001</v>
      </c>
    </row>
    <row r="216" spans="1:10" ht="15.75" customHeight="1" x14ac:dyDescent="0.2">
      <c r="A216" s="44"/>
      <c r="B216" s="152" t="s">
        <v>302</v>
      </c>
      <c r="C216" s="152"/>
      <c r="D216" s="322"/>
      <c r="E216" s="152"/>
      <c r="F216" s="314"/>
      <c r="G216" s="152"/>
      <c r="H216" s="314"/>
      <c r="I216" s="314" t="s">
        <v>105</v>
      </c>
      <c r="J216" s="166">
        <f>SUM(J214:J215)</f>
        <v>24767.882966666664</v>
      </c>
    </row>
    <row r="217" spans="1:10" ht="15.75" customHeight="1" x14ac:dyDescent="0.2">
      <c r="A217" s="44"/>
      <c r="B217" s="44"/>
      <c r="C217" s="44"/>
      <c r="D217" s="306"/>
      <c r="E217" s="44"/>
      <c r="F217" s="44"/>
      <c r="G217" s="44"/>
      <c r="H217" s="173"/>
      <c r="I217" s="173"/>
      <c r="J217" s="173"/>
    </row>
    <row r="218" spans="1:10" ht="15.75" customHeight="1" x14ac:dyDescent="0.2">
      <c r="A218" s="44"/>
      <c r="B218" s="44"/>
      <c r="C218" s="44"/>
      <c r="E218" s="938" t="s">
        <v>309</v>
      </c>
      <c r="F218" s="883"/>
      <c r="G218" s="885"/>
      <c r="H218" s="173"/>
      <c r="I218" s="173"/>
      <c r="J218" s="173"/>
    </row>
    <row r="219" spans="1:10" ht="15.75" customHeight="1" x14ac:dyDescent="0.2">
      <c r="A219" s="44"/>
      <c r="B219" s="44"/>
      <c r="C219" s="44"/>
      <c r="D219" s="44"/>
      <c r="E219" s="338" t="s">
        <v>310</v>
      </c>
      <c r="F219" s="44"/>
      <c r="G219" s="339">
        <f>G200</f>
        <v>0.3</v>
      </c>
      <c r="H219" s="173"/>
      <c r="I219" s="173"/>
      <c r="J219" s="173"/>
    </row>
    <row r="220" spans="1:10" ht="15.75" customHeight="1" x14ac:dyDescent="0.2">
      <c r="A220" s="44"/>
      <c r="B220" s="44"/>
      <c r="C220" s="44"/>
      <c r="D220" s="306"/>
      <c r="E220" s="338" t="s">
        <v>311</v>
      </c>
      <c r="F220" s="173"/>
      <c r="G220" s="340">
        <f>C202/12</f>
        <v>5</v>
      </c>
      <c r="H220" s="173"/>
      <c r="I220" s="173"/>
      <c r="J220" s="173"/>
    </row>
    <row r="221" spans="1:10" ht="15.75" customHeight="1" x14ac:dyDescent="0.2">
      <c r="A221" s="44"/>
      <c r="B221" s="44"/>
      <c r="C221" s="44"/>
      <c r="D221" s="306"/>
      <c r="E221" s="338" t="s">
        <v>312</v>
      </c>
      <c r="F221" s="173"/>
      <c r="G221" s="339">
        <f>Base!L21</f>
        <v>0.15</v>
      </c>
      <c r="H221" s="173"/>
      <c r="I221" s="173"/>
      <c r="J221" s="173"/>
    </row>
    <row r="222" spans="1:10" ht="15.75" customHeight="1" x14ac:dyDescent="0.2">
      <c r="A222" s="44"/>
      <c r="B222" s="44"/>
      <c r="C222" s="44"/>
      <c r="D222" s="306"/>
      <c r="E222" s="341" t="s">
        <v>313</v>
      </c>
      <c r="F222" s="141"/>
      <c r="G222" s="342">
        <f>((2+(G220-1)*(G219+1))/(24*G220))*G221</f>
        <v>9.0000000000000011E-3</v>
      </c>
      <c r="H222" s="173"/>
      <c r="I222" s="173"/>
      <c r="J222" s="173"/>
    </row>
    <row r="223" spans="1:10" ht="15.75" customHeight="1" x14ac:dyDescent="0.2">
      <c r="A223" s="44"/>
      <c r="B223" s="44"/>
      <c r="C223" s="44"/>
      <c r="D223" s="306"/>
      <c r="E223" s="44"/>
      <c r="F223" s="44"/>
      <c r="G223" s="44"/>
      <c r="H223" s="173"/>
      <c r="I223" s="173"/>
      <c r="J223" s="173"/>
    </row>
    <row r="224" spans="1:10" ht="15.75" customHeight="1" x14ac:dyDescent="0.2">
      <c r="A224" s="44"/>
      <c r="B224" s="140" t="s">
        <v>314</v>
      </c>
      <c r="C224" s="141"/>
      <c r="D224" s="332" t="s">
        <v>243</v>
      </c>
      <c r="E224" s="141"/>
      <c r="F224" s="332" t="s">
        <v>244</v>
      </c>
      <c r="G224" s="141"/>
      <c r="H224" s="141"/>
      <c r="I224" s="141"/>
      <c r="J224" s="141"/>
    </row>
    <row r="225" spans="1:10" ht="15.75" customHeight="1" x14ac:dyDescent="0.2">
      <c r="A225" s="44"/>
      <c r="B225" s="144" t="s">
        <v>315</v>
      </c>
      <c r="C225" s="144"/>
      <c r="D225" s="334">
        <f>C40</f>
        <v>1</v>
      </c>
      <c r="E225" s="144" t="s">
        <v>300</v>
      </c>
      <c r="F225" s="334">
        <f>'Insumos, Materiais e Equipament'!$D$66</f>
        <v>2066.9899999999998</v>
      </c>
      <c r="G225" s="144"/>
      <c r="H225" s="336">
        <v>1</v>
      </c>
      <c r="I225" s="146" t="s">
        <v>105</v>
      </c>
      <c r="J225" s="161">
        <f>D225*F225*H225</f>
        <v>2066.9899999999998</v>
      </c>
    </row>
    <row r="226" spans="1:10" ht="15.75" customHeight="1" x14ac:dyDescent="0.2">
      <c r="A226" s="44"/>
      <c r="B226" s="152" t="s">
        <v>302</v>
      </c>
      <c r="C226" s="152"/>
      <c r="D226" s="322"/>
      <c r="E226" s="152"/>
      <c r="F226" s="314"/>
      <c r="G226" s="152"/>
      <c r="H226" s="314"/>
      <c r="I226" s="165" t="s">
        <v>105</v>
      </c>
      <c r="J226" s="166">
        <f>SUM(J225)</f>
        <v>2066.9899999999998</v>
      </c>
    </row>
    <row r="227" spans="1:10" ht="15.75" customHeight="1" x14ac:dyDescent="0.2">
      <c r="A227" s="44"/>
      <c r="B227" s="44"/>
      <c r="C227" s="44"/>
      <c r="D227" s="306"/>
      <c r="E227" s="44"/>
      <c r="F227" s="44"/>
      <c r="G227" s="44"/>
      <c r="H227" s="173"/>
      <c r="I227" s="173"/>
      <c r="J227" s="173"/>
    </row>
    <row r="228" spans="1:10" ht="15.75" customHeight="1" x14ac:dyDescent="0.2">
      <c r="A228" s="44"/>
      <c r="B228" s="135" t="s">
        <v>316</v>
      </c>
      <c r="C228" s="144"/>
      <c r="D228" s="144"/>
      <c r="E228" s="323"/>
      <c r="F228" s="324"/>
      <c r="G228" s="144"/>
      <c r="H228" s="144"/>
      <c r="I228" s="325" t="s">
        <v>105</v>
      </c>
      <c r="J228" s="343">
        <f>(+J206+J211+J216+J226)</f>
        <v>43812.85725833333</v>
      </c>
    </row>
    <row r="229" spans="1:10" ht="15.75" customHeight="1" x14ac:dyDescent="0.2">
      <c r="A229" s="44"/>
      <c r="B229" s="44"/>
      <c r="C229" s="44"/>
      <c r="D229" s="306"/>
      <c r="E229" s="306"/>
      <c r="F229" s="173"/>
      <c r="G229" s="44"/>
      <c r="H229" s="344"/>
      <c r="I229" s="44"/>
      <c r="J229" s="173"/>
    </row>
    <row r="230" spans="1:10" ht="15.75" customHeight="1" x14ac:dyDescent="0.2">
      <c r="A230" s="45"/>
      <c r="B230" s="897" t="s">
        <v>317</v>
      </c>
      <c r="C230" s="883"/>
      <c r="D230" s="883"/>
      <c r="E230" s="883"/>
      <c r="F230" s="883"/>
      <c r="G230" s="883"/>
      <c r="H230" s="883"/>
      <c r="I230" s="883"/>
      <c r="J230" s="885"/>
    </row>
    <row r="231" spans="1:10" ht="15.75" customHeight="1" x14ac:dyDescent="0.2">
      <c r="A231" s="44"/>
      <c r="B231" s="44"/>
      <c r="C231" s="44"/>
      <c r="D231" s="44"/>
      <c r="E231" s="306"/>
      <c r="F231" s="173"/>
      <c r="G231" s="44"/>
      <c r="H231" s="44"/>
      <c r="I231" s="44"/>
      <c r="J231" s="173"/>
    </row>
    <row r="232" spans="1:10" ht="15.75" customHeight="1" x14ac:dyDescent="0.2">
      <c r="A232" s="44"/>
      <c r="B232" s="140" t="s">
        <v>318</v>
      </c>
      <c r="C232" s="141"/>
      <c r="D232" s="141"/>
      <c r="E232" s="141"/>
      <c r="F232" s="141"/>
      <c r="G232" s="141"/>
      <c r="H232" s="141"/>
      <c r="I232" s="141"/>
      <c r="J232" s="142" t="s">
        <v>67</v>
      </c>
    </row>
    <row r="233" spans="1:10" ht="15.75" customHeight="1" x14ac:dyDescent="0.2">
      <c r="A233" s="44"/>
      <c r="B233" s="144" t="s">
        <v>319</v>
      </c>
      <c r="C233" s="144"/>
      <c r="D233" s="144"/>
      <c r="E233" s="323"/>
      <c r="F233" s="324"/>
      <c r="G233" s="144"/>
      <c r="H233" s="144"/>
      <c r="I233" s="144"/>
      <c r="J233" s="345">
        <f>J88</f>
        <v>31579.15338183015</v>
      </c>
    </row>
    <row r="234" spans="1:10" ht="15.75" customHeight="1" x14ac:dyDescent="0.2">
      <c r="A234" s="44"/>
      <c r="B234" s="144" t="s">
        <v>320</v>
      </c>
      <c r="C234" s="144"/>
      <c r="D234" s="144"/>
      <c r="E234" s="144"/>
      <c r="F234" s="144"/>
      <c r="G234" s="144"/>
      <c r="H234" s="144"/>
      <c r="I234" s="144"/>
      <c r="J234" s="345">
        <f>J128</f>
        <v>590.0533333333334</v>
      </c>
    </row>
    <row r="235" spans="1:10" ht="15.75" customHeight="1" x14ac:dyDescent="0.2">
      <c r="A235" s="44"/>
      <c r="B235" s="144" t="s">
        <v>321</v>
      </c>
      <c r="C235" s="144"/>
      <c r="D235" s="144"/>
      <c r="E235" s="144"/>
      <c r="F235" s="144"/>
      <c r="G235" s="144"/>
      <c r="H235" s="144"/>
      <c r="I235" s="144"/>
      <c r="J235" s="345">
        <f>J152</f>
        <v>2817.8146526662281</v>
      </c>
    </row>
    <row r="236" spans="1:10" ht="15.75" customHeight="1" x14ac:dyDescent="0.2">
      <c r="A236" s="44"/>
      <c r="B236" s="158" t="s">
        <v>322</v>
      </c>
      <c r="C236" s="144"/>
      <c r="D236" s="144"/>
      <c r="E236" s="144"/>
      <c r="F236" s="144"/>
      <c r="G236" s="144"/>
      <c r="H236" s="144"/>
      <c r="I236" s="144"/>
      <c r="J236" s="345">
        <f>J228</f>
        <v>43812.85725833333</v>
      </c>
    </row>
    <row r="237" spans="1:10" ht="15.75" customHeight="1" x14ac:dyDescent="0.2">
      <c r="A237" s="44"/>
      <c r="B237" s="158" t="s">
        <v>323</v>
      </c>
      <c r="C237" s="144"/>
      <c r="D237" s="144"/>
      <c r="E237" s="144"/>
      <c r="F237" s="144"/>
      <c r="G237" s="144"/>
      <c r="H237" s="144"/>
      <c r="I237" s="144"/>
      <c r="J237" s="346">
        <f>J195</f>
        <v>1106.521125</v>
      </c>
    </row>
    <row r="238" spans="1:10" ht="15.75" customHeight="1" x14ac:dyDescent="0.2">
      <c r="A238" s="44"/>
      <c r="B238" s="152" t="s">
        <v>324</v>
      </c>
      <c r="C238" s="152"/>
      <c r="D238" s="152"/>
      <c r="E238" s="152"/>
      <c r="F238" s="152"/>
      <c r="G238" s="152"/>
      <c r="H238" s="152"/>
      <c r="I238" s="152"/>
      <c r="J238" s="346">
        <f>J167</f>
        <v>5077.1000000000004</v>
      </c>
    </row>
    <row r="239" spans="1:10" ht="15.75" customHeight="1" x14ac:dyDescent="0.2">
      <c r="A239" s="44"/>
      <c r="B239" s="44"/>
      <c r="C239" s="44"/>
      <c r="D239" s="306"/>
      <c r="E239" s="347"/>
      <c r="F239" s="44"/>
      <c r="G239" s="326"/>
      <c r="H239" s="173"/>
      <c r="I239" s="173"/>
      <c r="J239" s="173"/>
    </row>
    <row r="240" spans="1:10" ht="15.75" customHeight="1" x14ac:dyDescent="0.2">
      <c r="A240" s="44"/>
      <c r="B240" s="135" t="s">
        <v>325</v>
      </c>
      <c r="C240" s="144"/>
      <c r="D240" s="144"/>
      <c r="E240" s="323"/>
      <c r="F240" s="324"/>
      <c r="G240" s="348"/>
      <c r="H240" s="348"/>
      <c r="I240" s="325" t="s">
        <v>105</v>
      </c>
      <c r="J240" s="343">
        <f>SUM(J233:J238)</f>
        <v>84983.49975116305</v>
      </c>
    </row>
    <row r="241" spans="1:10" ht="15.75" customHeight="1" x14ac:dyDescent="0.2">
      <c r="A241" s="44"/>
      <c r="B241" s="44"/>
      <c r="C241" s="337"/>
      <c r="D241" s="44"/>
      <c r="E241" s="306"/>
      <c r="F241" s="173"/>
      <c r="G241" s="44"/>
      <c r="H241" s="44"/>
      <c r="I241" s="44"/>
      <c r="J241" s="173"/>
    </row>
    <row r="242" spans="1:10" ht="15.75" customHeight="1" x14ac:dyDescent="0.2">
      <c r="A242" s="45"/>
      <c r="B242" s="897" t="s">
        <v>326</v>
      </c>
      <c r="C242" s="883"/>
      <c r="D242" s="883"/>
      <c r="E242" s="883"/>
      <c r="F242" s="883"/>
      <c r="G242" s="883"/>
      <c r="H242" s="883"/>
      <c r="I242" s="883"/>
      <c r="J242" s="885"/>
    </row>
    <row r="243" spans="1:10" ht="15.75" customHeight="1" x14ac:dyDescent="0.2">
      <c r="A243" s="44"/>
      <c r="B243" s="44"/>
      <c r="C243" s="44"/>
      <c r="D243" s="44"/>
      <c r="E243" s="306"/>
      <c r="F243" s="173"/>
      <c r="G243" s="44"/>
      <c r="H243" s="44"/>
      <c r="I243" s="44"/>
      <c r="J243" s="173"/>
    </row>
    <row r="244" spans="1:10" ht="15.75" customHeight="1" x14ac:dyDescent="0.2">
      <c r="A244" s="44"/>
      <c r="B244" s="140" t="s">
        <v>66</v>
      </c>
      <c r="C244" s="141"/>
      <c r="D244" s="349"/>
      <c r="E244" s="141"/>
      <c r="F244" s="333"/>
      <c r="G244" s="141"/>
      <c r="H244" s="350"/>
      <c r="I244" s="141"/>
      <c r="J244" s="351" t="s">
        <v>67</v>
      </c>
    </row>
    <row r="245" spans="1:10" ht="15.75" customHeight="1" x14ac:dyDescent="0.2">
      <c r="A245" s="44"/>
      <c r="B245" s="144" t="s">
        <v>327</v>
      </c>
      <c r="C245" s="144"/>
      <c r="D245" s="323"/>
      <c r="E245" s="144"/>
      <c r="F245" s="348"/>
      <c r="G245" s="144"/>
      <c r="H245" s="324"/>
      <c r="I245" s="324"/>
      <c r="J245" s="345">
        <f>J240</f>
        <v>84983.49975116305</v>
      </c>
    </row>
    <row r="246" spans="1:10" ht="15.75" customHeight="1" x14ac:dyDescent="0.2">
      <c r="A246" s="44"/>
      <c r="B246" s="144" t="s">
        <v>69</v>
      </c>
      <c r="C246" s="144"/>
      <c r="D246" s="323"/>
      <c r="E246" s="144"/>
      <c r="F246" s="348"/>
      <c r="G246" s="144"/>
      <c r="H246" s="324"/>
      <c r="I246" s="150">
        <f>'ADM - LOCAL'!J75</f>
        <v>4.6434248054014624E-2</v>
      </c>
      <c r="J246" s="345">
        <f>TRUNC(J245*I246,2)</f>
        <v>3946.14</v>
      </c>
    </row>
    <row r="247" spans="1:10" ht="15.75" customHeight="1" x14ac:dyDescent="0.2">
      <c r="A247" s="44"/>
      <c r="B247" s="144" t="s">
        <v>70</v>
      </c>
      <c r="C247" s="144"/>
      <c r="D247" s="144"/>
      <c r="E247" s="323"/>
      <c r="F247" s="348"/>
      <c r="G247" s="144"/>
      <c r="H247" s="324"/>
      <c r="I247" s="144"/>
      <c r="J247" s="345">
        <f>J245+J246</f>
        <v>88929.639751163049</v>
      </c>
    </row>
    <row r="248" spans="1:10" ht="15.75" customHeight="1" x14ac:dyDescent="0.2">
      <c r="A248" s="44"/>
      <c r="B248" s="152" t="s">
        <v>328</v>
      </c>
      <c r="C248" s="152"/>
      <c r="D248" s="352"/>
      <c r="E248" s="322"/>
      <c r="F248" s="331"/>
      <c r="G248" s="152"/>
      <c r="H248" s="314"/>
      <c r="I248" s="176" t="s">
        <v>329</v>
      </c>
      <c r="J248" s="154">
        <f>C24</f>
        <v>15000</v>
      </c>
    </row>
    <row r="249" spans="1:10" ht="15.75" customHeight="1" x14ac:dyDescent="0.2">
      <c r="A249" s="44"/>
      <c r="B249" s="44"/>
      <c r="C249" s="44"/>
      <c r="D249" s="353"/>
      <c r="E249" s="44"/>
      <c r="F249" s="326"/>
      <c r="G249" s="44"/>
      <c r="H249" s="173"/>
      <c r="I249" s="44"/>
      <c r="J249" s="347"/>
    </row>
    <row r="250" spans="1:10" ht="15.75" customHeight="1" x14ac:dyDescent="0.2">
      <c r="A250" s="44"/>
      <c r="B250" s="140" t="s">
        <v>71</v>
      </c>
      <c r="C250" s="141"/>
      <c r="D250" s="354"/>
      <c r="E250" s="354"/>
      <c r="F250" s="333"/>
      <c r="G250" s="141"/>
      <c r="H250" s="333"/>
      <c r="I250" s="355" t="s">
        <v>330</v>
      </c>
      <c r="J250" s="356">
        <f>TRUNC(J247/J248,2)</f>
        <v>5.92</v>
      </c>
    </row>
    <row r="251" spans="1:10" ht="15.75" customHeight="1" x14ac:dyDescent="0.2">
      <c r="A251" s="44"/>
      <c r="B251" s="307" t="s">
        <v>73</v>
      </c>
      <c r="C251" s="144"/>
      <c r="D251" s="323"/>
      <c r="E251" s="323"/>
      <c r="F251" s="324"/>
      <c r="G251" s="144"/>
      <c r="H251" s="324"/>
      <c r="I251" s="357">
        <f>'BDI - Desonerado'!D25</f>
        <v>0.29899999999999999</v>
      </c>
      <c r="J251" s="345">
        <f>TRUNC(J250*I251,2)</f>
        <v>1.77</v>
      </c>
    </row>
    <row r="252" spans="1:10" ht="15.75" customHeight="1" x14ac:dyDescent="0.2">
      <c r="A252" s="44"/>
      <c r="B252" s="151" t="s">
        <v>74</v>
      </c>
      <c r="C252" s="152"/>
      <c r="D252" s="152"/>
      <c r="E252" s="322"/>
      <c r="F252" s="314"/>
      <c r="G252" s="152"/>
      <c r="H252" s="152"/>
      <c r="I252" s="358" t="s">
        <v>330</v>
      </c>
      <c r="J252" s="359">
        <f>J250+J251</f>
        <v>7.6899999999999995</v>
      </c>
    </row>
    <row r="253" spans="1:10" ht="15.75" customHeight="1" x14ac:dyDescent="0.2"/>
    <row r="254" spans="1:10" ht="15.75" customHeight="1" x14ac:dyDescent="0.2"/>
    <row r="255" spans="1:10" ht="15.75" customHeight="1" x14ac:dyDescent="0.2"/>
    <row r="256" spans="1:10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0">
    <mergeCell ref="B2:J2"/>
    <mergeCell ref="B3:J3"/>
    <mergeCell ref="B4:J4"/>
    <mergeCell ref="B6:D6"/>
    <mergeCell ref="B12:D12"/>
    <mergeCell ref="B17:D17"/>
    <mergeCell ref="B18:J18"/>
    <mergeCell ref="B20:D20"/>
    <mergeCell ref="B27:E27"/>
    <mergeCell ref="B34:D34"/>
    <mergeCell ref="B35:J35"/>
    <mergeCell ref="B36:J36"/>
    <mergeCell ref="B38:E38"/>
    <mergeCell ref="B45:D45"/>
    <mergeCell ref="B46:J46"/>
    <mergeCell ref="B48:J48"/>
    <mergeCell ref="B83:I83"/>
    <mergeCell ref="B90:J90"/>
    <mergeCell ref="B123:I123"/>
    <mergeCell ref="B130:J130"/>
    <mergeCell ref="B147:I147"/>
    <mergeCell ref="B230:J230"/>
    <mergeCell ref="B242:J242"/>
    <mergeCell ref="B154:J154"/>
    <mergeCell ref="B169:J169"/>
    <mergeCell ref="B197:J197"/>
    <mergeCell ref="H199:J199"/>
    <mergeCell ref="H200:J200"/>
    <mergeCell ref="H201:J201"/>
    <mergeCell ref="E218:G218"/>
  </mergeCells>
  <hyperlinks>
    <hyperlink ref="B18" r:id="rId1" xr:uid="{00000000-0004-0000-0700-000000000000}"/>
  </hyperlinks>
  <printOptions horizontalCentered="1"/>
  <pageMargins left="0.25" right="0.25" top="0.75" bottom="0.75" header="0" footer="0"/>
  <pageSetup paperSize="9" fitToHeight="0" orientation="portrait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1000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5.140625" customWidth="1"/>
  </cols>
  <sheetData>
    <row r="1" spans="1:10" ht="12.75" x14ac:dyDescent="0.2">
      <c r="A1" s="360"/>
      <c r="B1" s="360"/>
      <c r="C1" s="360"/>
      <c r="D1" s="360"/>
      <c r="E1" s="361"/>
      <c r="F1" s="360"/>
      <c r="G1" s="360"/>
      <c r="H1" s="362"/>
      <c r="I1" s="363"/>
      <c r="J1" s="281"/>
    </row>
    <row r="2" spans="1:10" ht="60" customHeight="1" x14ac:dyDescent="0.2">
      <c r="A2" s="360"/>
      <c r="B2" s="898"/>
      <c r="C2" s="883"/>
      <c r="D2" s="883"/>
      <c r="E2" s="883"/>
      <c r="F2" s="883"/>
      <c r="G2" s="883"/>
      <c r="H2" s="883"/>
      <c r="I2" s="883"/>
      <c r="J2" s="885"/>
    </row>
    <row r="3" spans="1:10" ht="12.75" x14ac:dyDescent="0.2">
      <c r="A3" s="360"/>
      <c r="B3" s="899" t="str">
        <f>UPPER(Base!C12)</f>
        <v>EXECUÇÃO DE SERVIÇO DE REMOÇÃO DE PLANTAS AQUÁTICAS.</v>
      </c>
      <c r="C3" s="883"/>
      <c r="D3" s="883"/>
      <c r="E3" s="883"/>
      <c r="F3" s="883"/>
      <c r="G3" s="883"/>
      <c r="H3" s="883"/>
      <c r="I3" s="883"/>
      <c r="J3" s="885"/>
    </row>
    <row r="4" spans="1:10" ht="12.75" x14ac:dyDescent="0.2">
      <c r="A4" s="360"/>
      <c r="B4" s="900" t="s">
        <v>36</v>
      </c>
      <c r="C4" s="883"/>
      <c r="D4" s="883"/>
      <c r="E4" s="883"/>
      <c r="F4" s="883"/>
      <c r="G4" s="883"/>
      <c r="H4" s="883"/>
      <c r="I4" s="883"/>
      <c r="J4" s="885"/>
    </row>
    <row r="5" spans="1:10" ht="12.75" x14ac:dyDescent="0.2">
      <c r="A5" s="360"/>
      <c r="B5" s="360"/>
      <c r="C5" s="360"/>
      <c r="D5" s="364"/>
      <c r="E5" s="365"/>
      <c r="F5" s="364"/>
      <c r="G5" s="364"/>
      <c r="H5" s="364"/>
      <c r="I5" s="364"/>
      <c r="J5" s="364"/>
    </row>
    <row r="6" spans="1:10" ht="17.25" x14ac:dyDescent="0.2">
      <c r="A6" s="360"/>
      <c r="B6" s="897" t="s">
        <v>37</v>
      </c>
      <c r="C6" s="883"/>
      <c r="D6" s="885"/>
      <c r="E6" s="365"/>
      <c r="F6" s="364"/>
      <c r="G6" s="364"/>
      <c r="H6" s="364"/>
      <c r="I6" s="364"/>
      <c r="J6" s="364"/>
    </row>
    <row r="7" spans="1:10" ht="12.75" x14ac:dyDescent="0.2">
      <c r="A7" s="360"/>
      <c r="B7" s="49" t="s">
        <v>38</v>
      </c>
      <c r="C7" s="50">
        <f>'ADM - LOCAL'!C10</f>
        <v>25</v>
      </c>
      <c r="D7" s="51" t="s">
        <v>39</v>
      </c>
      <c r="E7" s="365"/>
      <c r="F7" s="364"/>
      <c r="G7" s="364"/>
      <c r="H7" s="364"/>
      <c r="I7" s="364"/>
      <c r="J7" s="364"/>
    </row>
    <row r="8" spans="1:10" ht="12.75" x14ac:dyDescent="0.2">
      <c r="A8" s="360"/>
      <c r="B8" s="49" t="s">
        <v>40</v>
      </c>
      <c r="C8" s="50">
        <v>8</v>
      </c>
      <c r="D8" s="51" t="s">
        <v>41</v>
      </c>
      <c r="E8" s="365"/>
      <c r="F8" s="364"/>
      <c r="G8" s="364"/>
      <c r="H8" s="364"/>
      <c r="I8" s="364"/>
      <c r="J8" s="364"/>
    </row>
    <row r="9" spans="1:10" ht="12.75" x14ac:dyDescent="0.2">
      <c r="A9" s="360"/>
      <c r="B9" s="49" t="s">
        <v>42</v>
      </c>
      <c r="C9" s="50">
        <f>C8*60</f>
        <v>480</v>
      </c>
      <c r="D9" s="51" t="s">
        <v>43</v>
      </c>
      <c r="E9" s="365"/>
      <c r="F9" s="364"/>
      <c r="G9" s="364"/>
      <c r="H9" s="364"/>
      <c r="I9" s="364"/>
      <c r="J9" s="364"/>
    </row>
    <row r="10" spans="1:10" ht="12.75" x14ac:dyDescent="0.2">
      <c r="A10" s="360"/>
      <c r="B10" s="49" t="s">
        <v>188</v>
      </c>
      <c r="C10" s="366">
        <v>1</v>
      </c>
      <c r="D10" s="59" t="s">
        <v>98</v>
      </c>
      <c r="E10" s="365"/>
      <c r="F10" s="364"/>
      <c r="G10" s="364"/>
      <c r="H10" s="364"/>
      <c r="I10" s="364"/>
      <c r="J10" s="364"/>
    </row>
    <row r="11" spans="1:10" ht="12.75" x14ac:dyDescent="0.2">
      <c r="A11" s="360"/>
      <c r="B11" s="216"/>
      <c r="C11" s="216"/>
      <c r="D11" s="216"/>
      <c r="E11" s="365"/>
      <c r="F11" s="364"/>
      <c r="G11" s="364"/>
      <c r="H11" s="364"/>
      <c r="I11" s="364"/>
      <c r="J11" s="364"/>
    </row>
    <row r="12" spans="1:10" ht="17.25" x14ac:dyDescent="0.2">
      <c r="A12" s="360"/>
      <c r="B12" s="897" t="s">
        <v>75</v>
      </c>
      <c r="C12" s="883"/>
      <c r="D12" s="885"/>
      <c r="E12" s="365"/>
      <c r="F12" s="364"/>
      <c r="G12" s="364"/>
      <c r="H12" s="364"/>
      <c r="I12" s="364"/>
      <c r="J12" s="364"/>
    </row>
    <row r="13" spans="1:10" ht="12.75" x14ac:dyDescent="0.2">
      <c r="A13" s="360"/>
      <c r="B13" s="49" t="s">
        <v>189</v>
      </c>
      <c r="C13" s="50">
        <v>200</v>
      </c>
      <c r="D13" s="51" t="s">
        <v>190</v>
      </c>
      <c r="E13" s="365"/>
    </row>
    <row r="14" spans="1:10" ht="12.75" x14ac:dyDescent="0.2">
      <c r="A14" s="360"/>
      <c r="B14" s="49" t="s">
        <v>331</v>
      </c>
      <c r="C14" s="50">
        <f>C13</f>
        <v>200</v>
      </c>
      <c r="D14" s="51" t="s">
        <v>332</v>
      </c>
      <c r="E14" s="365"/>
    </row>
    <row r="15" spans="1:10" ht="12.75" x14ac:dyDescent="0.2">
      <c r="A15" s="360"/>
      <c r="B15" s="49" t="s">
        <v>333</v>
      </c>
      <c r="C15" s="50">
        <f>C7*12</f>
        <v>300</v>
      </c>
      <c r="D15" s="51" t="s">
        <v>39</v>
      </c>
      <c r="E15" s="365"/>
      <c r="F15" s="364"/>
      <c r="G15" s="364"/>
      <c r="H15" s="364"/>
      <c r="I15" s="364"/>
      <c r="J15" s="364"/>
    </row>
    <row r="16" spans="1:10" ht="12.75" x14ac:dyDescent="0.2">
      <c r="A16" s="360"/>
      <c r="B16" s="49" t="s">
        <v>334</v>
      </c>
      <c r="C16" s="50">
        <f>ROUNDUP(C27/C15/C14,0)</f>
        <v>9</v>
      </c>
      <c r="D16" s="51" t="s">
        <v>335</v>
      </c>
      <c r="E16" s="365"/>
      <c r="F16" s="364"/>
      <c r="G16" s="364"/>
      <c r="H16" s="364"/>
      <c r="I16" s="364"/>
      <c r="J16" s="364"/>
    </row>
    <row r="17" spans="1:10" ht="12.75" x14ac:dyDescent="0.2">
      <c r="A17" s="360"/>
      <c r="B17" s="367"/>
      <c r="C17" s="368"/>
      <c r="D17" s="369"/>
      <c r="E17" s="365"/>
      <c r="F17" s="364"/>
      <c r="G17" s="364"/>
      <c r="H17" s="364"/>
      <c r="I17" s="364"/>
      <c r="J17" s="364"/>
    </row>
    <row r="18" spans="1:10" ht="12.75" x14ac:dyDescent="0.2">
      <c r="A18" s="360"/>
      <c r="B18" s="896" t="s">
        <v>194</v>
      </c>
      <c r="C18" s="883"/>
      <c r="D18" s="885"/>
      <c r="E18" s="44"/>
      <c r="F18" s="44"/>
      <c r="G18" s="44"/>
      <c r="H18" s="53"/>
      <c r="I18" s="53"/>
      <c r="J18" s="44"/>
    </row>
    <row r="19" spans="1:10" ht="12.75" x14ac:dyDescent="0.2">
      <c r="A19" s="360"/>
      <c r="B19" s="941" t="s">
        <v>195</v>
      </c>
      <c r="C19" s="883"/>
      <c r="D19" s="883"/>
      <c r="E19" s="883"/>
      <c r="F19" s="883"/>
      <c r="G19" s="883"/>
      <c r="H19" s="883"/>
      <c r="I19" s="883"/>
      <c r="J19" s="885"/>
    </row>
    <row r="20" spans="1:10" ht="12.75" x14ac:dyDescent="0.2">
      <c r="A20" s="360"/>
      <c r="B20" s="367"/>
      <c r="C20" s="368"/>
      <c r="D20" s="369"/>
      <c r="E20" s="365"/>
      <c r="F20" s="364"/>
      <c r="G20" s="364"/>
      <c r="H20" s="364"/>
      <c r="I20" s="364"/>
      <c r="J20" s="364"/>
    </row>
    <row r="21" spans="1:10" ht="15.75" customHeight="1" x14ac:dyDescent="0.2">
      <c r="A21" s="360"/>
      <c r="B21" s="897" t="s">
        <v>46</v>
      </c>
      <c r="C21" s="883"/>
      <c r="D21" s="885"/>
      <c r="E21" s="365"/>
      <c r="F21" s="364"/>
      <c r="G21" s="364"/>
      <c r="H21" s="364"/>
      <c r="I21" s="364"/>
      <c r="J21" s="364"/>
    </row>
    <row r="22" spans="1:10" ht="36" x14ac:dyDescent="0.2">
      <c r="A22" s="360"/>
      <c r="B22" s="49" t="s">
        <v>336</v>
      </c>
      <c r="C22" s="50">
        <v>16</v>
      </c>
      <c r="D22" s="111" t="s">
        <v>337</v>
      </c>
      <c r="E22" s="365"/>
      <c r="F22" s="364"/>
      <c r="G22" s="364"/>
      <c r="H22" s="364"/>
      <c r="I22" s="364"/>
      <c r="J22" s="364"/>
    </row>
    <row r="23" spans="1:10" ht="15.75" customHeight="1" x14ac:dyDescent="0.2">
      <c r="A23" s="360"/>
      <c r="B23" s="49" t="s">
        <v>338</v>
      </c>
      <c r="C23" s="50">
        <v>200</v>
      </c>
      <c r="D23" s="51" t="s">
        <v>50</v>
      </c>
      <c r="E23" s="365"/>
      <c r="F23" s="364"/>
      <c r="G23" s="364"/>
      <c r="H23" s="364"/>
      <c r="I23" s="364"/>
      <c r="J23" s="364"/>
    </row>
    <row r="24" spans="1:10" ht="15.75" customHeight="1" x14ac:dyDescent="0.2">
      <c r="A24" s="360"/>
      <c r="B24" s="49" t="s">
        <v>339</v>
      </c>
      <c r="C24" s="50">
        <f>C23*C22</f>
        <v>3200</v>
      </c>
      <c r="D24" s="51" t="s">
        <v>50</v>
      </c>
      <c r="E24" s="365"/>
      <c r="F24" s="364"/>
      <c r="G24" s="364"/>
      <c r="H24" s="364"/>
      <c r="I24" s="364"/>
      <c r="J24" s="364"/>
    </row>
    <row r="25" spans="1:10" ht="15.75" customHeight="1" x14ac:dyDescent="0.2">
      <c r="A25" s="360"/>
      <c r="B25" s="49" t="s">
        <v>340</v>
      </c>
      <c r="C25" s="50">
        <v>20</v>
      </c>
      <c r="D25" s="51" t="s">
        <v>50</v>
      </c>
      <c r="E25" s="365"/>
      <c r="F25" s="364"/>
      <c r="G25" s="364"/>
      <c r="H25" s="364"/>
      <c r="I25" s="364"/>
      <c r="J25" s="364"/>
    </row>
    <row r="26" spans="1:10" ht="15.75" customHeight="1" x14ac:dyDescent="0.2">
      <c r="A26" s="360"/>
      <c r="B26" s="49" t="s">
        <v>341</v>
      </c>
      <c r="C26" s="50">
        <v>8</v>
      </c>
      <c r="D26" s="51" t="s">
        <v>342</v>
      </c>
      <c r="E26" s="365"/>
      <c r="F26" s="364"/>
      <c r="G26" s="364"/>
      <c r="H26" s="364"/>
      <c r="I26" s="364"/>
      <c r="J26" s="364"/>
    </row>
    <row r="27" spans="1:10" ht="15.75" customHeight="1" x14ac:dyDescent="0.2">
      <c r="A27" s="360"/>
      <c r="B27" s="49" t="s">
        <v>343</v>
      </c>
      <c r="C27" s="50">
        <f>ROUND(C24*C25*C26,2)</f>
        <v>512000</v>
      </c>
      <c r="D27" s="51" t="s">
        <v>24</v>
      </c>
      <c r="E27" s="365"/>
      <c r="F27" s="364"/>
      <c r="G27" s="364"/>
      <c r="H27" s="364"/>
      <c r="I27" s="364"/>
      <c r="J27" s="364"/>
    </row>
    <row r="28" spans="1:10" ht="15.75" customHeight="1" x14ac:dyDescent="0.2">
      <c r="A28" s="360"/>
      <c r="B28" s="49" t="s">
        <v>344</v>
      </c>
      <c r="C28" s="50">
        <f>C27/12</f>
        <v>42666.666666666664</v>
      </c>
      <c r="D28" s="51" t="s">
        <v>329</v>
      </c>
      <c r="E28" s="365"/>
      <c r="F28" s="364"/>
      <c r="G28" s="364"/>
      <c r="H28" s="364"/>
      <c r="I28" s="364"/>
      <c r="J28" s="364"/>
    </row>
    <row r="29" spans="1:10" ht="15.75" customHeight="1" x14ac:dyDescent="0.2">
      <c r="A29" s="360"/>
      <c r="B29" s="49" t="s">
        <v>345</v>
      </c>
      <c r="C29" s="50">
        <f>C28/C7</f>
        <v>1706.6666666666665</v>
      </c>
      <c r="D29" s="51" t="s">
        <v>190</v>
      </c>
      <c r="E29" s="365"/>
      <c r="F29" s="364"/>
      <c r="G29" s="364"/>
      <c r="H29" s="364"/>
      <c r="I29" s="364"/>
      <c r="J29" s="364"/>
    </row>
    <row r="30" spans="1:10" ht="15.75" customHeight="1" x14ac:dyDescent="0.2">
      <c r="A30" s="365"/>
      <c r="B30" s="360"/>
      <c r="C30" s="360"/>
      <c r="D30" s="370"/>
      <c r="E30" s="360"/>
      <c r="F30" s="360"/>
      <c r="G30" s="360"/>
      <c r="H30" s="360"/>
      <c r="I30" s="360"/>
      <c r="J30" s="360"/>
    </row>
    <row r="31" spans="1:10" ht="15.75" customHeight="1" x14ac:dyDescent="0.3">
      <c r="A31" s="365"/>
      <c r="B31" s="944" t="s">
        <v>92</v>
      </c>
      <c r="C31" s="883"/>
      <c r="D31" s="883"/>
      <c r="E31" s="885"/>
      <c r="F31" s="44"/>
      <c r="G31" s="44"/>
      <c r="H31" s="53"/>
      <c r="I31" s="53"/>
      <c r="J31" s="44"/>
    </row>
    <row r="32" spans="1:10" ht="15.75" customHeight="1" x14ac:dyDescent="0.2">
      <c r="A32" s="365"/>
      <c r="B32" s="371" t="s">
        <v>93</v>
      </c>
      <c r="C32" s="115" t="s">
        <v>94</v>
      </c>
      <c r="D32" s="372" t="s">
        <v>95</v>
      </c>
      <c r="E32" s="372" t="s">
        <v>88</v>
      </c>
      <c r="F32" s="44"/>
      <c r="G32" s="44"/>
      <c r="H32" s="53"/>
      <c r="I32" s="53"/>
      <c r="J32" s="44"/>
    </row>
    <row r="33" spans="1:10" ht="15.75" customHeight="1" x14ac:dyDescent="0.2">
      <c r="A33" s="365"/>
      <c r="B33" s="373" t="s">
        <v>201</v>
      </c>
      <c r="C33" s="374">
        <f>C16</f>
        <v>9</v>
      </c>
      <c r="D33" s="375">
        <v>0</v>
      </c>
      <c r="E33" s="374">
        <f t="shared" ref="E33:E34" si="0">C33+D33</f>
        <v>9</v>
      </c>
      <c r="F33" s="44"/>
      <c r="G33" s="44"/>
      <c r="H33" s="53"/>
      <c r="I33" s="53"/>
      <c r="J33" s="44"/>
    </row>
    <row r="34" spans="1:10" ht="15.75" customHeight="1" x14ac:dyDescent="0.2">
      <c r="A34" s="365"/>
      <c r="B34" s="373" t="s">
        <v>346</v>
      </c>
      <c r="C34" s="374">
        <v>1</v>
      </c>
      <c r="D34" s="376">
        <v>0</v>
      </c>
      <c r="E34" s="374">
        <f t="shared" si="0"/>
        <v>1</v>
      </c>
      <c r="F34" s="44"/>
      <c r="G34" s="44"/>
      <c r="H34" s="53"/>
      <c r="I34" s="53"/>
      <c r="J34" s="44"/>
    </row>
    <row r="35" spans="1:10" ht="15.75" customHeight="1" x14ac:dyDescent="0.2">
      <c r="A35" s="365"/>
      <c r="B35" s="373" t="s">
        <v>97</v>
      </c>
      <c r="C35" s="377">
        <f>SUM(C33:C34)</f>
        <v>10</v>
      </c>
      <c r="D35" s="378">
        <v>0</v>
      </c>
      <c r="E35" s="374">
        <f>E33+E34</f>
        <v>10</v>
      </c>
      <c r="F35" s="44"/>
      <c r="G35" s="44"/>
      <c r="H35" s="53"/>
      <c r="I35" s="53"/>
      <c r="J35" s="44"/>
    </row>
    <row r="36" spans="1:10" ht="15.75" customHeight="1" x14ac:dyDescent="0.2">
      <c r="A36" s="365"/>
      <c r="B36" s="379"/>
      <c r="C36" s="379"/>
      <c r="D36" s="379"/>
      <c r="E36" s="44"/>
      <c r="F36" s="44"/>
      <c r="G36" s="44"/>
      <c r="H36" s="53"/>
      <c r="I36" s="53"/>
      <c r="J36" s="44"/>
    </row>
    <row r="37" spans="1:10" ht="15.75" customHeight="1" x14ac:dyDescent="0.2">
      <c r="A37" s="365"/>
      <c r="B37" s="896" t="s">
        <v>204</v>
      </c>
      <c r="C37" s="883"/>
      <c r="D37" s="885"/>
      <c r="E37" s="44"/>
      <c r="F37" s="44"/>
      <c r="G37" s="44"/>
      <c r="H37" s="53"/>
      <c r="I37" s="53"/>
      <c r="J37" s="44"/>
    </row>
    <row r="38" spans="1:10" ht="15.75" customHeight="1" x14ac:dyDescent="0.2">
      <c r="A38" s="380"/>
      <c r="B38" s="939" t="s">
        <v>205</v>
      </c>
      <c r="C38" s="883"/>
      <c r="D38" s="883"/>
      <c r="E38" s="883"/>
      <c r="F38" s="883"/>
      <c r="G38" s="883"/>
      <c r="H38" s="883"/>
      <c r="I38" s="883"/>
      <c r="J38" s="885"/>
    </row>
    <row r="39" spans="1:10" ht="15.75" customHeight="1" x14ac:dyDescent="0.2">
      <c r="A39" s="365"/>
      <c r="B39" s="940" t="s">
        <v>347</v>
      </c>
      <c r="C39" s="883"/>
      <c r="D39" s="883"/>
      <c r="E39" s="883"/>
      <c r="F39" s="883"/>
      <c r="G39" s="883"/>
      <c r="H39" s="883"/>
      <c r="I39" s="883"/>
      <c r="J39" s="885"/>
    </row>
    <row r="40" spans="1:10" ht="15.75" customHeight="1" x14ac:dyDescent="0.2">
      <c r="A40" s="365"/>
      <c r="B40" s="381"/>
      <c r="C40" s="381"/>
      <c r="D40" s="381"/>
      <c r="E40" s="381"/>
      <c r="F40" s="381"/>
      <c r="G40" s="381"/>
      <c r="H40" s="381"/>
      <c r="I40" s="381"/>
      <c r="J40" s="381"/>
    </row>
    <row r="41" spans="1:10" ht="15.75" customHeight="1" x14ac:dyDescent="0.2">
      <c r="A41" s="365"/>
      <c r="B41" s="897" t="s">
        <v>216</v>
      </c>
      <c r="C41" s="883"/>
      <c r="D41" s="883"/>
      <c r="E41" s="883"/>
      <c r="F41" s="883"/>
      <c r="G41" s="883"/>
      <c r="H41" s="883"/>
      <c r="I41" s="883"/>
      <c r="J41" s="885"/>
    </row>
    <row r="42" spans="1:10" ht="15.75" customHeight="1" x14ac:dyDescent="0.2">
      <c r="A42" s="382"/>
      <c r="B42" s="383"/>
      <c r="C42" s="383"/>
      <c r="D42" s="383"/>
      <c r="E42" s="382"/>
      <c r="F42" s="383"/>
      <c r="G42" s="383"/>
      <c r="H42" s="383"/>
      <c r="I42" s="383"/>
      <c r="J42" s="360"/>
    </row>
    <row r="43" spans="1:10" ht="15.75" customHeight="1" x14ac:dyDescent="0.2">
      <c r="A43" s="365"/>
      <c r="B43" s="384" t="s">
        <v>201</v>
      </c>
      <c r="C43" s="385"/>
      <c r="D43" s="385"/>
      <c r="E43" s="386" t="s">
        <v>101</v>
      </c>
      <c r="F43" s="386"/>
      <c r="G43" s="386" t="s">
        <v>102</v>
      </c>
      <c r="H43" s="384"/>
      <c r="I43" s="386" t="s">
        <v>67</v>
      </c>
      <c r="J43" s="365"/>
    </row>
    <row r="44" spans="1:10" ht="15.75" customHeight="1" x14ac:dyDescent="0.2">
      <c r="A44" s="361"/>
      <c r="B44" s="387" t="s">
        <v>103</v>
      </c>
      <c r="C44" s="387"/>
      <c r="D44" s="388"/>
      <c r="E44" s="389">
        <v>1</v>
      </c>
      <c r="F44" s="390" t="s">
        <v>131</v>
      </c>
      <c r="G44" s="391">
        <f>'Insumos, Materiais e Equipament'!D11</f>
        <v>1621</v>
      </c>
      <c r="H44" s="392" t="s">
        <v>105</v>
      </c>
      <c r="I44" s="391">
        <f t="shared" ref="I44:I48" si="1">E44*G44</f>
        <v>1621</v>
      </c>
      <c r="J44" s="360"/>
    </row>
    <row r="45" spans="1:10" ht="15.75" customHeight="1" x14ac:dyDescent="0.2">
      <c r="A45" s="361"/>
      <c r="B45" s="387" t="s">
        <v>106</v>
      </c>
      <c r="C45" s="387"/>
      <c r="D45" s="387"/>
      <c r="E45" s="389">
        <v>0</v>
      </c>
      <c r="F45" s="390" t="s">
        <v>131</v>
      </c>
      <c r="G45" s="391">
        <f>G44/220*1.5</f>
        <v>11.052272727272728</v>
      </c>
      <c r="H45" s="392" t="s">
        <v>105</v>
      </c>
      <c r="I45" s="391">
        <f t="shared" si="1"/>
        <v>0</v>
      </c>
      <c r="J45" s="360"/>
    </row>
    <row r="46" spans="1:10" ht="15.75" customHeight="1" x14ac:dyDescent="0.2">
      <c r="A46" s="361"/>
      <c r="B46" s="393" t="s">
        <v>107</v>
      </c>
      <c r="C46" s="387"/>
      <c r="D46" s="394">
        <v>0.4</v>
      </c>
      <c r="E46" s="389">
        <f>E44</f>
        <v>1</v>
      </c>
      <c r="F46" s="390" t="s">
        <v>131</v>
      </c>
      <c r="G46" s="391">
        <f>G44*D46</f>
        <v>648.40000000000009</v>
      </c>
      <c r="H46" s="392" t="s">
        <v>105</v>
      </c>
      <c r="I46" s="391">
        <f t="shared" si="1"/>
        <v>648.40000000000009</v>
      </c>
      <c r="J46" s="360"/>
    </row>
    <row r="47" spans="1:10" ht="15.75" customHeight="1" x14ac:dyDescent="0.2">
      <c r="A47" s="361"/>
      <c r="B47" s="387" t="s">
        <v>217</v>
      </c>
      <c r="C47" s="387"/>
      <c r="D47" s="394"/>
      <c r="E47" s="389">
        <v>0</v>
      </c>
      <c r="F47" s="390" t="s">
        <v>131</v>
      </c>
      <c r="G47" s="391">
        <f>G44/220*2*8</f>
        <v>117.89090909090909</v>
      </c>
      <c r="H47" s="392" t="s">
        <v>105</v>
      </c>
      <c r="I47" s="391">
        <f t="shared" si="1"/>
        <v>0</v>
      </c>
      <c r="J47" s="360"/>
    </row>
    <row r="48" spans="1:10" ht="15.75" customHeight="1" x14ac:dyDescent="0.2">
      <c r="A48" s="361"/>
      <c r="B48" s="387" t="s">
        <v>109</v>
      </c>
      <c r="C48" s="387"/>
      <c r="D48" s="394"/>
      <c r="E48" s="389">
        <v>0</v>
      </c>
      <c r="F48" s="390" t="s">
        <v>131</v>
      </c>
      <c r="G48" s="391">
        <f>G44*14.48%</f>
        <v>234.72080000000003</v>
      </c>
      <c r="H48" s="392" t="s">
        <v>105</v>
      </c>
      <c r="I48" s="391">
        <f t="shared" si="1"/>
        <v>0</v>
      </c>
      <c r="J48" s="360"/>
    </row>
    <row r="49" spans="1:10" ht="15.75" customHeight="1" x14ac:dyDescent="0.2">
      <c r="A49" s="361"/>
      <c r="B49" s="387" t="s">
        <v>110</v>
      </c>
      <c r="C49" s="387"/>
      <c r="D49" s="395">
        <f>'Encargos Sociais'!C44</f>
        <v>0.84350000000000003</v>
      </c>
      <c r="E49" s="389"/>
      <c r="F49" s="390"/>
      <c r="G49" s="391"/>
      <c r="H49" s="392" t="s">
        <v>105</v>
      </c>
      <c r="I49" s="391">
        <f>TRUNC(SUM(I44:I48)*D49,2)</f>
        <v>1914.23</v>
      </c>
      <c r="J49" s="360"/>
    </row>
    <row r="50" spans="1:10" ht="15.75" customHeight="1" x14ac:dyDescent="0.2">
      <c r="A50" s="361"/>
      <c r="B50" s="387" t="s">
        <v>111</v>
      </c>
      <c r="C50" s="387"/>
      <c r="D50" s="394"/>
      <c r="E50" s="389">
        <v>1</v>
      </c>
      <c r="F50" s="390" t="s">
        <v>131</v>
      </c>
      <c r="G50" s="391">
        <f>0</f>
        <v>0</v>
      </c>
      <c r="H50" s="392" t="s">
        <v>105</v>
      </c>
      <c r="I50" s="391">
        <f t="shared" ref="I50:I51" si="2">E50*G50</f>
        <v>0</v>
      </c>
      <c r="J50" s="360"/>
    </row>
    <row r="51" spans="1:10" ht="15.75" customHeight="1" x14ac:dyDescent="0.2">
      <c r="A51" s="361"/>
      <c r="B51" s="387" t="s">
        <v>112</v>
      </c>
      <c r="C51" s="387"/>
      <c r="D51" s="394">
        <v>0</v>
      </c>
      <c r="E51" s="389">
        <v>1</v>
      </c>
      <c r="F51" s="390"/>
      <c r="G51" s="391">
        <f>G44*D51</f>
        <v>0</v>
      </c>
      <c r="H51" s="392" t="s">
        <v>105</v>
      </c>
      <c r="I51" s="391">
        <f t="shared" si="2"/>
        <v>0</v>
      </c>
      <c r="J51" s="360"/>
    </row>
    <row r="52" spans="1:10" ht="15.75" customHeight="1" x14ac:dyDescent="0.2">
      <c r="A52" s="361"/>
      <c r="B52" s="396" t="s">
        <v>218</v>
      </c>
      <c r="C52" s="396"/>
      <c r="D52" s="397"/>
      <c r="E52" s="398"/>
      <c r="F52" s="399" t="s">
        <v>131</v>
      </c>
      <c r="G52" s="400">
        <f>SUM(I44:I51)</f>
        <v>4183.63</v>
      </c>
      <c r="H52" s="396"/>
      <c r="I52" s="401" t="s">
        <v>105</v>
      </c>
      <c r="J52" s="402">
        <f>G52</f>
        <v>4183.63</v>
      </c>
    </row>
    <row r="53" spans="1:10" ht="15.75" customHeight="1" x14ac:dyDescent="0.2">
      <c r="A53" s="365"/>
      <c r="B53" s="364"/>
      <c r="C53" s="360"/>
      <c r="D53" s="360"/>
      <c r="E53" s="365"/>
      <c r="F53" s="365"/>
      <c r="G53" s="365"/>
      <c r="H53" s="364"/>
      <c r="I53" s="365"/>
      <c r="J53" s="365"/>
    </row>
    <row r="54" spans="1:10" ht="15.75" customHeight="1" x14ac:dyDescent="0.2">
      <c r="A54" s="365"/>
      <c r="B54" s="243" t="s">
        <v>219</v>
      </c>
      <c r="C54" s="244"/>
      <c r="D54" s="244"/>
      <c r="E54" s="245" t="s">
        <v>101</v>
      </c>
      <c r="F54" s="245"/>
      <c r="G54" s="245" t="s">
        <v>102</v>
      </c>
      <c r="H54" s="243"/>
      <c r="I54" s="245" t="s">
        <v>67</v>
      </c>
      <c r="J54" s="172"/>
    </row>
    <row r="55" spans="1:10" ht="15.75" customHeight="1" x14ac:dyDescent="0.2">
      <c r="A55" s="365"/>
      <c r="B55" s="246" t="s">
        <v>103</v>
      </c>
      <c r="C55" s="246"/>
      <c r="D55" s="247"/>
      <c r="E55" s="248">
        <v>1</v>
      </c>
      <c r="F55" s="233" t="s">
        <v>131</v>
      </c>
      <c r="G55" s="249">
        <f>'Insumos, Materiais e Equipament'!$D$10</f>
        <v>4969.09</v>
      </c>
      <c r="H55" s="250" t="s">
        <v>105</v>
      </c>
      <c r="I55" s="249">
        <f t="shared" ref="I55:I59" si="3">E55*G55</f>
        <v>4969.09</v>
      </c>
      <c r="J55" s="218"/>
    </row>
    <row r="56" spans="1:10" ht="15.75" customHeight="1" x14ac:dyDescent="0.2">
      <c r="A56" s="365"/>
      <c r="B56" s="246" t="s">
        <v>106</v>
      </c>
      <c r="C56" s="246"/>
      <c r="D56" s="246"/>
      <c r="E56" s="248">
        <v>0</v>
      </c>
      <c r="F56" s="233" t="s">
        <v>131</v>
      </c>
      <c r="G56" s="249">
        <f>G55/220*1.5</f>
        <v>33.880159090909089</v>
      </c>
      <c r="H56" s="250" t="s">
        <v>105</v>
      </c>
      <c r="I56" s="249">
        <f t="shared" si="3"/>
        <v>0</v>
      </c>
      <c r="J56" s="218"/>
    </row>
    <row r="57" spans="1:10" ht="15.75" customHeight="1" x14ac:dyDescent="0.2">
      <c r="A57" s="365"/>
      <c r="B57" s="251" t="s">
        <v>107</v>
      </c>
      <c r="C57" s="246"/>
      <c r="D57" s="253">
        <v>0</v>
      </c>
      <c r="E57" s="248">
        <v>1</v>
      </c>
      <c r="F57" s="233" t="s">
        <v>131</v>
      </c>
      <c r="G57" s="249">
        <f>G55*D57</f>
        <v>0</v>
      </c>
      <c r="H57" s="250" t="s">
        <v>105</v>
      </c>
      <c r="I57" s="249">
        <f t="shared" si="3"/>
        <v>0</v>
      </c>
      <c r="J57" s="218"/>
    </row>
    <row r="58" spans="1:10" ht="15.75" customHeight="1" x14ac:dyDescent="0.2">
      <c r="A58" s="365"/>
      <c r="B58" s="246" t="s">
        <v>217</v>
      </c>
      <c r="C58" s="246"/>
      <c r="D58" s="252"/>
      <c r="E58" s="248"/>
      <c r="F58" s="233" t="s">
        <v>131</v>
      </c>
      <c r="G58" s="249">
        <f>G55/220*2*8</f>
        <v>361.38836363636364</v>
      </c>
      <c r="H58" s="250" t="s">
        <v>105</v>
      </c>
      <c r="I58" s="249">
        <f t="shared" si="3"/>
        <v>0</v>
      </c>
      <c r="J58" s="218"/>
    </row>
    <row r="59" spans="1:10" ht="15.75" customHeight="1" x14ac:dyDescent="0.2">
      <c r="A59" s="365"/>
      <c r="B59" s="246" t="s">
        <v>109</v>
      </c>
      <c r="C59" s="246"/>
      <c r="D59" s="252"/>
      <c r="E59" s="248">
        <v>0</v>
      </c>
      <c r="F59" s="233" t="s">
        <v>131</v>
      </c>
      <c r="G59" s="249">
        <f>G55*14.48%</f>
        <v>719.5242320000001</v>
      </c>
      <c r="H59" s="250" t="s">
        <v>105</v>
      </c>
      <c r="I59" s="249">
        <f t="shared" si="3"/>
        <v>0</v>
      </c>
      <c r="J59" s="218"/>
    </row>
    <row r="60" spans="1:10" ht="15.75" customHeight="1" x14ac:dyDescent="0.2">
      <c r="A60" s="365"/>
      <c r="B60" s="246" t="s">
        <v>110</v>
      </c>
      <c r="C60" s="246"/>
      <c r="D60" s="253">
        <f>'Encargos Sociais'!$C$44</f>
        <v>0.84350000000000003</v>
      </c>
      <c r="E60" s="248"/>
      <c r="F60" s="233"/>
      <c r="G60" s="249"/>
      <c r="H60" s="250" t="s">
        <v>105</v>
      </c>
      <c r="I60" s="249">
        <f>TRUNC(SUM(I55:I59)*D60,2)</f>
        <v>4191.42</v>
      </c>
      <c r="J60" s="218"/>
    </row>
    <row r="61" spans="1:10" ht="15.75" customHeight="1" x14ac:dyDescent="0.2">
      <c r="A61" s="365"/>
      <c r="B61" s="246" t="s">
        <v>111</v>
      </c>
      <c r="C61" s="246"/>
      <c r="D61" s="252"/>
      <c r="E61" s="248">
        <v>1</v>
      </c>
      <c r="F61" s="233" t="s">
        <v>131</v>
      </c>
      <c r="G61" s="249">
        <f>0</f>
        <v>0</v>
      </c>
      <c r="H61" s="250" t="s">
        <v>105</v>
      </c>
      <c r="I61" s="249">
        <f t="shared" ref="I61:I62" si="4">E61*G61</f>
        <v>0</v>
      </c>
      <c r="J61" s="218"/>
    </row>
    <row r="62" spans="1:10" ht="15.75" customHeight="1" x14ac:dyDescent="0.2">
      <c r="A62" s="365"/>
      <c r="B62" s="246" t="s">
        <v>112</v>
      </c>
      <c r="C62" s="246"/>
      <c r="D62" s="252">
        <v>0</v>
      </c>
      <c r="E62" s="248">
        <v>1</v>
      </c>
      <c r="F62" s="233"/>
      <c r="G62" s="249">
        <f>G55*D62</f>
        <v>0</v>
      </c>
      <c r="H62" s="250" t="s">
        <v>105</v>
      </c>
      <c r="I62" s="249">
        <f t="shared" si="4"/>
        <v>0</v>
      </c>
      <c r="J62" s="218"/>
    </row>
    <row r="63" spans="1:10" ht="15.75" customHeight="1" x14ac:dyDescent="0.2">
      <c r="A63" s="365"/>
      <c r="B63" s="255" t="s">
        <v>348</v>
      </c>
      <c r="C63" s="256"/>
      <c r="D63" s="257"/>
      <c r="E63" s="258"/>
      <c r="F63" s="259" t="s">
        <v>131</v>
      </c>
      <c r="G63" s="254">
        <f>SUM(I55:I62)</f>
        <v>9160.51</v>
      </c>
      <c r="H63" s="256"/>
      <c r="I63" s="260" t="s">
        <v>105</v>
      </c>
      <c r="J63" s="261">
        <f>G63</f>
        <v>9160.51</v>
      </c>
    </row>
    <row r="64" spans="1:10" ht="15.75" customHeight="1" x14ac:dyDescent="0.2">
      <c r="A64" s="365"/>
      <c r="B64" s="364"/>
      <c r="C64" s="360"/>
      <c r="D64" s="360"/>
      <c r="E64" s="365"/>
      <c r="F64" s="365"/>
      <c r="G64" s="365"/>
      <c r="H64" s="364"/>
      <c r="I64" s="365"/>
      <c r="J64" s="365"/>
    </row>
    <row r="65" spans="1:10" ht="15.75" customHeight="1" x14ac:dyDescent="0.2">
      <c r="A65" s="361"/>
      <c r="B65" s="943" t="s">
        <v>222</v>
      </c>
      <c r="C65" s="933"/>
      <c r="D65" s="933"/>
      <c r="E65" s="933"/>
      <c r="F65" s="933"/>
      <c r="G65" s="933"/>
      <c r="H65" s="933"/>
      <c r="I65" s="933"/>
      <c r="J65" s="360"/>
    </row>
    <row r="66" spans="1:10" ht="15.75" customHeight="1" x14ac:dyDescent="0.2">
      <c r="A66" s="361"/>
      <c r="B66" s="403"/>
      <c r="C66" s="387"/>
      <c r="D66" s="387"/>
      <c r="E66" s="404" t="s">
        <v>101</v>
      </c>
      <c r="F66" s="404"/>
      <c r="G66" s="404" t="s">
        <v>223</v>
      </c>
      <c r="H66" s="403"/>
      <c r="I66" s="404" t="s">
        <v>67</v>
      </c>
      <c r="J66" s="405"/>
    </row>
    <row r="67" spans="1:10" ht="15.75" customHeight="1" x14ac:dyDescent="0.2">
      <c r="A67" s="365"/>
      <c r="B67" s="403" t="s">
        <v>201</v>
      </c>
      <c r="C67" s="387"/>
      <c r="D67" s="387"/>
      <c r="E67" s="406">
        <f t="shared" ref="E67:E68" si="5">E33</f>
        <v>9</v>
      </c>
      <c r="F67" s="390"/>
      <c r="G67" s="391">
        <f>J52</f>
        <v>4183.63</v>
      </c>
      <c r="H67" s="387"/>
      <c r="I67" s="407">
        <f t="shared" ref="I67:I68" si="6">G67*E67</f>
        <v>37652.67</v>
      </c>
      <c r="J67" s="405"/>
    </row>
    <row r="68" spans="1:10" ht="15.75" customHeight="1" x14ac:dyDescent="0.2">
      <c r="A68" s="365"/>
      <c r="B68" s="408" t="s">
        <v>349</v>
      </c>
      <c r="C68" s="396"/>
      <c r="D68" s="396"/>
      <c r="E68" s="409">
        <f t="shared" si="5"/>
        <v>1</v>
      </c>
      <c r="F68" s="399"/>
      <c r="G68" s="400">
        <f>J63</f>
        <v>9160.51</v>
      </c>
      <c r="H68" s="396"/>
      <c r="I68" s="410">
        <f t="shared" si="6"/>
        <v>9160.51</v>
      </c>
      <c r="J68" s="405"/>
    </row>
    <row r="69" spans="1:10" ht="15.75" customHeight="1" x14ac:dyDescent="0.2">
      <c r="A69" s="361"/>
      <c r="B69" s="408"/>
      <c r="C69" s="396"/>
      <c r="D69" s="396"/>
      <c r="E69" s="411"/>
      <c r="F69" s="399"/>
      <c r="G69" s="400"/>
      <c r="H69" s="396"/>
      <c r="I69" s="401" t="s">
        <v>105</v>
      </c>
      <c r="J69" s="402">
        <f>SUM(I67:I68)</f>
        <v>46813.18</v>
      </c>
    </row>
    <row r="70" spans="1:10" ht="15.75" customHeight="1" x14ac:dyDescent="0.2">
      <c r="A70" s="361"/>
      <c r="B70" s="360"/>
      <c r="C70" s="360"/>
      <c r="D70" s="360"/>
      <c r="E70" s="361"/>
      <c r="F70" s="360"/>
      <c r="G70" s="360"/>
      <c r="H70" s="360"/>
      <c r="I70" s="360"/>
      <c r="J70" s="360"/>
    </row>
    <row r="71" spans="1:10" ht="15.75" customHeight="1" x14ac:dyDescent="0.2">
      <c r="A71" s="365"/>
      <c r="B71" s="897" t="s">
        <v>225</v>
      </c>
      <c r="C71" s="883"/>
      <c r="D71" s="883"/>
      <c r="E71" s="883"/>
      <c r="F71" s="883"/>
      <c r="G71" s="883"/>
      <c r="H71" s="883"/>
      <c r="I71" s="883"/>
      <c r="J71" s="885"/>
    </row>
    <row r="72" spans="1:10" ht="15.75" customHeight="1" x14ac:dyDescent="0.2">
      <c r="A72" s="361"/>
      <c r="B72" s="364"/>
      <c r="C72" s="360"/>
      <c r="D72" s="360"/>
      <c r="E72" s="361"/>
      <c r="F72" s="361"/>
      <c r="G72" s="361"/>
      <c r="H72" s="361"/>
      <c r="I72" s="361"/>
      <c r="J72" s="361"/>
    </row>
    <row r="73" spans="1:10" ht="15.75" customHeight="1" x14ac:dyDescent="0.2">
      <c r="A73" s="365"/>
      <c r="B73" s="384" t="s">
        <v>201</v>
      </c>
      <c r="C73" s="385"/>
      <c r="D73" s="385"/>
      <c r="E73" s="386" t="s">
        <v>101</v>
      </c>
      <c r="F73" s="386"/>
      <c r="G73" s="412" t="s">
        <v>114</v>
      </c>
      <c r="H73" s="384"/>
      <c r="I73" s="386" t="s">
        <v>67</v>
      </c>
      <c r="J73" s="361"/>
    </row>
    <row r="74" spans="1:10" ht="15.75" customHeight="1" x14ac:dyDescent="0.2">
      <c r="A74" s="361"/>
      <c r="B74" s="387"/>
      <c r="C74" s="387" t="s">
        <v>181</v>
      </c>
      <c r="D74" s="413"/>
      <c r="E74" s="414">
        <v>4</v>
      </c>
      <c r="F74" s="387" t="s">
        <v>119</v>
      </c>
      <c r="G74" s="415">
        <f>'Insumos, Materiais e Equipament'!D23</f>
        <v>70.099999999999994</v>
      </c>
      <c r="H74" s="387" t="s">
        <v>120</v>
      </c>
      <c r="I74" s="416">
        <f t="shared" ref="I74:I82" si="7">E74*G74/12</f>
        <v>23.366666666666664</v>
      </c>
      <c r="J74" s="360"/>
    </row>
    <row r="75" spans="1:10" ht="15.75" customHeight="1" x14ac:dyDescent="0.2">
      <c r="A75" s="361"/>
      <c r="B75" s="387"/>
      <c r="C75" s="387" t="s">
        <v>182</v>
      </c>
      <c r="D75" s="413"/>
      <c r="E75" s="414">
        <v>4</v>
      </c>
      <c r="F75" s="387" t="s">
        <v>119</v>
      </c>
      <c r="G75" s="415">
        <f>'Insumos, Materiais e Equipament'!D24</f>
        <v>49.5</v>
      </c>
      <c r="H75" s="387" t="s">
        <v>120</v>
      </c>
      <c r="I75" s="416">
        <f t="shared" si="7"/>
        <v>16.5</v>
      </c>
      <c r="J75" s="360"/>
    </row>
    <row r="76" spans="1:10" ht="15.75" customHeight="1" x14ac:dyDescent="0.2">
      <c r="A76" s="361"/>
      <c r="B76" s="387"/>
      <c r="C76" s="387" t="s">
        <v>226</v>
      </c>
      <c r="D76" s="413"/>
      <c r="E76" s="414">
        <v>4</v>
      </c>
      <c r="F76" s="387" t="s">
        <v>116</v>
      </c>
      <c r="G76" s="415">
        <f>'Insumos, Materiais e Equipament'!D25</f>
        <v>42.25</v>
      </c>
      <c r="H76" s="387" t="s">
        <v>117</v>
      </c>
      <c r="I76" s="416">
        <f t="shared" si="7"/>
        <v>14.083333333333334</v>
      </c>
      <c r="J76" s="360"/>
    </row>
    <row r="77" spans="1:10" ht="15.75" customHeight="1" x14ac:dyDescent="0.2">
      <c r="A77" s="361"/>
      <c r="B77" s="387"/>
      <c r="C77" s="387" t="s">
        <v>227</v>
      </c>
      <c r="D77" s="413"/>
      <c r="E77" s="414">
        <v>4</v>
      </c>
      <c r="F77" s="387" t="s">
        <v>119</v>
      </c>
      <c r="G77" s="415">
        <f>'Insumos, Materiais e Equipament'!D28</f>
        <v>33.42</v>
      </c>
      <c r="H77" s="387" t="s">
        <v>120</v>
      </c>
      <c r="I77" s="416">
        <f t="shared" si="7"/>
        <v>11.14</v>
      </c>
      <c r="J77" s="360"/>
    </row>
    <row r="78" spans="1:10" ht="15.75" customHeight="1" x14ac:dyDescent="0.2">
      <c r="A78" s="361"/>
      <c r="B78" s="387"/>
      <c r="C78" s="246" t="s">
        <v>228</v>
      </c>
      <c r="D78" s="158"/>
      <c r="E78" s="287">
        <v>4</v>
      </c>
      <c r="F78" s="246" t="s">
        <v>119</v>
      </c>
      <c r="G78" s="415">
        <f>'Insumos, Materiais e Equipament'!D50</f>
        <v>39.270000000000003</v>
      </c>
      <c r="H78" s="246" t="s">
        <v>120</v>
      </c>
      <c r="I78" s="289">
        <f t="shared" si="7"/>
        <v>13.090000000000002</v>
      </c>
      <c r="J78" s="360"/>
    </row>
    <row r="79" spans="1:10" ht="15.75" customHeight="1" x14ac:dyDescent="0.2">
      <c r="A79" s="361"/>
      <c r="B79" s="387"/>
      <c r="C79" s="246" t="s">
        <v>123</v>
      </c>
      <c r="D79" s="158"/>
      <c r="E79" s="287">
        <v>4</v>
      </c>
      <c r="F79" s="246" t="s">
        <v>119</v>
      </c>
      <c r="G79" s="415">
        <f>'Insumos, Materiais e Equipament'!D51</f>
        <v>49.11</v>
      </c>
      <c r="H79" s="246" t="s">
        <v>120</v>
      </c>
      <c r="I79" s="289">
        <f t="shared" si="7"/>
        <v>16.37</v>
      </c>
      <c r="J79" s="360"/>
    </row>
    <row r="80" spans="1:10" ht="15.75" customHeight="1" x14ac:dyDescent="0.2">
      <c r="A80" s="361"/>
      <c r="B80" s="387"/>
      <c r="C80" s="387" t="s">
        <v>229</v>
      </c>
      <c r="D80" s="413"/>
      <c r="E80" s="414">
        <v>4</v>
      </c>
      <c r="F80" s="387" t="s">
        <v>119</v>
      </c>
      <c r="G80" s="415">
        <f>'Insumos, Materiais e Equipament'!D29</f>
        <v>38.11</v>
      </c>
      <c r="H80" s="387" t="s">
        <v>120</v>
      </c>
      <c r="I80" s="416">
        <f t="shared" si="7"/>
        <v>12.703333333333333</v>
      </c>
      <c r="J80" s="360"/>
    </row>
    <row r="81" spans="1:10" ht="15.75" customHeight="1" x14ac:dyDescent="0.2">
      <c r="A81" s="361"/>
      <c r="B81" s="387"/>
      <c r="C81" s="387" t="s">
        <v>230</v>
      </c>
      <c r="D81" s="413"/>
      <c r="E81" s="414">
        <v>4</v>
      </c>
      <c r="F81" s="387" t="s">
        <v>119</v>
      </c>
      <c r="G81" s="415">
        <f>'Insumos, Materiais e Equipament'!D30</f>
        <v>18.829999999999998</v>
      </c>
      <c r="H81" s="387" t="s">
        <v>120</v>
      </c>
      <c r="I81" s="416">
        <f t="shared" si="7"/>
        <v>6.2766666666666664</v>
      </c>
      <c r="J81" s="360"/>
    </row>
    <row r="82" spans="1:10" ht="15.75" customHeight="1" x14ac:dyDescent="0.2">
      <c r="A82" s="361"/>
      <c r="B82" s="387"/>
      <c r="C82" s="387" t="s">
        <v>125</v>
      </c>
      <c r="D82" s="413"/>
      <c r="E82" s="414">
        <v>4</v>
      </c>
      <c r="F82" s="387" t="s">
        <v>119</v>
      </c>
      <c r="G82" s="415">
        <f>'Insumos, Materiais e Equipament'!D53</f>
        <v>26.16</v>
      </c>
      <c r="H82" s="387" t="s">
        <v>120</v>
      </c>
      <c r="I82" s="416">
        <f t="shared" si="7"/>
        <v>8.7200000000000006</v>
      </c>
      <c r="J82" s="360"/>
    </row>
    <row r="83" spans="1:10" ht="15.75" customHeight="1" x14ac:dyDescent="0.2">
      <c r="A83" s="361"/>
      <c r="B83" s="396" t="s">
        <v>231</v>
      </c>
      <c r="C83" s="396"/>
      <c r="D83" s="397"/>
      <c r="E83" s="409"/>
      <c r="F83" s="396" t="s">
        <v>232</v>
      </c>
      <c r="G83" s="417"/>
      <c r="H83" s="399" t="s">
        <v>128</v>
      </c>
      <c r="I83" s="400">
        <f>SUM(I74:I82)</f>
        <v>122.25000000000001</v>
      </c>
      <c r="J83" s="402">
        <f>I83</f>
        <v>122.25000000000001</v>
      </c>
    </row>
    <row r="84" spans="1:10" ht="15.75" customHeight="1" x14ac:dyDescent="0.2">
      <c r="A84" s="365"/>
      <c r="B84" s="364"/>
      <c r="C84" s="360"/>
      <c r="D84" s="360"/>
      <c r="E84" s="365"/>
      <c r="F84" s="365"/>
      <c r="G84" s="418"/>
      <c r="H84" s="364"/>
      <c r="I84" s="365"/>
      <c r="J84" s="361"/>
    </row>
    <row r="85" spans="1:10" ht="15.75" customHeight="1" x14ac:dyDescent="0.2">
      <c r="A85" s="365"/>
      <c r="B85" s="243" t="s">
        <v>219</v>
      </c>
      <c r="C85" s="244"/>
      <c r="D85" s="244"/>
      <c r="E85" s="245" t="s">
        <v>101</v>
      </c>
      <c r="F85" s="245"/>
      <c r="G85" s="157" t="s">
        <v>114</v>
      </c>
      <c r="H85" s="243"/>
      <c r="I85" s="245" t="s">
        <v>67</v>
      </c>
      <c r="J85" s="361"/>
    </row>
    <row r="86" spans="1:10" ht="15.75" customHeight="1" x14ac:dyDescent="0.2">
      <c r="A86" s="365"/>
      <c r="B86" s="158"/>
      <c r="C86" s="246" t="s">
        <v>115</v>
      </c>
      <c r="D86" s="158"/>
      <c r="E86" s="287">
        <v>2</v>
      </c>
      <c r="F86" s="246" t="s">
        <v>116</v>
      </c>
      <c r="G86" s="288">
        <f>'Banco de Preços'!$I$10</f>
        <v>88.73</v>
      </c>
      <c r="H86" s="246" t="s">
        <v>117</v>
      </c>
      <c r="I86" s="289">
        <f t="shared" ref="I86:I91" si="8">E86*G86/12</f>
        <v>14.788333333333334</v>
      </c>
      <c r="J86" s="361"/>
    </row>
    <row r="87" spans="1:10" ht="15.75" customHeight="1" x14ac:dyDescent="0.2">
      <c r="A87" s="365"/>
      <c r="B87" s="246"/>
      <c r="C87" s="246" t="s">
        <v>118</v>
      </c>
      <c r="D87" s="158"/>
      <c r="E87" s="287">
        <v>2</v>
      </c>
      <c r="F87" s="246" t="s">
        <v>119</v>
      </c>
      <c r="G87" s="288">
        <f>'Banco de Preços'!$I$11</f>
        <v>19.559999999999999</v>
      </c>
      <c r="H87" s="246" t="s">
        <v>120</v>
      </c>
      <c r="I87" s="289">
        <f t="shared" si="8"/>
        <v>3.26</v>
      </c>
      <c r="J87" s="361"/>
    </row>
    <row r="88" spans="1:10" ht="15.75" customHeight="1" x14ac:dyDescent="0.2">
      <c r="A88" s="365"/>
      <c r="B88" s="246"/>
      <c r="C88" s="246" t="s">
        <v>121</v>
      </c>
      <c r="D88" s="158"/>
      <c r="E88" s="287">
        <v>2</v>
      </c>
      <c r="F88" s="246" t="s">
        <v>122</v>
      </c>
      <c r="G88" s="288">
        <f>'Insumos, Materiais e Equipament'!$D$23</f>
        <v>70.099999999999994</v>
      </c>
      <c r="H88" s="246" t="s">
        <v>120</v>
      </c>
      <c r="I88" s="289">
        <f t="shared" si="8"/>
        <v>11.683333333333332</v>
      </c>
      <c r="J88" s="361"/>
    </row>
    <row r="89" spans="1:10" ht="15.75" customHeight="1" x14ac:dyDescent="0.2">
      <c r="A89" s="365"/>
      <c r="B89" s="246"/>
      <c r="C89" s="246" t="s">
        <v>123</v>
      </c>
      <c r="D89" s="158"/>
      <c r="E89" s="287">
        <v>2</v>
      </c>
      <c r="F89" s="246" t="s">
        <v>119</v>
      </c>
      <c r="G89" s="288">
        <f>'Insumos, Materiais e Equipament'!$D$51</f>
        <v>49.11</v>
      </c>
      <c r="H89" s="246" t="s">
        <v>120</v>
      </c>
      <c r="I89" s="289">
        <f t="shared" si="8"/>
        <v>8.1850000000000005</v>
      </c>
      <c r="J89" s="361"/>
    </row>
    <row r="90" spans="1:10" ht="15.75" customHeight="1" x14ac:dyDescent="0.2">
      <c r="A90" s="365"/>
      <c r="B90" s="246"/>
      <c r="C90" s="246" t="s">
        <v>124</v>
      </c>
      <c r="D90" s="158"/>
      <c r="E90" s="287">
        <v>2</v>
      </c>
      <c r="F90" s="246" t="s">
        <v>122</v>
      </c>
      <c r="G90" s="288">
        <f>'Banco de Preços'!$I$8</f>
        <v>49.5</v>
      </c>
      <c r="H90" s="246" t="s">
        <v>120</v>
      </c>
      <c r="I90" s="289">
        <f t="shared" si="8"/>
        <v>8.25</v>
      </c>
      <c r="J90" s="361"/>
    </row>
    <row r="91" spans="1:10" ht="15.75" customHeight="1" x14ac:dyDescent="0.2">
      <c r="A91" s="365"/>
      <c r="B91" s="246"/>
      <c r="C91" s="246" t="s">
        <v>125</v>
      </c>
      <c r="D91" s="158"/>
      <c r="E91" s="287">
        <v>2</v>
      </c>
      <c r="F91" s="246" t="s">
        <v>119</v>
      </c>
      <c r="G91" s="288">
        <f>'Banco de Preços'!$I$37</f>
        <v>26.16</v>
      </c>
      <c r="H91" s="246" t="s">
        <v>120</v>
      </c>
      <c r="I91" s="289">
        <f t="shared" si="8"/>
        <v>4.3600000000000003</v>
      </c>
      <c r="J91" s="361"/>
    </row>
    <row r="92" spans="1:10" ht="15.75" customHeight="1" x14ac:dyDescent="0.2">
      <c r="A92" s="365"/>
      <c r="B92" s="256" t="s">
        <v>350</v>
      </c>
      <c r="C92" s="256"/>
      <c r="D92" s="257"/>
      <c r="E92" s="290"/>
      <c r="F92" s="256" t="s">
        <v>351</v>
      </c>
      <c r="G92" s="256"/>
      <c r="H92" s="259" t="s">
        <v>128</v>
      </c>
      <c r="I92" s="254">
        <f>SUM(I86:I91)</f>
        <v>50.526666666666664</v>
      </c>
      <c r="J92" s="411">
        <f>I92</f>
        <v>50.526666666666664</v>
      </c>
    </row>
    <row r="93" spans="1:10" ht="15.75" customHeight="1" x14ac:dyDescent="0.2">
      <c r="A93" s="365"/>
      <c r="B93" s="364"/>
      <c r="C93" s="360"/>
      <c r="D93" s="360"/>
      <c r="E93" s="365"/>
      <c r="F93" s="365"/>
      <c r="G93" s="418"/>
      <c r="H93" s="364"/>
      <c r="I93" s="365"/>
      <c r="J93" s="361"/>
    </row>
    <row r="94" spans="1:10" ht="15.75" customHeight="1" x14ac:dyDescent="0.2">
      <c r="A94" s="361"/>
      <c r="B94" s="943" t="s">
        <v>237</v>
      </c>
      <c r="C94" s="933"/>
      <c r="D94" s="933"/>
      <c r="E94" s="933"/>
      <c r="F94" s="933"/>
      <c r="G94" s="933"/>
      <c r="H94" s="933"/>
      <c r="I94" s="933"/>
      <c r="J94" s="360"/>
    </row>
    <row r="95" spans="1:10" ht="15.75" customHeight="1" x14ac:dyDescent="0.2">
      <c r="A95" s="361"/>
      <c r="B95" s="403"/>
      <c r="C95" s="387"/>
      <c r="D95" s="387"/>
      <c r="E95" s="404" t="s">
        <v>101</v>
      </c>
      <c r="F95" s="404"/>
      <c r="G95" s="404" t="s">
        <v>223</v>
      </c>
      <c r="H95" s="403"/>
      <c r="I95" s="404" t="s">
        <v>67</v>
      </c>
      <c r="J95" s="405"/>
    </row>
    <row r="96" spans="1:10" ht="15.75" customHeight="1" x14ac:dyDescent="0.2">
      <c r="A96" s="365"/>
      <c r="B96" s="403" t="s">
        <v>201</v>
      </c>
      <c r="C96" s="387"/>
      <c r="D96" s="387"/>
      <c r="E96" s="406">
        <f t="shared" ref="E96:E97" si="9">E33</f>
        <v>9</v>
      </c>
      <c r="F96" s="390"/>
      <c r="G96" s="391">
        <f>J83</f>
        <v>122.25000000000001</v>
      </c>
      <c r="H96" s="387"/>
      <c r="I96" s="419">
        <f t="shared" ref="I96:I97" si="10">G96*E96</f>
        <v>1100.2500000000002</v>
      </c>
      <c r="J96" s="405"/>
    </row>
    <row r="97" spans="1:10" ht="15.75" customHeight="1" x14ac:dyDescent="0.2">
      <c r="A97" s="365"/>
      <c r="B97" s="408" t="s">
        <v>352</v>
      </c>
      <c r="C97" s="396"/>
      <c r="D97" s="396"/>
      <c r="E97" s="409">
        <f t="shared" si="9"/>
        <v>1</v>
      </c>
      <c r="F97" s="399"/>
      <c r="G97" s="400">
        <f>J92</f>
        <v>50.526666666666664</v>
      </c>
      <c r="H97" s="396"/>
      <c r="I97" s="419">
        <f t="shared" si="10"/>
        <v>50.526666666666664</v>
      </c>
      <c r="J97" s="405"/>
    </row>
    <row r="98" spans="1:10" ht="15.75" customHeight="1" x14ac:dyDescent="0.2">
      <c r="A98" s="361"/>
      <c r="B98" s="396"/>
      <c r="C98" s="396"/>
      <c r="D98" s="396"/>
      <c r="E98" s="399"/>
      <c r="F98" s="396"/>
      <c r="G98" s="396"/>
      <c r="H98" s="396"/>
      <c r="I98" s="401" t="s">
        <v>105</v>
      </c>
      <c r="J98" s="402">
        <f>SUM(I96:I97)</f>
        <v>1150.7766666666669</v>
      </c>
    </row>
    <row r="99" spans="1:10" ht="15.75" customHeight="1" x14ac:dyDescent="0.2">
      <c r="A99" s="361"/>
      <c r="B99" s="385"/>
      <c r="C99" s="385"/>
      <c r="D99" s="385"/>
      <c r="E99" s="420"/>
      <c r="F99" s="385"/>
      <c r="G99" s="385"/>
      <c r="H99" s="385"/>
      <c r="I99" s="421"/>
      <c r="J99" s="422"/>
    </row>
    <row r="100" spans="1:10" ht="15.75" customHeight="1" x14ac:dyDescent="0.2">
      <c r="A100" s="365"/>
      <c r="B100" s="945" t="s">
        <v>238</v>
      </c>
      <c r="C100" s="933"/>
      <c r="D100" s="933"/>
      <c r="E100" s="933"/>
      <c r="F100" s="933"/>
      <c r="G100" s="933"/>
      <c r="H100" s="933"/>
      <c r="I100" s="933"/>
      <c r="J100" s="893"/>
    </row>
    <row r="101" spans="1:10" ht="15.75" customHeight="1" x14ac:dyDescent="0.2">
      <c r="A101" s="382"/>
      <c r="B101" s="383"/>
      <c r="C101" s="383"/>
      <c r="D101" s="383"/>
      <c r="E101" s="382"/>
      <c r="F101" s="383"/>
      <c r="G101" s="383"/>
      <c r="H101" s="383"/>
      <c r="I101" s="383"/>
      <c r="J101" s="360"/>
    </row>
    <row r="102" spans="1:10" ht="15.75" customHeight="1" x14ac:dyDescent="0.2">
      <c r="A102" s="365"/>
      <c r="B102" s="384" t="s">
        <v>353</v>
      </c>
      <c r="C102" s="385"/>
      <c r="D102" s="385"/>
      <c r="E102" s="386" t="s">
        <v>101</v>
      </c>
      <c r="F102" s="386"/>
      <c r="G102" s="386" t="s">
        <v>102</v>
      </c>
      <c r="H102" s="384"/>
      <c r="I102" s="386" t="s">
        <v>67</v>
      </c>
      <c r="J102" s="365"/>
    </row>
    <row r="103" spans="1:10" ht="15.75" customHeight="1" x14ac:dyDescent="0.2">
      <c r="A103" s="361"/>
      <c r="B103" s="387" t="s">
        <v>130</v>
      </c>
      <c r="C103" s="387"/>
      <c r="D103" s="387"/>
      <c r="E103" s="389">
        <v>1</v>
      </c>
      <c r="F103" s="390" t="s">
        <v>131</v>
      </c>
      <c r="G103" s="391">
        <f>'Insumos, Materiais e Equipament'!D16</f>
        <v>375</v>
      </c>
      <c r="H103" s="392" t="s">
        <v>105</v>
      </c>
      <c r="I103" s="391">
        <f t="shared" ref="I103:I104" si="11">E103*G103</f>
        <v>375</v>
      </c>
      <c r="J103" s="360"/>
    </row>
    <row r="104" spans="1:10" ht="15.75" customHeight="1" x14ac:dyDescent="0.2">
      <c r="A104" s="361"/>
      <c r="B104" s="387" t="s">
        <v>132</v>
      </c>
      <c r="C104" s="387"/>
      <c r="D104" s="387"/>
      <c r="E104" s="389">
        <f>E103</f>
        <v>1</v>
      </c>
      <c r="F104" s="390" t="s">
        <v>131</v>
      </c>
      <c r="G104" s="165">
        <f>$C$7*'Insumos, Materiais e Equipament'!$D$17*2-0.06*G44</f>
        <v>142.74</v>
      </c>
      <c r="H104" s="392" t="s">
        <v>105</v>
      </c>
      <c r="I104" s="391">
        <f t="shared" si="11"/>
        <v>142.74</v>
      </c>
      <c r="J104" s="360"/>
    </row>
    <row r="105" spans="1:10" ht="15.75" customHeight="1" x14ac:dyDescent="0.2">
      <c r="A105" s="361"/>
      <c r="B105" s="396" t="s">
        <v>239</v>
      </c>
      <c r="C105" s="396"/>
      <c r="D105" s="397"/>
      <c r="E105" s="423"/>
      <c r="F105" s="399" t="s">
        <v>131</v>
      </c>
      <c r="G105" s="400">
        <f>SUM(I103:I104)</f>
        <v>517.74</v>
      </c>
      <c r="H105" s="396"/>
      <c r="I105" s="401" t="s">
        <v>105</v>
      </c>
      <c r="J105" s="402">
        <f>G105</f>
        <v>517.74</v>
      </c>
    </row>
    <row r="106" spans="1:10" ht="15.75" customHeight="1" x14ac:dyDescent="0.2">
      <c r="A106" s="361"/>
      <c r="B106" s="360"/>
      <c r="C106" s="360"/>
      <c r="D106" s="360"/>
      <c r="E106" s="361"/>
      <c r="F106" s="360"/>
      <c r="G106" s="360"/>
      <c r="H106" s="360"/>
      <c r="I106" s="360"/>
      <c r="J106" s="360"/>
    </row>
    <row r="107" spans="1:10" ht="15.75" customHeight="1" x14ac:dyDescent="0.2">
      <c r="A107" s="361"/>
      <c r="B107" s="384" t="s">
        <v>352</v>
      </c>
      <c r="C107" s="385"/>
      <c r="D107" s="385"/>
      <c r="E107" s="386" t="s">
        <v>101</v>
      </c>
      <c r="F107" s="386"/>
      <c r="G107" s="386" t="s">
        <v>102</v>
      </c>
      <c r="H107" s="384"/>
      <c r="I107" s="386" t="s">
        <v>67</v>
      </c>
      <c r="J107" s="365"/>
    </row>
    <row r="108" spans="1:10" ht="15.75" customHeight="1" x14ac:dyDescent="0.2">
      <c r="A108" s="361"/>
      <c r="B108" s="387" t="s">
        <v>130</v>
      </c>
      <c r="C108" s="387"/>
      <c r="D108" s="387"/>
      <c r="E108" s="389">
        <v>1</v>
      </c>
      <c r="F108" s="390" t="s">
        <v>131</v>
      </c>
      <c r="G108" s="391">
        <f>'Insumos, Materiais e Equipament'!$D$16</f>
        <v>375</v>
      </c>
      <c r="H108" s="392" t="s">
        <v>105</v>
      </c>
      <c r="I108" s="391">
        <f t="shared" ref="I108:I109" si="12">E108*G108</f>
        <v>375</v>
      </c>
      <c r="J108" s="360"/>
    </row>
    <row r="109" spans="1:10" ht="15.75" customHeight="1" x14ac:dyDescent="0.2">
      <c r="A109" s="361"/>
      <c r="B109" s="387" t="s">
        <v>132</v>
      </c>
      <c r="C109" s="387"/>
      <c r="D109" s="387"/>
      <c r="E109" s="389">
        <f>E108</f>
        <v>1</v>
      </c>
      <c r="F109" s="390" t="s">
        <v>131</v>
      </c>
      <c r="G109" s="165">
        <f>$C$7*'Insumos, Materiais e Equipament'!$D$17*2-0.06*G55</f>
        <v>-58.145399999999995</v>
      </c>
      <c r="H109" s="392" t="s">
        <v>105</v>
      </c>
      <c r="I109" s="391">
        <f t="shared" si="12"/>
        <v>-58.145399999999995</v>
      </c>
      <c r="J109" s="360"/>
    </row>
    <row r="110" spans="1:10" ht="15.75" customHeight="1" x14ac:dyDescent="0.2">
      <c r="A110" s="361"/>
      <c r="B110" s="396" t="s">
        <v>239</v>
      </c>
      <c r="C110" s="396"/>
      <c r="D110" s="397"/>
      <c r="E110" s="423"/>
      <c r="F110" s="399" t="s">
        <v>131</v>
      </c>
      <c r="G110" s="400">
        <f>SUM(I108:I109)</f>
        <v>316.8546</v>
      </c>
      <c r="H110" s="396"/>
      <c r="I110" s="401" t="s">
        <v>105</v>
      </c>
      <c r="J110" s="402">
        <f>G110</f>
        <v>316.8546</v>
      </c>
    </row>
    <row r="111" spans="1:10" ht="15.75" customHeight="1" x14ac:dyDescent="0.2">
      <c r="A111" s="361"/>
      <c r="B111" s="360"/>
      <c r="C111" s="360"/>
      <c r="D111" s="360"/>
      <c r="E111" s="361"/>
      <c r="F111" s="360"/>
      <c r="G111" s="360"/>
      <c r="H111" s="360"/>
      <c r="I111" s="360"/>
      <c r="J111" s="360"/>
    </row>
    <row r="112" spans="1:10" ht="15.75" customHeight="1" x14ac:dyDescent="0.2">
      <c r="A112" s="361"/>
      <c r="B112" s="943" t="s">
        <v>240</v>
      </c>
      <c r="C112" s="933"/>
      <c r="D112" s="933"/>
      <c r="E112" s="933"/>
      <c r="F112" s="933"/>
      <c r="G112" s="933"/>
      <c r="H112" s="933"/>
      <c r="I112" s="933"/>
      <c r="J112" s="360"/>
    </row>
    <row r="113" spans="1:10" ht="15.75" customHeight="1" x14ac:dyDescent="0.2">
      <c r="A113" s="361"/>
      <c r="B113" s="403"/>
      <c r="C113" s="387"/>
      <c r="D113" s="387"/>
      <c r="E113" s="404" t="s">
        <v>101</v>
      </c>
      <c r="F113" s="404"/>
      <c r="G113" s="404" t="s">
        <v>223</v>
      </c>
      <c r="H113" s="403"/>
      <c r="I113" s="404" t="s">
        <v>67</v>
      </c>
      <c r="J113" s="405"/>
    </row>
    <row r="114" spans="1:10" ht="15.75" customHeight="1" x14ac:dyDescent="0.2">
      <c r="A114" s="365"/>
      <c r="B114" s="403" t="s">
        <v>201</v>
      </c>
      <c r="C114" s="387"/>
      <c r="D114" s="387"/>
      <c r="E114" s="406">
        <f>E33</f>
        <v>9</v>
      </c>
      <c r="F114" s="390"/>
      <c r="G114" s="391">
        <f>J105</f>
        <v>517.74</v>
      </c>
      <c r="H114" s="387"/>
      <c r="I114" s="419">
        <f t="shared" ref="I114:I115" si="13">G114*E114</f>
        <v>4659.66</v>
      </c>
      <c r="J114" s="405"/>
    </row>
    <row r="115" spans="1:10" ht="15.75" customHeight="1" x14ac:dyDescent="0.2">
      <c r="A115" s="365"/>
      <c r="B115" s="403" t="s">
        <v>352</v>
      </c>
      <c r="C115" s="387"/>
      <c r="D115" s="387"/>
      <c r="E115" s="406">
        <v>1</v>
      </c>
      <c r="F115" s="390"/>
      <c r="G115" s="391">
        <f>J110</f>
        <v>316.8546</v>
      </c>
      <c r="H115" s="387"/>
      <c r="I115" s="419">
        <f t="shared" si="13"/>
        <v>316.8546</v>
      </c>
      <c r="J115" s="405"/>
    </row>
    <row r="116" spans="1:10" ht="15.75" customHeight="1" x14ac:dyDescent="0.2">
      <c r="A116" s="361"/>
      <c r="B116" s="396"/>
      <c r="C116" s="396"/>
      <c r="D116" s="396"/>
      <c r="E116" s="399"/>
      <c r="F116" s="396"/>
      <c r="G116" s="396"/>
      <c r="H116" s="396"/>
      <c r="I116" s="401" t="s">
        <v>105</v>
      </c>
      <c r="J116" s="402">
        <f>SUM(I114:I115)</f>
        <v>4976.5145999999995</v>
      </c>
    </row>
    <row r="117" spans="1:10" ht="15.75" customHeight="1" x14ac:dyDescent="0.2">
      <c r="A117" s="361"/>
      <c r="B117" s="360"/>
      <c r="C117" s="360"/>
      <c r="D117" s="360"/>
      <c r="E117" s="361"/>
      <c r="F117" s="360"/>
      <c r="G117" s="360"/>
      <c r="H117" s="360"/>
      <c r="I117" s="360"/>
      <c r="J117" s="360"/>
    </row>
    <row r="118" spans="1:10" ht="15.75" customHeight="1" x14ac:dyDescent="0.2">
      <c r="A118" s="365"/>
      <c r="B118" s="897" t="s">
        <v>241</v>
      </c>
      <c r="C118" s="883"/>
      <c r="D118" s="883"/>
      <c r="E118" s="883"/>
      <c r="F118" s="883"/>
      <c r="G118" s="883"/>
      <c r="H118" s="883"/>
      <c r="I118" s="883"/>
      <c r="J118" s="885"/>
    </row>
    <row r="119" spans="1:10" ht="15.75" customHeight="1" x14ac:dyDescent="0.2">
      <c r="A119" s="361"/>
      <c r="B119" s="364"/>
      <c r="C119" s="360"/>
      <c r="D119" s="360"/>
      <c r="E119" s="361"/>
      <c r="F119" s="361"/>
      <c r="G119" s="361"/>
      <c r="H119" s="361"/>
      <c r="I119" s="361"/>
      <c r="J119" s="361"/>
    </row>
    <row r="120" spans="1:10" ht="15.75" customHeight="1" x14ac:dyDescent="0.2">
      <c r="A120" s="365"/>
      <c r="B120" s="384" t="s">
        <v>242</v>
      </c>
      <c r="C120" s="385"/>
      <c r="D120" s="385"/>
      <c r="E120" s="386" t="s">
        <v>243</v>
      </c>
      <c r="F120" s="386"/>
      <c r="G120" s="386" t="s">
        <v>244</v>
      </c>
      <c r="H120" s="384"/>
      <c r="I120" s="386" t="s">
        <v>67</v>
      </c>
      <c r="J120" s="361"/>
    </row>
    <row r="121" spans="1:10" ht="15.75" customHeight="1" x14ac:dyDescent="0.2">
      <c r="A121" s="361"/>
      <c r="B121" s="413"/>
      <c r="C121" s="387" t="s">
        <v>248</v>
      </c>
      <c r="D121" s="387"/>
      <c r="E121" s="390">
        <v>1</v>
      </c>
      <c r="F121" s="424" t="s">
        <v>246</v>
      </c>
      <c r="G121" s="425">
        <f>'Insumos, Materiais e Equipament'!D46</f>
        <v>28.88</v>
      </c>
      <c r="H121" s="387" t="s">
        <v>247</v>
      </c>
      <c r="I121" s="391">
        <f t="shared" ref="I121:I124" si="14">G121*E121</f>
        <v>28.88</v>
      </c>
      <c r="J121" s="360"/>
    </row>
    <row r="122" spans="1:10" ht="15.75" customHeight="1" x14ac:dyDescent="0.2">
      <c r="A122" s="361"/>
      <c r="B122" s="413"/>
      <c r="C122" s="387" t="s">
        <v>252</v>
      </c>
      <c r="D122" s="387"/>
      <c r="E122" s="390">
        <v>1</v>
      </c>
      <c r="F122" s="424" t="s">
        <v>246</v>
      </c>
      <c r="G122" s="425">
        <f>'Insumos, Materiais e Equipament'!D44</f>
        <v>56.43</v>
      </c>
      <c r="H122" s="387" t="s">
        <v>247</v>
      </c>
      <c r="I122" s="391">
        <f t="shared" si="14"/>
        <v>56.43</v>
      </c>
      <c r="J122" s="360"/>
    </row>
    <row r="123" spans="1:10" ht="15.75" customHeight="1" x14ac:dyDescent="0.2">
      <c r="A123" s="361"/>
      <c r="B123" s="413"/>
      <c r="C123" s="387" t="s">
        <v>354</v>
      </c>
      <c r="D123" s="387"/>
      <c r="E123" s="233">
        <v>10</v>
      </c>
      <c r="F123" s="298" t="s">
        <v>355</v>
      </c>
      <c r="G123" s="299">
        <f>'Insumos, Materiais e Equipament'!D49</f>
        <v>5.0999999999999996</v>
      </c>
      <c r="H123" s="246" t="s">
        <v>247</v>
      </c>
      <c r="I123" s="249">
        <f t="shared" si="14"/>
        <v>51</v>
      </c>
      <c r="J123" s="360"/>
    </row>
    <row r="124" spans="1:10" ht="15.75" customHeight="1" x14ac:dyDescent="0.2">
      <c r="A124" s="361"/>
      <c r="B124" s="413"/>
      <c r="C124" s="387" t="s">
        <v>255</v>
      </c>
      <c r="D124" s="387"/>
      <c r="E124" s="390">
        <v>1</v>
      </c>
      <c r="F124" s="424" t="s">
        <v>246</v>
      </c>
      <c r="G124" s="425">
        <f>'Insumos, Materiais e Equipament'!D47</f>
        <v>20.74</v>
      </c>
      <c r="H124" s="387" t="s">
        <v>247</v>
      </c>
      <c r="I124" s="391">
        <f t="shared" si="14"/>
        <v>20.74</v>
      </c>
      <c r="J124" s="360"/>
    </row>
    <row r="125" spans="1:10" ht="15.75" customHeight="1" x14ac:dyDescent="0.2">
      <c r="A125" s="361"/>
      <c r="B125" s="396" t="s">
        <v>256</v>
      </c>
      <c r="C125" s="396"/>
      <c r="D125" s="397"/>
      <c r="E125" s="409"/>
      <c r="F125" s="396"/>
      <c r="G125" s="396"/>
      <c r="H125" s="399"/>
      <c r="I125" s="400"/>
      <c r="J125" s="402">
        <f>SUM(I121:I124)</f>
        <v>157.05000000000001</v>
      </c>
    </row>
    <row r="126" spans="1:10" ht="15.75" customHeight="1" x14ac:dyDescent="0.2">
      <c r="A126" s="361"/>
      <c r="B126" s="364"/>
      <c r="C126" s="360"/>
      <c r="D126" s="360"/>
      <c r="E126" s="361"/>
      <c r="F126" s="360"/>
      <c r="G126" s="360"/>
      <c r="H126" s="360"/>
      <c r="I126" s="360"/>
      <c r="J126" s="360"/>
    </row>
    <row r="127" spans="1:10" ht="15.75" customHeight="1" x14ac:dyDescent="0.2">
      <c r="A127" s="361"/>
      <c r="B127" s="426" t="s">
        <v>257</v>
      </c>
      <c r="C127" s="387"/>
      <c r="D127" s="387"/>
      <c r="E127" s="427"/>
      <c r="F127" s="391"/>
      <c r="G127" s="387"/>
      <c r="H127" s="428">
        <f>E33</f>
        <v>9</v>
      </c>
      <c r="I127" s="429" t="s">
        <v>105</v>
      </c>
      <c r="J127" s="430">
        <f>H127*J125</f>
        <v>1413.45</v>
      </c>
    </row>
    <row r="128" spans="1:10" ht="15.75" customHeight="1" x14ac:dyDescent="0.2">
      <c r="A128" s="367"/>
      <c r="B128" s="367"/>
      <c r="C128" s="367"/>
      <c r="D128" s="431"/>
      <c r="E128" s="431"/>
      <c r="F128" s="432"/>
      <c r="G128" s="367"/>
      <c r="H128" s="433"/>
      <c r="I128" s="367"/>
      <c r="J128" s="432"/>
    </row>
    <row r="129" spans="1:10" ht="15.75" customHeight="1" x14ac:dyDescent="0.2">
      <c r="A129" s="434"/>
      <c r="B129" s="897" t="s">
        <v>356</v>
      </c>
      <c r="C129" s="883"/>
      <c r="D129" s="883"/>
      <c r="E129" s="883"/>
      <c r="F129" s="883"/>
      <c r="G129" s="883"/>
      <c r="H129" s="883"/>
      <c r="I129" s="883"/>
      <c r="J129" s="885"/>
    </row>
    <row r="130" spans="1:10" ht="15.75" customHeight="1" x14ac:dyDescent="0.2">
      <c r="A130" s="367"/>
      <c r="B130" s="367"/>
      <c r="C130" s="367"/>
      <c r="D130" s="367"/>
      <c r="E130" s="431"/>
      <c r="F130" s="432"/>
      <c r="G130" s="367"/>
      <c r="H130" s="367"/>
      <c r="I130" s="367"/>
      <c r="J130" s="432"/>
    </row>
    <row r="131" spans="1:10" ht="15.75" customHeight="1" x14ac:dyDescent="0.2">
      <c r="A131" s="367"/>
      <c r="B131" s="435" t="s">
        <v>318</v>
      </c>
      <c r="C131" s="436"/>
      <c r="D131" s="436"/>
      <c r="E131" s="436"/>
      <c r="F131" s="436"/>
      <c r="G131" s="436"/>
      <c r="H131" s="436"/>
      <c r="I131" s="436"/>
      <c r="J131" s="437" t="s">
        <v>67</v>
      </c>
    </row>
    <row r="132" spans="1:10" ht="15.75" customHeight="1" x14ac:dyDescent="0.2">
      <c r="A132" s="367"/>
      <c r="B132" s="438" t="s">
        <v>319</v>
      </c>
      <c r="C132" s="438"/>
      <c r="D132" s="438"/>
      <c r="E132" s="439"/>
      <c r="F132" s="440"/>
      <c r="G132" s="438"/>
      <c r="H132" s="438"/>
      <c r="I132" s="438"/>
      <c r="J132" s="441">
        <f>J69</f>
        <v>46813.18</v>
      </c>
    </row>
    <row r="133" spans="1:10" ht="15.75" customHeight="1" x14ac:dyDescent="0.2">
      <c r="A133" s="367"/>
      <c r="B133" s="438" t="s">
        <v>320</v>
      </c>
      <c r="C133" s="438"/>
      <c r="D133" s="438"/>
      <c r="E133" s="438"/>
      <c r="F133" s="438"/>
      <c r="G133" s="438"/>
      <c r="H133" s="438"/>
      <c r="I133" s="438"/>
      <c r="J133" s="441">
        <f>J98</f>
        <v>1150.7766666666669</v>
      </c>
    </row>
    <row r="134" spans="1:10" ht="15.75" customHeight="1" x14ac:dyDescent="0.2">
      <c r="A134" s="367"/>
      <c r="B134" s="438" t="s">
        <v>321</v>
      </c>
      <c r="C134" s="438"/>
      <c r="D134" s="438"/>
      <c r="E134" s="438"/>
      <c r="F134" s="438"/>
      <c r="G134" s="438"/>
      <c r="H134" s="438"/>
      <c r="I134" s="438"/>
      <c r="J134" s="442">
        <f>J116</f>
        <v>4976.5145999999995</v>
      </c>
    </row>
    <row r="135" spans="1:10" ht="15.75" customHeight="1" x14ac:dyDescent="0.2">
      <c r="A135" s="367"/>
      <c r="B135" s="443" t="s">
        <v>324</v>
      </c>
      <c r="C135" s="443"/>
      <c r="D135" s="443"/>
      <c r="E135" s="443"/>
      <c r="F135" s="443"/>
      <c r="G135" s="443"/>
      <c r="H135" s="443"/>
      <c r="I135" s="443"/>
      <c r="J135" s="442">
        <f>J127</f>
        <v>1413.45</v>
      </c>
    </row>
    <row r="136" spans="1:10" ht="15.75" customHeight="1" x14ac:dyDescent="0.2">
      <c r="A136" s="367"/>
      <c r="B136" s="367"/>
      <c r="C136" s="367"/>
      <c r="D136" s="431"/>
      <c r="E136" s="444"/>
      <c r="F136" s="367"/>
      <c r="G136" s="445"/>
      <c r="H136" s="432"/>
      <c r="I136" s="432"/>
      <c r="J136" s="432"/>
    </row>
    <row r="137" spans="1:10" ht="15.75" customHeight="1" x14ac:dyDescent="0.2">
      <c r="A137" s="367"/>
      <c r="B137" s="234" t="s">
        <v>325</v>
      </c>
      <c r="C137" s="438"/>
      <c r="D137" s="438"/>
      <c r="E137" s="439"/>
      <c r="F137" s="440"/>
      <c r="G137" s="446"/>
      <c r="H137" s="446"/>
      <c r="I137" s="447" t="s">
        <v>105</v>
      </c>
      <c r="J137" s="448">
        <f>SUM(J132:J135)</f>
        <v>54353.921266666664</v>
      </c>
    </row>
    <row r="138" spans="1:10" ht="15.75" customHeight="1" x14ac:dyDescent="0.2">
      <c r="A138" s="367"/>
      <c r="B138" s="367"/>
      <c r="C138" s="449"/>
      <c r="D138" s="367"/>
      <c r="E138" s="431"/>
      <c r="F138" s="432"/>
      <c r="G138" s="367"/>
      <c r="H138" s="367"/>
      <c r="I138" s="367"/>
      <c r="J138" s="432"/>
    </row>
    <row r="139" spans="1:10" ht="15.75" customHeight="1" x14ac:dyDescent="0.2">
      <c r="A139" s="434"/>
      <c r="B139" s="897" t="s">
        <v>357</v>
      </c>
      <c r="C139" s="883"/>
      <c r="D139" s="883"/>
      <c r="E139" s="883"/>
      <c r="F139" s="883"/>
      <c r="G139" s="883"/>
      <c r="H139" s="883"/>
      <c r="I139" s="883"/>
      <c r="J139" s="885"/>
    </row>
    <row r="140" spans="1:10" ht="15.75" customHeight="1" x14ac:dyDescent="0.2">
      <c r="A140" s="367"/>
      <c r="B140" s="367"/>
      <c r="C140" s="367"/>
      <c r="D140" s="367"/>
      <c r="E140" s="431"/>
      <c r="F140" s="432"/>
      <c r="G140" s="367"/>
      <c r="H140" s="367"/>
      <c r="I140" s="367"/>
      <c r="J140" s="432"/>
    </row>
    <row r="141" spans="1:10" ht="15.75" customHeight="1" x14ac:dyDescent="0.2">
      <c r="A141" s="367"/>
      <c r="B141" s="435" t="s">
        <v>66</v>
      </c>
      <c r="C141" s="436"/>
      <c r="D141" s="450"/>
      <c r="E141" s="436"/>
      <c r="F141" s="451"/>
      <c r="G141" s="436"/>
      <c r="H141" s="452"/>
      <c r="I141" s="436"/>
      <c r="J141" s="453" t="s">
        <v>67</v>
      </c>
    </row>
    <row r="142" spans="1:10" ht="15.75" customHeight="1" x14ac:dyDescent="0.2">
      <c r="A142" s="367"/>
      <c r="B142" s="438" t="s">
        <v>327</v>
      </c>
      <c r="C142" s="438"/>
      <c r="D142" s="439"/>
      <c r="E142" s="438"/>
      <c r="F142" s="446"/>
      <c r="G142" s="438"/>
      <c r="H142" s="440"/>
      <c r="I142" s="440"/>
      <c r="J142" s="441">
        <f>J137</f>
        <v>54353.921266666664</v>
      </c>
    </row>
    <row r="143" spans="1:10" ht="15.75" customHeight="1" x14ac:dyDescent="0.2">
      <c r="A143" s="367"/>
      <c r="B143" s="438" t="s">
        <v>69</v>
      </c>
      <c r="C143" s="438"/>
      <c r="D143" s="439"/>
      <c r="E143" s="438"/>
      <c r="F143" s="446"/>
      <c r="G143" s="438"/>
      <c r="H143" s="440"/>
      <c r="I143" s="454">
        <f>'ADM - LOCAL'!J75</f>
        <v>4.6434248054014624E-2</v>
      </c>
      <c r="J143" s="441">
        <f>TRUNC(J142*I143,2)</f>
        <v>2523.88</v>
      </c>
    </row>
    <row r="144" spans="1:10" ht="15.75" customHeight="1" x14ac:dyDescent="0.2">
      <c r="A144" s="367"/>
      <c r="B144" s="438" t="s">
        <v>70</v>
      </c>
      <c r="C144" s="438"/>
      <c r="D144" s="438"/>
      <c r="E144" s="439"/>
      <c r="F144" s="446"/>
      <c r="G144" s="438"/>
      <c r="H144" s="440"/>
      <c r="I144" s="438"/>
      <c r="J144" s="441">
        <f>J142+J143</f>
        <v>56877.801266666662</v>
      </c>
    </row>
    <row r="145" spans="1:10" ht="15.75" customHeight="1" x14ac:dyDescent="0.2">
      <c r="A145" s="367"/>
      <c r="B145" s="443" t="s">
        <v>328</v>
      </c>
      <c r="C145" s="443"/>
      <c r="D145" s="455"/>
      <c r="E145" s="456"/>
      <c r="F145" s="457"/>
      <c r="G145" s="443"/>
      <c r="H145" s="458"/>
      <c r="I145" s="459" t="s">
        <v>24</v>
      </c>
      <c r="J145" s="460">
        <f>C27/12</f>
        <v>42666.666666666664</v>
      </c>
    </row>
    <row r="146" spans="1:10" ht="15.75" customHeight="1" x14ac:dyDescent="0.2">
      <c r="A146" s="367"/>
      <c r="B146" s="367"/>
      <c r="C146" s="367"/>
      <c r="D146" s="461"/>
      <c r="E146" s="367"/>
      <c r="F146" s="445"/>
      <c r="G146" s="367"/>
      <c r="H146" s="432"/>
      <c r="I146" s="367"/>
      <c r="J146" s="444"/>
    </row>
    <row r="147" spans="1:10" ht="15.75" customHeight="1" x14ac:dyDescent="0.2">
      <c r="A147" s="367"/>
      <c r="B147" s="435" t="s">
        <v>71</v>
      </c>
      <c r="C147" s="436"/>
      <c r="D147" s="462"/>
      <c r="E147" s="462"/>
      <c r="F147" s="451"/>
      <c r="G147" s="436"/>
      <c r="H147" s="451"/>
      <c r="I147" s="463" t="s">
        <v>330</v>
      </c>
      <c r="J147" s="464">
        <f>TRUNC(J144/J145,2)</f>
        <v>1.33</v>
      </c>
    </row>
    <row r="148" spans="1:10" ht="15.75" customHeight="1" x14ac:dyDescent="0.2">
      <c r="A148" s="367"/>
      <c r="B148" s="465" t="s">
        <v>73</v>
      </c>
      <c r="C148" s="443"/>
      <c r="D148" s="456"/>
      <c r="E148" s="456"/>
      <c r="F148" s="458"/>
      <c r="G148" s="443"/>
      <c r="H148" s="458"/>
      <c r="I148" s="466">
        <f>'BDI - Desonerado'!D25</f>
        <v>0.29899999999999999</v>
      </c>
      <c r="J148" s="467">
        <f>TRUNC(J147*I148,2)</f>
        <v>0.39</v>
      </c>
    </row>
    <row r="149" spans="1:10" ht="15.75" customHeight="1" x14ac:dyDescent="0.2">
      <c r="A149" s="367"/>
      <c r="B149" s="468" t="s">
        <v>74</v>
      </c>
      <c r="C149" s="367"/>
      <c r="D149" s="367"/>
      <c r="E149" s="431"/>
      <c r="F149" s="432"/>
      <c r="G149" s="367"/>
      <c r="H149" s="367"/>
      <c r="I149" s="469" t="s">
        <v>330</v>
      </c>
      <c r="J149" s="470">
        <f>J147+J148</f>
        <v>1.7200000000000002</v>
      </c>
    </row>
    <row r="150" spans="1:10" ht="15.75" customHeight="1" x14ac:dyDescent="0.2"/>
    <row r="151" spans="1:10" ht="15.75" customHeight="1" x14ac:dyDescent="0.2"/>
    <row r="152" spans="1:10" ht="15.75" customHeight="1" x14ac:dyDescent="0.2"/>
    <row r="153" spans="1:10" ht="15.75" customHeight="1" x14ac:dyDescent="0.2"/>
    <row r="154" spans="1:10" ht="15.75" customHeight="1" x14ac:dyDescent="0.2"/>
    <row r="155" spans="1:10" ht="15.75" customHeight="1" x14ac:dyDescent="0.2"/>
    <row r="156" spans="1:10" ht="15.75" customHeight="1" x14ac:dyDescent="0.2"/>
    <row r="157" spans="1:10" ht="15.75" customHeight="1" x14ac:dyDescent="0.2"/>
    <row r="158" spans="1:10" ht="15.75" customHeight="1" x14ac:dyDescent="0.2"/>
    <row r="159" spans="1:10" ht="15.75" customHeight="1" x14ac:dyDescent="0.2"/>
    <row r="160" spans="1:1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1">
    <mergeCell ref="B2:J2"/>
    <mergeCell ref="B3:J3"/>
    <mergeCell ref="B4:J4"/>
    <mergeCell ref="B6:D6"/>
    <mergeCell ref="B12:D12"/>
    <mergeCell ref="B18:D18"/>
    <mergeCell ref="B19:J19"/>
    <mergeCell ref="B71:J71"/>
    <mergeCell ref="B94:I94"/>
    <mergeCell ref="B100:J100"/>
    <mergeCell ref="B112:I112"/>
    <mergeCell ref="B118:J118"/>
    <mergeCell ref="B129:J129"/>
    <mergeCell ref="B139:J139"/>
    <mergeCell ref="B21:D21"/>
    <mergeCell ref="B31:E31"/>
    <mergeCell ref="B37:D37"/>
    <mergeCell ref="B38:J38"/>
    <mergeCell ref="B39:J39"/>
    <mergeCell ref="B41:J41"/>
    <mergeCell ref="B65:I65"/>
  </mergeCells>
  <hyperlinks>
    <hyperlink ref="B19" r:id="rId1" xr:uid="{00000000-0004-0000-0800-000000000000}"/>
  </hyperlinks>
  <printOptions horizontalCentered="1"/>
  <pageMargins left="0.25" right="0.25" top="0.75" bottom="0.75" header="0" footer="0"/>
  <pageSetup paperSize="9" fitToHeight="0" orientation="portrait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  <pageSetUpPr fitToPage="1"/>
  </sheetPr>
  <dimension ref="A1:J998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5.140625" customWidth="1"/>
  </cols>
  <sheetData>
    <row r="1" spans="1:10" ht="23.2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60" customHeight="1" x14ac:dyDescent="0.2">
      <c r="A2" s="43"/>
      <c r="B2" s="898"/>
      <c r="C2" s="883"/>
      <c r="D2" s="883"/>
      <c r="E2" s="883"/>
      <c r="F2" s="883"/>
      <c r="G2" s="883"/>
      <c r="H2" s="883"/>
      <c r="I2" s="883"/>
      <c r="J2" s="885"/>
    </row>
    <row r="3" spans="1:10" ht="12.75" x14ac:dyDescent="0.2">
      <c r="A3" s="44"/>
      <c r="B3" s="899" t="str">
        <f>UPPER(Base!C13)</f>
        <v>EXECUÇÃO DE SERVIÇO DE ESCAVAÇÃO MECÂNICA EM CANAL (NÃO EDIFICADO) COM O USO DE ESCAVADEIRA HIDRÁULICA ANFÍBIA.</v>
      </c>
      <c r="C3" s="883"/>
      <c r="D3" s="883"/>
      <c r="E3" s="883"/>
      <c r="F3" s="883"/>
      <c r="G3" s="883"/>
      <c r="H3" s="883"/>
      <c r="I3" s="883"/>
      <c r="J3" s="885"/>
    </row>
    <row r="4" spans="1:10" ht="12.75" x14ac:dyDescent="0.2">
      <c r="A4" s="45"/>
      <c r="B4" s="900" t="s">
        <v>36</v>
      </c>
      <c r="C4" s="883"/>
      <c r="D4" s="883"/>
      <c r="E4" s="883"/>
      <c r="F4" s="883"/>
      <c r="G4" s="883"/>
      <c r="H4" s="883"/>
      <c r="I4" s="883"/>
      <c r="J4" s="885"/>
    </row>
    <row r="5" spans="1:10" ht="12.75" x14ac:dyDescent="0.2">
      <c r="A5" s="46"/>
      <c r="B5" s="47"/>
      <c r="C5" s="47"/>
      <c r="D5" s="47"/>
      <c r="E5" s="47"/>
      <c r="F5" s="47"/>
      <c r="G5" s="47"/>
      <c r="H5" s="47"/>
      <c r="I5" s="47"/>
      <c r="J5" s="47"/>
    </row>
    <row r="6" spans="1:10" ht="17.25" x14ac:dyDescent="0.2">
      <c r="A6" s="45"/>
      <c r="B6" s="897" t="s">
        <v>37</v>
      </c>
      <c r="C6" s="883"/>
      <c r="D6" s="885"/>
      <c r="E6" s="45"/>
      <c r="F6" s="45"/>
      <c r="G6" s="52"/>
      <c r="H6" s="52"/>
      <c r="I6" s="52"/>
      <c r="J6" s="52"/>
    </row>
    <row r="7" spans="1:10" ht="17.25" customHeight="1" x14ac:dyDescent="0.2">
      <c r="A7" s="45"/>
      <c r="B7" s="49" t="s">
        <v>38</v>
      </c>
      <c r="C7" s="50">
        <f>'ADM - LOCAL'!C10</f>
        <v>25</v>
      </c>
      <c r="D7" s="51" t="s">
        <v>39</v>
      </c>
      <c r="E7" s="47"/>
      <c r="F7" s="47"/>
      <c r="G7" s="52"/>
      <c r="H7" s="52"/>
      <c r="I7" s="52"/>
      <c r="J7" s="52"/>
    </row>
    <row r="8" spans="1:10" ht="17.25" customHeight="1" x14ac:dyDescent="0.2">
      <c r="A8" s="45"/>
      <c r="B8" s="49" t="s">
        <v>40</v>
      </c>
      <c r="C8" s="50">
        <v>8</v>
      </c>
      <c r="D8" s="51" t="s">
        <v>41</v>
      </c>
      <c r="E8" s="47"/>
      <c r="F8" s="47"/>
      <c r="G8" s="52"/>
      <c r="H8" s="52"/>
      <c r="I8" s="52"/>
      <c r="J8" s="52"/>
    </row>
    <row r="9" spans="1:10" ht="17.25" customHeight="1" x14ac:dyDescent="0.2">
      <c r="A9" s="45"/>
      <c r="B9" s="49" t="s">
        <v>42</v>
      </c>
      <c r="C9" s="50">
        <f>C8*60</f>
        <v>480</v>
      </c>
      <c r="D9" s="51" t="s">
        <v>43</v>
      </c>
      <c r="E9" s="47"/>
      <c r="F9" s="47"/>
      <c r="G9" s="52"/>
      <c r="H9" s="52"/>
      <c r="I9" s="52"/>
      <c r="J9" s="52"/>
    </row>
    <row r="10" spans="1:10" ht="12.75" x14ac:dyDescent="0.2">
      <c r="A10" s="44"/>
      <c r="B10" s="53"/>
      <c r="C10" s="53"/>
      <c r="D10" s="53"/>
      <c r="E10" s="53"/>
      <c r="F10" s="53"/>
      <c r="G10" s="47"/>
      <c r="H10" s="47"/>
      <c r="I10" s="47"/>
      <c r="J10" s="44"/>
    </row>
    <row r="11" spans="1:10" ht="12.75" x14ac:dyDescent="0.2">
      <c r="A11" s="44"/>
      <c r="B11" s="896" t="s">
        <v>44</v>
      </c>
      <c r="C11" s="885"/>
      <c r="D11" s="53"/>
      <c r="E11" s="53"/>
      <c r="F11" s="53"/>
      <c r="G11" s="47"/>
      <c r="H11" s="47"/>
      <c r="I11" s="47"/>
      <c r="J11" s="44"/>
    </row>
    <row r="12" spans="1:10" ht="12.75" x14ac:dyDescent="0.2">
      <c r="A12" s="44"/>
      <c r="B12" s="903" t="s">
        <v>45</v>
      </c>
      <c r="C12" s="883"/>
      <c r="D12" s="883"/>
      <c r="E12" s="883"/>
      <c r="F12" s="883"/>
      <c r="G12" s="883"/>
      <c r="H12" s="883"/>
      <c r="I12" s="883"/>
      <c r="J12" s="885"/>
    </row>
    <row r="13" spans="1:10" ht="12.75" x14ac:dyDescent="0.2">
      <c r="A13" s="44"/>
      <c r="B13" s="53"/>
      <c r="C13" s="53"/>
      <c r="D13" s="53"/>
      <c r="E13" s="53"/>
      <c r="F13" s="53"/>
      <c r="G13" s="47"/>
      <c r="H13" s="47"/>
      <c r="I13" s="47"/>
      <c r="J13" s="44"/>
    </row>
    <row r="14" spans="1:10" ht="17.25" hidden="1" x14ac:dyDescent="0.2">
      <c r="A14" s="44"/>
      <c r="B14" s="897" t="s">
        <v>75</v>
      </c>
      <c r="C14" s="883"/>
      <c r="D14" s="883"/>
      <c r="E14" s="883"/>
      <c r="F14" s="883"/>
      <c r="G14" s="883"/>
      <c r="H14" s="883"/>
      <c r="I14" s="883"/>
      <c r="J14" s="885"/>
    </row>
    <row r="15" spans="1:10" ht="36" hidden="1" x14ac:dyDescent="0.2">
      <c r="A15" s="53"/>
      <c r="B15" s="58" t="s">
        <v>76</v>
      </c>
      <c r="C15" s="908" t="s">
        <v>77</v>
      </c>
      <c r="D15" s="885"/>
      <c r="E15" s="58" t="s">
        <v>78</v>
      </c>
      <c r="F15" s="58" t="s">
        <v>79</v>
      </c>
      <c r="G15" s="58" t="s">
        <v>80</v>
      </c>
      <c r="H15" s="58" t="s">
        <v>81</v>
      </c>
      <c r="I15" s="55" t="s">
        <v>82</v>
      </c>
      <c r="J15" s="55" t="s">
        <v>83</v>
      </c>
    </row>
    <row r="16" spans="1:10" ht="12.75" hidden="1" x14ac:dyDescent="0.2">
      <c r="A16" s="53"/>
      <c r="B16" s="57">
        <v>1</v>
      </c>
      <c r="C16" s="904" t="s">
        <v>84</v>
      </c>
      <c r="D16" s="885"/>
      <c r="E16" s="104">
        <f>Produtividade!D28</f>
        <v>22952</v>
      </c>
      <c r="F16" s="105">
        <f>Produtividade!E28</f>
        <v>4.5</v>
      </c>
      <c r="G16" s="57">
        <v>0.01</v>
      </c>
      <c r="H16" s="50">
        <f t="shared" ref="H16:H19" si="0">TRUNC(E16*F16,2)</f>
        <v>103284</v>
      </c>
      <c r="I16" s="50">
        <v>1</v>
      </c>
      <c r="J16" s="50">
        <f t="shared" ref="J16:J19" si="1">TRUNC(G16*H16*I16,2)</f>
        <v>1032.8399999999999</v>
      </c>
    </row>
    <row r="17" spans="1:10" ht="12.75" hidden="1" x14ac:dyDescent="0.2">
      <c r="A17" s="53"/>
      <c r="B17" s="57">
        <v>2</v>
      </c>
      <c r="C17" s="904" t="s">
        <v>85</v>
      </c>
      <c r="D17" s="885"/>
      <c r="E17" s="50">
        <f>Produtividade!D26</f>
        <v>69800</v>
      </c>
      <c r="F17" s="105">
        <f>Produtividade!E26</f>
        <v>20</v>
      </c>
      <c r="G17" s="57">
        <v>0.01</v>
      </c>
      <c r="H17" s="50">
        <f t="shared" si="0"/>
        <v>1396000</v>
      </c>
      <c r="I17" s="50">
        <v>0.3</v>
      </c>
      <c r="J17" s="50">
        <f t="shared" si="1"/>
        <v>4188</v>
      </c>
    </row>
    <row r="18" spans="1:10" ht="12.75" hidden="1" x14ac:dyDescent="0.2">
      <c r="A18" s="53"/>
      <c r="B18" s="57">
        <v>3</v>
      </c>
      <c r="C18" s="904" t="s">
        <v>86</v>
      </c>
      <c r="D18" s="885"/>
      <c r="E18" s="50">
        <f>TRUNC('8. Comp 6. Remoção de Plantas A'!C24*'8. Comp 6. Remoção de Plantas A'!C26,2)</f>
        <v>25600</v>
      </c>
      <c r="F18" s="105">
        <f>'8. Comp 6. Remoção de Plantas A'!C25</f>
        <v>20</v>
      </c>
      <c r="G18" s="57">
        <v>0.01</v>
      </c>
      <c r="H18" s="50">
        <f t="shared" si="0"/>
        <v>512000</v>
      </c>
      <c r="I18" s="50">
        <v>0.3</v>
      </c>
      <c r="J18" s="50">
        <f t="shared" si="1"/>
        <v>1536</v>
      </c>
    </row>
    <row r="19" spans="1:10" ht="12.75" hidden="1" x14ac:dyDescent="0.2">
      <c r="A19" s="53"/>
      <c r="B19" s="57">
        <v>4</v>
      </c>
      <c r="C19" s="904" t="s">
        <v>87</v>
      </c>
      <c r="D19" s="885"/>
      <c r="E19" s="50">
        <f>Produtividade!D27</f>
        <v>69000</v>
      </c>
      <c r="F19" s="105">
        <f>Produtividade!E27</f>
        <v>8</v>
      </c>
      <c r="G19" s="57">
        <v>0.01</v>
      </c>
      <c r="H19" s="50">
        <f t="shared" si="0"/>
        <v>552000</v>
      </c>
      <c r="I19" s="50">
        <v>0.3</v>
      </c>
      <c r="J19" s="50">
        <f t="shared" si="1"/>
        <v>1656</v>
      </c>
    </row>
    <row r="20" spans="1:10" ht="12.75" hidden="1" x14ac:dyDescent="0.2">
      <c r="A20" s="53"/>
      <c r="B20" s="909" t="s">
        <v>88</v>
      </c>
      <c r="C20" s="883"/>
      <c r="D20" s="883"/>
      <c r="E20" s="883"/>
      <c r="F20" s="883"/>
      <c r="G20" s="883"/>
      <c r="H20" s="883"/>
      <c r="I20" s="885"/>
      <c r="J20" s="106">
        <f>TRUNC(SUM(J16:J19),2)</f>
        <v>8412.84</v>
      </c>
    </row>
    <row r="21" spans="1:10" ht="15.75" hidden="1" customHeight="1" x14ac:dyDescent="0.2">
      <c r="A21" s="53"/>
      <c r="B21" s="107"/>
      <c r="C21" s="107"/>
      <c r="D21" s="107"/>
      <c r="E21" s="53"/>
      <c r="F21" s="53"/>
      <c r="G21" s="53"/>
      <c r="H21" s="53"/>
      <c r="I21" s="53"/>
      <c r="J21" s="54">
        <f>(J20/12)/Produtividade!J20</f>
        <v>199.73504273504275</v>
      </c>
    </row>
    <row r="22" spans="1:10" ht="15.75" customHeight="1" x14ac:dyDescent="0.2">
      <c r="A22" s="53"/>
      <c r="B22" s="897" t="s">
        <v>46</v>
      </c>
      <c r="C22" s="883"/>
      <c r="D22" s="885"/>
      <c r="E22" s="53"/>
      <c r="F22" s="53"/>
      <c r="G22" s="53"/>
      <c r="H22" s="53"/>
      <c r="I22" s="53"/>
      <c r="J22" s="54"/>
    </row>
    <row r="23" spans="1:10" ht="15.75" customHeight="1" x14ac:dyDescent="0.2">
      <c r="A23" s="53"/>
      <c r="B23" s="55" t="s">
        <v>47</v>
      </c>
      <c r="C23" s="56">
        <f>Produtividade!D20</f>
        <v>168.15</v>
      </c>
      <c r="D23" s="57" t="s">
        <v>48</v>
      </c>
      <c r="E23" s="47"/>
      <c r="F23" s="53"/>
      <c r="G23" s="53"/>
      <c r="H23" s="53"/>
      <c r="I23" s="53"/>
      <c r="J23" s="44"/>
    </row>
    <row r="24" spans="1:10" ht="15.75" customHeight="1" x14ac:dyDescent="0.2">
      <c r="A24" s="53"/>
      <c r="B24" s="60" t="s">
        <v>358</v>
      </c>
      <c r="C24" s="110">
        <f>Produtividade!D$39</f>
        <v>2625.45</v>
      </c>
      <c r="D24" s="57" t="s">
        <v>50</v>
      </c>
      <c r="E24" s="44"/>
      <c r="F24" s="53"/>
      <c r="G24" s="53"/>
      <c r="H24" s="53"/>
      <c r="I24" s="53"/>
      <c r="J24" s="44"/>
    </row>
    <row r="25" spans="1:10" ht="15.75" customHeight="1" x14ac:dyDescent="0.2">
      <c r="A25" s="53"/>
      <c r="B25" s="58" t="s">
        <v>359</v>
      </c>
      <c r="C25" s="50">
        <f>Produtividade!E39</f>
        <v>8</v>
      </c>
      <c r="D25" s="59" t="s">
        <v>50</v>
      </c>
      <c r="E25" s="44"/>
      <c r="F25" s="53"/>
      <c r="G25" s="53"/>
      <c r="H25" s="53"/>
      <c r="I25" s="53"/>
      <c r="J25" s="44"/>
    </row>
    <row r="26" spans="1:10" ht="15.75" customHeight="1" x14ac:dyDescent="0.2">
      <c r="A26" s="53"/>
      <c r="B26" s="58" t="s">
        <v>360</v>
      </c>
      <c r="C26" s="50">
        <f>Produtividade!F39</f>
        <v>0.1</v>
      </c>
      <c r="D26" s="57" t="s">
        <v>50</v>
      </c>
      <c r="E26" s="44"/>
      <c r="F26" s="53"/>
      <c r="G26" s="53"/>
      <c r="H26" s="53"/>
      <c r="I26" s="53"/>
      <c r="J26" s="44"/>
    </row>
    <row r="27" spans="1:10" ht="15.75" customHeight="1" x14ac:dyDescent="0.2">
      <c r="A27" s="53"/>
      <c r="B27" s="58" t="s">
        <v>361</v>
      </c>
      <c r="C27" s="50">
        <f>Produtividade!G39</f>
        <v>21003.599999999999</v>
      </c>
      <c r="D27" s="57" t="s">
        <v>24</v>
      </c>
      <c r="E27" s="44"/>
      <c r="F27" s="53"/>
      <c r="G27" s="53"/>
      <c r="H27" s="53"/>
      <c r="I27" s="53"/>
      <c r="J27" s="44"/>
    </row>
    <row r="28" spans="1:10" ht="15.75" customHeight="1" x14ac:dyDescent="0.2">
      <c r="A28" s="53"/>
      <c r="B28" s="58" t="s">
        <v>54</v>
      </c>
      <c r="C28" s="50">
        <f>Produtividade!H39</f>
        <v>2100.36</v>
      </c>
      <c r="D28" s="57" t="s">
        <v>14</v>
      </c>
      <c r="E28" s="44"/>
      <c r="F28" s="53"/>
      <c r="G28" s="53"/>
      <c r="H28" s="53"/>
      <c r="I28" s="53"/>
      <c r="J28" s="44"/>
    </row>
    <row r="29" spans="1:10" ht="15.75" customHeight="1" x14ac:dyDescent="0.2">
      <c r="A29" s="53"/>
      <c r="B29" s="58" t="s">
        <v>61</v>
      </c>
      <c r="C29" s="61">
        <f>Produtividade!M40</f>
        <v>1</v>
      </c>
      <c r="D29" s="57" t="s">
        <v>62</v>
      </c>
      <c r="E29" s="44"/>
      <c r="F29" s="53"/>
      <c r="G29" s="53"/>
      <c r="H29" s="53"/>
      <c r="I29" s="53"/>
      <c r="J29" s="44"/>
    </row>
    <row r="30" spans="1:10" ht="15.75" customHeight="1" x14ac:dyDescent="0.2">
      <c r="A30" s="53"/>
      <c r="B30" s="45"/>
      <c r="C30" s="46"/>
      <c r="D30" s="46"/>
      <c r="E30" s="44"/>
      <c r="F30" s="53"/>
      <c r="G30" s="53"/>
      <c r="H30" s="53"/>
      <c r="I30" s="53"/>
      <c r="J30" s="44"/>
    </row>
    <row r="31" spans="1:10" ht="15.75" customHeight="1" x14ac:dyDescent="0.2">
      <c r="A31" s="53"/>
      <c r="B31" s="905" t="s">
        <v>92</v>
      </c>
      <c r="C31" s="906"/>
      <c r="D31" s="906"/>
      <c r="E31" s="907"/>
      <c r="F31" s="44"/>
      <c r="G31" s="44"/>
      <c r="H31" s="53"/>
      <c r="I31" s="53"/>
      <c r="J31" s="44"/>
    </row>
    <row r="32" spans="1:10" ht="15.75" customHeight="1" x14ac:dyDescent="0.2">
      <c r="A32" s="53"/>
      <c r="B32" s="128" t="s">
        <v>93</v>
      </c>
      <c r="C32" s="129" t="s">
        <v>94</v>
      </c>
      <c r="D32" s="129" t="s">
        <v>95</v>
      </c>
      <c r="E32" s="130" t="s">
        <v>88</v>
      </c>
      <c r="F32" s="44"/>
      <c r="G32" s="44"/>
      <c r="H32" s="53"/>
      <c r="I32" s="53"/>
      <c r="J32" s="44"/>
    </row>
    <row r="33" spans="1:10" ht="15.75" customHeight="1" x14ac:dyDescent="0.2">
      <c r="A33" s="44"/>
      <c r="B33" s="131" t="s">
        <v>96</v>
      </c>
      <c r="C33" s="132">
        <v>1</v>
      </c>
      <c r="D33" s="133">
        <v>0</v>
      </c>
      <c r="E33" s="134">
        <f>C33+D33</f>
        <v>1</v>
      </c>
      <c r="F33" s="3"/>
      <c r="G33" s="44"/>
      <c r="H33" s="44"/>
      <c r="I33" s="44"/>
      <c r="J33" s="44"/>
    </row>
    <row r="34" spans="1:10" ht="15.75" customHeight="1" x14ac:dyDescent="0.2">
      <c r="A34" s="44"/>
      <c r="B34" s="135" t="s">
        <v>97</v>
      </c>
      <c r="C34" s="129" t="s">
        <v>98</v>
      </c>
      <c r="D34" s="136" t="s">
        <v>98</v>
      </c>
      <c r="E34" s="137">
        <f>E33</f>
        <v>1</v>
      </c>
      <c r="F34" s="138"/>
      <c r="G34" s="44"/>
      <c r="H34" s="44"/>
      <c r="I34" s="44"/>
      <c r="J34" s="44"/>
    </row>
    <row r="35" spans="1:10" ht="15.75" customHeight="1" x14ac:dyDescent="0.2">
      <c r="A35" s="44"/>
      <c r="B35" s="3"/>
      <c r="C35" s="44"/>
      <c r="D35" s="3"/>
      <c r="E35" s="3"/>
      <c r="F35" s="3"/>
      <c r="G35" s="44"/>
      <c r="H35" s="44"/>
      <c r="I35" s="44"/>
      <c r="J35" s="44"/>
    </row>
    <row r="36" spans="1:10" ht="15.75" customHeight="1" x14ac:dyDescent="0.2">
      <c r="A36" s="44"/>
      <c r="B36" s="905" t="s">
        <v>99</v>
      </c>
      <c r="C36" s="906"/>
      <c r="D36" s="906"/>
      <c r="E36" s="907"/>
      <c r="F36" s="3"/>
      <c r="G36" s="44"/>
      <c r="H36" s="44"/>
      <c r="I36" s="44"/>
      <c r="J36" s="44"/>
    </row>
    <row r="37" spans="1:10" ht="15.75" customHeight="1" x14ac:dyDescent="0.2">
      <c r="A37" s="44"/>
      <c r="B37" s="128" t="s">
        <v>93</v>
      </c>
      <c r="C37" s="129" t="s">
        <v>94</v>
      </c>
      <c r="D37" s="129" t="s">
        <v>95</v>
      </c>
      <c r="E37" s="130" t="s">
        <v>88</v>
      </c>
      <c r="F37" s="3"/>
      <c r="G37" s="44"/>
      <c r="H37" s="44"/>
      <c r="I37" s="44"/>
      <c r="J37" s="44"/>
    </row>
    <row r="38" spans="1:10" ht="15.75" customHeight="1" x14ac:dyDescent="0.2">
      <c r="A38" s="44"/>
      <c r="B38" s="131" t="s">
        <v>362</v>
      </c>
      <c r="C38" s="132">
        <v>1</v>
      </c>
      <c r="D38" s="133">
        <v>0</v>
      </c>
      <c r="E38" s="134">
        <f>C38+D38</f>
        <v>1</v>
      </c>
      <c r="F38" s="3"/>
      <c r="G38" s="44"/>
      <c r="H38" s="44"/>
      <c r="I38" s="44"/>
      <c r="J38" s="44"/>
    </row>
    <row r="39" spans="1:10" ht="15.75" customHeight="1" x14ac:dyDescent="0.2">
      <c r="A39" s="44"/>
      <c r="B39" s="135" t="s">
        <v>97</v>
      </c>
      <c r="C39" s="129" t="s">
        <v>98</v>
      </c>
      <c r="D39" s="136" t="s">
        <v>98</v>
      </c>
      <c r="E39" s="137">
        <f>E38</f>
        <v>1</v>
      </c>
      <c r="F39" s="3"/>
      <c r="G39" s="44"/>
      <c r="H39" s="44"/>
      <c r="I39" s="44"/>
      <c r="J39" s="44"/>
    </row>
    <row r="40" spans="1:10" ht="15.75" customHeight="1" x14ac:dyDescent="0.2">
      <c r="A40" s="3"/>
      <c r="B40" s="3"/>
      <c r="C40" s="3"/>
      <c r="D40" s="3"/>
      <c r="E40" s="3"/>
      <c r="F40" s="139"/>
      <c r="G40" s="139"/>
      <c r="H40" s="139"/>
      <c r="I40" s="139"/>
      <c r="J40" s="3"/>
    </row>
    <row r="41" spans="1:10" ht="15.75" customHeight="1" x14ac:dyDescent="0.2">
      <c r="A41" s="3"/>
      <c r="B41" s="140" t="s">
        <v>100</v>
      </c>
      <c r="C41" s="141"/>
      <c r="D41" s="141"/>
      <c r="E41" s="142" t="s">
        <v>101</v>
      </c>
      <c r="F41" s="141"/>
      <c r="G41" s="142" t="s">
        <v>102</v>
      </c>
      <c r="H41" s="141"/>
      <c r="I41" s="143" t="s">
        <v>67</v>
      </c>
      <c r="J41" s="44"/>
    </row>
    <row r="42" spans="1:10" ht="15.75" customHeight="1" x14ac:dyDescent="0.2">
      <c r="A42" s="3"/>
      <c r="B42" s="144" t="s">
        <v>103</v>
      </c>
      <c r="C42" s="144"/>
      <c r="D42" s="144"/>
      <c r="E42" s="133">
        <v>1</v>
      </c>
      <c r="F42" s="133" t="s">
        <v>104</v>
      </c>
      <c r="G42" s="145">
        <f>'Insumos, Materiais e Equipament'!D7</f>
        <v>4628.72</v>
      </c>
      <c r="H42" s="146" t="s">
        <v>105</v>
      </c>
      <c r="I42" s="145">
        <f>G42*E42</f>
        <v>4628.72</v>
      </c>
      <c r="J42" s="44"/>
    </row>
    <row r="43" spans="1:10" ht="15.75" customHeight="1" x14ac:dyDescent="0.2">
      <c r="A43" s="3"/>
      <c r="B43" s="144" t="s">
        <v>106</v>
      </c>
      <c r="C43" s="144"/>
      <c r="D43" s="144"/>
      <c r="E43" s="133">
        <v>0</v>
      </c>
      <c r="F43" s="133" t="s">
        <v>104</v>
      </c>
      <c r="G43" s="147">
        <f>G42/220*1.5</f>
        <v>31.55945454545455</v>
      </c>
      <c r="H43" s="146" t="s">
        <v>105</v>
      </c>
      <c r="I43" s="148">
        <f>E43*G43</f>
        <v>0</v>
      </c>
      <c r="J43" s="44"/>
    </row>
    <row r="44" spans="1:10" ht="15.75" customHeight="1" x14ac:dyDescent="0.2">
      <c r="A44" s="3"/>
      <c r="B44" s="144" t="s">
        <v>107</v>
      </c>
      <c r="C44" s="144"/>
      <c r="D44" s="149">
        <v>0</v>
      </c>
      <c r="E44" s="133">
        <v>1</v>
      </c>
      <c r="F44" s="133" t="s">
        <v>104</v>
      </c>
      <c r="G44" s="146">
        <f>G42*D44</f>
        <v>0</v>
      </c>
      <c r="H44" s="146" t="s">
        <v>105</v>
      </c>
      <c r="I44" s="145">
        <f>G44*D44</f>
        <v>0</v>
      </c>
      <c r="J44" s="44"/>
    </row>
    <row r="45" spans="1:10" ht="15.75" customHeight="1" x14ac:dyDescent="0.2">
      <c r="A45" s="3"/>
      <c r="B45" s="144" t="s">
        <v>108</v>
      </c>
      <c r="C45" s="144"/>
      <c r="D45" s="144"/>
      <c r="E45" s="144"/>
      <c r="F45" s="133" t="s">
        <v>104</v>
      </c>
      <c r="G45" s="147">
        <f>G42/220*2*8</f>
        <v>336.63418181818184</v>
      </c>
      <c r="H45" s="146" t="s">
        <v>105</v>
      </c>
      <c r="I45" s="145" t="s">
        <v>98</v>
      </c>
      <c r="J45" s="44"/>
    </row>
    <row r="46" spans="1:10" ht="15.75" customHeight="1" x14ac:dyDescent="0.2">
      <c r="A46" s="3"/>
      <c r="B46" s="144" t="s">
        <v>109</v>
      </c>
      <c r="C46" s="144"/>
      <c r="D46" s="144"/>
      <c r="E46" s="133">
        <v>0</v>
      </c>
      <c r="F46" s="133" t="s">
        <v>104</v>
      </c>
      <c r="G46" s="147">
        <f>G42*14.48%</f>
        <v>670.23865600000011</v>
      </c>
      <c r="H46" s="146" t="s">
        <v>105</v>
      </c>
      <c r="I46" s="145">
        <f>G46*E46</f>
        <v>0</v>
      </c>
      <c r="J46" s="44"/>
    </row>
    <row r="47" spans="1:10" ht="15.75" customHeight="1" x14ac:dyDescent="0.2">
      <c r="A47" s="3"/>
      <c r="B47" s="144" t="s">
        <v>110</v>
      </c>
      <c r="C47" s="144"/>
      <c r="D47" s="150">
        <f>'Encargos Sociais'!C44</f>
        <v>0.84350000000000003</v>
      </c>
      <c r="E47" s="144"/>
      <c r="F47" s="144"/>
      <c r="G47" s="144"/>
      <c r="H47" s="146" t="s">
        <v>105</v>
      </c>
      <c r="I47" s="145">
        <f>D47*G42</f>
        <v>3904.3253200000004</v>
      </c>
      <c r="J47" s="44"/>
    </row>
    <row r="48" spans="1:10" ht="15.75" customHeight="1" x14ac:dyDescent="0.2">
      <c r="A48" s="3"/>
      <c r="B48" s="144" t="s">
        <v>111</v>
      </c>
      <c r="C48" s="144"/>
      <c r="D48" s="144"/>
      <c r="E48" s="133">
        <v>1</v>
      </c>
      <c r="F48" s="133" t="s">
        <v>104</v>
      </c>
      <c r="G48" s="146" t="s">
        <v>98</v>
      </c>
      <c r="H48" s="146" t="s">
        <v>105</v>
      </c>
      <c r="I48" s="145" t="s">
        <v>98</v>
      </c>
      <c r="J48" s="44"/>
    </row>
    <row r="49" spans="1:10" ht="15.75" customHeight="1" x14ac:dyDescent="0.2">
      <c r="A49" s="3"/>
      <c r="B49" s="144" t="s">
        <v>112</v>
      </c>
      <c r="C49" s="144"/>
      <c r="D49" s="150">
        <v>0</v>
      </c>
      <c r="E49" s="133">
        <v>1</v>
      </c>
      <c r="F49" s="144"/>
      <c r="G49" s="146" t="s">
        <v>98</v>
      </c>
      <c r="H49" s="146" t="s">
        <v>105</v>
      </c>
      <c r="I49" s="145" t="s">
        <v>98</v>
      </c>
      <c r="J49" s="44"/>
    </row>
    <row r="50" spans="1:10" ht="15.75" customHeight="1" x14ac:dyDescent="0.2">
      <c r="A50" s="3"/>
      <c r="B50" s="151" t="s">
        <v>113</v>
      </c>
      <c r="C50" s="152"/>
      <c r="D50" s="152"/>
      <c r="E50" s="471">
        <f>C33</f>
        <v>1</v>
      </c>
      <c r="F50" s="153" t="s">
        <v>104</v>
      </c>
      <c r="G50" s="154">
        <f>SUM(I42:I49)</f>
        <v>8533.0453200000011</v>
      </c>
      <c r="H50" s="152"/>
      <c r="I50" s="155"/>
      <c r="J50" s="156">
        <f>G50*E50</f>
        <v>8533.0453200000011</v>
      </c>
    </row>
    <row r="51" spans="1:10" ht="15.75" customHeight="1" x14ac:dyDescent="0.2">
      <c r="A51" s="3"/>
      <c r="B51" s="107"/>
      <c r="C51" s="107"/>
      <c r="D51" s="107"/>
      <c r="E51" s="107"/>
      <c r="F51" s="107"/>
      <c r="G51" s="107"/>
      <c r="H51" s="107"/>
      <c r="I51" s="107"/>
      <c r="J51" s="3"/>
    </row>
    <row r="52" spans="1:10" ht="15.75" customHeight="1" x14ac:dyDescent="0.2">
      <c r="A52" s="44"/>
      <c r="B52" s="140" t="s">
        <v>100</v>
      </c>
      <c r="C52" s="141"/>
      <c r="D52" s="141"/>
      <c r="E52" s="142" t="s">
        <v>101</v>
      </c>
      <c r="F52" s="141"/>
      <c r="G52" s="157" t="s">
        <v>114</v>
      </c>
      <c r="H52" s="141"/>
      <c r="I52" s="143" t="s">
        <v>67</v>
      </c>
      <c r="J52" s="44"/>
    </row>
    <row r="53" spans="1:10" ht="15.75" customHeight="1" x14ac:dyDescent="0.2">
      <c r="A53" s="44"/>
      <c r="B53" s="144"/>
      <c r="C53" s="144" t="s">
        <v>115</v>
      </c>
      <c r="D53" s="158"/>
      <c r="E53" s="159">
        <v>2</v>
      </c>
      <c r="F53" s="144" t="s">
        <v>116</v>
      </c>
      <c r="G53" s="160">
        <f>'Banco de Preços'!$I$10</f>
        <v>88.73</v>
      </c>
      <c r="H53" s="144" t="s">
        <v>117</v>
      </c>
      <c r="I53" s="161">
        <f t="shared" ref="I53:I58" si="2">E53*G53/12</f>
        <v>14.788333333333334</v>
      </c>
      <c r="J53" s="44"/>
    </row>
    <row r="54" spans="1:10" ht="15.75" customHeight="1" x14ac:dyDescent="0.2">
      <c r="A54" s="44"/>
      <c r="B54" s="144"/>
      <c r="C54" s="144" t="s">
        <v>118</v>
      </c>
      <c r="D54" s="158"/>
      <c r="E54" s="159">
        <v>2</v>
      </c>
      <c r="F54" s="144" t="s">
        <v>119</v>
      </c>
      <c r="G54" s="160">
        <f>'Banco de Preços'!$I$11</f>
        <v>19.559999999999999</v>
      </c>
      <c r="H54" s="144" t="s">
        <v>120</v>
      </c>
      <c r="I54" s="161">
        <f t="shared" si="2"/>
        <v>3.26</v>
      </c>
      <c r="J54" s="44"/>
    </row>
    <row r="55" spans="1:10" ht="15.75" customHeight="1" x14ac:dyDescent="0.2">
      <c r="A55" s="44"/>
      <c r="B55" s="144"/>
      <c r="C55" s="144" t="s">
        <v>181</v>
      </c>
      <c r="D55" s="158"/>
      <c r="E55" s="159">
        <v>2</v>
      </c>
      <c r="F55" s="144" t="s">
        <v>122</v>
      </c>
      <c r="G55" s="160">
        <f>'Insumos, Materiais e Equipament'!$D$23</f>
        <v>70.099999999999994</v>
      </c>
      <c r="H55" s="144" t="s">
        <v>120</v>
      </c>
      <c r="I55" s="161">
        <f t="shared" si="2"/>
        <v>11.683333333333332</v>
      </c>
      <c r="J55" s="44"/>
    </row>
    <row r="56" spans="1:10" ht="15.75" customHeight="1" x14ac:dyDescent="0.2">
      <c r="A56" s="44"/>
      <c r="B56" s="144"/>
      <c r="C56" s="144" t="s">
        <v>123</v>
      </c>
      <c r="D56" s="158"/>
      <c r="E56" s="159">
        <v>2</v>
      </c>
      <c r="F56" s="144" t="s">
        <v>122</v>
      </c>
      <c r="G56" s="160">
        <f>'Insumos, Materiais e Equipament'!$D$51</f>
        <v>49.11</v>
      </c>
      <c r="H56" s="144" t="s">
        <v>120</v>
      </c>
      <c r="I56" s="161">
        <f t="shared" si="2"/>
        <v>8.1850000000000005</v>
      </c>
      <c r="J56" s="44"/>
    </row>
    <row r="57" spans="1:10" ht="15.75" customHeight="1" x14ac:dyDescent="0.2">
      <c r="A57" s="44"/>
      <c r="B57" s="144"/>
      <c r="C57" s="144" t="s">
        <v>182</v>
      </c>
      <c r="D57" s="158"/>
      <c r="E57" s="159">
        <v>2</v>
      </c>
      <c r="F57" s="144" t="s">
        <v>122</v>
      </c>
      <c r="G57" s="160">
        <f>'Banco de Preços'!$I$8</f>
        <v>49.5</v>
      </c>
      <c r="H57" s="144" t="s">
        <v>120</v>
      </c>
      <c r="I57" s="161">
        <f t="shared" si="2"/>
        <v>8.25</v>
      </c>
      <c r="J57" s="44"/>
    </row>
    <row r="58" spans="1:10" ht="15.75" customHeight="1" x14ac:dyDescent="0.2">
      <c r="A58" s="44"/>
      <c r="B58" s="144"/>
      <c r="C58" s="144" t="s">
        <v>125</v>
      </c>
      <c r="D58" s="158"/>
      <c r="E58" s="159">
        <v>2</v>
      </c>
      <c r="F58" s="144" t="s">
        <v>119</v>
      </c>
      <c r="G58" s="160">
        <f>'Banco de Preços'!$I$37</f>
        <v>26.16</v>
      </c>
      <c r="H58" s="144" t="s">
        <v>120</v>
      </c>
      <c r="I58" s="161">
        <f t="shared" si="2"/>
        <v>4.3600000000000003</v>
      </c>
      <c r="J58" s="141"/>
    </row>
    <row r="59" spans="1:10" ht="15.75" customHeight="1" x14ac:dyDescent="0.2">
      <c r="A59" s="44"/>
      <c r="B59" s="152" t="s">
        <v>126</v>
      </c>
      <c r="C59" s="152"/>
      <c r="D59" s="162"/>
      <c r="E59" s="163"/>
      <c r="F59" s="152" t="s">
        <v>127</v>
      </c>
      <c r="G59" s="164">
        <f>C33</f>
        <v>1</v>
      </c>
      <c r="H59" s="153" t="s">
        <v>128</v>
      </c>
      <c r="I59" s="165">
        <f>SUM(I53:I58)</f>
        <v>50.526666666666664</v>
      </c>
      <c r="J59" s="166">
        <f>I59*G59</f>
        <v>50.526666666666664</v>
      </c>
    </row>
    <row r="60" spans="1:10" ht="15.75" customHeight="1" x14ac:dyDescent="0.2">
      <c r="A60" s="44"/>
      <c r="B60" s="44"/>
      <c r="C60" s="44"/>
      <c r="D60" s="167"/>
      <c r="E60" s="168"/>
      <c r="F60" s="44"/>
      <c r="G60" s="169"/>
      <c r="H60" s="46"/>
      <c r="I60" s="170"/>
      <c r="J60" s="171"/>
    </row>
    <row r="61" spans="1:10" ht="15.75" customHeight="1" x14ac:dyDescent="0.2">
      <c r="A61" s="172"/>
      <c r="B61" s="140" t="s">
        <v>127</v>
      </c>
      <c r="C61" s="141"/>
      <c r="D61" s="141"/>
      <c r="E61" s="142" t="s">
        <v>101</v>
      </c>
      <c r="F61" s="141"/>
      <c r="G61" s="142" t="s">
        <v>102</v>
      </c>
      <c r="H61" s="141"/>
      <c r="I61" s="143" t="s">
        <v>67</v>
      </c>
      <c r="J61" s="173"/>
    </row>
    <row r="62" spans="1:10" ht="15.75" customHeight="1" x14ac:dyDescent="0.2">
      <c r="A62" s="172"/>
      <c r="B62" s="144" t="s">
        <v>130</v>
      </c>
      <c r="C62" s="144"/>
      <c r="D62" s="144"/>
      <c r="E62" s="174">
        <v>1</v>
      </c>
      <c r="F62" s="133" t="s">
        <v>131</v>
      </c>
      <c r="G62" s="161">
        <f>'Insumos, Materiais e Equipament'!$D$16</f>
        <v>375</v>
      </c>
      <c r="H62" s="146" t="s">
        <v>105</v>
      </c>
      <c r="I62" s="161">
        <f>E62*G62</f>
        <v>375</v>
      </c>
      <c r="J62" s="173"/>
    </row>
    <row r="63" spans="1:10" ht="15.75" customHeight="1" x14ac:dyDescent="0.2">
      <c r="A63" s="172"/>
      <c r="B63" s="152" t="s">
        <v>132</v>
      </c>
      <c r="C63" s="152"/>
      <c r="D63" s="152"/>
      <c r="E63" s="175">
        <f>E62</f>
        <v>1</v>
      </c>
      <c r="F63" s="153" t="s">
        <v>131</v>
      </c>
      <c r="G63" s="165">
        <f>$C$7*'Insumos, Materiais e Equipament'!$D$17*2-0.06*G42</f>
        <v>-37.72320000000002</v>
      </c>
      <c r="H63" s="176" t="s">
        <v>105</v>
      </c>
      <c r="I63" s="165">
        <v>0</v>
      </c>
      <c r="J63" s="44"/>
    </row>
    <row r="64" spans="1:10" ht="15.75" customHeight="1" x14ac:dyDescent="0.2">
      <c r="A64" s="172"/>
      <c r="B64" s="152" t="s">
        <v>113</v>
      </c>
      <c r="C64" s="152"/>
      <c r="D64" s="162"/>
      <c r="E64" s="175">
        <f>C33</f>
        <v>1</v>
      </c>
      <c r="F64" s="153" t="s">
        <v>131</v>
      </c>
      <c r="G64" s="165">
        <f>TRUNC(SUM(I62:I63),2)</f>
        <v>375</v>
      </c>
      <c r="H64" s="152"/>
      <c r="I64" s="178" t="s">
        <v>105</v>
      </c>
      <c r="J64" s="166">
        <f>G64*E64</f>
        <v>375</v>
      </c>
    </row>
    <row r="65" spans="1:10" ht="15.75" customHeight="1" x14ac:dyDescent="0.2">
      <c r="A65" s="3"/>
      <c r="B65" s="107"/>
      <c r="C65" s="107"/>
      <c r="D65" s="107"/>
      <c r="E65" s="107"/>
      <c r="F65" s="107"/>
      <c r="G65" s="107"/>
      <c r="H65" s="107"/>
      <c r="I65" s="107"/>
      <c r="J65" s="3"/>
    </row>
    <row r="66" spans="1:10" ht="15.75" customHeight="1" x14ac:dyDescent="0.2">
      <c r="A66" s="3"/>
      <c r="B66" s="905" t="s">
        <v>133</v>
      </c>
      <c r="C66" s="906"/>
      <c r="D66" s="179" t="s">
        <v>134</v>
      </c>
      <c r="E66" s="179" t="s">
        <v>135</v>
      </c>
      <c r="F66" s="179"/>
      <c r="G66" s="179" t="s">
        <v>136</v>
      </c>
      <c r="H66" s="179"/>
      <c r="I66" s="897" t="s">
        <v>137</v>
      </c>
      <c r="J66" s="885"/>
    </row>
    <row r="67" spans="1:10" ht="15.75" customHeight="1" x14ac:dyDescent="0.2">
      <c r="A67" s="3"/>
      <c r="B67" s="915" t="s">
        <v>363</v>
      </c>
      <c r="C67" s="916"/>
      <c r="D67" s="919">
        <f>C7*C8</f>
        <v>200</v>
      </c>
      <c r="E67" s="180" t="s">
        <v>138</v>
      </c>
      <c r="F67" s="180" t="s">
        <v>139</v>
      </c>
      <c r="G67" s="180" t="s">
        <v>138</v>
      </c>
      <c r="H67" s="180" t="s">
        <v>139</v>
      </c>
      <c r="I67" s="921">
        <f>(D67*E68)*G68+(D67*F68)*H68</f>
        <v>99771.74</v>
      </c>
      <c r="J67" s="916"/>
    </row>
    <row r="68" spans="1:10" ht="15.75" customHeight="1" x14ac:dyDescent="0.2">
      <c r="A68" s="3"/>
      <c r="B68" s="917"/>
      <c r="C68" s="918"/>
      <c r="D68" s="920"/>
      <c r="E68" s="181">
        <v>0.9</v>
      </c>
      <c r="F68" s="181">
        <f>1-E68</f>
        <v>9.9999999999999978E-2</v>
      </c>
      <c r="G68" s="182">
        <f>I111</f>
        <v>538.63800000000003</v>
      </c>
      <c r="H68" s="182">
        <f>I112</f>
        <v>140.845</v>
      </c>
      <c r="I68" s="917"/>
      <c r="J68" s="918"/>
    </row>
    <row r="69" spans="1:10" ht="15.75" customHeight="1" x14ac:dyDescent="0.2">
      <c r="A69" s="3"/>
      <c r="B69" s="912" t="s">
        <v>140</v>
      </c>
      <c r="C69" s="883"/>
      <c r="D69" s="883"/>
      <c r="E69" s="883"/>
      <c r="F69" s="883"/>
      <c r="G69" s="883"/>
      <c r="H69" s="885"/>
      <c r="I69" s="922">
        <f>C29</f>
        <v>1</v>
      </c>
      <c r="J69" s="885"/>
    </row>
    <row r="70" spans="1:10" ht="15.75" customHeight="1" x14ac:dyDescent="0.2">
      <c r="A70" s="3"/>
      <c r="B70" s="912" t="s">
        <v>141</v>
      </c>
      <c r="C70" s="883"/>
      <c r="D70" s="883"/>
      <c r="E70" s="883"/>
      <c r="F70" s="883"/>
      <c r="G70" s="883"/>
      <c r="H70" s="885"/>
      <c r="I70" s="911">
        <f>I67*I69</f>
        <v>99771.74</v>
      </c>
      <c r="J70" s="885"/>
    </row>
    <row r="71" spans="1:10" ht="15.7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ht="15.75" customHeight="1" x14ac:dyDescent="0.2">
      <c r="A72" s="3"/>
      <c r="B72" s="905" t="s">
        <v>142</v>
      </c>
      <c r="C72" s="906"/>
      <c r="D72" s="906"/>
      <c r="E72" s="906"/>
      <c r="F72" s="179" t="s">
        <v>94</v>
      </c>
      <c r="G72" s="905" t="s">
        <v>143</v>
      </c>
      <c r="H72" s="906"/>
      <c r="I72" s="897" t="s">
        <v>137</v>
      </c>
      <c r="J72" s="885"/>
    </row>
    <row r="73" spans="1:10" ht="15.75" customHeight="1" x14ac:dyDescent="0.2">
      <c r="A73" s="3"/>
      <c r="B73" s="913" t="s">
        <v>100</v>
      </c>
      <c r="C73" s="883"/>
      <c r="D73" s="883"/>
      <c r="E73" s="885"/>
      <c r="F73" s="183">
        <f>C33</f>
        <v>1</v>
      </c>
      <c r="G73" s="914">
        <f>SUM(J64,J59,J50)</f>
        <v>8958.5719866666677</v>
      </c>
      <c r="H73" s="885"/>
      <c r="I73" s="914">
        <f>G73*F73</f>
        <v>8958.5719866666677</v>
      </c>
      <c r="J73" s="885"/>
    </row>
    <row r="74" spans="1:10" ht="15.75" customHeight="1" x14ac:dyDescent="0.2">
      <c r="A74" s="3"/>
      <c r="B74" s="912" t="s">
        <v>144</v>
      </c>
      <c r="C74" s="883"/>
      <c r="D74" s="883"/>
      <c r="E74" s="883"/>
      <c r="F74" s="883"/>
      <c r="G74" s="883"/>
      <c r="H74" s="885"/>
      <c r="I74" s="914">
        <f>I73</f>
        <v>8958.5719866666677</v>
      </c>
      <c r="J74" s="885"/>
    </row>
    <row r="75" spans="1:10" ht="15.75" customHeight="1" x14ac:dyDescent="0.2">
      <c r="A75" s="3"/>
      <c r="B75" s="912" t="s">
        <v>68</v>
      </c>
      <c r="C75" s="883"/>
      <c r="D75" s="883"/>
      <c r="E75" s="883"/>
      <c r="F75" s="883"/>
      <c r="G75" s="883"/>
      <c r="H75" s="885"/>
      <c r="I75" s="914">
        <f>ROUND(I70+I74,2)</f>
        <v>108730.31</v>
      </c>
      <c r="J75" s="885"/>
    </row>
    <row r="76" spans="1:10" ht="15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ht="15.75" customHeight="1" x14ac:dyDescent="0.2">
      <c r="A77" s="3"/>
      <c r="B77" s="897" t="s">
        <v>145</v>
      </c>
      <c r="C77" s="883"/>
      <c r="D77" s="883"/>
      <c r="E77" s="883"/>
      <c r="F77" s="883"/>
      <c r="G77" s="883"/>
      <c r="H77" s="883"/>
      <c r="I77" s="883"/>
      <c r="J77" s="885"/>
    </row>
    <row r="78" spans="1:10" ht="15.75" customHeight="1" x14ac:dyDescent="0.2">
      <c r="A78" s="3"/>
      <c r="B78" s="897" t="str">
        <f>B38</f>
        <v>Escavadeira Hidráulica anfíbia</v>
      </c>
      <c r="C78" s="883"/>
      <c r="D78" s="883"/>
      <c r="E78" s="883"/>
      <c r="F78" s="883"/>
      <c r="G78" s="883"/>
      <c r="H78" s="883"/>
      <c r="I78" s="883"/>
      <c r="J78" s="885"/>
    </row>
    <row r="79" spans="1:10" ht="15.75" customHeight="1" x14ac:dyDescent="0.2">
      <c r="A79" s="3"/>
      <c r="B79" s="184"/>
      <c r="C79" s="185" t="s">
        <v>146</v>
      </c>
      <c r="D79" s="185" t="s">
        <v>147</v>
      </c>
      <c r="E79" s="910"/>
      <c r="F79" s="883"/>
      <c r="G79" s="883"/>
      <c r="H79" s="883"/>
      <c r="I79" s="883"/>
      <c r="J79" s="885"/>
    </row>
    <row r="80" spans="1:10" ht="15.75" customHeight="1" x14ac:dyDescent="0.2">
      <c r="A80" s="3"/>
      <c r="B80" s="186" t="s">
        <v>148</v>
      </c>
      <c r="C80" s="187">
        <f>'Insumos, Materiais e Equipament'!D64</f>
        <v>2882970</v>
      </c>
      <c r="D80" s="184"/>
      <c r="E80" s="910"/>
      <c r="F80" s="883"/>
      <c r="G80" s="883"/>
      <c r="H80" s="883"/>
      <c r="I80" s="883"/>
      <c r="J80" s="885"/>
    </row>
    <row r="81" spans="1:10" ht="15.75" customHeight="1" x14ac:dyDescent="0.2">
      <c r="A81" s="3"/>
      <c r="B81" s="186" t="s">
        <v>149</v>
      </c>
      <c r="C81" s="187">
        <f>C80*E81</f>
        <v>864891</v>
      </c>
      <c r="D81" s="184"/>
      <c r="E81" s="910">
        <v>0.3</v>
      </c>
      <c r="F81" s="883"/>
      <c r="G81" s="883"/>
      <c r="H81" s="883"/>
      <c r="I81" s="883"/>
      <c r="J81" s="885"/>
    </row>
    <row r="82" spans="1:10" ht="15.75" customHeight="1" x14ac:dyDescent="0.2">
      <c r="A82" s="3"/>
      <c r="B82" s="186" t="s">
        <v>150</v>
      </c>
      <c r="C82" s="187">
        <v>5</v>
      </c>
      <c r="D82" s="188"/>
      <c r="E82" s="910" t="s">
        <v>151</v>
      </c>
      <c r="F82" s="883"/>
      <c r="G82" s="883"/>
      <c r="H82" s="883"/>
      <c r="I82" s="883"/>
      <c r="J82" s="885"/>
    </row>
    <row r="83" spans="1:10" ht="15.75" customHeight="1" x14ac:dyDescent="0.2">
      <c r="A83" s="3"/>
      <c r="B83" s="186" t="s">
        <v>152</v>
      </c>
      <c r="C83" s="187">
        <f>190*5*12</f>
        <v>11400</v>
      </c>
      <c r="D83" s="188"/>
      <c r="E83" s="910" t="s">
        <v>41</v>
      </c>
      <c r="F83" s="883"/>
      <c r="G83" s="883"/>
      <c r="H83" s="883"/>
      <c r="I83" s="883"/>
      <c r="J83" s="885"/>
    </row>
    <row r="84" spans="1:10" ht="15.75" customHeight="1" x14ac:dyDescent="0.2">
      <c r="A84" s="3"/>
      <c r="B84" s="186" t="s">
        <v>153</v>
      </c>
      <c r="C84" s="187">
        <f>D67*12</f>
        <v>2400</v>
      </c>
      <c r="D84" s="188"/>
      <c r="E84" s="910" t="s">
        <v>41</v>
      </c>
      <c r="F84" s="883"/>
      <c r="G84" s="883"/>
      <c r="H84" s="883"/>
      <c r="I84" s="883"/>
      <c r="J84" s="885"/>
    </row>
    <row r="85" spans="1:10" ht="15.75" customHeight="1" x14ac:dyDescent="0.2">
      <c r="A85" s="3"/>
      <c r="B85" s="186" t="s">
        <v>154</v>
      </c>
      <c r="C85" s="189">
        <f>Base!L21</f>
        <v>0.15</v>
      </c>
      <c r="D85" s="190"/>
      <c r="E85" s="910" t="s">
        <v>364</v>
      </c>
      <c r="F85" s="883"/>
      <c r="G85" s="883"/>
      <c r="H85" s="883"/>
      <c r="I85" s="883"/>
      <c r="J85" s="885"/>
    </row>
    <row r="86" spans="1:10" ht="15.75" customHeight="1" x14ac:dyDescent="0.2">
      <c r="A86" s="3"/>
      <c r="B86" s="186" t="s">
        <v>155</v>
      </c>
      <c r="C86" s="191">
        <v>0.7</v>
      </c>
      <c r="D86" s="190"/>
      <c r="E86" s="910" t="s">
        <v>365</v>
      </c>
      <c r="F86" s="883"/>
      <c r="G86" s="883"/>
      <c r="H86" s="883"/>
      <c r="I86" s="883"/>
      <c r="J86" s="885"/>
    </row>
    <row r="87" spans="1:10" ht="15.75" customHeight="1" x14ac:dyDescent="0.2">
      <c r="A87" s="3"/>
      <c r="B87" s="186" t="s">
        <v>157</v>
      </c>
      <c r="C87" s="192">
        <v>103</v>
      </c>
      <c r="D87" s="193"/>
      <c r="E87" s="910" t="s">
        <v>365</v>
      </c>
      <c r="F87" s="883"/>
      <c r="G87" s="883"/>
      <c r="H87" s="883"/>
      <c r="I87" s="883"/>
      <c r="J87" s="885"/>
    </row>
    <row r="88" spans="1:10" ht="15.75" customHeight="1" x14ac:dyDescent="0.2">
      <c r="A88" s="3"/>
      <c r="B88" s="186" t="s">
        <v>158</v>
      </c>
      <c r="C88" s="194">
        <f>11.4/C87</f>
        <v>0.11067961165048544</v>
      </c>
      <c r="D88" s="193"/>
      <c r="E88" s="910" t="s">
        <v>365</v>
      </c>
      <c r="F88" s="883"/>
      <c r="G88" s="883"/>
      <c r="H88" s="883"/>
      <c r="I88" s="883"/>
      <c r="J88" s="885"/>
    </row>
    <row r="89" spans="1:10" ht="15.75" customHeight="1" x14ac:dyDescent="0.2">
      <c r="A89" s="3"/>
      <c r="B89" s="186" t="s">
        <v>159</v>
      </c>
      <c r="C89" s="187">
        <f>'Insumos, Materiais e Equipament'!D35</f>
        <v>5.39</v>
      </c>
      <c r="D89" s="184"/>
      <c r="E89" s="910" t="s">
        <v>160</v>
      </c>
      <c r="F89" s="883"/>
      <c r="G89" s="883"/>
      <c r="H89" s="883"/>
      <c r="I89" s="883"/>
      <c r="J89" s="885"/>
    </row>
    <row r="90" spans="1:10" ht="15.75" customHeight="1" x14ac:dyDescent="0.2">
      <c r="A90" s="3"/>
      <c r="B90" s="186" t="s">
        <v>161</v>
      </c>
      <c r="C90" s="191">
        <v>0.05</v>
      </c>
      <c r="D90" s="190"/>
      <c r="E90" s="910" t="s">
        <v>98</v>
      </c>
      <c r="F90" s="883"/>
      <c r="G90" s="883"/>
      <c r="H90" s="883"/>
      <c r="I90" s="883"/>
      <c r="J90" s="885"/>
    </row>
    <row r="91" spans="1:10" ht="15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ht="15.75" customHeight="1" x14ac:dyDescent="0.2">
      <c r="A92" s="3"/>
      <c r="B92" s="895" t="s">
        <v>162</v>
      </c>
      <c r="C92" s="883"/>
      <c r="D92" s="883"/>
      <c r="E92" s="883"/>
      <c r="F92" s="883"/>
      <c r="G92" s="883"/>
      <c r="H92" s="883"/>
      <c r="I92" s="883"/>
      <c r="J92" s="885"/>
    </row>
    <row r="93" spans="1:10" ht="15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ht="15.75" customHeight="1" x14ac:dyDescent="0.2">
      <c r="A94" s="3"/>
      <c r="B94" s="195" t="s">
        <v>146</v>
      </c>
      <c r="C94" s="196" t="s">
        <v>147</v>
      </c>
      <c r="D94" s="197" t="s">
        <v>163</v>
      </c>
      <c r="E94" s="3"/>
      <c r="F94" s="195" t="s">
        <v>146</v>
      </c>
      <c r="G94" s="196" t="s">
        <v>147</v>
      </c>
      <c r="H94" s="197" t="s">
        <v>163</v>
      </c>
      <c r="I94" s="3"/>
      <c r="J94" s="3"/>
    </row>
    <row r="95" spans="1:10" ht="15.75" customHeight="1" x14ac:dyDescent="0.2">
      <c r="A95" s="3"/>
      <c r="B95" s="931" t="s">
        <v>164</v>
      </c>
      <c r="C95" s="888"/>
      <c r="D95" s="198"/>
      <c r="E95" s="3"/>
      <c r="F95" s="931" t="s">
        <v>165</v>
      </c>
      <c r="G95" s="888"/>
      <c r="H95" s="198"/>
      <c r="I95" s="3"/>
      <c r="J95" s="3"/>
    </row>
    <row r="96" spans="1:10" ht="15.75" customHeight="1" x14ac:dyDescent="0.2">
      <c r="A96" s="3"/>
      <c r="B96" s="199">
        <f>(C80-C81)/(C82*C84)</f>
        <v>168.17325</v>
      </c>
      <c r="C96" s="200">
        <f>(D80-D81)/(C82*C84)</f>
        <v>0</v>
      </c>
      <c r="D96" s="201">
        <f>C96+B96</f>
        <v>168.17325</v>
      </c>
      <c r="E96" s="3"/>
      <c r="F96" s="199">
        <f>(C80*C86)/(C82*C84)</f>
        <v>168.17324999999997</v>
      </c>
      <c r="G96" s="200">
        <f>(D80*C86)/(C82*C84)</f>
        <v>0</v>
      </c>
      <c r="H96" s="201">
        <f>G96+F96</f>
        <v>168.17324999999997</v>
      </c>
      <c r="I96" s="3"/>
      <c r="J96" s="3"/>
    </row>
    <row r="97" spans="1:10" ht="15.75" customHeight="1" x14ac:dyDescent="0.2">
      <c r="A97" s="3"/>
      <c r="B97" s="927" t="s">
        <v>166</v>
      </c>
      <c r="C97" s="928"/>
      <c r="D97" s="918"/>
      <c r="E97" s="3"/>
      <c r="F97" s="927" t="s">
        <v>167</v>
      </c>
      <c r="G97" s="928"/>
      <c r="H97" s="918"/>
      <c r="I97" s="3"/>
      <c r="J97" s="3"/>
    </row>
    <row r="98" spans="1:10" ht="15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ht="15.75" customHeight="1" x14ac:dyDescent="0.2">
      <c r="A99" s="3"/>
      <c r="B99" s="926" t="s">
        <v>168</v>
      </c>
      <c r="C99" s="924"/>
      <c r="D99" s="202"/>
      <c r="E99" s="3"/>
      <c r="F99" s="926" t="s">
        <v>169</v>
      </c>
      <c r="G99" s="924"/>
      <c r="H99" s="202"/>
      <c r="I99" s="3"/>
      <c r="J99" s="3"/>
    </row>
    <row r="100" spans="1:10" ht="15.75" customHeight="1" x14ac:dyDescent="0.2">
      <c r="A100" s="3"/>
      <c r="B100" s="203">
        <f>(((C82)+1)*C80)/(2*C82)</f>
        <v>1729782</v>
      </c>
      <c r="C100" s="204">
        <f>(((D82)+1)*D80)/(2*C82)</f>
        <v>0</v>
      </c>
      <c r="D100" s="198"/>
      <c r="E100" s="3"/>
      <c r="F100" s="199">
        <f>C87*C88*C89</f>
        <v>61.445999999999998</v>
      </c>
      <c r="G100" s="200">
        <f>D87*D88*C89</f>
        <v>0</v>
      </c>
      <c r="H100" s="201">
        <f>G100+F100</f>
        <v>61.445999999999998</v>
      </c>
      <c r="I100" s="3"/>
      <c r="J100" s="3"/>
    </row>
    <row r="101" spans="1:10" ht="15.75" customHeight="1" x14ac:dyDescent="0.2">
      <c r="A101" s="3"/>
      <c r="B101" s="927" t="s">
        <v>170</v>
      </c>
      <c r="C101" s="928"/>
      <c r="D101" s="918"/>
      <c r="E101" s="3"/>
      <c r="F101" s="927" t="s">
        <v>171</v>
      </c>
      <c r="G101" s="928"/>
      <c r="H101" s="918"/>
      <c r="I101" s="3"/>
      <c r="J101" s="3"/>
    </row>
    <row r="102" spans="1:10" ht="15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ht="15.75" customHeight="1" x14ac:dyDescent="0.2">
      <c r="A103" s="3"/>
      <c r="B103" s="926" t="s">
        <v>172</v>
      </c>
      <c r="C103" s="924"/>
      <c r="D103" s="202"/>
      <c r="E103" s="3"/>
      <c r="F103" s="926" t="s">
        <v>173</v>
      </c>
      <c r="G103" s="924"/>
      <c r="H103" s="202"/>
      <c r="I103" s="3"/>
      <c r="J103" s="3"/>
    </row>
    <row r="104" spans="1:10" ht="15.75" customHeight="1" x14ac:dyDescent="0.2">
      <c r="A104" s="3"/>
      <c r="B104" s="199">
        <f>(B100*C85)/C84</f>
        <v>108.111375</v>
      </c>
      <c r="C104" s="200">
        <f>(C100*C85)/C84</f>
        <v>0</v>
      </c>
      <c r="D104" s="201">
        <f>C104+B104</f>
        <v>108.111375</v>
      </c>
      <c r="E104" s="3"/>
      <c r="F104" s="199">
        <f>(B104+B108+B96)*C90</f>
        <v>14.715159374999999</v>
      </c>
      <c r="G104" s="200">
        <f>(C104+C108+C96)*C90</f>
        <v>0</v>
      </c>
      <c r="H104" s="201">
        <f>G104+F104</f>
        <v>14.715159374999999</v>
      </c>
      <c r="I104" s="3"/>
      <c r="J104" s="3"/>
    </row>
    <row r="105" spans="1:10" ht="15.75" customHeight="1" x14ac:dyDescent="0.2">
      <c r="A105" s="3"/>
      <c r="B105" s="927" t="s">
        <v>174</v>
      </c>
      <c r="C105" s="928"/>
      <c r="D105" s="918"/>
      <c r="E105" s="3"/>
      <c r="F105" s="927" t="s">
        <v>175</v>
      </c>
      <c r="G105" s="928"/>
      <c r="H105" s="918"/>
      <c r="I105" s="3"/>
      <c r="J105" s="3"/>
    </row>
    <row r="106" spans="1:10" ht="15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ht="15.75" customHeight="1" x14ac:dyDescent="0.2">
      <c r="A107" s="3"/>
      <c r="B107" s="926" t="s">
        <v>176</v>
      </c>
      <c r="C107" s="924"/>
      <c r="D107" s="202"/>
      <c r="E107" s="3"/>
      <c r="F107" s="3"/>
      <c r="G107" s="3"/>
      <c r="H107" s="3"/>
      <c r="I107" s="3"/>
      <c r="J107" s="3"/>
    </row>
    <row r="108" spans="1:10" ht="15.75" customHeight="1" x14ac:dyDescent="0.2">
      <c r="A108" s="3"/>
      <c r="B108" s="199">
        <f>((C82+1)*C80*0.025)/(2*(C82*C84))</f>
        <v>18.018562500000002</v>
      </c>
      <c r="C108" s="200">
        <f>((C82+1)*D80*0.025)/(2*(C82*C84))</f>
        <v>0</v>
      </c>
      <c r="D108" s="201">
        <f>C108+B108</f>
        <v>18.018562500000002</v>
      </c>
      <c r="E108" s="3"/>
      <c r="F108" s="3"/>
      <c r="G108" s="205"/>
      <c r="H108" s="3"/>
      <c r="I108" s="3"/>
      <c r="J108" s="3"/>
    </row>
    <row r="109" spans="1:10" ht="15.75" customHeight="1" x14ac:dyDescent="0.2">
      <c r="A109" s="3"/>
      <c r="B109" s="927" t="s">
        <v>177</v>
      </c>
      <c r="C109" s="928"/>
      <c r="D109" s="918"/>
      <c r="E109" s="3"/>
      <c r="F109" s="3"/>
      <c r="G109" s="3"/>
      <c r="H109" s="3"/>
      <c r="I109" s="3"/>
      <c r="J109" s="3"/>
    </row>
    <row r="110" spans="1:10" ht="15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ht="15.75" customHeight="1" x14ac:dyDescent="0.2">
      <c r="A111" s="3"/>
      <c r="B111" s="929" t="s">
        <v>178</v>
      </c>
      <c r="C111" s="928"/>
      <c r="D111" s="928"/>
      <c r="E111" s="928"/>
      <c r="F111" s="928"/>
      <c r="G111" s="928"/>
      <c r="H111" s="928"/>
      <c r="I111" s="930">
        <f>ROUND(B96+C96+B104+C104+B108+C108+F96+G96+F100+G100+F104+G104,3)</f>
        <v>538.63800000000003</v>
      </c>
      <c r="J111" s="928"/>
    </row>
    <row r="112" spans="1:10" ht="15.75" customHeight="1" x14ac:dyDescent="0.2">
      <c r="A112" s="3"/>
      <c r="B112" s="923" t="s">
        <v>179</v>
      </c>
      <c r="C112" s="924"/>
      <c r="D112" s="924"/>
      <c r="E112" s="924"/>
      <c r="F112" s="924"/>
      <c r="G112" s="924"/>
      <c r="H112" s="924"/>
      <c r="I112" s="925">
        <f>ROUND(B104+C104+B108+C108+F104+G104,3)</f>
        <v>140.845</v>
      </c>
      <c r="J112" s="924"/>
    </row>
    <row r="113" spans="1:10" ht="15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ht="15.75" customHeight="1" x14ac:dyDescent="0.2">
      <c r="A114" s="3"/>
      <c r="B114" s="895" t="s">
        <v>65</v>
      </c>
      <c r="C114" s="883"/>
      <c r="D114" s="883"/>
      <c r="E114" s="883"/>
      <c r="F114" s="883"/>
      <c r="G114" s="883"/>
      <c r="H114" s="883"/>
      <c r="I114" s="883"/>
      <c r="J114" s="885"/>
    </row>
    <row r="115" spans="1:10" ht="15.75" customHeight="1" x14ac:dyDescent="0.2">
      <c r="A115" s="3"/>
      <c r="B115" s="64"/>
      <c r="C115" s="64"/>
      <c r="D115" s="64"/>
      <c r="E115" s="65"/>
      <c r="F115" s="66"/>
      <c r="G115" s="64"/>
      <c r="H115" s="64"/>
      <c r="I115" s="64"/>
      <c r="J115" s="3"/>
    </row>
    <row r="116" spans="1:10" ht="15.75" customHeight="1" x14ac:dyDescent="0.25">
      <c r="A116" s="3"/>
      <c r="B116" s="67" t="s">
        <v>66</v>
      </c>
      <c r="C116" s="68"/>
      <c r="D116" s="68"/>
      <c r="E116" s="68"/>
      <c r="F116" s="68"/>
      <c r="G116" s="68"/>
      <c r="H116" s="68"/>
      <c r="I116" s="68"/>
      <c r="J116" s="69" t="s">
        <v>67</v>
      </c>
    </row>
    <row r="117" spans="1:10" ht="15.75" customHeight="1" x14ac:dyDescent="0.25">
      <c r="A117" s="3"/>
      <c r="B117" s="70" t="s">
        <v>68</v>
      </c>
      <c r="C117" s="71"/>
      <c r="D117" s="71"/>
      <c r="E117" s="71"/>
      <c r="F117" s="72"/>
      <c r="G117" s="71"/>
      <c r="H117" s="71"/>
      <c r="I117" s="71"/>
      <c r="J117" s="73">
        <f>I75</f>
        <v>108730.31</v>
      </c>
    </row>
    <row r="118" spans="1:10" ht="15.75" customHeight="1" x14ac:dyDescent="0.25">
      <c r="A118" s="3"/>
      <c r="B118" s="75" t="s">
        <v>69</v>
      </c>
      <c r="C118" s="64"/>
      <c r="D118" s="64"/>
      <c r="E118" s="64"/>
      <c r="F118" s="76"/>
      <c r="G118" s="64"/>
      <c r="H118" s="64"/>
      <c r="I118" s="77">
        <f>'ADM - LOCAL'!J75</f>
        <v>4.6434248054014624E-2</v>
      </c>
      <c r="J118" s="78">
        <f>TRUNC(J117*I118,2)</f>
        <v>5048.8100000000004</v>
      </c>
    </row>
    <row r="119" spans="1:10" ht="15.75" customHeight="1" x14ac:dyDescent="0.25">
      <c r="A119" s="3"/>
      <c r="B119" s="75" t="s">
        <v>70</v>
      </c>
      <c r="C119" s="64"/>
      <c r="D119" s="64"/>
      <c r="E119" s="64"/>
      <c r="F119" s="76"/>
      <c r="G119" s="64"/>
      <c r="H119" s="64"/>
      <c r="I119" s="79"/>
      <c r="J119" s="78">
        <f>J117+J118</f>
        <v>113779.12</v>
      </c>
    </row>
    <row r="120" spans="1:10" ht="15.75" customHeight="1" x14ac:dyDescent="0.25">
      <c r="A120" s="3"/>
      <c r="B120" s="117" t="s">
        <v>63</v>
      </c>
      <c r="C120" s="68"/>
      <c r="D120" s="68"/>
      <c r="E120" s="68"/>
      <c r="F120" s="118"/>
      <c r="G120" s="68"/>
      <c r="H120" s="208"/>
      <c r="I120" s="119" t="s">
        <v>14</v>
      </c>
      <c r="J120" s="209">
        <f>C28</f>
        <v>2100.36</v>
      </c>
    </row>
    <row r="121" spans="1:10" ht="15.75" customHeight="1" x14ac:dyDescent="0.2">
      <c r="A121" s="3"/>
      <c r="B121" s="64"/>
      <c r="C121" s="64"/>
      <c r="D121" s="64"/>
      <c r="E121" s="64"/>
      <c r="F121" s="76"/>
      <c r="G121" s="64"/>
      <c r="H121" s="64"/>
      <c r="I121" s="210"/>
      <c r="J121" s="207"/>
    </row>
    <row r="122" spans="1:10" ht="15.75" customHeight="1" x14ac:dyDescent="0.25">
      <c r="A122" s="3"/>
      <c r="B122" s="67" t="s">
        <v>71</v>
      </c>
      <c r="C122" s="68"/>
      <c r="D122" s="68"/>
      <c r="E122" s="123"/>
      <c r="F122" s="124"/>
      <c r="G122" s="68"/>
      <c r="H122" s="68"/>
      <c r="I122" s="125" t="s">
        <v>72</v>
      </c>
      <c r="J122" s="126">
        <f>TRUNC(J119/J120,2)</f>
        <v>54.17</v>
      </c>
    </row>
    <row r="123" spans="1:10" ht="15.75" customHeight="1" x14ac:dyDescent="0.25">
      <c r="A123" s="3"/>
      <c r="B123" s="92" t="s">
        <v>73</v>
      </c>
      <c r="C123" s="93"/>
      <c r="D123" s="93"/>
      <c r="E123" s="94"/>
      <c r="F123" s="95"/>
      <c r="G123" s="93"/>
      <c r="H123" s="93"/>
      <c r="I123" s="96">
        <f>'BDI - Desonerado'!D25</f>
        <v>0.29899999999999999</v>
      </c>
      <c r="J123" s="97">
        <f>TRUNC(J122*I123,2)</f>
        <v>16.190000000000001</v>
      </c>
    </row>
    <row r="124" spans="1:10" ht="15.75" customHeight="1" x14ac:dyDescent="0.25">
      <c r="A124" s="3"/>
      <c r="B124" s="98" t="s">
        <v>74</v>
      </c>
      <c r="C124" s="71"/>
      <c r="D124" s="71"/>
      <c r="E124" s="99"/>
      <c r="F124" s="100"/>
      <c r="G124" s="71"/>
      <c r="H124" s="71"/>
      <c r="I124" s="101" t="s">
        <v>72</v>
      </c>
      <c r="J124" s="102">
        <f>J122+J123</f>
        <v>70.36</v>
      </c>
    </row>
    <row r="125" spans="1:10" ht="15.75" customHeight="1" x14ac:dyDescent="0.2"/>
    <row r="126" spans="1:10" ht="15.75" customHeight="1" x14ac:dyDescent="0.2"/>
    <row r="127" spans="1:10" ht="15.75" customHeight="1" x14ac:dyDescent="0.2"/>
    <row r="128" spans="1:10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69">
    <mergeCell ref="E86:J86"/>
    <mergeCell ref="E87:J87"/>
    <mergeCell ref="E88:J88"/>
    <mergeCell ref="E89:J89"/>
    <mergeCell ref="E90:J90"/>
    <mergeCell ref="B92:J92"/>
    <mergeCell ref="F95:G95"/>
    <mergeCell ref="B95:C95"/>
    <mergeCell ref="B97:D97"/>
    <mergeCell ref="F97:H97"/>
    <mergeCell ref="B99:C99"/>
    <mergeCell ref="F99:G99"/>
    <mergeCell ref="B101:D101"/>
    <mergeCell ref="F101:H101"/>
    <mergeCell ref="B111:H111"/>
    <mergeCell ref="B112:H112"/>
    <mergeCell ref="I112:J112"/>
    <mergeCell ref="B114:J114"/>
    <mergeCell ref="B103:C103"/>
    <mergeCell ref="F103:G103"/>
    <mergeCell ref="B105:D105"/>
    <mergeCell ref="F105:H105"/>
    <mergeCell ref="B107:C107"/>
    <mergeCell ref="B109:D109"/>
    <mergeCell ref="I111:J111"/>
    <mergeCell ref="B2:J2"/>
    <mergeCell ref="B3:J3"/>
    <mergeCell ref="B4:J4"/>
    <mergeCell ref="B6:D6"/>
    <mergeCell ref="B11:C11"/>
    <mergeCell ref="B12:J12"/>
    <mergeCell ref="B14:J14"/>
    <mergeCell ref="C15:D15"/>
    <mergeCell ref="C16:D16"/>
    <mergeCell ref="C17:D17"/>
    <mergeCell ref="C18:D18"/>
    <mergeCell ref="C19:D19"/>
    <mergeCell ref="B20:I20"/>
    <mergeCell ref="B22:D22"/>
    <mergeCell ref="B31:E31"/>
    <mergeCell ref="B36:E36"/>
    <mergeCell ref="B66:C66"/>
    <mergeCell ref="I66:J66"/>
    <mergeCell ref="B67:C68"/>
    <mergeCell ref="D67:D68"/>
    <mergeCell ref="I67:J68"/>
    <mergeCell ref="G72:H72"/>
    <mergeCell ref="G73:H73"/>
    <mergeCell ref="B69:H69"/>
    <mergeCell ref="I69:J69"/>
    <mergeCell ref="B70:H70"/>
    <mergeCell ref="I70:J70"/>
    <mergeCell ref="B72:E72"/>
    <mergeCell ref="I72:J72"/>
    <mergeCell ref="I73:J73"/>
    <mergeCell ref="B73:E73"/>
    <mergeCell ref="B74:H74"/>
    <mergeCell ref="I74:J74"/>
    <mergeCell ref="B75:H75"/>
    <mergeCell ref="I75:J75"/>
    <mergeCell ref="B77:J77"/>
    <mergeCell ref="E83:J83"/>
    <mergeCell ref="E84:J84"/>
    <mergeCell ref="E85:J85"/>
    <mergeCell ref="B78:J78"/>
    <mergeCell ref="E79:J79"/>
    <mergeCell ref="E80:J80"/>
    <mergeCell ref="E81:J81"/>
    <mergeCell ref="E82:J82"/>
  </mergeCells>
  <pageMargins left="0.75" right="0.75" top="1" bottom="1" header="0" footer="0"/>
  <pageSetup paperSize="9" fitToHeight="0"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  <pageSetUpPr fitToPage="1"/>
  </sheetPr>
  <dimension ref="A1:M998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5.140625" customWidth="1"/>
  </cols>
  <sheetData>
    <row r="1" spans="1:10" ht="23.2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60" customHeight="1" x14ac:dyDescent="0.2">
      <c r="A2" s="43"/>
      <c r="B2" s="898"/>
      <c r="C2" s="883"/>
      <c r="D2" s="883"/>
      <c r="E2" s="883"/>
      <c r="F2" s="883"/>
      <c r="G2" s="883"/>
      <c r="H2" s="883"/>
      <c r="I2" s="883"/>
      <c r="J2" s="885"/>
    </row>
    <row r="3" spans="1:10" ht="12.75" x14ac:dyDescent="0.2">
      <c r="A3" s="44"/>
      <c r="B3" s="899" t="str">
        <f>UPPER(Base!C14)</f>
        <v>EXECUÇÃO DE SERVIÇO DE ESCAVAÇÃO MECÂNICA EM CANAL (NÃO EDIFICADO) COM O USO DE ESCAVADEIRA HIDRÁULICA DE BRAÇO LONGO.</v>
      </c>
      <c r="C3" s="883"/>
      <c r="D3" s="883"/>
      <c r="E3" s="883"/>
      <c r="F3" s="883"/>
      <c r="G3" s="883"/>
      <c r="H3" s="883"/>
      <c r="I3" s="883"/>
      <c r="J3" s="885"/>
    </row>
    <row r="4" spans="1:10" ht="12.75" x14ac:dyDescent="0.2">
      <c r="A4" s="45"/>
      <c r="B4" s="900" t="s">
        <v>36</v>
      </c>
      <c r="C4" s="883"/>
      <c r="D4" s="883"/>
      <c r="E4" s="883"/>
      <c r="F4" s="883"/>
      <c r="G4" s="883"/>
      <c r="H4" s="883"/>
      <c r="I4" s="883"/>
      <c r="J4" s="885"/>
    </row>
    <row r="5" spans="1:10" ht="12.75" x14ac:dyDescent="0.2">
      <c r="A5" s="46"/>
      <c r="B5" s="47"/>
      <c r="C5" s="47"/>
      <c r="D5" s="47"/>
      <c r="E5" s="47"/>
      <c r="F5" s="47"/>
      <c r="G5" s="47"/>
      <c r="H5" s="47"/>
      <c r="I5" s="47"/>
      <c r="J5" s="47"/>
    </row>
    <row r="6" spans="1:10" ht="17.25" x14ac:dyDescent="0.2">
      <c r="A6" s="45"/>
      <c r="B6" s="897" t="s">
        <v>37</v>
      </c>
      <c r="C6" s="883"/>
      <c r="D6" s="885"/>
      <c r="E6" s="45"/>
      <c r="F6" s="45"/>
      <c r="G6" s="946"/>
      <c r="H6" s="888"/>
      <c r="I6" s="888"/>
      <c r="J6" s="888"/>
    </row>
    <row r="7" spans="1:10" ht="17.25" customHeight="1" x14ac:dyDescent="0.2">
      <c r="A7" s="45"/>
      <c r="B7" s="49" t="s">
        <v>38</v>
      </c>
      <c r="C7" s="50">
        <f>'ADM - LOCAL'!C10</f>
        <v>25</v>
      </c>
      <c r="D7" s="51" t="s">
        <v>39</v>
      </c>
      <c r="E7" s="47"/>
      <c r="F7" s="47"/>
      <c r="G7" s="888"/>
      <c r="H7" s="888"/>
      <c r="I7" s="888"/>
      <c r="J7" s="888"/>
    </row>
    <row r="8" spans="1:10" ht="17.25" customHeight="1" x14ac:dyDescent="0.2">
      <c r="A8" s="45"/>
      <c r="B8" s="49" t="s">
        <v>40</v>
      </c>
      <c r="C8" s="50">
        <v>8</v>
      </c>
      <c r="D8" s="51" t="s">
        <v>41</v>
      </c>
      <c r="E8" s="47"/>
      <c r="F8" s="47"/>
      <c r="G8" s="888"/>
      <c r="H8" s="888"/>
      <c r="I8" s="888"/>
      <c r="J8" s="888"/>
    </row>
    <row r="9" spans="1:10" ht="17.25" customHeight="1" x14ac:dyDescent="0.2">
      <c r="A9" s="45"/>
      <c r="B9" s="49" t="s">
        <v>42</v>
      </c>
      <c r="C9" s="50">
        <f>C8*60</f>
        <v>480</v>
      </c>
      <c r="D9" s="51" t="s">
        <v>43</v>
      </c>
      <c r="E9" s="47"/>
      <c r="F9" s="47"/>
      <c r="G9" s="888"/>
      <c r="H9" s="888"/>
      <c r="I9" s="888"/>
      <c r="J9" s="888"/>
    </row>
    <row r="10" spans="1:10" ht="12.75" x14ac:dyDescent="0.2">
      <c r="A10" s="44"/>
      <c r="B10" s="53"/>
      <c r="C10" s="53"/>
      <c r="D10" s="53"/>
      <c r="E10" s="53"/>
      <c r="F10" s="53"/>
      <c r="G10" s="47"/>
      <c r="H10" s="47"/>
      <c r="I10" s="47"/>
      <c r="J10" s="44"/>
    </row>
    <row r="11" spans="1:10" ht="12.75" x14ac:dyDescent="0.2">
      <c r="A11" s="44"/>
      <c r="B11" s="896" t="s">
        <v>44</v>
      </c>
      <c r="C11" s="885"/>
      <c r="D11" s="53"/>
      <c r="E11" s="53"/>
      <c r="F11" s="53"/>
      <c r="G11" s="47"/>
      <c r="H11" s="47"/>
      <c r="I11" s="47"/>
      <c r="J11" s="44"/>
    </row>
    <row r="12" spans="1:10" ht="12.75" x14ac:dyDescent="0.2">
      <c r="A12" s="44"/>
      <c r="B12" s="903" t="s">
        <v>45</v>
      </c>
      <c r="C12" s="883"/>
      <c r="D12" s="883"/>
      <c r="E12" s="883"/>
      <c r="F12" s="883"/>
      <c r="G12" s="883"/>
      <c r="H12" s="883"/>
      <c r="I12" s="883"/>
      <c r="J12" s="885"/>
    </row>
    <row r="13" spans="1:10" ht="12.75" x14ac:dyDescent="0.2">
      <c r="A13" s="44"/>
      <c r="B13" s="53"/>
      <c r="C13" s="53"/>
      <c r="D13" s="53"/>
      <c r="E13" s="53"/>
      <c r="F13" s="53"/>
      <c r="G13" s="47"/>
      <c r="H13" s="47"/>
      <c r="I13" s="47"/>
      <c r="J13" s="44"/>
    </row>
    <row r="14" spans="1:10" ht="17.25" hidden="1" x14ac:dyDescent="0.2">
      <c r="A14" s="44"/>
      <c r="B14" s="897" t="s">
        <v>75</v>
      </c>
      <c r="C14" s="883"/>
      <c r="D14" s="883"/>
      <c r="E14" s="883"/>
      <c r="F14" s="883"/>
      <c r="G14" s="883"/>
      <c r="H14" s="883"/>
      <c r="I14" s="883"/>
      <c r="J14" s="885"/>
    </row>
    <row r="15" spans="1:10" ht="36" hidden="1" x14ac:dyDescent="0.2">
      <c r="A15" s="53"/>
      <c r="B15" s="58" t="s">
        <v>76</v>
      </c>
      <c r="C15" s="908" t="s">
        <v>77</v>
      </c>
      <c r="D15" s="885"/>
      <c r="E15" s="58" t="s">
        <v>78</v>
      </c>
      <c r="F15" s="58" t="s">
        <v>79</v>
      </c>
      <c r="G15" s="58" t="s">
        <v>80</v>
      </c>
      <c r="H15" s="58" t="s">
        <v>81</v>
      </c>
      <c r="I15" s="55" t="s">
        <v>82</v>
      </c>
      <c r="J15" s="55" t="s">
        <v>83</v>
      </c>
    </row>
    <row r="16" spans="1:10" ht="12.75" hidden="1" x14ac:dyDescent="0.2">
      <c r="A16" s="53"/>
      <c r="B16" s="57">
        <v>1</v>
      </c>
      <c r="C16" s="904" t="s">
        <v>84</v>
      </c>
      <c r="D16" s="885"/>
      <c r="E16" s="104">
        <f>Produtividade!D28</f>
        <v>22952</v>
      </c>
      <c r="F16" s="105">
        <f>Produtividade!E28</f>
        <v>4.5</v>
      </c>
      <c r="G16" s="57">
        <v>0.01</v>
      </c>
      <c r="H16" s="50">
        <f t="shared" ref="H16:H19" si="0">TRUNC(E16*F16,2)</f>
        <v>103284</v>
      </c>
      <c r="I16" s="50">
        <v>1</v>
      </c>
      <c r="J16" s="50">
        <f t="shared" ref="J16:J19" si="1">TRUNC(G16*H16*I16,2)</f>
        <v>1032.8399999999999</v>
      </c>
    </row>
    <row r="17" spans="1:10" ht="12.75" hidden="1" x14ac:dyDescent="0.2">
      <c r="A17" s="53"/>
      <c r="B17" s="57">
        <v>2</v>
      </c>
      <c r="C17" s="904" t="s">
        <v>85</v>
      </c>
      <c r="D17" s="885"/>
      <c r="E17" s="50">
        <f>Produtividade!D26</f>
        <v>69800</v>
      </c>
      <c r="F17" s="105">
        <f>Produtividade!E26</f>
        <v>20</v>
      </c>
      <c r="G17" s="57">
        <v>0.01</v>
      </c>
      <c r="H17" s="50">
        <f t="shared" si="0"/>
        <v>1396000</v>
      </c>
      <c r="I17" s="50">
        <v>0.3</v>
      </c>
      <c r="J17" s="50">
        <f t="shared" si="1"/>
        <v>4188</v>
      </c>
    </row>
    <row r="18" spans="1:10" ht="12.75" hidden="1" x14ac:dyDescent="0.2">
      <c r="A18" s="53"/>
      <c r="B18" s="57">
        <v>3</v>
      </c>
      <c r="C18" s="904" t="s">
        <v>86</v>
      </c>
      <c r="D18" s="885"/>
      <c r="E18" s="50">
        <f>TRUNC('8. Comp 6. Remoção de Plantas A'!C24*'8. Comp 6. Remoção de Plantas A'!C26,2)</f>
        <v>25600</v>
      </c>
      <c r="F18" s="105">
        <f>'8. Comp 6. Remoção de Plantas A'!C25</f>
        <v>20</v>
      </c>
      <c r="G18" s="57">
        <v>0.01</v>
      </c>
      <c r="H18" s="50">
        <f t="shared" si="0"/>
        <v>512000</v>
      </c>
      <c r="I18" s="50">
        <v>0.3</v>
      </c>
      <c r="J18" s="50">
        <f t="shared" si="1"/>
        <v>1536</v>
      </c>
    </row>
    <row r="19" spans="1:10" ht="12.75" hidden="1" x14ac:dyDescent="0.2">
      <c r="A19" s="53"/>
      <c r="B19" s="57">
        <v>4</v>
      </c>
      <c r="C19" s="904" t="s">
        <v>87</v>
      </c>
      <c r="D19" s="885"/>
      <c r="E19" s="50">
        <f>Produtividade!D27</f>
        <v>69000</v>
      </c>
      <c r="F19" s="105">
        <f>Produtividade!E27</f>
        <v>8</v>
      </c>
      <c r="G19" s="57">
        <v>0.01</v>
      </c>
      <c r="H19" s="50">
        <f t="shared" si="0"/>
        <v>552000</v>
      </c>
      <c r="I19" s="50">
        <v>0.3</v>
      </c>
      <c r="J19" s="50">
        <f t="shared" si="1"/>
        <v>1656</v>
      </c>
    </row>
    <row r="20" spans="1:10" ht="12.75" hidden="1" x14ac:dyDescent="0.2">
      <c r="A20" s="53"/>
      <c r="B20" s="909" t="s">
        <v>88</v>
      </c>
      <c r="C20" s="883"/>
      <c r="D20" s="883"/>
      <c r="E20" s="883"/>
      <c r="F20" s="883"/>
      <c r="G20" s="883"/>
      <c r="H20" s="883"/>
      <c r="I20" s="885"/>
      <c r="J20" s="106">
        <f>TRUNC(SUM(J16:J19),2)</f>
        <v>8412.84</v>
      </c>
    </row>
    <row r="21" spans="1:10" ht="15.75" hidden="1" customHeight="1" x14ac:dyDescent="0.2">
      <c r="A21" s="53"/>
      <c r="B21" s="107"/>
      <c r="C21" s="107"/>
      <c r="D21" s="107"/>
      <c r="E21" s="53"/>
      <c r="F21" s="53"/>
      <c r="G21" s="53"/>
      <c r="H21" s="53"/>
      <c r="I21" s="53"/>
      <c r="J21" s="54">
        <f>(J20/12)/Produtividade!J20</f>
        <v>199.73504273504275</v>
      </c>
    </row>
    <row r="22" spans="1:10" ht="15.75" customHeight="1" x14ac:dyDescent="0.2">
      <c r="A22" s="472"/>
      <c r="B22" s="897" t="s">
        <v>46</v>
      </c>
      <c r="C22" s="883"/>
      <c r="D22" s="885"/>
      <c r="E22" s="473"/>
      <c r="F22" s="53"/>
      <c r="G22" s="53"/>
      <c r="H22" s="53"/>
      <c r="I22" s="53"/>
      <c r="J22" s="54"/>
    </row>
    <row r="23" spans="1:10" ht="15.75" customHeight="1" x14ac:dyDescent="0.2">
      <c r="A23" s="53"/>
      <c r="B23" s="55" t="s">
        <v>47</v>
      </c>
      <c r="C23" s="56">
        <f>Produtividade!D20</f>
        <v>168.15</v>
      </c>
      <c r="D23" s="57" t="s">
        <v>48</v>
      </c>
      <c r="E23" s="47"/>
      <c r="F23" s="53"/>
      <c r="G23" s="53"/>
      <c r="H23" s="53"/>
      <c r="I23" s="53"/>
      <c r="J23" s="44"/>
    </row>
    <row r="24" spans="1:10" ht="15.75" customHeight="1" x14ac:dyDescent="0.2">
      <c r="A24" s="53"/>
      <c r="B24" s="58" t="s">
        <v>49</v>
      </c>
      <c r="C24" s="50">
        <f>Produtividade!D$40</f>
        <v>6003</v>
      </c>
      <c r="D24" s="57" t="s">
        <v>50</v>
      </c>
      <c r="E24" s="44"/>
      <c r="F24" s="53"/>
      <c r="G24" s="53"/>
      <c r="H24" s="53"/>
      <c r="I24" s="53"/>
      <c r="J24" s="44"/>
    </row>
    <row r="25" spans="1:10" ht="15.75" customHeight="1" x14ac:dyDescent="0.2">
      <c r="A25" s="53"/>
      <c r="B25" s="58" t="s">
        <v>51</v>
      </c>
      <c r="C25" s="50">
        <f>Produtividade!E$40</f>
        <v>8</v>
      </c>
      <c r="D25" s="59" t="s">
        <v>50</v>
      </c>
      <c r="E25" s="44"/>
      <c r="F25" s="53"/>
      <c r="G25" s="53"/>
      <c r="H25" s="53"/>
      <c r="I25" s="53"/>
      <c r="J25" s="44"/>
    </row>
    <row r="26" spans="1:10" ht="15.75" customHeight="1" x14ac:dyDescent="0.2">
      <c r="A26" s="53"/>
      <c r="B26" s="58" t="s">
        <v>52</v>
      </c>
      <c r="C26" s="50">
        <f>Produtividade!F$40</f>
        <v>0.1</v>
      </c>
      <c r="D26" s="57" t="s">
        <v>50</v>
      </c>
      <c r="E26" s="44"/>
      <c r="F26" s="53"/>
      <c r="G26" s="53"/>
      <c r="H26" s="53"/>
      <c r="I26" s="53"/>
      <c r="J26" s="44"/>
    </row>
    <row r="27" spans="1:10" ht="15.75" customHeight="1" x14ac:dyDescent="0.2">
      <c r="A27" s="53"/>
      <c r="B27" s="58" t="s">
        <v>53</v>
      </c>
      <c r="C27" s="50">
        <f>Produtividade!G$40</f>
        <v>48024</v>
      </c>
      <c r="D27" s="57" t="s">
        <v>24</v>
      </c>
      <c r="E27" s="44"/>
      <c r="F27" s="53"/>
      <c r="G27" s="53"/>
      <c r="H27" s="53"/>
      <c r="I27" s="53"/>
      <c r="J27" s="44"/>
    </row>
    <row r="28" spans="1:10" ht="15.75" customHeight="1" x14ac:dyDescent="0.2">
      <c r="A28" s="53"/>
      <c r="B28" s="58" t="s">
        <v>54</v>
      </c>
      <c r="C28" s="50">
        <f>Produtividade!H$40</f>
        <v>4802.4000000000005</v>
      </c>
      <c r="D28" s="57" t="s">
        <v>14</v>
      </c>
      <c r="E28" s="44"/>
      <c r="F28" s="53"/>
      <c r="G28" s="53"/>
      <c r="H28" s="53"/>
      <c r="I28" s="53"/>
      <c r="J28" s="44"/>
    </row>
    <row r="29" spans="1:10" ht="15.75" customHeight="1" x14ac:dyDescent="0.2">
      <c r="A29" s="53"/>
      <c r="B29" s="58" t="s">
        <v>61</v>
      </c>
      <c r="C29" s="61">
        <f>Produtividade!M40</f>
        <v>1</v>
      </c>
      <c r="D29" s="57" t="s">
        <v>62</v>
      </c>
      <c r="E29" s="44"/>
      <c r="F29" s="53"/>
      <c r="G29" s="53"/>
      <c r="H29" s="53"/>
      <c r="I29" s="53"/>
      <c r="J29" s="44"/>
    </row>
    <row r="30" spans="1:10" ht="15.75" customHeight="1" x14ac:dyDescent="0.2">
      <c r="A30" s="53"/>
      <c r="B30" s="45"/>
      <c r="C30" s="46"/>
      <c r="D30" s="46"/>
      <c r="E30" s="44"/>
      <c r="F30" s="53"/>
      <c r="G30" s="53"/>
      <c r="H30" s="53"/>
      <c r="I30" s="53"/>
      <c r="J30" s="44"/>
    </row>
    <row r="31" spans="1:10" ht="15.75" customHeight="1" x14ac:dyDescent="0.2">
      <c r="A31" s="53"/>
      <c r="B31" s="905" t="s">
        <v>92</v>
      </c>
      <c r="C31" s="906"/>
      <c r="D31" s="906"/>
      <c r="E31" s="907"/>
      <c r="F31" s="44"/>
      <c r="G31" s="44"/>
      <c r="H31" s="53"/>
      <c r="I31" s="53"/>
      <c r="J31" s="44"/>
    </row>
    <row r="32" spans="1:10" ht="15.75" customHeight="1" x14ac:dyDescent="0.2">
      <c r="A32" s="53"/>
      <c r="B32" s="128" t="s">
        <v>93</v>
      </c>
      <c r="C32" s="129" t="s">
        <v>94</v>
      </c>
      <c r="D32" s="129" t="s">
        <v>95</v>
      </c>
      <c r="E32" s="130" t="s">
        <v>88</v>
      </c>
      <c r="F32" s="44"/>
      <c r="G32" s="44"/>
      <c r="H32" s="53"/>
      <c r="I32" s="53"/>
      <c r="J32" s="44"/>
    </row>
    <row r="33" spans="1:10" ht="15.75" customHeight="1" x14ac:dyDescent="0.2">
      <c r="A33" s="44"/>
      <c r="B33" s="131" t="s">
        <v>96</v>
      </c>
      <c r="C33" s="132">
        <f>C38</f>
        <v>1</v>
      </c>
      <c r="D33" s="133">
        <v>0</v>
      </c>
      <c r="E33" s="134">
        <f>C33+D33</f>
        <v>1</v>
      </c>
      <c r="F33" s="3"/>
      <c r="G33" s="44"/>
      <c r="H33" s="44"/>
      <c r="I33" s="44"/>
      <c r="J33" s="44"/>
    </row>
    <row r="34" spans="1:10" ht="15.75" customHeight="1" x14ac:dyDescent="0.2">
      <c r="A34" s="44"/>
      <c r="B34" s="135" t="s">
        <v>97</v>
      </c>
      <c r="C34" s="129" t="s">
        <v>98</v>
      </c>
      <c r="D34" s="136" t="s">
        <v>98</v>
      </c>
      <c r="E34" s="137">
        <f>E33</f>
        <v>1</v>
      </c>
      <c r="F34" s="138"/>
      <c r="G34" s="44"/>
      <c r="H34" s="44"/>
      <c r="I34" s="44"/>
      <c r="J34" s="44"/>
    </row>
    <row r="35" spans="1:10" ht="15.75" customHeight="1" x14ac:dyDescent="0.2">
      <c r="A35" s="44"/>
      <c r="B35" s="3"/>
      <c r="C35" s="44"/>
      <c r="D35" s="3"/>
      <c r="E35" s="3"/>
      <c r="F35" s="3"/>
      <c r="G35" s="44"/>
      <c r="H35" s="44"/>
      <c r="I35" s="44"/>
      <c r="J35" s="44"/>
    </row>
    <row r="36" spans="1:10" ht="15.75" customHeight="1" x14ac:dyDescent="0.2">
      <c r="A36" s="44"/>
      <c r="B36" s="905" t="s">
        <v>99</v>
      </c>
      <c r="C36" s="906"/>
      <c r="D36" s="906"/>
      <c r="E36" s="907"/>
      <c r="F36" s="3"/>
      <c r="G36" s="44"/>
      <c r="H36" s="44"/>
      <c r="I36" s="44"/>
      <c r="J36" s="44"/>
    </row>
    <row r="37" spans="1:10" ht="15.75" customHeight="1" x14ac:dyDescent="0.2">
      <c r="A37" s="44"/>
      <c r="B37" s="128" t="s">
        <v>93</v>
      </c>
      <c r="C37" s="129" t="s">
        <v>94</v>
      </c>
      <c r="D37" s="129" t="s">
        <v>95</v>
      </c>
      <c r="E37" s="130" t="s">
        <v>88</v>
      </c>
      <c r="F37" s="3"/>
      <c r="G37" s="44"/>
      <c r="H37" s="44"/>
      <c r="I37" s="44"/>
      <c r="J37" s="44"/>
    </row>
    <row r="38" spans="1:10" ht="15.75" customHeight="1" x14ac:dyDescent="0.2">
      <c r="A38" s="44"/>
      <c r="B38" s="131" t="s">
        <v>366</v>
      </c>
      <c r="C38" s="132">
        <f>C29</f>
        <v>1</v>
      </c>
      <c r="D38" s="133">
        <v>0</v>
      </c>
      <c r="E38" s="134">
        <f>C38+D38</f>
        <v>1</v>
      </c>
      <c r="F38" s="3"/>
      <c r="G38" s="44"/>
      <c r="H38" s="44"/>
      <c r="I38" s="44"/>
      <c r="J38" s="44"/>
    </row>
    <row r="39" spans="1:10" ht="15.75" customHeight="1" x14ac:dyDescent="0.2">
      <c r="A39" s="44"/>
      <c r="B39" s="135" t="s">
        <v>97</v>
      </c>
      <c r="C39" s="129" t="s">
        <v>98</v>
      </c>
      <c r="D39" s="136" t="s">
        <v>98</v>
      </c>
      <c r="E39" s="137">
        <f>E38</f>
        <v>1</v>
      </c>
      <c r="F39" s="3"/>
      <c r="G39" s="44"/>
      <c r="H39" s="44"/>
      <c r="I39" s="44"/>
      <c r="J39" s="44"/>
    </row>
    <row r="40" spans="1:10" ht="15.75" customHeight="1" x14ac:dyDescent="0.2">
      <c r="A40" s="3"/>
      <c r="B40" s="3"/>
      <c r="C40" s="3"/>
      <c r="D40" s="3"/>
      <c r="E40" s="3"/>
      <c r="F40" s="139"/>
      <c r="G40" s="139"/>
      <c r="H40" s="139"/>
      <c r="I40" s="139"/>
      <c r="J40" s="3"/>
    </row>
    <row r="41" spans="1:10" ht="15.75" customHeight="1" x14ac:dyDescent="0.2">
      <c r="A41" s="3"/>
      <c r="B41" s="140" t="s">
        <v>100</v>
      </c>
      <c r="C41" s="141"/>
      <c r="D41" s="141"/>
      <c r="E41" s="142" t="s">
        <v>101</v>
      </c>
      <c r="F41" s="141"/>
      <c r="G41" s="142" t="s">
        <v>102</v>
      </c>
      <c r="H41" s="141"/>
      <c r="I41" s="143" t="s">
        <v>67</v>
      </c>
      <c r="J41" s="44"/>
    </row>
    <row r="42" spans="1:10" ht="15.75" customHeight="1" x14ac:dyDescent="0.2">
      <c r="A42" s="3"/>
      <c r="B42" s="144" t="s">
        <v>103</v>
      </c>
      <c r="C42" s="144"/>
      <c r="D42" s="144"/>
      <c r="E42" s="133">
        <v>1</v>
      </c>
      <c r="F42" s="133" t="s">
        <v>104</v>
      </c>
      <c r="G42" s="145">
        <f>'Insumos, Materiais e Equipament'!D7</f>
        <v>4628.72</v>
      </c>
      <c r="H42" s="146" t="s">
        <v>105</v>
      </c>
      <c r="I42" s="145">
        <f>G42*E42</f>
        <v>4628.72</v>
      </c>
      <c r="J42" s="44"/>
    </row>
    <row r="43" spans="1:10" ht="15.75" customHeight="1" x14ac:dyDescent="0.2">
      <c r="A43" s="3"/>
      <c r="B43" s="144" t="s">
        <v>106</v>
      </c>
      <c r="C43" s="144"/>
      <c r="D43" s="144"/>
      <c r="E43" s="133">
        <v>0</v>
      </c>
      <c r="F43" s="133" t="s">
        <v>104</v>
      </c>
      <c r="G43" s="147">
        <f>G42/220*1.5</f>
        <v>31.55945454545455</v>
      </c>
      <c r="H43" s="146" t="s">
        <v>105</v>
      </c>
      <c r="I43" s="148">
        <f>E43*G43</f>
        <v>0</v>
      </c>
      <c r="J43" s="44"/>
    </row>
    <row r="44" spans="1:10" ht="15.75" customHeight="1" x14ac:dyDescent="0.2">
      <c r="A44" s="3"/>
      <c r="B44" s="144" t="s">
        <v>107</v>
      </c>
      <c r="C44" s="144"/>
      <c r="D44" s="149">
        <v>0</v>
      </c>
      <c r="E44" s="133">
        <v>1</v>
      </c>
      <c r="F44" s="133" t="s">
        <v>104</v>
      </c>
      <c r="G44" s="146">
        <f>G42*D44</f>
        <v>0</v>
      </c>
      <c r="H44" s="146" t="s">
        <v>105</v>
      </c>
      <c r="I44" s="145">
        <f>G44*D44</f>
        <v>0</v>
      </c>
      <c r="J44" s="44"/>
    </row>
    <row r="45" spans="1:10" ht="15.75" customHeight="1" x14ac:dyDescent="0.2">
      <c r="A45" s="3"/>
      <c r="B45" s="144" t="s">
        <v>108</v>
      </c>
      <c r="C45" s="144"/>
      <c r="D45" s="144"/>
      <c r="E45" s="144"/>
      <c r="F45" s="133" t="s">
        <v>104</v>
      </c>
      <c r="G45" s="147">
        <f>G42/220*2*8</f>
        <v>336.63418181818184</v>
      </c>
      <c r="H45" s="146" t="s">
        <v>105</v>
      </c>
      <c r="I45" s="145" t="s">
        <v>98</v>
      </c>
      <c r="J45" s="44"/>
    </row>
    <row r="46" spans="1:10" ht="15.75" customHeight="1" x14ac:dyDescent="0.2">
      <c r="A46" s="3"/>
      <c r="B46" s="144" t="s">
        <v>109</v>
      </c>
      <c r="C46" s="144"/>
      <c r="D46" s="144"/>
      <c r="E46" s="133">
        <v>0</v>
      </c>
      <c r="F46" s="133" t="s">
        <v>104</v>
      </c>
      <c r="G46" s="147">
        <f>G42*14.48%</f>
        <v>670.23865600000011</v>
      </c>
      <c r="H46" s="146" t="s">
        <v>105</v>
      </c>
      <c r="I46" s="145">
        <f>G46*E46</f>
        <v>0</v>
      </c>
      <c r="J46" s="44"/>
    </row>
    <row r="47" spans="1:10" ht="15.75" customHeight="1" x14ac:dyDescent="0.2">
      <c r="A47" s="3"/>
      <c r="B47" s="144" t="s">
        <v>110</v>
      </c>
      <c r="C47" s="144"/>
      <c r="D47" s="150">
        <f>'Encargos Sociais'!C44</f>
        <v>0.84350000000000003</v>
      </c>
      <c r="E47" s="144"/>
      <c r="F47" s="144"/>
      <c r="G47" s="144"/>
      <c r="H47" s="146" t="s">
        <v>105</v>
      </c>
      <c r="I47" s="145">
        <f>D47*G42</f>
        <v>3904.3253200000004</v>
      </c>
      <c r="J47" s="44"/>
    </row>
    <row r="48" spans="1:10" ht="15.75" customHeight="1" x14ac:dyDescent="0.2">
      <c r="A48" s="3"/>
      <c r="B48" s="144" t="s">
        <v>111</v>
      </c>
      <c r="C48" s="144"/>
      <c r="D48" s="144"/>
      <c r="E48" s="133">
        <v>1</v>
      </c>
      <c r="F48" s="133" t="s">
        <v>104</v>
      </c>
      <c r="G48" s="146" t="s">
        <v>98</v>
      </c>
      <c r="H48" s="146" t="s">
        <v>105</v>
      </c>
      <c r="I48" s="145" t="s">
        <v>98</v>
      </c>
      <c r="J48" s="44"/>
    </row>
    <row r="49" spans="1:10" ht="15.75" customHeight="1" x14ac:dyDescent="0.2">
      <c r="A49" s="3"/>
      <c r="B49" s="144" t="s">
        <v>112</v>
      </c>
      <c r="C49" s="144"/>
      <c r="D49" s="150">
        <v>0</v>
      </c>
      <c r="E49" s="133">
        <v>1</v>
      </c>
      <c r="F49" s="144"/>
      <c r="G49" s="146" t="s">
        <v>98</v>
      </c>
      <c r="H49" s="146" t="s">
        <v>105</v>
      </c>
      <c r="I49" s="145" t="s">
        <v>98</v>
      </c>
      <c r="J49" s="44"/>
    </row>
    <row r="50" spans="1:10" ht="15.75" customHeight="1" x14ac:dyDescent="0.2">
      <c r="A50" s="3"/>
      <c r="B50" s="151" t="s">
        <v>113</v>
      </c>
      <c r="C50" s="152"/>
      <c r="D50" s="152"/>
      <c r="E50" s="152"/>
      <c r="F50" s="153" t="s">
        <v>104</v>
      </c>
      <c r="G50" s="154">
        <f>SUM(I42:I49)</f>
        <v>8533.0453200000011</v>
      </c>
      <c r="H50" s="152"/>
      <c r="I50" s="155"/>
      <c r="J50" s="156">
        <f>G50</f>
        <v>8533.0453200000011</v>
      </c>
    </row>
    <row r="51" spans="1:10" ht="15.75" customHeight="1" x14ac:dyDescent="0.2">
      <c r="A51" s="3"/>
      <c r="B51" s="107"/>
      <c r="C51" s="107"/>
      <c r="D51" s="107"/>
      <c r="E51" s="107"/>
      <c r="F51" s="107"/>
      <c r="G51" s="107"/>
      <c r="H51" s="107"/>
      <c r="I51" s="107"/>
      <c r="J51" s="3"/>
    </row>
    <row r="52" spans="1:10" ht="15.75" customHeight="1" x14ac:dyDescent="0.2">
      <c r="A52" s="44"/>
      <c r="B52" s="140" t="s">
        <v>100</v>
      </c>
      <c r="C52" s="141"/>
      <c r="D52" s="141"/>
      <c r="E52" s="142" t="s">
        <v>101</v>
      </c>
      <c r="F52" s="141"/>
      <c r="G52" s="157" t="s">
        <v>114</v>
      </c>
      <c r="H52" s="141"/>
      <c r="I52" s="143" t="s">
        <v>67</v>
      </c>
      <c r="J52" s="44"/>
    </row>
    <row r="53" spans="1:10" ht="15.75" customHeight="1" x14ac:dyDescent="0.2">
      <c r="A53" s="44"/>
      <c r="B53" s="144"/>
      <c r="C53" s="144" t="s">
        <v>115</v>
      </c>
      <c r="D53" s="158"/>
      <c r="E53" s="159">
        <v>2</v>
      </c>
      <c r="F53" s="144" t="s">
        <v>116</v>
      </c>
      <c r="G53" s="160">
        <f>'Banco de Preços'!$I$10</f>
        <v>88.73</v>
      </c>
      <c r="H53" s="144" t="s">
        <v>117</v>
      </c>
      <c r="I53" s="161">
        <f t="shared" ref="I53:I58" si="2">E53*G53/12</f>
        <v>14.788333333333334</v>
      </c>
      <c r="J53" s="44"/>
    </row>
    <row r="54" spans="1:10" ht="15.75" customHeight="1" x14ac:dyDescent="0.2">
      <c r="A54" s="44"/>
      <c r="B54" s="144"/>
      <c r="C54" s="144" t="s">
        <v>118</v>
      </c>
      <c r="D54" s="158"/>
      <c r="E54" s="159">
        <v>2</v>
      </c>
      <c r="F54" s="144" t="s">
        <v>119</v>
      </c>
      <c r="G54" s="160">
        <f>'Banco de Preços'!$I$11</f>
        <v>19.559999999999999</v>
      </c>
      <c r="H54" s="144" t="s">
        <v>120</v>
      </c>
      <c r="I54" s="161">
        <f t="shared" si="2"/>
        <v>3.26</v>
      </c>
      <c r="J54" s="44"/>
    </row>
    <row r="55" spans="1:10" ht="15.75" customHeight="1" x14ac:dyDescent="0.2">
      <c r="A55" s="44"/>
      <c r="B55" s="144"/>
      <c r="C55" s="144" t="s">
        <v>181</v>
      </c>
      <c r="D55" s="158"/>
      <c r="E55" s="159">
        <v>2</v>
      </c>
      <c r="F55" s="144" t="s">
        <v>122</v>
      </c>
      <c r="G55" s="160">
        <f>'Insumos, Materiais e Equipament'!$D$23</f>
        <v>70.099999999999994</v>
      </c>
      <c r="H55" s="144" t="s">
        <v>120</v>
      </c>
      <c r="I55" s="161">
        <f t="shared" si="2"/>
        <v>11.683333333333332</v>
      </c>
      <c r="J55" s="44"/>
    </row>
    <row r="56" spans="1:10" ht="15.75" customHeight="1" x14ac:dyDescent="0.2">
      <c r="A56" s="44"/>
      <c r="B56" s="144"/>
      <c r="C56" s="144" t="s">
        <v>123</v>
      </c>
      <c r="D56" s="158"/>
      <c r="E56" s="159">
        <v>2</v>
      </c>
      <c r="F56" s="144" t="s">
        <v>122</v>
      </c>
      <c r="G56" s="160">
        <f>'Insumos, Materiais e Equipament'!$D$51</f>
        <v>49.11</v>
      </c>
      <c r="H56" s="144" t="s">
        <v>120</v>
      </c>
      <c r="I56" s="161">
        <f t="shared" si="2"/>
        <v>8.1850000000000005</v>
      </c>
      <c r="J56" s="44"/>
    </row>
    <row r="57" spans="1:10" ht="15.75" customHeight="1" x14ac:dyDescent="0.2">
      <c r="A57" s="44"/>
      <c r="B57" s="144"/>
      <c r="C57" s="144" t="s">
        <v>182</v>
      </c>
      <c r="D57" s="158"/>
      <c r="E57" s="159">
        <v>2</v>
      </c>
      <c r="F57" s="144" t="s">
        <v>122</v>
      </c>
      <c r="G57" s="160">
        <f>'Banco de Preços'!$I$8</f>
        <v>49.5</v>
      </c>
      <c r="H57" s="144" t="s">
        <v>120</v>
      </c>
      <c r="I57" s="161">
        <f t="shared" si="2"/>
        <v>8.25</v>
      </c>
      <c r="J57" s="44"/>
    </row>
    <row r="58" spans="1:10" ht="15.75" customHeight="1" x14ac:dyDescent="0.2">
      <c r="A58" s="44"/>
      <c r="B58" s="144"/>
      <c r="C58" s="144" t="s">
        <v>125</v>
      </c>
      <c r="D58" s="158"/>
      <c r="E58" s="159">
        <v>2</v>
      </c>
      <c r="F58" s="144" t="s">
        <v>119</v>
      </c>
      <c r="G58" s="160">
        <f>'Banco de Preços'!$I$37</f>
        <v>26.16</v>
      </c>
      <c r="H58" s="144" t="s">
        <v>120</v>
      </c>
      <c r="I58" s="161">
        <f t="shared" si="2"/>
        <v>4.3600000000000003</v>
      </c>
      <c r="J58" s="141"/>
    </row>
    <row r="59" spans="1:10" ht="15.75" customHeight="1" x14ac:dyDescent="0.2">
      <c r="A59" s="44"/>
      <c r="B59" s="152" t="s">
        <v>126</v>
      </c>
      <c r="C59" s="152"/>
      <c r="D59" s="162"/>
      <c r="E59" s="163"/>
      <c r="F59" s="152" t="s">
        <v>127</v>
      </c>
      <c r="G59" s="164">
        <v>1</v>
      </c>
      <c r="H59" s="153" t="s">
        <v>128</v>
      </c>
      <c r="I59" s="165">
        <f>SUM(I53:I58)</f>
        <v>50.526666666666664</v>
      </c>
      <c r="J59" s="166">
        <f>I59*G59</f>
        <v>50.526666666666664</v>
      </c>
    </row>
    <row r="60" spans="1:10" ht="15.75" customHeight="1" x14ac:dyDescent="0.2">
      <c r="A60" s="44"/>
      <c r="B60" s="44"/>
      <c r="C60" s="44"/>
      <c r="D60" s="167"/>
      <c r="E60" s="168"/>
      <c r="F60" s="44"/>
      <c r="G60" s="169"/>
      <c r="H60" s="46"/>
      <c r="I60" s="170"/>
      <c r="J60" s="171"/>
    </row>
    <row r="61" spans="1:10" ht="15.75" customHeight="1" x14ac:dyDescent="0.2">
      <c r="A61" s="172"/>
      <c r="B61" s="140" t="s">
        <v>367</v>
      </c>
      <c r="C61" s="141"/>
      <c r="D61" s="141"/>
      <c r="E61" s="142" t="s">
        <v>101</v>
      </c>
      <c r="F61" s="141"/>
      <c r="G61" s="142" t="s">
        <v>102</v>
      </c>
      <c r="H61" s="141"/>
      <c r="I61" s="143" t="s">
        <v>67</v>
      </c>
      <c r="J61" s="173"/>
    </row>
    <row r="62" spans="1:10" ht="15.75" customHeight="1" x14ac:dyDescent="0.2">
      <c r="A62" s="172"/>
      <c r="B62" s="144" t="s">
        <v>130</v>
      </c>
      <c r="C62" s="144"/>
      <c r="D62" s="144"/>
      <c r="E62" s="174">
        <v>1</v>
      </c>
      <c r="F62" s="133" t="s">
        <v>131</v>
      </c>
      <c r="G62" s="161">
        <f>'Insumos, Materiais e Equipament'!$D$16</f>
        <v>375</v>
      </c>
      <c r="H62" s="146" t="s">
        <v>105</v>
      </c>
      <c r="I62" s="161">
        <f>E62*G62</f>
        <v>375</v>
      </c>
      <c r="J62" s="173"/>
    </row>
    <row r="63" spans="1:10" ht="15.75" customHeight="1" x14ac:dyDescent="0.2">
      <c r="A63" s="172"/>
      <c r="B63" s="152" t="s">
        <v>132</v>
      </c>
      <c r="C63" s="152"/>
      <c r="D63" s="152"/>
      <c r="E63" s="175">
        <f>E62</f>
        <v>1</v>
      </c>
      <c r="F63" s="153" t="s">
        <v>131</v>
      </c>
      <c r="G63" s="165">
        <f>$C$7*'Insumos, Materiais e Equipament'!$D$17*2-0.06*G42</f>
        <v>-37.72320000000002</v>
      </c>
      <c r="H63" s="176" t="s">
        <v>105</v>
      </c>
      <c r="I63" s="165">
        <v>0</v>
      </c>
      <c r="J63" s="44"/>
    </row>
    <row r="64" spans="1:10" ht="15.75" customHeight="1" x14ac:dyDescent="0.2">
      <c r="A64" s="172"/>
      <c r="B64" s="152" t="s">
        <v>113</v>
      </c>
      <c r="C64" s="152"/>
      <c r="D64" s="162"/>
      <c r="E64" s="177"/>
      <c r="F64" s="153" t="s">
        <v>131</v>
      </c>
      <c r="G64" s="165">
        <f>TRUNC(SUM(I62:I63),2)</f>
        <v>375</v>
      </c>
      <c r="H64" s="152"/>
      <c r="I64" s="178" t="s">
        <v>105</v>
      </c>
      <c r="J64" s="166">
        <f>G64</f>
        <v>375</v>
      </c>
    </row>
    <row r="65" spans="1:10" ht="15.75" customHeight="1" x14ac:dyDescent="0.2">
      <c r="A65" s="3"/>
      <c r="B65" s="107"/>
      <c r="C65" s="107"/>
      <c r="D65" s="107"/>
      <c r="E65" s="107"/>
      <c r="F65" s="107"/>
      <c r="G65" s="107"/>
      <c r="H65" s="107"/>
      <c r="I65" s="107"/>
      <c r="J65" s="3"/>
    </row>
    <row r="66" spans="1:10" ht="15.75" customHeight="1" x14ac:dyDescent="0.2">
      <c r="A66" s="3"/>
      <c r="B66" s="905" t="s">
        <v>133</v>
      </c>
      <c r="C66" s="906"/>
      <c r="D66" s="179" t="s">
        <v>134</v>
      </c>
      <c r="E66" s="179" t="s">
        <v>135</v>
      </c>
      <c r="F66" s="179"/>
      <c r="G66" s="179" t="s">
        <v>136</v>
      </c>
      <c r="H66" s="179"/>
      <c r="I66" s="897" t="s">
        <v>137</v>
      </c>
      <c r="J66" s="885"/>
    </row>
    <row r="67" spans="1:10" ht="15.75" customHeight="1" x14ac:dyDescent="0.2">
      <c r="A67" s="3"/>
      <c r="B67" s="915" t="s">
        <v>366</v>
      </c>
      <c r="C67" s="916"/>
      <c r="D67" s="919">
        <v>200</v>
      </c>
      <c r="E67" s="180" t="s">
        <v>138</v>
      </c>
      <c r="F67" s="180" t="s">
        <v>139</v>
      </c>
      <c r="G67" s="180" t="s">
        <v>138</v>
      </c>
      <c r="H67" s="180" t="s">
        <v>139</v>
      </c>
      <c r="I67" s="921">
        <f>(D67*E68)*G68+(D67*F68)*H68</f>
        <v>51433.4</v>
      </c>
      <c r="J67" s="916"/>
    </row>
    <row r="68" spans="1:10" ht="15.75" customHeight="1" x14ac:dyDescent="0.2">
      <c r="A68" s="3"/>
      <c r="B68" s="917"/>
      <c r="C68" s="918"/>
      <c r="D68" s="920"/>
      <c r="E68" s="181">
        <v>0.9</v>
      </c>
      <c r="F68" s="181">
        <f>1-E68</f>
        <v>9.9999999999999978E-2</v>
      </c>
      <c r="G68" s="182">
        <f>'Insumos, Materiais e Equipament'!D84</f>
        <v>274.07</v>
      </c>
      <c r="H68" s="182">
        <f>'Insumos, Materiais e Equipament'!D83</f>
        <v>105.04</v>
      </c>
      <c r="I68" s="917"/>
      <c r="J68" s="918"/>
    </row>
    <row r="69" spans="1:10" ht="15.75" customHeight="1" x14ac:dyDescent="0.2">
      <c r="A69" s="3"/>
      <c r="B69" s="912" t="s">
        <v>140</v>
      </c>
      <c r="C69" s="883"/>
      <c r="D69" s="883"/>
      <c r="E69" s="883"/>
      <c r="F69" s="883"/>
      <c r="G69" s="883"/>
      <c r="H69" s="885"/>
      <c r="I69" s="922">
        <f>C29</f>
        <v>1</v>
      </c>
      <c r="J69" s="885"/>
    </row>
    <row r="70" spans="1:10" ht="15.75" customHeight="1" x14ac:dyDescent="0.2">
      <c r="A70" s="3"/>
      <c r="B70" s="912" t="s">
        <v>141</v>
      </c>
      <c r="C70" s="883"/>
      <c r="D70" s="883"/>
      <c r="E70" s="883"/>
      <c r="F70" s="883"/>
      <c r="G70" s="883"/>
      <c r="H70" s="885"/>
      <c r="I70" s="911">
        <f>I67*I69</f>
        <v>51433.4</v>
      </c>
      <c r="J70" s="885"/>
    </row>
    <row r="71" spans="1:10" ht="15.7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ht="15.75" customHeight="1" x14ac:dyDescent="0.2">
      <c r="A72" s="3"/>
      <c r="B72" s="905" t="s">
        <v>142</v>
      </c>
      <c r="C72" s="906"/>
      <c r="D72" s="906"/>
      <c r="E72" s="906"/>
      <c r="F72" s="179" t="s">
        <v>94</v>
      </c>
      <c r="G72" s="905" t="s">
        <v>143</v>
      </c>
      <c r="H72" s="906"/>
      <c r="I72" s="897" t="s">
        <v>137</v>
      </c>
      <c r="J72" s="885"/>
    </row>
    <row r="73" spans="1:10" ht="15.75" customHeight="1" x14ac:dyDescent="0.2">
      <c r="A73" s="3"/>
      <c r="B73" s="913" t="s">
        <v>100</v>
      </c>
      <c r="C73" s="883"/>
      <c r="D73" s="883"/>
      <c r="E73" s="885"/>
      <c r="F73" s="183">
        <f>C33</f>
        <v>1</v>
      </c>
      <c r="G73" s="914">
        <f>SUM(J64,J59,J50)</f>
        <v>8958.5719866666677</v>
      </c>
      <c r="H73" s="885"/>
      <c r="I73" s="914">
        <f>G73*F73</f>
        <v>8958.5719866666677</v>
      </c>
      <c r="J73" s="885"/>
    </row>
    <row r="74" spans="1:10" ht="15.75" customHeight="1" x14ac:dyDescent="0.2">
      <c r="A74" s="3"/>
      <c r="B74" s="912" t="s">
        <v>144</v>
      </c>
      <c r="C74" s="883"/>
      <c r="D74" s="883"/>
      <c r="E74" s="883"/>
      <c r="F74" s="883"/>
      <c r="G74" s="883"/>
      <c r="H74" s="885"/>
      <c r="I74" s="914">
        <f>SUM(I73)</f>
        <v>8958.5719866666677</v>
      </c>
      <c r="J74" s="885"/>
    </row>
    <row r="75" spans="1:10" ht="15.75" customHeight="1" x14ac:dyDescent="0.2">
      <c r="A75" s="3"/>
      <c r="B75" s="912" t="s">
        <v>68</v>
      </c>
      <c r="C75" s="883"/>
      <c r="D75" s="883"/>
      <c r="E75" s="883"/>
      <c r="F75" s="883"/>
      <c r="G75" s="883"/>
      <c r="H75" s="885"/>
      <c r="I75" s="914">
        <f>ROUND(I70+I74,2)</f>
        <v>60391.97</v>
      </c>
      <c r="J75" s="885"/>
    </row>
    <row r="76" spans="1:10" ht="15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ht="15.75" hidden="1" customHeight="1" x14ac:dyDescent="0.2">
      <c r="A77" s="3"/>
      <c r="B77" s="897" t="s">
        <v>145</v>
      </c>
      <c r="C77" s="883"/>
      <c r="D77" s="883"/>
      <c r="E77" s="883"/>
      <c r="F77" s="883"/>
      <c r="G77" s="883"/>
      <c r="H77" s="883"/>
      <c r="I77" s="883"/>
      <c r="J77" s="885"/>
    </row>
    <row r="78" spans="1:10" ht="15.75" hidden="1" customHeight="1" x14ac:dyDescent="0.2">
      <c r="A78" s="3"/>
      <c r="B78" s="897" t="str">
        <f>B38</f>
        <v>Escavadeira Hidráulica de Braço Longo</v>
      </c>
      <c r="C78" s="883"/>
      <c r="D78" s="883"/>
      <c r="E78" s="883"/>
      <c r="F78" s="883"/>
      <c r="G78" s="883"/>
      <c r="H78" s="883"/>
      <c r="I78" s="883"/>
      <c r="J78" s="885"/>
    </row>
    <row r="79" spans="1:10" ht="15.75" hidden="1" customHeight="1" x14ac:dyDescent="0.2">
      <c r="A79" s="3"/>
      <c r="B79" s="184"/>
      <c r="C79" s="185" t="s">
        <v>146</v>
      </c>
      <c r="D79" s="185" t="s">
        <v>147</v>
      </c>
      <c r="E79" s="910"/>
      <c r="F79" s="883"/>
      <c r="G79" s="883"/>
      <c r="H79" s="883"/>
      <c r="I79" s="883"/>
      <c r="J79" s="885"/>
    </row>
    <row r="80" spans="1:10" ht="15.75" hidden="1" customHeight="1" x14ac:dyDescent="0.2">
      <c r="A80" s="3"/>
      <c r="B80" s="186" t="s">
        <v>148</v>
      </c>
      <c r="C80" s="474">
        <v>1800000</v>
      </c>
      <c r="D80" s="184"/>
      <c r="E80" s="910"/>
      <c r="F80" s="883"/>
      <c r="G80" s="883"/>
      <c r="H80" s="883"/>
      <c r="I80" s="883"/>
      <c r="J80" s="885"/>
    </row>
    <row r="81" spans="1:10" ht="15.75" hidden="1" customHeight="1" x14ac:dyDescent="0.2">
      <c r="A81" s="3"/>
      <c r="B81" s="186" t="s">
        <v>149</v>
      </c>
      <c r="C81" s="187">
        <f>C80*E81</f>
        <v>540000</v>
      </c>
      <c r="D81" s="184"/>
      <c r="E81" s="910">
        <v>0.3</v>
      </c>
      <c r="F81" s="883"/>
      <c r="G81" s="883"/>
      <c r="H81" s="883"/>
      <c r="I81" s="883"/>
      <c r="J81" s="885"/>
    </row>
    <row r="82" spans="1:10" ht="15.75" hidden="1" customHeight="1" x14ac:dyDescent="0.2">
      <c r="A82" s="3"/>
      <c r="B82" s="186" t="s">
        <v>150</v>
      </c>
      <c r="C82" s="187">
        <v>5</v>
      </c>
      <c r="D82" s="188"/>
      <c r="E82" s="910" t="s">
        <v>151</v>
      </c>
      <c r="F82" s="883"/>
      <c r="G82" s="883"/>
      <c r="H82" s="883"/>
      <c r="I82" s="883"/>
      <c r="J82" s="885"/>
    </row>
    <row r="83" spans="1:10" ht="15.75" hidden="1" customHeight="1" x14ac:dyDescent="0.2">
      <c r="A83" s="3"/>
      <c r="B83" s="186" t="s">
        <v>152</v>
      </c>
      <c r="C83" s="187">
        <f>190*5*12</f>
        <v>11400</v>
      </c>
      <c r="D83" s="188"/>
      <c r="E83" s="910" t="s">
        <v>41</v>
      </c>
      <c r="F83" s="883"/>
      <c r="G83" s="883"/>
      <c r="H83" s="883"/>
      <c r="I83" s="883"/>
      <c r="J83" s="885"/>
    </row>
    <row r="84" spans="1:10" ht="15.75" hidden="1" customHeight="1" x14ac:dyDescent="0.2">
      <c r="A84" s="3"/>
      <c r="B84" s="186" t="s">
        <v>153</v>
      </c>
      <c r="C84" s="187">
        <f>D67*12</f>
        <v>2400</v>
      </c>
      <c r="D84" s="188"/>
      <c r="E84" s="910" t="s">
        <v>41</v>
      </c>
      <c r="F84" s="883"/>
      <c r="G84" s="883"/>
      <c r="H84" s="883"/>
      <c r="I84" s="883"/>
      <c r="J84" s="885"/>
    </row>
    <row r="85" spans="1:10" ht="15.75" hidden="1" customHeight="1" x14ac:dyDescent="0.2">
      <c r="A85" s="3"/>
      <c r="B85" s="186" t="s">
        <v>154</v>
      </c>
      <c r="C85" s="189">
        <f>Base!L21</f>
        <v>0.15</v>
      </c>
      <c r="D85" s="190"/>
      <c r="E85" s="910" t="s">
        <v>364</v>
      </c>
      <c r="F85" s="883"/>
      <c r="G85" s="883"/>
      <c r="H85" s="883"/>
      <c r="I85" s="883"/>
      <c r="J85" s="885"/>
    </row>
    <row r="86" spans="1:10" ht="15.75" hidden="1" customHeight="1" x14ac:dyDescent="0.2">
      <c r="A86" s="3"/>
      <c r="B86" s="186" t="s">
        <v>155</v>
      </c>
      <c r="C86" s="191">
        <v>0.7</v>
      </c>
      <c r="D86" s="190"/>
      <c r="E86" s="910" t="s">
        <v>365</v>
      </c>
      <c r="F86" s="883"/>
      <c r="G86" s="883"/>
      <c r="H86" s="883"/>
      <c r="I86" s="883"/>
      <c r="J86" s="885"/>
    </row>
    <row r="87" spans="1:10" ht="15.75" hidden="1" customHeight="1" x14ac:dyDescent="0.2">
      <c r="A87" s="3"/>
      <c r="B87" s="186" t="s">
        <v>157</v>
      </c>
      <c r="C87" s="192">
        <v>103</v>
      </c>
      <c r="D87" s="193"/>
      <c r="E87" s="910" t="s">
        <v>365</v>
      </c>
      <c r="F87" s="883"/>
      <c r="G87" s="883"/>
      <c r="H87" s="883"/>
      <c r="I87" s="883"/>
      <c r="J87" s="885"/>
    </row>
    <row r="88" spans="1:10" ht="15.75" hidden="1" customHeight="1" x14ac:dyDescent="0.2">
      <c r="A88" s="3"/>
      <c r="B88" s="186" t="s">
        <v>158</v>
      </c>
      <c r="C88" s="194">
        <f>11.4/C87</f>
        <v>0.11067961165048544</v>
      </c>
      <c r="D88" s="193"/>
      <c r="E88" s="910" t="s">
        <v>365</v>
      </c>
      <c r="F88" s="883"/>
      <c r="G88" s="883"/>
      <c r="H88" s="883"/>
      <c r="I88" s="883"/>
      <c r="J88" s="885"/>
    </row>
    <row r="89" spans="1:10" ht="15.75" hidden="1" customHeight="1" x14ac:dyDescent="0.2">
      <c r="A89" s="3"/>
      <c r="B89" s="186" t="s">
        <v>159</v>
      </c>
      <c r="C89" s="187">
        <f>'Insumos, Materiais e Equipament'!D35</f>
        <v>5.39</v>
      </c>
      <c r="D89" s="184"/>
      <c r="E89" s="910" t="s">
        <v>160</v>
      </c>
      <c r="F89" s="883"/>
      <c r="G89" s="883"/>
      <c r="H89" s="883"/>
      <c r="I89" s="883"/>
      <c r="J89" s="885"/>
    </row>
    <row r="90" spans="1:10" ht="15.75" hidden="1" customHeight="1" x14ac:dyDescent="0.2">
      <c r="A90" s="3"/>
      <c r="B90" s="186" t="s">
        <v>161</v>
      </c>
      <c r="C90" s="191">
        <v>0.05</v>
      </c>
      <c r="D90" s="190"/>
      <c r="E90" s="910" t="s">
        <v>98</v>
      </c>
      <c r="F90" s="883"/>
      <c r="G90" s="883"/>
      <c r="H90" s="883"/>
      <c r="I90" s="883"/>
      <c r="J90" s="885"/>
    </row>
    <row r="91" spans="1:10" ht="15.75" hidden="1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ht="15.75" hidden="1" customHeight="1" x14ac:dyDescent="0.2">
      <c r="A92" s="3"/>
      <c r="B92" s="895" t="s">
        <v>162</v>
      </c>
      <c r="C92" s="883"/>
      <c r="D92" s="883"/>
      <c r="E92" s="883"/>
      <c r="F92" s="883"/>
      <c r="G92" s="883"/>
      <c r="H92" s="883"/>
      <c r="I92" s="883"/>
      <c r="J92" s="885"/>
    </row>
    <row r="93" spans="1:10" ht="15.75" hidden="1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ht="15.75" hidden="1" customHeight="1" x14ac:dyDescent="0.2">
      <c r="A94" s="3"/>
      <c r="B94" s="195" t="s">
        <v>146</v>
      </c>
      <c r="C94" s="196" t="s">
        <v>147</v>
      </c>
      <c r="D94" s="197" t="s">
        <v>163</v>
      </c>
      <c r="E94" s="3"/>
      <c r="F94" s="195" t="s">
        <v>146</v>
      </c>
      <c r="G94" s="196" t="s">
        <v>147</v>
      </c>
      <c r="H94" s="197" t="s">
        <v>163</v>
      </c>
      <c r="I94" s="3"/>
      <c r="J94" s="3"/>
    </row>
    <row r="95" spans="1:10" ht="15.75" hidden="1" customHeight="1" x14ac:dyDescent="0.2">
      <c r="A95" s="3"/>
      <c r="B95" s="931" t="s">
        <v>164</v>
      </c>
      <c r="C95" s="888"/>
      <c r="D95" s="198"/>
      <c r="E95" s="3"/>
      <c r="F95" s="931" t="s">
        <v>165</v>
      </c>
      <c r="G95" s="888"/>
      <c r="H95" s="198"/>
      <c r="I95" s="3"/>
      <c r="J95" s="3"/>
    </row>
    <row r="96" spans="1:10" ht="15.75" hidden="1" customHeight="1" x14ac:dyDescent="0.2">
      <c r="A96" s="3"/>
      <c r="B96" s="199">
        <f>(C80-C81)/(C82*C84)</f>
        <v>105</v>
      </c>
      <c r="C96" s="200">
        <f>(D80-D81)/(C82*C84)</f>
        <v>0</v>
      </c>
      <c r="D96" s="201">
        <f>C96+B96</f>
        <v>105</v>
      </c>
      <c r="E96" s="3"/>
      <c r="F96" s="199">
        <f>(C80*C86)/(C82*C84)</f>
        <v>105</v>
      </c>
      <c r="G96" s="200">
        <f>(D80*C86)/(C82*C84)</f>
        <v>0</v>
      </c>
      <c r="H96" s="201">
        <f>G96+F96</f>
        <v>105</v>
      </c>
      <c r="I96" s="3"/>
      <c r="J96" s="3"/>
    </row>
    <row r="97" spans="1:10" ht="15.75" hidden="1" customHeight="1" x14ac:dyDescent="0.2">
      <c r="A97" s="3"/>
      <c r="B97" s="927" t="s">
        <v>166</v>
      </c>
      <c r="C97" s="928"/>
      <c r="D97" s="918"/>
      <c r="E97" s="3"/>
      <c r="F97" s="927" t="s">
        <v>167</v>
      </c>
      <c r="G97" s="928"/>
      <c r="H97" s="918"/>
      <c r="I97" s="3"/>
      <c r="J97" s="3"/>
    </row>
    <row r="98" spans="1:10" ht="15.75" hidden="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ht="15.75" hidden="1" customHeight="1" x14ac:dyDescent="0.2">
      <c r="A99" s="3"/>
      <c r="B99" s="926" t="s">
        <v>168</v>
      </c>
      <c r="C99" s="924"/>
      <c r="D99" s="202"/>
      <c r="E99" s="3"/>
      <c r="F99" s="926" t="s">
        <v>169</v>
      </c>
      <c r="G99" s="924"/>
      <c r="H99" s="202"/>
      <c r="I99" s="3"/>
      <c r="J99" s="3"/>
    </row>
    <row r="100" spans="1:10" ht="15.75" hidden="1" customHeight="1" x14ac:dyDescent="0.2">
      <c r="A100" s="3"/>
      <c r="B100" s="203">
        <f>(((C82)+1)*C80)/(2*C82)</f>
        <v>1080000</v>
      </c>
      <c r="C100" s="204">
        <f>(((D82)+1)*D80)/(2*C82)</f>
        <v>0</v>
      </c>
      <c r="D100" s="198"/>
      <c r="E100" s="3"/>
      <c r="F100" s="199">
        <f>C87*C88*C89</f>
        <v>61.445999999999998</v>
      </c>
      <c r="G100" s="200">
        <f>D87*D88*C89</f>
        <v>0</v>
      </c>
      <c r="H100" s="201">
        <f>G100+F100</f>
        <v>61.445999999999998</v>
      </c>
      <c r="I100" s="3"/>
      <c r="J100" s="3"/>
    </row>
    <row r="101" spans="1:10" ht="15.75" hidden="1" customHeight="1" x14ac:dyDescent="0.2">
      <c r="A101" s="3"/>
      <c r="B101" s="927" t="s">
        <v>170</v>
      </c>
      <c r="C101" s="928"/>
      <c r="D101" s="918"/>
      <c r="E101" s="3"/>
      <c r="F101" s="927" t="s">
        <v>171</v>
      </c>
      <c r="G101" s="928"/>
      <c r="H101" s="918"/>
      <c r="I101" s="3"/>
      <c r="J101" s="3"/>
    </row>
    <row r="102" spans="1:10" ht="15.75" hidden="1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ht="15.75" hidden="1" customHeight="1" x14ac:dyDescent="0.2">
      <c r="A103" s="3"/>
      <c r="B103" s="926" t="s">
        <v>172</v>
      </c>
      <c r="C103" s="924"/>
      <c r="D103" s="202"/>
      <c r="E103" s="3"/>
      <c r="F103" s="926" t="s">
        <v>173</v>
      </c>
      <c r="G103" s="924"/>
      <c r="H103" s="202"/>
      <c r="I103" s="3"/>
      <c r="J103" s="3"/>
    </row>
    <row r="104" spans="1:10" ht="15.75" hidden="1" customHeight="1" x14ac:dyDescent="0.2">
      <c r="A104" s="3"/>
      <c r="B104" s="199">
        <f>(B100*C85)/C84</f>
        <v>67.5</v>
      </c>
      <c r="C104" s="200">
        <f>(C100*C85)/C84</f>
        <v>0</v>
      </c>
      <c r="D104" s="201">
        <f>C104+B104</f>
        <v>67.5</v>
      </c>
      <c r="E104" s="3"/>
      <c r="F104" s="199">
        <f>(B104+B108+B96)*C90</f>
        <v>9.1875</v>
      </c>
      <c r="G104" s="200">
        <f>(C104+C108+C96)*C90</f>
        <v>0</v>
      </c>
      <c r="H104" s="201">
        <f>G104+F104</f>
        <v>9.1875</v>
      </c>
      <c r="I104" s="3"/>
      <c r="J104" s="3"/>
    </row>
    <row r="105" spans="1:10" ht="15.75" hidden="1" customHeight="1" x14ac:dyDescent="0.2">
      <c r="A105" s="3"/>
      <c r="B105" s="927" t="s">
        <v>174</v>
      </c>
      <c r="C105" s="928"/>
      <c r="D105" s="918"/>
      <c r="E105" s="3"/>
      <c r="F105" s="927" t="s">
        <v>175</v>
      </c>
      <c r="G105" s="928"/>
      <c r="H105" s="918"/>
      <c r="I105" s="3"/>
      <c r="J105" s="3"/>
    </row>
    <row r="106" spans="1:10" ht="15.75" hidden="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ht="15.75" hidden="1" customHeight="1" x14ac:dyDescent="0.2">
      <c r="A107" s="3"/>
      <c r="B107" s="926" t="s">
        <v>176</v>
      </c>
      <c r="C107" s="924"/>
      <c r="D107" s="202"/>
      <c r="E107" s="3"/>
      <c r="F107" s="3"/>
      <c r="G107" s="3"/>
      <c r="H107" s="3"/>
      <c r="I107" s="3"/>
      <c r="J107" s="3"/>
    </row>
    <row r="108" spans="1:10" ht="15.75" hidden="1" customHeight="1" x14ac:dyDescent="0.2">
      <c r="A108" s="3"/>
      <c r="B108" s="199">
        <f>((C82+1)*C80*0.025)/(2*(C82*C84))</f>
        <v>11.25</v>
      </c>
      <c r="C108" s="200">
        <f>((C82+1)*D80*0.025)/(2*(C82*C84))</f>
        <v>0</v>
      </c>
      <c r="D108" s="201">
        <f>C108+B108</f>
        <v>11.25</v>
      </c>
      <c r="E108" s="3"/>
      <c r="F108" s="3"/>
      <c r="G108" s="205"/>
      <c r="H108" s="3"/>
      <c r="I108" s="3"/>
      <c r="J108" s="3"/>
    </row>
    <row r="109" spans="1:10" ht="15.75" hidden="1" customHeight="1" x14ac:dyDescent="0.2">
      <c r="A109" s="3"/>
      <c r="B109" s="927" t="s">
        <v>177</v>
      </c>
      <c r="C109" s="928"/>
      <c r="D109" s="918"/>
      <c r="E109" s="3"/>
      <c r="F109" s="3"/>
      <c r="G109" s="3"/>
      <c r="H109" s="3"/>
      <c r="I109" s="3"/>
      <c r="J109" s="3"/>
    </row>
    <row r="110" spans="1:10" ht="15.75" hidden="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ht="15.75" hidden="1" customHeight="1" x14ac:dyDescent="0.2">
      <c r="A111" s="3"/>
      <c r="B111" s="929" t="s">
        <v>178</v>
      </c>
      <c r="C111" s="928"/>
      <c r="D111" s="928"/>
      <c r="E111" s="928"/>
      <c r="F111" s="928"/>
      <c r="G111" s="928"/>
      <c r="H111" s="928"/>
      <c r="I111" s="930">
        <f>ROUND(B96+C96+B104+C104+B108+C108+F96+G96+F100+G100+F104+G104,3)</f>
        <v>359.38400000000001</v>
      </c>
      <c r="J111" s="928"/>
    </row>
    <row r="112" spans="1:10" ht="15.75" hidden="1" customHeight="1" x14ac:dyDescent="0.2">
      <c r="A112" s="3"/>
      <c r="B112" s="923" t="s">
        <v>179</v>
      </c>
      <c r="C112" s="924"/>
      <c r="D112" s="924"/>
      <c r="E112" s="924"/>
      <c r="F112" s="924"/>
      <c r="G112" s="924"/>
      <c r="H112" s="924"/>
      <c r="I112" s="925">
        <f>ROUND(B104+C104+B108+C108+F104+G104,3)</f>
        <v>87.938000000000002</v>
      </c>
      <c r="J112" s="924"/>
    </row>
    <row r="113" spans="1:13" ht="15.75" hidden="1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3" ht="15.75" customHeight="1" x14ac:dyDescent="0.2">
      <c r="A114" s="3"/>
      <c r="B114" s="895" t="s">
        <v>65</v>
      </c>
      <c r="C114" s="883"/>
      <c r="D114" s="883"/>
      <c r="E114" s="883"/>
      <c r="F114" s="883"/>
      <c r="G114" s="883"/>
      <c r="H114" s="883"/>
      <c r="I114" s="883"/>
      <c r="J114" s="885"/>
    </row>
    <row r="115" spans="1:13" ht="15.75" customHeight="1" x14ac:dyDescent="0.2">
      <c r="A115" s="3"/>
      <c r="B115" s="64"/>
      <c r="C115" s="64"/>
      <c r="D115" s="64"/>
      <c r="E115" s="65"/>
      <c r="F115" s="66"/>
      <c r="G115" s="64"/>
      <c r="H115" s="64"/>
      <c r="I115" s="64"/>
      <c r="J115" s="3"/>
    </row>
    <row r="116" spans="1:13" ht="15.75" customHeight="1" x14ac:dyDescent="0.25">
      <c r="A116" s="3"/>
      <c r="B116" s="67" t="s">
        <v>66</v>
      </c>
      <c r="C116" s="68"/>
      <c r="D116" s="68"/>
      <c r="E116" s="68"/>
      <c r="F116" s="68"/>
      <c r="G116" s="68"/>
      <c r="H116" s="68"/>
      <c r="I116" s="68"/>
      <c r="J116" s="69" t="s">
        <v>67</v>
      </c>
    </row>
    <row r="117" spans="1:13" ht="15.75" customHeight="1" x14ac:dyDescent="0.25">
      <c r="A117" s="3"/>
      <c r="B117" s="70" t="s">
        <v>68</v>
      </c>
      <c r="C117" s="71"/>
      <c r="D117" s="71"/>
      <c r="E117" s="71"/>
      <c r="F117" s="72"/>
      <c r="G117" s="71"/>
      <c r="H117" s="71"/>
      <c r="I117" s="71"/>
      <c r="J117" s="73">
        <f>I75</f>
        <v>60391.97</v>
      </c>
    </row>
    <row r="118" spans="1:13" ht="15.75" customHeight="1" x14ac:dyDescent="0.25">
      <c r="A118" s="3"/>
      <c r="B118" s="75" t="s">
        <v>69</v>
      </c>
      <c r="C118" s="64"/>
      <c r="D118" s="64"/>
      <c r="E118" s="64"/>
      <c r="F118" s="76"/>
      <c r="G118" s="64"/>
      <c r="H118" s="64"/>
      <c r="I118" s="77">
        <f>'ADM - LOCAL'!J75</f>
        <v>4.6434248054014624E-2</v>
      </c>
      <c r="J118" s="78">
        <f>TRUNC(J117*I118,2)</f>
        <v>2804.25</v>
      </c>
    </row>
    <row r="119" spans="1:13" ht="15.75" customHeight="1" x14ac:dyDescent="0.25">
      <c r="A119" s="3"/>
      <c r="B119" s="75" t="s">
        <v>70</v>
      </c>
      <c r="C119" s="64"/>
      <c r="D119" s="64"/>
      <c r="E119" s="64"/>
      <c r="F119" s="76"/>
      <c r="G119" s="64"/>
      <c r="H119" s="64"/>
      <c r="I119" s="79"/>
      <c r="J119" s="78">
        <f>J117+J118</f>
        <v>63196.22</v>
      </c>
    </row>
    <row r="120" spans="1:13" ht="15.75" customHeight="1" x14ac:dyDescent="0.25">
      <c r="A120" s="3"/>
      <c r="B120" s="117" t="s">
        <v>63</v>
      </c>
      <c r="C120" s="68"/>
      <c r="D120" s="68"/>
      <c r="E120" s="68"/>
      <c r="F120" s="118"/>
      <c r="G120" s="68"/>
      <c r="H120" s="208"/>
      <c r="I120" s="119" t="s">
        <v>14</v>
      </c>
      <c r="J120" s="209">
        <f>C28</f>
        <v>4802.4000000000005</v>
      </c>
    </row>
    <row r="121" spans="1:13" ht="15.75" customHeight="1" x14ac:dyDescent="0.2">
      <c r="A121" s="3"/>
      <c r="B121" s="64"/>
      <c r="C121" s="64"/>
      <c r="D121" s="64"/>
      <c r="E121" s="64"/>
      <c r="F121" s="76"/>
      <c r="G121" s="64"/>
      <c r="H121" s="64"/>
      <c r="I121" s="210"/>
      <c r="J121" s="207"/>
    </row>
    <row r="122" spans="1:13" ht="15.75" customHeight="1" x14ac:dyDescent="0.25">
      <c r="A122" s="3"/>
      <c r="B122" s="67" t="s">
        <v>71</v>
      </c>
      <c r="C122" s="68"/>
      <c r="D122" s="68"/>
      <c r="E122" s="123"/>
      <c r="F122" s="124"/>
      <c r="G122" s="68"/>
      <c r="H122" s="68"/>
      <c r="I122" s="125" t="s">
        <v>72</v>
      </c>
      <c r="J122" s="126">
        <f>TRUNC(J119/J120,2)</f>
        <v>13.15</v>
      </c>
    </row>
    <row r="123" spans="1:13" ht="15.75" customHeight="1" x14ac:dyDescent="0.25">
      <c r="A123" s="3"/>
      <c r="B123" s="92" t="s">
        <v>73</v>
      </c>
      <c r="C123" s="93"/>
      <c r="D123" s="93"/>
      <c r="E123" s="94"/>
      <c r="F123" s="95"/>
      <c r="G123" s="93"/>
      <c r="H123" s="93"/>
      <c r="I123" s="96">
        <f>'BDI - Desonerado'!D25</f>
        <v>0.29899999999999999</v>
      </c>
      <c r="J123" s="97">
        <f>TRUNC(J122*I123,2)</f>
        <v>3.93</v>
      </c>
    </row>
    <row r="124" spans="1:13" ht="15.75" customHeight="1" x14ac:dyDescent="0.25">
      <c r="A124" s="3"/>
      <c r="B124" s="98" t="s">
        <v>74</v>
      </c>
      <c r="C124" s="71"/>
      <c r="D124" s="71"/>
      <c r="E124" s="99"/>
      <c r="F124" s="100"/>
      <c r="G124" s="71"/>
      <c r="H124" s="71"/>
      <c r="I124" s="101" t="s">
        <v>72</v>
      </c>
      <c r="J124" s="102">
        <f>J122+J123</f>
        <v>17.080000000000002</v>
      </c>
    </row>
    <row r="125" spans="1:13" ht="15.75" customHeight="1" x14ac:dyDescent="0.2"/>
    <row r="126" spans="1:13" ht="15.75" customHeight="1" x14ac:dyDescent="0.2">
      <c r="M126" s="103"/>
    </row>
    <row r="127" spans="1:13" ht="15.75" customHeight="1" x14ac:dyDescent="0.2">
      <c r="M127" s="103"/>
    </row>
    <row r="128" spans="1:13" ht="15.75" customHeight="1" x14ac:dyDescent="0.2">
      <c r="M128" s="103"/>
    </row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48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70">
    <mergeCell ref="E90:J90"/>
    <mergeCell ref="B92:J92"/>
    <mergeCell ref="B95:C95"/>
    <mergeCell ref="F95:G95"/>
    <mergeCell ref="B97:D97"/>
    <mergeCell ref="F97:H97"/>
    <mergeCell ref="B112:H112"/>
    <mergeCell ref="I112:J112"/>
    <mergeCell ref="B114:J114"/>
    <mergeCell ref="B99:C99"/>
    <mergeCell ref="B101:D101"/>
    <mergeCell ref="F101:H101"/>
    <mergeCell ref="B103:C103"/>
    <mergeCell ref="F103:G103"/>
    <mergeCell ref="B105:D105"/>
    <mergeCell ref="F105:H105"/>
    <mergeCell ref="F99:G99"/>
    <mergeCell ref="B107:C107"/>
    <mergeCell ref="B109:D109"/>
    <mergeCell ref="B111:H111"/>
    <mergeCell ref="I111:J111"/>
    <mergeCell ref="B2:J2"/>
    <mergeCell ref="B3:J3"/>
    <mergeCell ref="B4:J4"/>
    <mergeCell ref="B6:D6"/>
    <mergeCell ref="G6:J9"/>
    <mergeCell ref="B11:C11"/>
    <mergeCell ref="B12:J12"/>
    <mergeCell ref="B14:J14"/>
    <mergeCell ref="C15:D15"/>
    <mergeCell ref="C16:D16"/>
    <mergeCell ref="C17:D17"/>
    <mergeCell ref="C18:D18"/>
    <mergeCell ref="C19:D19"/>
    <mergeCell ref="B20:I20"/>
    <mergeCell ref="B22:D22"/>
    <mergeCell ref="B31:E31"/>
    <mergeCell ref="B36:E36"/>
    <mergeCell ref="B66:C66"/>
    <mergeCell ref="I66:J66"/>
    <mergeCell ref="D67:D68"/>
    <mergeCell ref="I67:J68"/>
    <mergeCell ref="B67:C68"/>
    <mergeCell ref="B69:H69"/>
    <mergeCell ref="I69:J69"/>
    <mergeCell ref="B70:H70"/>
    <mergeCell ref="I70:J70"/>
    <mergeCell ref="G72:H72"/>
    <mergeCell ref="I72:J72"/>
    <mergeCell ref="B72:E72"/>
    <mergeCell ref="B73:E73"/>
    <mergeCell ref="G73:H73"/>
    <mergeCell ref="I73:J73"/>
    <mergeCell ref="B74:H74"/>
    <mergeCell ref="I74:J74"/>
    <mergeCell ref="I75:J75"/>
    <mergeCell ref="B75:H75"/>
    <mergeCell ref="B77:J77"/>
    <mergeCell ref="B78:J78"/>
    <mergeCell ref="E79:J79"/>
    <mergeCell ref="E80:J80"/>
    <mergeCell ref="E81:J81"/>
    <mergeCell ref="E82:J82"/>
    <mergeCell ref="E83:J83"/>
    <mergeCell ref="E84:J84"/>
    <mergeCell ref="E85:J85"/>
    <mergeCell ref="E86:J86"/>
    <mergeCell ref="E87:J87"/>
    <mergeCell ref="E88:J88"/>
    <mergeCell ref="E89:J89"/>
  </mergeCells>
  <pageMargins left="0.75" right="0.75" top="1" bottom="1" header="0" footer="0"/>
  <pageSetup paperSize="9" fitToHeight="0"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FFFF"/>
    <outlinePr summaryBelow="0" summaryRight="0"/>
    <pageSetUpPr fitToPage="1"/>
  </sheetPr>
  <dimension ref="A1:M948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5.42578125" customWidth="1"/>
  </cols>
  <sheetData>
    <row r="1" spans="1:10" ht="23.2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60" customHeight="1" x14ac:dyDescent="0.2">
      <c r="A2" s="43"/>
      <c r="B2" s="898"/>
      <c r="C2" s="883"/>
      <c r="D2" s="883"/>
      <c r="E2" s="883"/>
      <c r="F2" s="883"/>
      <c r="G2" s="883"/>
      <c r="H2" s="883"/>
      <c r="I2" s="883"/>
      <c r="J2" s="885"/>
    </row>
    <row r="3" spans="1:10" ht="12.75" x14ac:dyDescent="0.2">
      <c r="A3" s="44"/>
      <c r="B3" s="899" t="str">
        <f>UPPER(Base!C15)</f>
        <v>DEMOLIÇÃO E TRATAMENTO DE RESÍDUOS DE ENTULHO COM ESPALHAMENTO EM VIAS DE VICINAIS (EXCLUSIVE TRANSPORTE).</v>
      </c>
      <c r="C3" s="883"/>
      <c r="D3" s="883"/>
      <c r="E3" s="883"/>
      <c r="F3" s="883"/>
      <c r="G3" s="883"/>
      <c r="H3" s="883"/>
      <c r="I3" s="883"/>
      <c r="J3" s="885"/>
    </row>
    <row r="4" spans="1:10" ht="12.75" x14ac:dyDescent="0.2">
      <c r="A4" s="45"/>
      <c r="B4" s="900" t="s">
        <v>36</v>
      </c>
      <c r="C4" s="883"/>
      <c r="D4" s="883"/>
      <c r="E4" s="883"/>
      <c r="F4" s="883"/>
      <c r="G4" s="883"/>
      <c r="H4" s="883"/>
      <c r="I4" s="883"/>
      <c r="J4" s="885"/>
    </row>
    <row r="5" spans="1:10" ht="12.75" x14ac:dyDescent="0.2">
      <c r="A5" s="46"/>
      <c r="B5" s="47"/>
      <c r="C5" s="47"/>
      <c r="D5" s="47"/>
      <c r="E5" s="47"/>
      <c r="F5" s="47"/>
      <c r="G5" s="47"/>
      <c r="H5" s="47"/>
      <c r="I5" s="47"/>
      <c r="J5" s="47"/>
    </row>
    <row r="6" spans="1:10" ht="17.25" x14ac:dyDescent="0.2">
      <c r="A6" s="45"/>
      <c r="B6" s="897" t="s">
        <v>37</v>
      </c>
      <c r="C6" s="883"/>
      <c r="D6" s="885"/>
      <c r="E6" s="45"/>
      <c r="F6" s="45"/>
      <c r="G6" s="902"/>
      <c r="H6" s="888"/>
      <c r="I6" s="888"/>
      <c r="J6" s="888"/>
    </row>
    <row r="7" spans="1:10" ht="17.25" customHeight="1" x14ac:dyDescent="0.2">
      <c r="A7" s="45"/>
      <c r="B7" s="49" t="s">
        <v>38</v>
      </c>
      <c r="C7" s="50">
        <f>'ADM - LOCAL'!C10</f>
        <v>25</v>
      </c>
      <c r="D7" s="51" t="s">
        <v>39</v>
      </c>
      <c r="E7" s="47"/>
      <c r="F7" s="47"/>
      <c r="G7" s="52"/>
      <c r="H7" s="52"/>
      <c r="I7" s="52"/>
      <c r="J7" s="52"/>
    </row>
    <row r="8" spans="1:10" ht="17.25" customHeight="1" x14ac:dyDescent="0.2">
      <c r="A8" s="45"/>
      <c r="B8" s="49" t="s">
        <v>40</v>
      </c>
      <c r="C8" s="50">
        <v>8</v>
      </c>
      <c r="D8" s="51" t="s">
        <v>41</v>
      </c>
      <c r="E8" s="47"/>
      <c r="F8" s="47"/>
      <c r="G8" s="52"/>
      <c r="H8" s="52"/>
      <c r="I8" s="52"/>
      <c r="J8" s="52"/>
    </row>
    <row r="9" spans="1:10" ht="17.25" customHeight="1" x14ac:dyDescent="0.2">
      <c r="A9" s="45"/>
      <c r="B9" s="49" t="s">
        <v>42</v>
      </c>
      <c r="C9" s="50">
        <f>C8*60</f>
        <v>480</v>
      </c>
      <c r="D9" s="51" t="s">
        <v>43</v>
      </c>
      <c r="E9" s="47"/>
      <c r="F9" s="47"/>
      <c r="G9" s="52"/>
      <c r="H9" s="52"/>
      <c r="I9" s="52"/>
      <c r="J9" s="52"/>
    </row>
    <row r="10" spans="1:10" ht="12.75" x14ac:dyDescent="0.2">
      <c r="A10" s="44"/>
      <c r="B10" s="53"/>
      <c r="C10" s="53"/>
      <c r="D10" s="53"/>
      <c r="E10" s="53"/>
      <c r="F10" s="53"/>
      <c r="G10" s="47"/>
      <c r="H10" s="47"/>
      <c r="I10" s="47"/>
      <c r="J10" s="44"/>
    </row>
    <row r="11" spans="1:10" ht="12.75" x14ac:dyDescent="0.2">
      <c r="A11" s="44"/>
      <c r="B11" s="896" t="s">
        <v>44</v>
      </c>
      <c r="C11" s="885"/>
      <c r="D11" s="53"/>
      <c r="E11" s="53"/>
      <c r="F11" s="53"/>
      <c r="G11" s="47"/>
      <c r="H11" s="47"/>
      <c r="I11" s="47"/>
      <c r="J11" s="44"/>
    </row>
    <row r="12" spans="1:10" ht="12.75" x14ac:dyDescent="0.2">
      <c r="A12" s="44"/>
      <c r="B12" s="903" t="s">
        <v>45</v>
      </c>
      <c r="C12" s="883"/>
      <c r="D12" s="883"/>
      <c r="E12" s="883"/>
      <c r="F12" s="883"/>
      <c r="G12" s="883"/>
      <c r="H12" s="883"/>
      <c r="I12" s="883"/>
      <c r="J12" s="885"/>
    </row>
    <row r="13" spans="1:10" ht="12.75" x14ac:dyDescent="0.2">
      <c r="A13" s="44"/>
      <c r="B13" s="53"/>
      <c r="C13" s="53"/>
      <c r="D13" s="53"/>
      <c r="E13" s="53"/>
      <c r="F13" s="475"/>
      <c r="G13" s="47"/>
      <c r="H13" s="47"/>
      <c r="I13" s="47"/>
      <c r="J13" s="44"/>
    </row>
    <row r="14" spans="1:10" ht="15.75" customHeight="1" x14ac:dyDescent="0.2">
      <c r="A14" s="53"/>
      <c r="B14" s="897" t="s">
        <v>368</v>
      </c>
      <c r="C14" s="883"/>
      <c r="D14" s="885"/>
      <c r="E14" s="472"/>
      <c r="F14" s="897" t="s">
        <v>369</v>
      </c>
      <c r="G14" s="883"/>
      <c r="H14" s="885"/>
      <c r="I14" s="473"/>
      <c r="J14" s="54"/>
    </row>
    <row r="15" spans="1:10" ht="23.25" customHeight="1" x14ac:dyDescent="0.2">
      <c r="A15" s="53"/>
      <c r="B15" s="58" t="s">
        <v>49</v>
      </c>
      <c r="C15" s="50">
        <f>Produtividade!D26</f>
        <v>69800</v>
      </c>
      <c r="D15" s="57" t="s">
        <v>50</v>
      </c>
      <c r="E15" s="476"/>
      <c r="F15" s="109" t="str">
        <f t="shared" ref="F15:H15" si="0">B20</f>
        <v>Volume Mensal demolido/tratado²</v>
      </c>
      <c r="G15" s="110">
        <f t="shared" si="0"/>
        <v>999.9998058417666</v>
      </c>
      <c r="H15" s="51" t="str">
        <f t="shared" si="0"/>
        <v>m³</v>
      </c>
      <c r="I15" s="473"/>
      <c r="J15" s="44"/>
    </row>
    <row r="16" spans="1:10" ht="23.25" customHeight="1" x14ac:dyDescent="0.2">
      <c r="A16" s="53"/>
      <c r="B16" s="58" t="s">
        <v>51</v>
      </c>
      <c r="C16" s="50">
        <f>Produtividade!E$26</f>
        <v>20</v>
      </c>
      <c r="D16" s="59" t="s">
        <v>50</v>
      </c>
      <c r="E16" s="476"/>
      <c r="F16" s="109" t="s">
        <v>370</v>
      </c>
      <c r="G16" s="110">
        <f>10*30</f>
        <v>300</v>
      </c>
      <c r="H16" s="51" t="s">
        <v>371</v>
      </c>
      <c r="I16" s="473"/>
      <c r="J16" s="44"/>
    </row>
    <row r="17" spans="1:11" ht="23.25" customHeight="1" x14ac:dyDescent="0.2">
      <c r="A17" s="53"/>
      <c r="B17" s="58" t="s">
        <v>52</v>
      </c>
      <c r="C17" s="50">
        <f>Produtividade!F$26</f>
        <v>0.1</v>
      </c>
      <c r="D17" s="57" t="s">
        <v>50</v>
      </c>
      <c r="E17" s="476"/>
      <c r="F17" s="109" t="s">
        <v>372</v>
      </c>
      <c r="G17" s="110">
        <f>ROUNDUP(G15/G16,0)</f>
        <v>4</v>
      </c>
      <c r="H17" s="51" t="s">
        <v>56</v>
      </c>
      <c r="I17" s="473"/>
      <c r="J17" s="44"/>
    </row>
    <row r="18" spans="1:11" ht="23.25" customHeight="1" x14ac:dyDescent="0.2">
      <c r="A18" s="53"/>
      <c r="B18" s="58" t="s">
        <v>53</v>
      </c>
      <c r="C18" s="50">
        <f>Produtividade!G$26</f>
        <v>1396000</v>
      </c>
      <c r="D18" s="57" t="s">
        <v>24</v>
      </c>
      <c r="E18" s="476"/>
      <c r="F18" s="477"/>
      <c r="G18" s="478"/>
      <c r="H18" s="479"/>
      <c r="I18" s="473"/>
      <c r="J18" s="44"/>
    </row>
    <row r="19" spans="1:11" ht="23.25" customHeight="1" x14ac:dyDescent="0.2">
      <c r="A19" s="472"/>
      <c r="B19" s="58" t="s">
        <v>373</v>
      </c>
      <c r="C19" s="50">
        <f>Produtividade!K26</f>
        <v>37261.566666666666</v>
      </c>
      <c r="D19" s="57" t="s">
        <v>14</v>
      </c>
      <c r="E19" s="480"/>
      <c r="F19" s="477"/>
      <c r="G19" s="478"/>
      <c r="H19" s="479"/>
      <c r="I19" s="473"/>
      <c r="J19" s="44"/>
    </row>
    <row r="20" spans="1:11" ht="23.25" customHeight="1" x14ac:dyDescent="0.2">
      <c r="A20" s="53"/>
      <c r="B20" s="58" t="s">
        <v>374</v>
      </c>
      <c r="C20" s="50">
        <f>C19*2.6837299%</f>
        <v>999.9998058417666</v>
      </c>
      <c r="D20" s="57" t="s">
        <v>14</v>
      </c>
      <c r="E20" s="476"/>
      <c r="F20" s="481"/>
      <c r="G20" s="482"/>
      <c r="H20" s="215"/>
      <c r="I20" s="483"/>
      <c r="J20" s="44"/>
      <c r="K20" s="484"/>
    </row>
    <row r="21" spans="1:11" ht="23.25" customHeight="1" x14ac:dyDescent="0.2">
      <c r="A21" s="53"/>
      <c r="B21" s="58" t="s">
        <v>55</v>
      </c>
      <c r="C21" s="50">
        <f>Produtividade!I26</f>
        <v>3.2029999999999998</v>
      </c>
      <c r="D21" s="57" t="s">
        <v>56</v>
      </c>
      <c r="E21" s="476"/>
      <c r="F21" s="481"/>
      <c r="G21" s="482"/>
      <c r="H21" s="215"/>
      <c r="I21" s="473"/>
      <c r="J21" s="44"/>
      <c r="K21" s="485"/>
    </row>
    <row r="22" spans="1:11" ht="23.25" customHeight="1" x14ac:dyDescent="0.2">
      <c r="A22" s="53"/>
      <c r="B22" s="58" t="s">
        <v>375</v>
      </c>
      <c r="C22" s="61">
        <f>Produtividade!N26</f>
        <v>2</v>
      </c>
      <c r="D22" s="57" t="s">
        <v>64</v>
      </c>
      <c r="E22" s="476"/>
      <c r="F22" s="481"/>
      <c r="G22" s="482"/>
      <c r="H22" s="215"/>
      <c r="I22" s="473"/>
      <c r="J22" s="44"/>
      <c r="K22" s="484"/>
    </row>
    <row r="23" spans="1:11" ht="23.25" customHeight="1" x14ac:dyDescent="0.2">
      <c r="A23" s="53"/>
      <c r="B23" s="58" t="s">
        <v>376</v>
      </c>
      <c r="C23" s="61">
        <f>Produtividade!N33</f>
        <v>2</v>
      </c>
      <c r="D23" s="57" t="s">
        <v>62</v>
      </c>
      <c r="E23" s="476"/>
      <c r="F23" s="481"/>
      <c r="G23" s="482"/>
      <c r="H23" s="215"/>
      <c r="I23" s="473"/>
      <c r="J23" s="44"/>
      <c r="K23" s="484"/>
    </row>
    <row r="24" spans="1:11" ht="23.25" customHeight="1" x14ac:dyDescent="0.2">
      <c r="A24" s="53"/>
      <c r="E24" s="476"/>
      <c r="F24" s="477"/>
      <c r="G24" s="478"/>
      <c r="H24" s="479"/>
      <c r="I24" s="473"/>
      <c r="J24" s="44"/>
    </row>
    <row r="25" spans="1:11" ht="23.25" customHeight="1" x14ac:dyDescent="0.2">
      <c r="A25" s="53"/>
      <c r="B25" s="896" t="s">
        <v>374</v>
      </c>
      <c r="C25" s="885"/>
      <c r="D25" s="53"/>
      <c r="E25" s="53"/>
      <c r="F25" s="53"/>
      <c r="G25" s="47"/>
      <c r="H25" s="47"/>
      <c r="I25" s="47"/>
      <c r="J25" s="44"/>
    </row>
    <row r="26" spans="1:11" ht="15.75" customHeight="1" x14ac:dyDescent="0.2">
      <c r="A26" s="53"/>
      <c r="B26" s="903" t="s">
        <v>377</v>
      </c>
      <c r="C26" s="883"/>
      <c r="D26" s="883"/>
      <c r="E26" s="883"/>
      <c r="F26" s="883"/>
      <c r="G26" s="883"/>
      <c r="H26" s="883"/>
      <c r="I26" s="883"/>
      <c r="J26" s="885"/>
    </row>
    <row r="27" spans="1:11" ht="15.75" customHeight="1" x14ac:dyDescent="0.2">
      <c r="A27" s="3"/>
      <c r="B27" s="107"/>
      <c r="C27" s="107"/>
      <c r="D27" s="107"/>
      <c r="E27" s="107"/>
      <c r="F27" s="107"/>
      <c r="G27" s="107"/>
      <c r="H27" s="107"/>
      <c r="I27" s="107"/>
      <c r="J27" s="3"/>
    </row>
    <row r="28" spans="1:11" ht="15.75" customHeight="1" x14ac:dyDescent="0.2">
      <c r="A28" s="3"/>
      <c r="B28" s="905" t="s">
        <v>133</v>
      </c>
      <c r="C28" s="906"/>
      <c r="D28" s="179" t="s">
        <v>134</v>
      </c>
      <c r="E28" s="179" t="s">
        <v>135</v>
      </c>
      <c r="F28" s="179"/>
      <c r="G28" s="179" t="s">
        <v>136</v>
      </c>
      <c r="H28" s="179"/>
      <c r="I28" s="897" t="s">
        <v>137</v>
      </c>
      <c r="J28" s="885"/>
    </row>
    <row r="29" spans="1:11" ht="15.75" customHeight="1" x14ac:dyDescent="0.2">
      <c r="A29" s="3"/>
      <c r="B29" s="915" t="s">
        <v>378</v>
      </c>
      <c r="C29" s="916"/>
      <c r="D29" s="919">
        <v>100</v>
      </c>
      <c r="E29" s="180" t="s">
        <v>138</v>
      </c>
      <c r="F29" s="180" t="s">
        <v>139</v>
      </c>
      <c r="G29" s="180" t="s">
        <v>138</v>
      </c>
      <c r="H29" s="180" t="s">
        <v>139</v>
      </c>
      <c r="I29" s="921">
        <f>(D29*E30)*G30+(D29*F30)*H30</f>
        <v>20609.8</v>
      </c>
      <c r="J29" s="916"/>
    </row>
    <row r="30" spans="1:11" ht="27" customHeight="1" x14ac:dyDescent="0.2">
      <c r="A30" s="3"/>
      <c r="B30" s="917"/>
      <c r="C30" s="918"/>
      <c r="D30" s="920"/>
      <c r="E30" s="181">
        <v>0.7</v>
      </c>
      <c r="F30" s="181">
        <f>1-E30</f>
        <v>0.30000000000000004</v>
      </c>
      <c r="G30" s="182">
        <f>'Insumos, Materiais e Equipament'!D86</f>
        <v>253.78</v>
      </c>
      <c r="H30" s="182">
        <f>'Insumos, Materiais e Equipament'!D85</f>
        <v>94.84</v>
      </c>
      <c r="I30" s="917"/>
      <c r="J30" s="918"/>
    </row>
    <row r="31" spans="1:11" ht="15.75" customHeight="1" x14ac:dyDescent="0.2">
      <c r="A31" s="3"/>
      <c r="B31" s="912" t="s">
        <v>140</v>
      </c>
      <c r="C31" s="883"/>
      <c r="D31" s="883"/>
      <c r="E31" s="883"/>
      <c r="F31" s="883"/>
      <c r="G31" s="883"/>
      <c r="H31" s="885"/>
      <c r="I31" s="922">
        <f>C22</f>
        <v>2</v>
      </c>
      <c r="J31" s="885"/>
    </row>
    <row r="32" spans="1:11" ht="15.75" customHeight="1" x14ac:dyDescent="0.2">
      <c r="A32" s="3"/>
      <c r="B32" s="912" t="s">
        <v>141</v>
      </c>
      <c r="C32" s="883"/>
      <c r="D32" s="883"/>
      <c r="E32" s="883"/>
      <c r="F32" s="883"/>
      <c r="G32" s="883"/>
      <c r="H32" s="885"/>
      <c r="I32" s="911">
        <f>I29*I31</f>
        <v>41219.599999999999</v>
      </c>
      <c r="J32" s="885"/>
    </row>
    <row r="33" spans="1:10" ht="15.75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15.75" customHeight="1" x14ac:dyDescent="0.2">
      <c r="A34" s="3"/>
      <c r="B34" s="905" t="s">
        <v>133</v>
      </c>
      <c r="C34" s="906"/>
      <c r="D34" s="179" t="s">
        <v>134</v>
      </c>
      <c r="E34" s="179" t="s">
        <v>135</v>
      </c>
      <c r="F34" s="179"/>
      <c r="G34" s="179" t="s">
        <v>136</v>
      </c>
      <c r="H34" s="179"/>
      <c r="I34" s="897" t="s">
        <v>137</v>
      </c>
      <c r="J34" s="885"/>
    </row>
    <row r="35" spans="1:10" ht="15.75" customHeight="1" x14ac:dyDescent="0.2">
      <c r="A35" s="3"/>
      <c r="B35" s="915" t="s">
        <v>379</v>
      </c>
      <c r="C35" s="916"/>
      <c r="D35" s="919">
        <v>100</v>
      </c>
      <c r="E35" s="180" t="s">
        <v>138</v>
      </c>
      <c r="F35" s="180" t="s">
        <v>139</v>
      </c>
      <c r="G35" s="180" t="s">
        <v>138</v>
      </c>
      <c r="H35" s="180" t="s">
        <v>139</v>
      </c>
      <c r="I35" s="921">
        <f>(D35*E36)*G36+(D35*F36)*H36</f>
        <v>13758.1</v>
      </c>
      <c r="J35" s="916"/>
    </row>
    <row r="36" spans="1:10" ht="33.75" customHeight="1" x14ac:dyDescent="0.2">
      <c r="A36" s="3"/>
      <c r="B36" s="917"/>
      <c r="C36" s="918"/>
      <c r="D36" s="920"/>
      <c r="E36" s="181">
        <v>0.7</v>
      </c>
      <c r="F36" s="181">
        <f>1-E36</f>
        <v>0.30000000000000004</v>
      </c>
      <c r="G36" s="182">
        <f>'Insumos, Materiais e Equipament'!D88</f>
        <v>165.55</v>
      </c>
      <c r="H36" s="182">
        <f>'Insumos, Materiais e Equipament'!D87</f>
        <v>72.319999999999993</v>
      </c>
      <c r="I36" s="917"/>
      <c r="J36" s="918"/>
    </row>
    <row r="37" spans="1:10" ht="15.75" customHeight="1" x14ac:dyDescent="0.2">
      <c r="A37" s="3"/>
      <c r="B37" s="912" t="s">
        <v>140</v>
      </c>
      <c r="C37" s="883"/>
      <c r="D37" s="883"/>
      <c r="E37" s="883"/>
      <c r="F37" s="883"/>
      <c r="G37" s="883"/>
      <c r="H37" s="885"/>
      <c r="I37" s="922">
        <f>C23</f>
        <v>2</v>
      </c>
      <c r="J37" s="885"/>
    </row>
    <row r="38" spans="1:10" ht="15.75" customHeight="1" x14ac:dyDescent="0.2">
      <c r="A38" s="3"/>
      <c r="B38" s="912" t="s">
        <v>141</v>
      </c>
      <c r="C38" s="883"/>
      <c r="D38" s="883"/>
      <c r="E38" s="883"/>
      <c r="F38" s="883"/>
      <c r="G38" s="883"/>
      <c r="H38" s="885"/>
      <c r="I38" s="911">
        <f>I35*I37</f>
        <v>27516.2</v>
      </c>
      <c r="J38" s="885"/>
    </row>
    <row r="39" spans="1:10" ht="15.7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15.75" customHeight="1" x14ac:dyDescent="0.2">
      <c r="A40" s="3"/>
      <c r="B40" s="905" t="s">
        <v>133</v>
      </c>
      <c r="C40" s="906"/>
      <c r="D40" s="179" t="s">
        <v>134</v>
      </c>
      <c r="E40" s="179" t="s">
        <v>135</v>
      </c>
      <c r="F40" s="179"/>
      <c r="G40" s="179" t="s">
        <v>136</v>
      </c>
      <c r="H40" s="179"/>
      <c r="I40" s="897" t="s">
        <v>137</v>
      </c>
      <c r="J40" s="885"/>
    </row>
    <row r="41" spans="1:10" ht="15.75" customHeight="1" x14ac:dyDescent="0.2">
      <c r="A41" s="3"/>
      <c r="B41" s="915" t="s">
        <v>380</v>
      </c>
      <c r="C41" s="916"/>
      <c r="D41" s="919">
        <v>50</v>
      </c>
      <c r="E41" s="180" t="s">
        <v>138</v>
      </c>
      <c r="F41" s="180" t="s">
        <v>139</v>
      </c>
      <c r="G41" s="180" t="s">
        <v>138</v>
      </c>
      <c r="H41" s="180" t="s">
        <v>139</v>
      </c>
      <c r="I41" s="921">
        <f>(D41*E42)*G42+(D41*F42)*H42</f>
        <v>16060.8</v>
      </c>
      <c r="J41" s="916"/>
    </row>
    <row r="42" spans="1:10" ht="35.25" customHeight="1" x14ac:dyDescent="0.2">
      <c r="A42" s="3"/>
      <c r="B42" s="917"/>
      <c r="C42" s="918"/>
      <c r="D42" s="920"/>
      <c r="E42" s="181">
        <v>0.7</v>
      </c>
      <c r="F42" s="181">
        <f>1-E42</f>
        <v>0.30000000000000004</v>
      </c>
      <c r="G42" s="182">
        <f>'Insumos, Materiais e Equipament'!D89</f>
        <v>458.88</v>
      </c>
      <c r="H42" s="182">
        <v>0</v>
      </c>
      <c r="I42" s="917"/>
      <c r="J42" s="918"/>
    </row>
    <row r="43" spans="1:10" ht="15.75" customHeight="1" x14ac:dyDescent="0.2">
      <c r="A43" s="3"/>
      <c r="B43" s="912" t="s">
        <v>140</v>
      </c>
      <c r="C43" s="883"/>
      <c r="D43" s="883"/>
      <c r="E43" s="883"/>
      <c r="F43" s="883"/>
      <c r="G43" s="883"/>
      <c r="H43" s="885"/>
      <c r="I43" s="922">
        <v>1</v>
      </c>
      <c r="J43" s="885"/>
    </row>
    <row r="44" spans="1:10" ht="15.75" customHeight="1" x14ac:dyDescent="0.2">
      <c r="A44" s="3"/>
      <c r="B44" s="912" t="s">
        <v>141</v>
      </c>
      <c r="C44" s="883"/>
      <c r="D44" s="883"/>
      <c r="E44" s="883"/>
      <c r="F44" s="883"/>
      <c r="G44" s="883"/>
      <c r="H44" s="885"/>
      <c r="I44" s="911">
        <f>I41*I43</f>
        <v>16060.8</v>
      </c>
      <c r="J44" s="885"/>
    </row>
    <row r="45" spans="1:10" ht="15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ht="15.75" customHeight="1" x14ac:dyDescent="0.2">
      <c r="A46" s="3"/>
      <c r="B46" s="905" t="s">
        <v>133</v>
      </c>
      <c r="C46" s="906"/>
      <c r="D46" s="179" t="s">
        <v>134</v>
      </c>
      <c r="E46" s="179" t="s">
        <v>135</v>
      </c>
      <c r="F46" s="179"/>
      <c r="G46" s="179" t="s">
        <v>136</v>
      </c>
      <c r="H46" s="179"/>
      <c r="I46" s="897" t="s">
        <v>137</v>
      </c>
      <c r="J46" s="885"/>
    </row>
    <row r="47" spans="1:10" ht="25.5" customHeight="1" x14ac:dyDescent="0.2">
      <c r="A47" s="3"/>
      <c r="B47" s="915" t="s">
        <v>381</v>
      </c>
      <c r="C47" s="916"/>
      <c r="D47" s="919">
        <v>100</v>
      </c>
      <c r="E47" s="180" t="s">
        <v>138</v>
      </c>
      <c r="F47" s="180" t="s">
        <v>139</v>
      </c>
      <c r="G47" s="180" t="s">
        <v>138</v>
      </c>
      <c r="H47" s="180" t="s">
        <v>139</v>
      </c>
      <c r="I47" s="921">
        <f>(D47*E48)*G48+(D47*F48)*H48</f>
        <v>910</v>
      </c>
      <c r="J47" s="916"/>
    </row>
    <row r="48" spans="1:10" ht="39.75" customHeight="1" x14ac:dyDescent="0.2">
      <c r="A48" s="3"/>
      <c r="B48" s="917"/>
      <c r="C48" s="918"/>
      <c r="D48" s="920"/>
      <c r="E48" s="181">
        <v>1</v>
      </c>
      <c r="F48" s="181">
        <f>1-E48</f>
        <v>0</v>
      </c>
      <c r="G48" s="182">
        <f>'Insumos, Materiais e Equipament'!D90</f>
        <v>9.1</v>
      </c>
      <c r="H48" s="182">
        <v>0</v>
      </c>
      <c r="I48" s="917"/>
      <c r="J48" s="918"/>
    </row>
    <row r="49" spans="1:13" ht="15.75" customHeight="1" x14ac:dyDescent="0.2">
      <c r="A49" s="3"/>
      <c r="B49" s="912" t="s">
        <v>140</v>
      </c>
      <c r="C49" s="883"/>
      <c r="D49" s="883"/>
      <c r="E49" s="883"/>
      <c r="F49" s="883"/>
      <c r="G49" s="883"/>
      <c r="H49" s="885"/>
      <c r="I49" s="922">
        <v>1</v>
      </c>
      <c r="J49" s="885"/>
    </row>
    <row r="50" spans="1:13" ht="15.75" customHeight="1" x14ac:dyDescent="0.2">
      <c r="A50" s="3"/>
      <c r="B50" s="912" t="s">
        <v>141</v>
      </c>
      <c r="C50" s="883"/>
      <c r="D50" s="883"/>
      <c r="E50" s="883"/>
      <c r="F50" s="883"/>
      <c r="G50" s="883"/>
      <c r="H50" s="885"/>
      <c r="I50" s="911">
        <f>I47*I49</f>
        <v>910</v>
      </c>
      <c r="J50" s="885"/>
    </row>
    <row r="51" spans="1:13" ht="15.75" customHeight="1" x14ac:dyDescent="0.2">
      <c r="A51" s="3"/>
    </row>
    <row r="52" spans="1:13" ht="15.75" customHeight="1" x14ac:dyDescent="0.2">
      <c r="A52" s="3"/>
      <c r="B52" s="905" t="s">
        <v>133</v>
      </c>
      <c r="C52" s="906"/>
      <c r="D52" s="179" t="s">
        <v>134</v>
      </c>
      <c r="E52" s="179" t="s">
        <v>135</v>
      </c>
      <c r="F52" s="179"/>
      <c r="G52" s="179" t="s">
        <v>136</v>
      </c>
      <c r="H52" s="179"/>
      <c r="I52" s="897" t="s">
        <v>137</v>
      </c>
      <c r="J52" s="885"/>
    </row>
    <row r="53" spans="1:13" ht="15.75" customHeight="1" x14ac:dyDescent="0.2">
      <c r="A53" s="3"/>
      <c r="B53" s="915" t="s">
        <v>382</v>
      </c>
      <c r="C53" s="916"/>
      <c r="D53" s="919">
        <v>100</v>
      </c>
      <c r="E53" s="180" t="s">
        <v>138</v>
      </c>
      <c r="F53" s="180" t="s">
        <v>139</v>
      </c>
      <c r="G53" s="180" t="s">
        <v>138</v>
      </c>
      <c r="H53" s="180" t="s">
        <v>139</v>
      </c>
      <c r="I53" s="921">
        <f>(D53*E54)*G54+(D53*F54)*H54</f>
        <v>137</v>
      </c>
      <c r="J53" s="916"/>
    </row>
    <row r="54" spans="1:13" ht="15.75" customHeight="1" x14ac:dyDescent="0.2">
      <c r="A54" s="3"/>
      <c r="B54" s="917"/>
      <c r="C54" s="918"/>
      <c r="D54" s="920"/>
      <c r="E54" s="181">
        <v>1</v>
      </c>
      <c r="F54" s="181">
        <f>1-E54</f>
        <v>0</v>
      </c>
      <c r="G54" s="182">
        <f>'Insumos, Materiais e Equipament'!D91</f>
        <v>1.37</v>
      </c>
      <c r="H54" s="182">
        <v>0</v>
      </c>
      <c r="I54" s="917"/>
      <c r="J54" s="918"/>
    </row>
    <row r="55" spans="1:13" ht="15.75" customHeight="1" x14ac:dyDescent="0.2">
      <c r="A55" s="3"/>
      <c r="B55" s="912" t="s">
        <v>140</v>
      </c>
      <c r="C55" s="883"/>
      <c r="D55" s="883"/>
      <c r="E55" s="883"/>
      <c r="F55" s="883"/>
      <c r="G55" s="883"/>
      <c r="H55" s="885"/>
      <c r="I55" s="922">
        <v>1</v>
      </c>
      <c r="J55" s="885"/>
    </row>
    <row r="56" spans="1:13" ht="15.75" customHeight="1" x14ac:dyDescent="0.2">
      <c r="A56" s="3"/>
      <c r="B56" s="912" t="s">
        <v>141</v>
      </c>
      <c r="C56" s="883"/>
      <c r="D56" s="883"/>
      <c r="E56" s="883"/>
      <c r="F56" s="883"/>
      <c r="G56" s="883"/>
      <c r="H56" s="885"/>
      <c r="I56" s="911">
        <f>I53*I55</f>
        <v>137</v>
      </c>
      <c r="J56" s="885"/>
    </row>
    <row r="57" spans="1:13" ht="15.75" customHeight="1" x14ac:dyDescent="0.2">
      <c r="A57" s="3"/>
    </row>
    <row r="58" spans="1:13" ht="15.75" customHeight="1" x14ac:dyDescent="0.2">
      <c r="A58" s="3"/>
      <c r="B58" s="905" t="s">
        <v>142</v>
      </c>
      <c r="C58" s="906"/>
      <c r="D58" s="906"/>
      <c r="E58" s="906"/>
      <c r="F58" s="179" t="s">
        <v>94</v>
      </c>
      <c r="G58" s="905" t="s">
        <v>143</v>
      </c>
      <c r="H58" s="906"/>
      <c r="I58" s="897" t="s">
        <v>137</v>
      </c>
      <c r="J58" s="885"/>
    </row>
    <row r="59" spans="1:13" ht="15.75" customHeight="1" x14ac:dyDescent="0.2">
      <c r="A59" s="3"/>
      <c r="B59" s="913" t="s">
        <v>383</v>
      </c>
      <c r="C59" s="883"/>
      <c r="D59" s="883"/>
      <c r="E59" s="885"/>
      <c r="F59" s="183">
        <f>G17</f>
        <v>4</v>
      </c>
      <c r="G59" s="914">
        <f>'Insumos, Materiais e Equipament'!D92</f>
        <v>22.98</v>
      </c>
      <c r="H59" s="885"/>
      <c r="I59" s="914">
        <f>F59*G59</f>
        <v>91.92</v>
      </c>
      <c r="J59" s="885"/>
    </row>
    <row r="60" spans="1:13" ht="15.75" customHeight="1" x14ac:dyDescent="0.2">
      <c r="A60" s="3"/>
      <c r="B60" s="912" t="s">
        <v>144</v>
      </c>
      <c r="C60" s="883"/>
      <c r="D60" s="883"/>
      <c r="E60" s="883"/>
      <c r="F60" s="883"/>
      <c r="G60" s="883"/>
      <c r="H60" s="885"/>
      <c r="I60" s="914">
        <f>SUM(I59)</f>
        <v>91.92</v>
      </c>
      <c r="J60" s="885"/>
    </row>
    <row r="61" spans="1:13" ht="15.75" customHeight="1" x14ac:dyDescent="0.2">
      <c r="A61" s="3"/>
      <c r="B61" s="912" t="s">
        <v>68</v>
      </c>
      <c r="C61" s="883"/>
      <c r="D61" s="883"/>
      <c r="E61" s="883"/>
      <c r="F61" s="883"/>
      <c r="G61" s="883"/>
      <c r="H61" s="885"/>
      <c r="I61" s="914">
        <f>ROUND(I32+I38+I44+I50+ I56+I60,2)</f>
        <v>85935.52</v>
      </c>
      <c r="J61" s="885"/>
      <c r="M61" s="212"/>
    </row>
    <row r="62" spans="1:13" ht="15.7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3" ht="15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3" ht="15.75" customHeight="1" x14ac:dyDescent="0.2">
      <c r="A64" s="3"/>
      <c r="B64" s="895" t="s">
        <v>65</v>
      </c>
      <c r="C64" s="883"/>
      <c r="D64" s="883"/>
      <c r="E64" s="883"/>
      <c r="F64" s="883"/>
      <c r="G64" s="883"/>
      <c r="H64" s="883"/>
      <c r="I64" s="883"/>
      <c r="J64" s="885"/>
    </row>
    <row r="65" spans="1:10" ht="15.75" customHeight="1" x14ac:dyDescent="0.2">
      <c r="A65" s="3"/>
      <c r="B65" s="64"/>
      <c r="C65" s="64"/>
      <c r="D65" s="64"/>
      <c r="E65" s="65"/>
      <c r="F65" s="66"/>
      <c r="G65" s="64"/>
      <c r="H65" s="64"/>
      <c r="I65" s="64"/>
      <c r="J65" s="3"/>
    </row>
    <row r="66" spans="1:10" ht="15.75" customHeight="1" x14ac:dyDescent="0.25">
      <c r="A66" s="3"/>
      <c r="B66" s="67" t="s">
        <v>66</v>
      </c>
      <c r="C66" s="68"/>
      <c r="D66" s="68"/>
      <c r="E66" s="68"/>
      <c r="F66" s="68"/>
      <c r="G66" s="68"/>
      <c r="H66" s="68"/>
      <c r="I66" s="68"/>
      <c r="J66" s="69" t="s">
        <v>67</v>
      </c>
    </row>
    <row r="67" spans="1:10" ht="15.75" customHeight="1" x14ac:dyDescent="0.25">
      <c r="A67" s="3"/>
      <c r="B67" s="70" t="s">
        <v>68</v>
      </c>
      <c r="C67" s="71"/>
      <c r="D67" s="71"/>
      <c r="E67" s="71"/>
      <c r="F67" s="72"/>
      <c r="G67" s="71"/>
      <c r="H67" s="71"/>
      <c r="I67" s="71"/>
      <c r="J67" s="73">
        <f>I61</f>
        <v>85935.52</v>
      </c>
    </row>
    <row r="68" spans="1:10" ht="15.75" customHeight="1" x14ac:dyDescent="0.25">
      <c r="A68" s="3"/>
      <c r="B68" s="75" t="s">
        <v>69</v>
      </c>
      <c r="C68" s="64"/>
      <c r="D68" s="64"/>
      <c r="E68" s="64"/>
      <c r="F68" s="76"/>
      <c r="G68" s="64"/>
      <c r="H68" s="64"/>
      <c r="I68" s="77">
        <f>'ADM - LOCAL'!J75</f>
        <v>4.6434248054014624E-2</v>
      </c>
      <c r="J68" s="78">
        <f>TRUNC(J67*I68,2)</f>
        <v>3990.35</v>
      </c>
    </row>
    <row r="69" spans="1:10" ht="15.75" customHeight="1" x14ac:dyDescent="0.25">
      <c r="A69" s="3"/>
      <c r="B69" s="75" t="s">
        <v>70</v>
      </c>
      <c r="C69" s="64"/>
      <c r="D69" s="64"/>
      <c r="E69" s="64"/>
      <c r="F69" s="76"/>
      <c r="G69" s="64"/>
      <c r="H69" s="64"/>
      <c r="I69" s="79"/>
      <c r="J69" s="78">
        <f>J67+J68</f>
        <v>89925.87000000001</v>
      </c>
    </row>
    <row r="70" spans="1:10" ht="15.75" customHeight="1" x14ac:dyDescent="0.25">
      <c r="A70" s="3"/>
      <c r="B70" s="117" t="s">
        <v>384</v>
      </c>
      <c r="C70" s="68"/>
      <c r="D70" s="68"/>
      <c r="E70" s="68"/>
      <c r="F70" s="118"/>
      <c r="G70" s="68"/>
      <c r="H70" s="208"/>
      <c r="I70" s="119" t="s">
        <v>14</v>
      </c>
      <c r="J70" s="209">
        <f>C20</f>
        <v>999.9998058417666</v>
      </c>
    </row>
    <row r="71" spans="1:10" ht="15.75" customHeight="1" x14ac:dyDescent="0.2">
      <c r="A71" s="3"/>
      <c r="B71" s="64"/>
      <c r="C71" s="64"/>
      <c r="D71" s="64"/>
      <c r="E71" s="64"/>
      <c r="F71" s="76"/>
      <c r="G71" s="64"/>
      <c r="H71" s="64"/>
      <c r="I71" s="210"/>
      <c r="J71" s="207"/>
    </row>
    <row r="72" spans="1:10" ht="15.75" customHeight="1" x14ac:dyDescent="0.25">
      <c r="A72" s="3"/>
      <c r="B72" s="67" t="s">
        <v>71</v>
      </c>
      <c r="C72" s="68"/>
      <c r="D72" s="68"/>
      <c r="E72" s="123"/>
      <c r="F72" s="124"/>
      <c r="G72" s="68"/>
      <c r="H72" s="68"/>
      <c r="I72" s="125" t="s">
        <v>72</v>
      </c>
      <c r="J72" s="126">
        <f>TRUNC(J69/J70,2)</f>
        <v>89.92</v>
      </c>
    </row>
    <row r="73" spans="1:10" ht="15.75" customHeight="1" x14ac:dyDescent="0.25">
      <c r="A73" s="3"/>
      <c r="B73" s="92" t="s">
        <v>73</v>
      </c>
      <c r="C73" s="93"/>
      <c r="D73" s="93"/>
      <c r="E73" s="94"/>
      <c r="F73" s="95"/>
      <c r="G73" s="93"/>
      <c r="H73" s="93"/>
      <c r="I73" s="96">
        <f>'BDI - Desonerado'!D25</f>
        <v>0.29899999999999999</v>
      </c>
      <c r="J73" s="97">
        <f>TRUNC(J72*I73,2)</f>
        <v>26.88</v>
      </c>
    </row>
    <row r="74" spans="1:10" ht="15.75" customHeight="1" x14ac:dyDescent="0.25">
      <c r="A74" s="3"/>
      <c r="B74" s="98" t="s">
        <v>74</v>
      </c>
      <c r="C74" s="71"/>
      <c r="D74" s="71"/>
      <c r="E74" s="99"/>
      <c r="F74" s="100"/>
      <c r="G74" s="71"/>
      <c r="H74" s="71"/>
      <c r="I74" s="101" t="s">
        <v>72</v>
      </c>
      <c r="J74" s="102">
        <f>J72+J73</f>
        <v>116.8</v>
      </c>
    </row>
    <row r="75" spans="1:10" ht="15.75" customHeight="1" x14ac:dyDescent="0.2"/>
    <row r="76" spans="1:10" ht="15.75" customHeight="1" x14ac:dyDescent="0.2"/>
    <row r="77" spans="1:10" ht="15.75" customHeight="1" x14ac:dyDescent="0.2"/>
    <row r="78" spans="1:10" ht="15.75" customHeight="1" x14ac:dyDescent="0.2"/>
    <row r="79" spans="1:10" ht="15.75" customHeight="1" x14ac:dyDescent="0.2"/>
    <row r="80" spans="1:1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</sheetData>
  <mergeCells count="67">
    <mergeCell ref="I46:J46"/>
    <mergeCell ref="I47:J48"/>
    <mergeCell ref="B43:H43"/>
    <mergeCell ref="I43:J43"/>
    <mergeCell ref="B44:H44"/>
    <mergeCell ref="I44:J44"/>
    <mergeCell ref="B46:C46"/>
    <mergeCell ref="B47:C48"/>
    <mergeCell ref="D47:D48"/>
    <mergeCell ref="I52:J52"/>
    <mergeCell ref="I53:J54"/>
    <mergeCell ref="B49:H49"/>
    <mergeCell ref="I49:J49"/>
    <mergeCell ref="B50:H50"/>
    <mergeCell ref="I50:J50"/>
    <mergeCell ref="B52:C52"/>
    <mergeCell ref="B53:C54"/>
    <mergeCell ref="D53:D54"/>
    <mergeCell ref="B61:H61"/>
    <mergeCell ref="I61:J61"/>
    <mergeCell ref="B64:J64"/>
    <mergeCell ref="B55:H55"/>
    <mergeCell ref="I55:J55"/>
    <mergeCell ref="B56:H56"/>
    <mergeCell ref="I56:J56"/>
    <mergeCell ref="B58:E58"/>
    <mergeCell ref="I58:J58"/>
    <mergeCell ref="I59:J59"/>
    <mergeCell ref="G58:H58"/>
    <mergeCell ref="G59:H59"/>
    <mergeCell ref="B59:E59"/>
    <mergeCell ref="B60:H60"/>
    <mergeCell ref="I60:J60"/>
    <mergeCell ref="B2:J2"/>
    <mergeCell ref="B3:J3"/>
    <mergeCell ref="B4:J4"/>
    <mergeCell ref="B6:D6"/>
    <mergeCell ref="G6:J6"/>
    <mergeCell ref="B11:C11"/>
    <mergeCell ref="B12:J12"/>
    <mergeCell ref="I28:J28"/>
    <mergeCell ref="I29:J30"/>
    <mergeCell ref="B14:D14"/>
    <mergeCell ref="F14:H14"/>
    <mergeCell ref="B25:C25"/>
    <mergeCell ref="B26:J26"/>
    <mergeCell ref="B28:C28"/>
    <mergeCell ref="B29:C30"/>
    <mergeCell ref="D29:D30"/>
    <mergeCell ref="I34:J34"/>
    <mergeCell ref="I35:J36"/>
    <mergeCell ref="B31:H31"/>
    <mergeCell ref="I31:J31"/>
    <mergeCell ref="B32:H32"/>
    <mergeCell ref="I32:J32"/>
    <mergeCell ref="B34:C34"/>
    <mergeCell ref="B35:C36"/>
    <mergeCell ref="D35:D36"/>
    <mergeCell ref="I40:J40"/>
    <mergeCell ref="I41:J42"/>
    <mergeCell ref="B37:H37"/>
    <mergeCell ref="I37:J37"/>
    <mergeCell ref="B38:H38"/>
    <mergeCell ref="I38:J38"/>
    <mergeCell ref="B40:C40"/>
    <mergeCell ref="B41:C42"/>
    <mergeCell ref="D41:D42"/>
  </mergeCells>
  <pageMargins left="0.75" right="0.75" top="1" bottom="1" header="0" footer="0"/>
  <pageSetup paperSize="9" fitToHeight="0"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FFFF"/>
    <outlinePr summaryBelow="0" summaryRight="0"/>
    <pageSetUpPr fitToPage="1"/>
  </sheetPr>
  <dimension ref="A1:Z880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5.140625" customWidth="1"/>
  </cols>
  <sheetData>
    <row r="1" spans="1:26" ht="12.75" x14ac:dyDescent="0.2">
      <c r="A1" s="486"/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</row>
    <row r="2" spans="1:26" ht="60" customHeight="1" x14ac:dyDescent="0.2">
      <c r="A2" s="487"/>
      <c r="B2" s="898"/>
      <c r="C2" s="883"/>
      <c r="D2" s="883"/>
      <c r="E2" s="883"/>
      <c r="F2" s="883"/>
      <c r="G2" s="883"/>
      <c r="H2" s="883"/>
      <c r="I2" s="883"/>
      <c r="J2" s="885"/>
      <c r="K2" s="486"/>
      <c r="L2" s="486"/>
      <c r="M2" s="486"/>
      <c r="N2" s="486"/>
      <c r="O2" s="486"/>
      <c r="P2" s="486"/>
      <c r="Q2" s="486"/>
      <c r="R2" s="486"/>
      <c r="S2" s="486"/>
      <c r="T2" s="486"/>
      <c r="U2" s="486"/>
      <c r="V2" s="486"/>
      <c r="W2" s="486"/>
      <c r="X2" s="486"/>
      <c r="Y2" s="486"/>
      <c r="Z2" s="486"/>
    </row>
    <row r="3" spans="1:26" ht="14.25" x14ac:dyDescent="0.3">
      <c r="A3" s="488"/>
      <c r="B3" s="957" t="s">
        <v>385</v>
      </c>
      <c r="C3" s="883"/>
      <c r="D3" s="883"/>
      <c r="E3" s="883"/>
      <c r="F3" s="883"/>
      <c r="G3" s="883"/>
      <c r="H3" s="883"/>
      <c r="I3" s="883"/>
      <c r="J3" s="885"/>
      <c r="K3" s="486"/>
      <c r="L3" s="486"/>
      <c r="M3" s="486"/>
      <c r="N3" s="486"/>
      <c r="O3" s="486"/>
      <c r="P3" s="486"/>
      <c r="Q3" s="486"/>
      <c r="R3" s="486"/>
      <c r="S3" s="486"/>
      <c r="T3" s="486"/>
      <c r="U3" s="486"/>
      <c r="V3" s="486"/>
      <c r="W3" s="486"/>
      <c r="X3" s="486"/>
      <c r="Y3" s="486"/>
      <c r="Z3" s="486"/>
    </row>
    <row r="4" spans="1:26" ht="12.75" x14ac:dyDescent="0.2">
      <c r="A4" s="488"/>
      <c r="B4" s="958" t="s">
        <v>36</v>
      </c>
      <c r="C4" s="883"/>
      <c r="D4" s="883"/>
      <c r="E4" s="883"/>
      <c r="F4" s="883"/>
      <c r="G4" s="883"/>
      <c r="H4" s="883"/>
      <c r="I4" s="883"/>
      <c r="J4" s="885"/>
      <c r="K4" s="486"/>
      <c r="L4" s="486"/>
      <c r="M4" s="486"/>
      <c r="N4" s="486"/>
      <c r="O4" s="486"/>
      <c r="P4" s="486"/>
      <c r="Q4" s="486"/>
      <c r="R4" s="486"/>
      <c r="S4" s="486"/>
      <c r="T4" s="486"/>
      <c r="U4" s="486"/>
      <c r="V4" s="486"/>
      <c r="W4" s="486"/>
      <c r="X4" s="486"/>
      <c r="Y4" s="486"/>
      <c r="Z4" s="486"/>
    </row>
    <row r="5" spans="1:26" ht="12.75" x14ac:dyDescent="0.2">
      <c r="A5" s="488"/>
      <c r="B5" s="486"/>
      <c r="C5" s="486"/>
      <c r="D5" s="486"/>
      <c r="E5" s="486"/>
      <c r="F5" s="486"/>
      <c r="G5" s="486"/>
      <c r="H5" s="486"/>
      <c r="I5" s="486"/>
      <c r="J5" s="486"/>
      <c r="K5" s="486"/>
      <c r="L5" s="486"/>
      <c r="M5" s="486"/>
      <c r="N5" s="486"/>
      <c r="O5" s="486"/>
      <c r="P5" s="486"/>
      <c r="Q5" s="486"/>
      <c r="R5" s="486"/>
      <c r="S5" s="486"/>
      <c r="T5" s="486"/>
      <c r="U5" s="486"/>
      <c r="V5" s="486"/>
      <c r="W5" s="486"/>
      <c r="X5" s="486"/>
      <c r="Y5" s="486"/>
      <c r="Z5" s="486"/>
    </row>
    <row r="6" spans="1:26" ht="17.25" x14ac:dyDescent="0.3">
      <c r="A6" s="488"/>
      <c r="B6" s="944" t="s">
        <v>37</v>
      </c>
      <c r="C6" s="883"/>
      <c r="D6" s="885"/>
      <c r="E6" s="488"/>
      <c r="F6" s="488"/>
      <c r="G6" s="486"/>
      <c r="H6" s="486"/>
      <c r="I6" s="954"/>
      <c r="J6" s="888"/>
      <c r="K6" s="486"/>
      <c r="L6" s="486"/>
      <c r="M6" s="486"/>
      <c r="N6" s="486"/>
      <c r="O6" s="486"/>
      <c r="P6" s="486"/>
      <c r="Q6" s="486"/>
      <c r="R6" s="486"/>
      <c r="S6" s="486"/>
      <c r="T6" s="486"/>
      <c r="U6" s="486"/>
      <c r="V6" s="486"/>
      <c r="W6" s="486"/>
      <c r="X6" s="486"/>
      <c r="Y6" s="486"/>
      <c r="Z6" s="486"/>
    </row>
    <row r="7" spans="1:26" ht="17.25" customHeight="1" x14ac:dyDescent="0.2">
      <c r="A7" s="488"/>
      <c r="B7" s="489" t="s">
        <v>38</v>
      </c>
      <c r="C7" s="113">
        <f>'ADM - LOCAL'!C10</f>
        <v>25</v>
      </c>
      <c r="D7" s="490" t="s">
        <v>39</v>
      </c>
      <c r="E7" s="486"/>
      <c r="F7" s="486"/>
      <c r="G7" s="486"/>
      <c r="H7" s="486"/>
      <c r="I7" s="954"/>
      <c r="J7" s="888"/>
      <c r="K7" s="486"/>
      <c r="L7" s="486"/>
      <c r="M7" s="486"/>
      <c r="N7" s="486"/>
      <c r="O7" s="486"/>
      <c r="P7" s="486"/>
      <c r="Q7" s="486"/>
      <c r="R7" s="486"/>
      <c r="S7" s="486"/>
      <c r="T7" s="486"/>
      <c r="U7" s="486"/>
      <c r="V7" s="486"/>
      <c r="W7" s="486"/>
      <c r="X7" s="486"/>
      <c r="Y7" s="486"/>
      <c r="Z7" s="486"/>
    </row>
    <row r="8" spans="1:26" ht="12.75" x14ac:dyDescent="0.2">
      <c r="A8" s="488"/>
      <c r="B8" s="489" t="s">
        <v>40</v>
      </c>
      <c r="C8" s="113">
        <v>8</v>
      </c>
      <c r="D8" s="490" t="s">
        <v>41</v>
      </c>
      <c r="E8" s="486"/>
      <c r="F8" s="486"/>
      <c r="G8" s="486"/>
      <c r="H8" s="486"/>
      <c r="I8" s="888"/>
      <c r="J8" s="888"/>
      <c r="K8" s="486"/>
      <c r="L8" s="486"/>
      <c r="M8" s="486"/>
      <c r="N8" s="486"/>
      <c r="O8" s="486"/>
      <c r="P8" s="486"/>
      <c r="Q8" s="486"/>
      <c r="R8" s="486"/>
      <c r="S8" s="486"/>
      <c r="T8" s="486"/>
      <c r="U8" s="486"/>
      <c r="V8" s="486"/>
      <c r="W8" s="486"/>
      <c r="X8" s="486"/>
      <c r="Y8" s="486"/>
      <c r="Z8" s="486"/>
    </row>
    <row r="9" spans="1:26" ht="15.75" customHeight="1" x14ac:dyDescent="0.2">
      <c r="A9" s="488"/>
      <c r="B9" s="489" t="s">
        <v>42</v>
      </c>
      <c r="C9" s="113">
        <f>C8*60</f>
        <v>480</v>
      </c>
      <c r="D9" s="490" t="s">
        <v>43</v>
      </c>
      <c r="E9" s="486"/>
      <c r="F9" s="486"/>
      <c r="G9" s="486"/>
      <c r="H9" s="486"/>
      <c r="I9" s="888"/>
      <c r="J9" s="888"/>
      <c r="K9" s="486"/>
      <c r="L9" s="486"/>
      <c r="M9" s="486"/>
      <c r="N9" s="486"/>
      <c r="O9" s="486"/>
      <c r="P9" s="486"/>
      <c r="Q9" s="486"/>
      <c r="R9" s="486"/>
      <c r="S9" s="486"/>
      <c r="T9" s="486"/>
      <c r="U9" s="486"/>
      <c r="V9" s="486"/>
      <c r="W9" s="486"/>
      <c r="X9" s="486"/>
      <c r="Y9" s="486"/>
      <c r="Z9" s="486"/>
    </row>
    <row r="10" spans="1:26" ht="12.75" x14ac:dyDescent="0.2">
      <c r="A10" s="488"/>
      <c r="B10" s="488"/>
      <c r="C10" s="488"/>
      <c r="D10" s="488"/>
      <c r="E10" s="488"/>
      <c r="F10" s="488"/>
      <c r="G10" s="486"/>
      <c r="H10" s="486"/>
      <c r="I10" s="486"/>
      <c r="J10" s="488"/>
      <c r="K10" s="486"/>
      <c r="L10" s="486"/>
      <c r="M10" s="486"/>
      <c r="N10" s="486"/>
      <c r="O10" s="486"/>
      <c r="P10" s="486"/>
      <c r="Q10" s="486"/>
      <c r="R10" s="486"/>
      <c r="S10" s="486"/>
      <c r="T10" s="486"/>
      <c r="U10" s="486"/>
      <c r="V10" s="486"/>
      <c r="W10" s="486"/>
      <c r="X10" s="486"/>
      <c r="Y10" s="486"/>
      <c r="Z10" s="486"/>
    </row>
    <row r="11" spans="1:26" ht="12.75" x14ac:dyDescent="0.2">
      <c r="A11" s="488"/>
      <c r="B11" s="950" t="s">
        <v>44</v>
      </c>
      <c r="C11" s="885"/>
      <c r="D11" s="488"/>
      <c r="E11" s="488"/>
      <c r="F11" s="488"/>
      <c r="G11" s="486"/>
      <c r="H11" s="486"/>
      <c r="I11" s="486"/>
      <c r="J11" s="488"/>
      <c r="K11" s="486"/>
      <c r="L11" s="486"/>
      <c r="M11" s="486"/>
      <c r="N11" s="486"/>
      <c r="O11" s="486"/>
      <c r="P11" s="486"/>
      <c r="Q11" s="486"/>
      <c r="R11" s="486"/>
      <c r="S11" s="486"/>
      <c r="T11" s="486"/>
      <c r="U11" s="486"/>
      <c r="V11" s="486"/>
      <c r="W11" s="486"/>
      <c r="X11" s="486"/>
      <c r="Y11" s="486"/>
      <c r="Z11" s="486"/>
    </row>
    <row r="12" spans="1:26" ht="12.75" x14ac:dyDescent="0.2">
      <c r="A12" s="488"/>
      <c r="B12" s="955" t="s">
        <v>45</v>
      </c>
      <c r="C12" s="883"/>
      <c r="D12" s="883"/>
      <c r="E12" s="883"/>
      <c r="F12" s="883"/>
      <c r="G12" s="883"/>
      <c r="H12" s="883"/>
      <c r="I12" s="883"/>
      <c r="J12" s="885"/>
      <c r="K12" s="486"/>
      <c r="L12" s="486"/>
      <c r="M12" s="486"/>
      <c r="N12" s="486"/>
      <c r="O12" s="486"/>
      <c r="P12" s="486"/>
      <c r="Q12" s="486"/>
      <c r="R12" s="486"/>
      <c r="S12" s="486"/>
      <c r="T12" s="486"/>
      <c r="U12" s="486"/>
      <c r="V12" s="486"/>
      <c r="W12" s="486"/>
      <c r="X12" s="486"/>
      <c r="Y12" s="486"/>
      <c r="Z12" s="486"/>
    </row>
    <row r="13" spans="1:26" ht="12.75" x14ac:dyDescent="0.2">
      <c r="A13" s="488"/>
      <c r="B13" s="491"/>
      <c r="C13" s="491"/>
      <c r="D13" s="491"/>
      <c r="E13" s="491"/>
      <c r="F13" s="491"/>
      <c r="G13" s="486"/>
      <c r="H13" s="486"/>
      <c r="I13" s="486"/>
      <c r="J13" s="491"/>
      <c r="K13" s="486"/>
      <c r="L13" s="486"/>
      <c r="M13" s="486"/>
      <c r="N13" s="486"/>
      <c r="O13" s="486"/>
      <c r="P13" s="486"/>
      <c r="Q13" s="486"/>
      <c r="R13" s="486"/>
      <c r="S13" s="486"/>
      <c r="T13" s="486"/>
      <c r="U13" s="486"/>
      <c r="V13" s="486"/>
      <c r="W13" s="486"/>
      <c r="X13" s="486"/>
      <c r="Y13" s="486"/>
      <c r="Z13" s="486"/>
    </row>
    <row r="14" spans="1:26" ht="15.75" customHeight="1" x14ac:dyDescent="0.3">
      <c r="A14" s="492"/>
      <c r="B14" s="944" t="s">
        <v>75</v>
      </c>
      <c r="C14" s="883"/>
      <c r="D14" s="883"/>
      <c r="E14" s="883"/>
      <c r="F14" s="883"/>
      <c r="G14" s="883"/>
      <c r="H14" s="883"/>
      <c r="I14" s="883"/>
      <c r="J14" s="885"/>
      <c r="K14" s="486"/>
      <c r="L14" s="486"/>
      <c r="M14" s="486"/>
      <c r="N14" s="486"/>
      <c r="O14" s="486"/>
      <c r="P14" s="486"/>
      <c r="Q14" s="486"/>
      <c r="R14" s="486"/>
      <c r="S14" s="486"/>
      <c r="T14" s="486"/>
      <c r="U14" s="486"/>
      <c r="V14" s="486"/>
      <c r="W14" s="486"/>
      <c r="X14" s="486"/>
      <c r="Y14" s="486"/>
      <c r="Z14" s="486"/>
    </row>
    <row r="15" spans="1:26" ht="36" x14ac:dyDescent="0.2">
      <c r="A15" s="492"/>
      <c r="B15" s="115" t="s">
        <v>76</v>
      </c>
      <c r="C15" s="956" t="s">
        <v>77</v>
      </c>
      <c r="D15" s="885"/>
      <c r="E15" s="115" t="s">
        <v>78</v>
      </c>
      <c r="F15" s="115" t="s">
        <v>79</v>
      </c>
      <c r="G15" s="493" t="s">
        <v>80</v>
      </c>
      <c r="H15" s="493" t="s">
        <v>386</v>
      </c>
      <c r="I15" s="494" t="s">
        <v>82</v>
      </c>
      <c r="J15" s="494" t="s">
        <v>83</v>
      </c>
      <c r="K15" s="495" t="s">
        <v>387</v>
      </c>
      <c r="L15" s="495" t="s">
        <v>388</v>
      </c>
      <c r="M15" s="495" t="s">
        <v>389</v>
      </c>
      <c r="N15" s="486"/>
      <c r="O15" s="486"/>
      <c r="P15" s="486"/>
      <c r="Q15" s="486"/>
      <c r="R15" s="486"/>
      <c r="S15" s="486"/>
      <c r="T15" s="486"/>
      <c r="U15" s="486"/>
      <c r="V15" s="486"/>
      <c r="W15" s="486"/>
      <c r="X15" s="486"/>
      <c r="Y15" s="486"/>
      <c r="Z15" s="486"/>
    </row>
    <row r="16" spans="1:26" ht="17.25" customHeight="1" x14ac:dyDescent="0.2">
      <c r="A16" s="492"/>
      <c r="B16" s="114">
        <v>1</v>
      </c>
      <c r="C16" s="953" t="s">
        <v>390</v>
      </c>
      <c r="D16" s="885"/>
      <c r="E16" s="496">
        <f>Produtividade!D28</f>
        <v>22952</v>
      </c>
      <c r="F16" s="497">
        <f>Produtividade!E28</f>
        <v>4.5</v>
      </c>
      <c r="G16" s="498">
        <v>0.1</v>
      </c>
      <c r="H16" s="113">
        <f t="shared" ref="H16:H20" si="0">TRUNC(E16*F16*G16,2)</f>
        <v>10328.4</v>
      </c>
      <c r="I16" s="113">
        <v>0.15</v>
      </c>
      <c r="J16" s="113">
        <f t="shared" ref="J16:J20" si="1">TRUNC(H16*I16,2)</f>
        <v>1549.26</v>
      </c>
      <c r="K16" s="113">
        <v>1.32</v>
      </c>
      <c r="L16" s="113">
        <f t="shared" ref="L16:L20" si="2">TRUNC(J16*K16,2)</f>
        <v>2045.02</v>
      </c>
      <c r="M16" s="113">
        <f t="shared" ref="M16:M20" si="3">L16/12</f>
        <v>170.41833333333332</v>
      </c>
      <c r="N16" s="486"/>
      <c r="O16" s="486"/>
      <c r="P16" s="486"/>
      <c r="Q16" s="486"/>
      <c r="R16" s="486"/>
      <c r="S16" s="486"/>
      <c r="T16" s="486"/>
      <c r="U16" s="486"/>
      <c r="V16" s="486"/>
      <c r="W16" s="486"/>
      <c r="X16" s="486"/>
      <c r="Y16" s="486"/>
      <c r="Z16" s="486"/>
    </row>
    <row r="17" spans="1:26" ht="17.25" customHeight="1" x14ac:dyDescent="0.2">
      <c r="A17" s="492"/>
      <c r="B17" s="114">
        <v>2</v>
      </c>
      <c r="C17" s="953" t="s">
        <v>85</v>
      </c>
      <c r="D17" s="885"/>
      <c r="E17" s="113">
        <f>Produtividade!D26</f>
        <v>69800</v>
      </c>
      <c r="F17" s="497">
        <v>8</v>
      </c>
      <c r="G17" s="498">
        <v>0.1</v>
      </c>
      <c r="H17" s="113">
        <f t="shared" si="0"/>
        <v>55840</v>
      </c>
      <c r="I17" s="113">
        <v>0.15</v>
      </c>
      <c r="J17" s="113">
        <f t="shared" si="1"/>
        <v>8376</v>
      </c>
      <c r="K17" s="113">
        <v>1.32</v>
      </c>
      <c r="L17" s="113">
        <f t="shared" si="2"/>
        <v>11056.32</v>
      </c>
      <c r="M17" s="113">
        <f t="shared" si="3"/>
        <v>921.36</v>
      </c>
      <c r="N17" s="486"/>
      <c r="O17" s="486"/>
      <c r="P17" s="486"/>
      <c r="Q17" s="486"/>
      <c r="R17" s="486"/>
      <c r="S17" s="486"/>
      <c r="T17" s="486"/>
      <c r="U17" s="486"/>
      <c r="V17" s="486"/>
      <c r="W17" s="486"/>
      <c r="X17" s="486"/>
      <c r="Y17" s="486"/>
      <c r="Z17" s="486"/>
    </row>
    <row r="18" spans="1:26" ht="17.25" customHeight="1" x14ac:dyDescent="0.2">
      <c r="A18" s="492"/>
      <c r="B18" s="114">
        <v>3</v>
      </c>
      <c r="C18" s="953" t="s">
        <v>86</v>
      </c>
      <c r="D18" s="885"/>
      <c r="E18" s="113">
        <f>TRUNC('8. Comp 6. Remoção de Plantas A'!C24*'8. Comp 6. Remoção de Plantas A'!C26,2)</f>
        <v>25600</v>
      </c>
      <c r="F18" s="497">
        <f>'8. Comp 6. Remoção de Plantas A'!C25</f>
        <v>20</v>
      </c>
      <c r="G18" s="498">
        <v>0.1</v>
      </c>
      <c r="H18" s="113">
        <f t="shared" si="0"/>
        <v>51200</v>
      </c>
      <c r="I18" s="113">
        <v>0.15</v>
      </c>
      <c r="J18" s="113">
        <f t="shared" si="1"/>
        <v>7680</v>
      </c>
      <c r="K18" s="113">
        <v>1.32</v>
      </c>
      <c r="L18" s="113">
        <f t="shared" si="2"/>
        <v>10137.6</v>
      </c>
      <c r="M18" s="113">
        <f t="shared" si="3"/>
        <v>844.80000000000007</v>
      </c>
      <c r="N18" s="486"/>
      <c r="O18" s="486"/>
      <c r="P18" s="486"/>
      <c r="Q18" s="486"/>
      <c r="R18" s="486"/>
      <c r="S18" s="486"/>
      <c r="T18" s="486"/>
      <c r="U18" s="486"/>
      <c r="V18" s="486"/>
      <c r="W18" s="486"/>
      <c r="X18" s="486"/>
      <c r="Y18" s="486"/>
      <c r="Z18" s="486"/>
    </row>
    <row r="19" spans="1:26" ht="12.75" x14ac:dyDescent="0.2">
      <c r="A19" s="492"/>
      <c r="B19" s="114">
        <v>4</v>
      </c>
      <c r="C19" s="947" t="s">
        <v>87</v>
      </c>
      <c r="D19" s="885"/>
      <c r="E19" s="113">
        <f>Produtividade!D27</f>
        <v>69000</v>
      </c>
      <c r="F19" s="497">
        <f>Produtividade!E27</f>
        <v>8</v>
      </c>
      <c r="G19" s="498">
        <v>0.1</v>
      </c>
      <c r="H19" s="113">
        <f t="shared" si="0"/>
        <v>55200</v>
      </c>
      <c r="I19" s="113">
        <v>0.15</v>
      </c>
      <c r="J19" s="113">
        <f t="shared" si="1"/>
        <v>8280</v>
      </c>
      <c r="K19" s="113">
        <v>1.32</v>
      </c>
      <c r="L19" s="113">
        <f t="shared" si="2"/>
        <v>10929.6</v>
      </c>
      <c r="M19" s="113">
        <f t="shared" si="3"/>
        <v>910.80000000000007</v>
      </c>
      <c r="N19" s="486"/>
      <c r="O19" s="486"/>
      <c r="P19" s="486"/>
      <c r="Q19" s="486"/>
      <c r="R19" s="486"/>
      <c r="S19" s="486"/>
      <c r="T19" s="486"/>
      <c r="U19" s="486"/>
      <c r="V19" s="486"/>
      <c r="W19" s="486"/>
      <c r="X19" s="486"/>
      <c r="Y19" s="486"/>
      <c r="Z19" s="486"/>
    </row>
    <row r="20" spans="1:26" ht="12.75" x14ac:dyDescent="0.2">
      <c r="A20" s="492"/>
      <c r="B20" s="114">
        <v>5</v>
      </c>
      <c r="C20" s="947" t="s">
        <v>391</v>
      </c>
      <c r="D20" s="885"/>
      <c r="E20" s="113">
        <f>Produtividade!D26*30%</f>
        <v>20940</v>
      </c>
      <c r="F20" s="497">
        <f>20*30%</f>
        <v>6</v>
      </c>
      <c r="G20" s="498">
        <v>0.2</v>
      </c>
      <c r="H20" s="113">
        <f t="shared" si="0"/>
        <v>25128</v>
      </c>
      <c r="I20" s="113">
        <v>0.15</v>
      </c>
      <c r="J20" s="113">
        <f t="shared" si="1"/>
        <v>3769.2</v>
      </c>
      <c r="K20" s="113">
        <v>0.8</v>
      </c>
      <c r="L20" s="113">
        <f t="shared" si="2"/>
        <v>3015.36</v>
      </c>
      <c r="M20" s="113">
        <f t="shared" si="3"/>
        <v>251.28</v>
      </c>
      <c r="N20" s="486"/>
      <c r="O20" s="486"/>
      <c r="P20" s="486"/>
      <c r="Q20" s="486"/>
      <c r="R20" s="486"/>
      <c r="S20" s="486"/>
      <c r="T20" s="486"/>
      <c r="U20" s="486"/>
      <c r="V20" s="486"/>
      <c r="W20" s="486"/>
      <c r="X20" s="486"/>
      <c r="Y20" s="486"/>
      <c r="Z20" s="486"/>
    </row>
    <row r="21" spans="1:26" ht="12.75" x14ac:dyDescent="0.2">
      <c r="A21" s="492"/>
      <c r="B21" s="948" t="s">
        <v>392</v>
      </c>
      <c r="C21" s="883"/>
      <c r="D21" s="883"/>
      <c r="E21" s="883"/>
      <c r="F21" s="883"/>
      <c r="G21" s="883"/>
      <c r="H21" s="883"/>
      <c r="I21" s="885"/>
      <c r="J21" s="493">
        <f>TRUNC(SUM(J16:J20),2)</f>
        <v>29654.46</v>
      </c>
      <c r="K21" s="493" t="s">
        <v>98</v>
      </c>
      <c r="L21" s="493">
        <f t="shared" ref="L21:M21" si="4">TRUNC(SUM(L16:L20),2)</f>
        <v>37183.9</v>
      </c>
      <c r="M21" s="493">
        <f t="shared" si="4"/>
        <v>3098.65</v>
      </c>
      <c r="N21" s="486"/>
      <c r="O21" s="486"/>
      <c r="P21" s="486"/>
      <c r="Q21" s="486"/>
      <c r="R21" s="486"/>
      <c r="S21" s="486"/>
      <c r="T21" s="486"/>
      <c r="U21" s="486"/>
      <c r="V21" s="486"/>
      <c r="W21" s="486"/>
      <c r="X21" s="486"/>
      <c r="Y21" s="486"/>
      <c r="Z21" s="486"/>
    </row>
    <row r="22" spans="1:26" ht="12.75" x14ac:dyDescent="0.2">
      <c r="A22" s="488"/>
      <c r="B22" s="486"/>
      <c r="C22" s="486"/>
      <c r="D22" s="486"/>
      <c r="E22" s="499"/>
      <c r="F22" s="500"/>
      <c r="G22" s="500"/>
      <c r="H22" s="500"/>
      <c r="I22" s="499"/>
      <c r="J22" s="491"/>
      <c r="K22" s="486"/>
      <c r="L22" s="486"/>
      <c r="M22" s="486"/>
      <c r="N22" s="486"/>
      <c r="O22" s="486"/>
      <c r="P22" s="486"/>
      <c r="Q22" s="486"/>
      <c r="R22" s="486"/>
      <c r="S22" s="486"/>
      <c r="T22" s="486"/>
      <c r="U22" s="486"/>
      <c r="V22" s="486"/>
      <c r="W22" s="486"/>
      <c r="X22" s="486"/>
      <c r="Y22" s="486"/>
      <c r="Z22" s="486"/>
    </row>
    <row r="23" spans="1:26" ht="15.75" customHeight="1" x14ac:dyDescent="0.2">
      <c r="A23" s="492"/>
      <c r="B23" s="949" t="s">
        <v>393</v>
      </c>
      <c r="C23" s="883"/>
      <c r="D23" s="883"/>
      <c r="E23" s="883"/>
      <c r="F23" s="883"/>
      <c r="G23" s="883"/>
      <c r="H23" s="883"/>
      <c r="I23" s="883"/>
      <c r="J23" s="885"/>
      <c r="K23" s="486"/>
      <c r="L23" s="486"/>
      <c r="M23" s="486"/>
      <c r="N23" s="486"/>
      <c r="O23" s="486"/>
      <c r="P23" s="486"/>
      <c r="Q23" s="486"/>
      <c r="R23" s="486"/>
      <c r="S23" s="486"/>
      <c r="T23" s="486"/>
      <c r="U23" s="486"/>
      <c r="V23" s="486"/>
      <c r="W23" s="486"/>
      <c r="X23" s="486"/>
      <c r="Y23" s="486"/>
      <c r="Z23" s="486"/>
    </row>
    <row r="24" spans="1:26" ht="15.75" customHeight="1" x14ac:dyDescent="0.2">
      <c r="A24" s="488"/>
      <c r="B24" s="486"/>
      <c r="C24" s="501"/>
      <c r="D24" s="486"/>
      <c r="E24" s="502"/>
      <c r="F24" s="500"/>
      <c r="G24" s="500"/>
      <c r="H24" s="500"/>
      <c r="I24" s="503"/>
      <c r="J24" s="504"/>
      <c r="K24" s="486"/>
      <c r="L24" s="486"/>
      <c r="M24" s="486"/>
      <c r="N24" s="486"/>
      <c r="O24" s="486"/>
      <c r="P24" s="486"/>
      <c r="Q24" s="486"/>
      <c r="R24" s="486"/>
      <c r="S24" s="486"/>
      <c r="T24" s="486"/>
      <c r="U24" s="486"/>
      <c r="V24" s="486"/>
      <c r="W24" s="486"/>
      <c r="X24" s="486"/>
      <c r="Y24" s="486"/>
      <c r="Z24" s="486"/>
    </row>
    <row r="25" spans="1:26" ht="15.75" customHeight="1" x14ac:dyDescent="0.3">
      <c r="A25" s="488"/>
      <c r="B25" s="944" t="s">
        <v>46</v>
      </c>
      <c r="C25" s="883"/>
      <c r="D25" s="885"/>
      <c r="E25" s="492"/>
      <c r="F25" s="488"/>
      <c r="G25" s="488"/>
      <c r="H25" s="488"/>
      <c r="I25" s="505"/>
      <c r="J25" s="488"/>
      <c r="K25" s="486"/>
      <c r="L25" s="486"/>
      <c r="M25" s="486"/>
      <c r="N25" s="486"/>
      <c r="O25" s="486"/>
      <c r="P25" s="486"/>
      <c r="Q25" s="486"/>
      <c r="R25" s="486"/>
      <c r="S25" s="486"/>
      <c r="T25" s="486"/>
      <c r="U25" s="486"/>
      <c r="V25" s="486"/>
      <c r="W25" s="486"/>
      <c r="X25" s="486"/>
      <c r="Y25" s="486"/>
      <c r="Z25" s="486"/>
    </row>
    <row r="26" spans="1:26" ht="15.75" customHeight="1" x14ac:dyDescent="0.2">
      <c r="A26" s="488"/>
      <c r="B26" s="495" t="s">
        <v>394</v>
      </c>
      <c r="C26" s="113">
        <v>1.32</v>
      </c>
      <c r="D26" s="114" t="s">
        <v>395</v>
      </c>
      <c r="E26" s="492"/>
      <c r="F26" s="488"/>
      <c r="G26" s="488"/>
      <c r="H26" s="488"/>
      <c r="I26" s="505"/>
      <c r="J26" s="488"/>
      <c r="K26" s="486"/>
      <c r="L26" s="486"/>
      <c r="M26" s="486"/>
      <c r="N26" s="486"/>
      <c r="O26" s="486"/>
      <c r="P26" s="486"/>
      <c r="Q26" s="486"/>
      <c r="R26" s="486"/>
      <c r="S26" s="486"/>
      <c r="T26" s="486"/>
      <c r="U26" s="486"/>
      <c r="V26" s="486"/>
      <c r="W26" s="486"/>
      <c r="X26" s="486"/>
      <c r="Y26" s="486"/>
      <c r="Z26" s="486"/>
    </row>
    <row r="27" spans="1:26" ht="15.75" customHeight="1" x14ac:dyDescent="0.2">
      <c r="A27" s="488"/>
      <c r="B27" s="115" t="s">
        <v>396</v>
      </c>
      <c r="C27" s="506">
        <f>ROUND(M21/(C28*C7*C30),0)</f>
        <v>2</v>
      </c>
      <c r="D27" s="507" t="s">
        <v>397</v>
      </c>
      <c r="E27" s="492"/>
      <c r="F27" s="488"/>
      <c r="G27" s="488"/>
      <c r="H27" s="488"/>
      <c r="I27" s="505"/>
      <c r="J27" s="488"/>
      <c r="K27" s="486"/>
      <c r="L27" s="486"/>
      <c r="M27" s="486"/>
      <c r="N27" s="486"/>
      <c r="O27" s="486"/>
      <c r="P27" s="486"/>
      <c r="Q27" s="486"/>
      <c r="R27" s="486"/>
      <c r="S27" s="486"/>
      <c r="T27" s="486"/>
      <c r="U27" s="486"/>
      <c r="V27" s="486"/>
      <c r="W27" s="486"/>
      <c r="X27" s="486"/>
      <c r="Y27" s="486"/>
      <c r="Z27" s="486"/>
    </row>
    <row r="28" spans="1:26" ht="15.75" customHeight="1" x14ac:dyDescent="0.2">
      <c r="A28" s="488"/>
      <c r="B28" s="115" t="s">
        <v>398</v>
      </c>
      <c r="C28" s="113">
        <f>C29*1.5</f>
        <v>15</v>
      </c>
      <c r="D28" s="114" t="s">
        <v>399</v>
      </c>
      <c r="E28" s="488"/>
      <c r="F28" s="488"/>
      <c r="G28" s="488"/>
      <c r="H28" s="488"/>
      <c r="I28" s="488"/>
      <c r="J28" s="488"/>
      <c r="K28" s="486"/>
      <c r="L28" s="486"/>
      <c r="M28" s="486"/>
      <c r="N28" s="486"/>
      <c r="O28" s="486"/>
      <c r="P28" s="486"/>
      <c r="Q28" s="486"/>
      <c r="R28" s="486"/>
      <c r="S28" s="486"/>
      <c r="T28" s="486"/>
      <c r="U28" s="486"/>
      <c r="V28" s="486"/>
      <c r="W28" s="486"/>
      <c r="X28" s="486"/>
      <c r="Y28" s="486"/>
      <c r="Z28" s="486"/>
    </row>
    <row r="29" spans="1:26" ht="15.75" customHeight="1" x14ac:dyDescent="0.2">
      <c r="A29" s="488"/>
      <c r="B29" s="115" t="s">
        <v>400</v>
      </c>
      <c r="C29" s="113">
        <v>10</v>
      </c>
      <c r="D29" s="114" t="s">
        <v>14</v>
      </c>
      <c r="E29" s="488"/>
      <c r="F29" s="488"/>
      <c r="G29" s="488"/>
      <c r="H29" s="488"/>
      <c r="I29" s="488"/>
      <c r="J29" s="488"/>
      <c r="K29" s="486"/>
      <c r="L29" s="486"/>
      <c r="M29" s="486"/>
      <c r="N29" s="486"/>
      <c r="O29" s="486"/>
      <c r="P29" s="486"/>
      <c r="Q29" s="486"/>
      <c r="R29" s="486"/>
      <c r="S29" s="486"/>
      <c r="T29" s="486"/>
      <c r="U29" s="486"/>
      <c r="V29" s="486"/>
      <c r="W29" s="486"/>
      <c r="X29" s="486"/>
      <c r="Y29" s="486"/>
      <c r="Z29" s="486"/>
    </row>
    <row r="30" spans="1:26" ht="15.75" customHeight="1" x14ac:dyDescent="0.2">
      <c r="A30" s="488"/>
      <c r="B30" s="115" t="s">
        <v>401</v>
      </c>
      <c r="C30" s="116">
        <v>4</v>
      </c>
      <c r="D30" s="114" t="s">
        <v>402</v>
      </c>
      <c r="E30" s="488"/>
      <c r="F30" s="488"/>
      <c r="G30" s="488"/>
      <c r="H30" s="488"/>
      <c r="I30" s="488"/>
      <c r="J30" s="488"/>
      <c r="K30" s="486"/>
      <c r="L30" s="486"/>
      <c r="M30" s="486"/>
      <c r="N30" s="486"/>
      <c r="O30" s="486"/>
      <c r="P30" s="486"/>
      <c r="Q30" s="486"/>
      <c r="R30" s="486"/>
      <c r="S30" s="486"/>
      <c r="T30" s="486"/>
      <c r="U30" s="486"/>
      <c r="V30" s="486"/>
      <c r="W30" s="486"/>
      <c r="X30" s="486"/>
      <c r="Y30" s="486"/>
      <c r="Z30" s="486"/>
    </row>
    <row r="31" spans="1:26" ht="15.75" customHeight="1" x14ac:dyDescent="0.2">
      <c r="A31" s="488"/>
      <c r="B31" s="115" t="s">
        <v>403</v>
      </c>
      <c r="C31" s="508">
        <v>80</v>
      </c>
      <c r="D31" s="114" t="s">
        <v>404</v>
      </c>
      <c r="E31" s="488"/>
      <c r="F31" s="488"/>
      <c r="G31" s="488"/>
      <c r="H31" s="488"/>
      <c r="I31" s="488"/>
      <c r="J31" s="488"/>
      <c r="K31" s="486"/>
      <c r="L31" s="486"/>
      <c r="M31" s="486"/>
      <c r="N31" s="486"/>
      <c r="O31" s="486"/>
      <c r="P31" s="486"/>
      <c r="Q31" s="486"/>
      <c r="R31" s="486"/>
      <c r="S31" s="486"/>
      <c r="T31" s="486"/>
      <c r="U31" s="486"/>
      <c r="V31" s="486"/>
      <c r="W31" s="486"/>
      <c r="X31" s="486"/>
      <c r="Y31" s="486"/>
      <c r="Z31" s="486"/>
    </row>
    <row r="32" spans="1:26" ht="15.75" customHeight="1" x14ac:dyDescent="0.2">
      <c r="A32" s="488"/>
      <c r="B32" s="115" t="s">
        <v>405</v>
      </c>
      <c r="C32" s="508">
        <v>50</v>
      </c>
      <c r="D32" s="114" t="s">
        <v>406</v>
      </c>
      <c r="E32" s="488"/>
      <c r="F32" s="488"/>
      <c r="G32" s="488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6"/>
      <c r="S32" s="486"/>
      <c r="T32" s="486"/>
      <c r="U32" s="486"/>
      <c r="V32" s="486"/>
      <c r="W32" s="486"/>
    </row>
    <row r="33" spans="1:26" ht="15.75" customHeight="1" x14ac:dyDescent="0.2">
      <c r="A33" s="488"/>
      <c r="B33" s="115" t="s">
        <v>407</v>
      </c>
      <c r="C33" s="508">
        <f>TRUNC(C32*C30,2)</f>
        <v>200</v>
      </c>
      <c r="D33" s="114" t="s">
        <v>406</v>
      </c>
      <c r="E33" s="488"/>
      <c r="F33" s="488"/>
      <c r="G33" s="488"/>
      <c r="H33" s="486"/>
      <c r="I33" s="486"/>
      <c r="J33" s="486"/>
      <c r="K33" s="486"/>
      <c r="L33" s="486"/>
      <c r="M33" s="486"/>
      <c r="N33" s="486"/>
      <c r="O33" s="486"/>
      <c r="P33" s="486"/>
      <c r="Q33" s="486"/>
      <c r="R33" s="486"/>
      <c r="S33" s="486"/>
      <c r="T33" s="486"/>
      <c r="U33" s="486"/>
      <c r="V33" s="486"/>
      <c r="W33" s="486"/>
    </row>
    <row r="34" spans="1:26" ht="15.75" customHeight="1" x14ac:dyDescent="0.2">
      <c r="A34" s="488"/>
      <c r="B34" s="115" t="s">
        <v>408</v>
      </c>
      <c r="C34" s="509">
        <f>C33*C29</f>
        <v>2000</v>
      </c>
      <c r="D34" s="114" t="s">
        <v>14</v>
      </c>
      <c r="E34" s="488"/>
      <c r="F34" s="488"/>
      <c r="G34" s="488"/>
      <c r="H34" s="486"/>
      <c r="I34" s="486"/>
      <c r="J34" s="486"/>
      <c r="K34" s="486"/>
      <c r="L34" s="486"/>
      <c r="M34" s="486"/>
      <c r="N34" s="486"/>
      <c r="O34" s="486"/>
      <c r="P34" s="486"/>
      <c r="Q34" s="486"/>
      <c r="R34" s="486"/>
      <c r="S34" s="486"/>
      <c r="T34" s="486"/>
      <c r="U34" s="486"/>
      <c r="V34" s="486"/>
      <c r="W34" s="486"/>
    </row>
    <row r="35" spans="1:26" ht="15.75" customHeight="1" x14ac:dyDescent="0.2">
      <c r="A35" s="488"/>
      <c r="B35" s="115" t="s">
        <v>409</v>
      </c>
      <c r="C35" s="509">
        <f>C34*70%</f>
        <v>1400</v>
      </c>
      <c r="D35" s="114" t="s">
        <v>14</v>
      </c>
      <c r="E35" s="488"/>
      <c r="F35" s="488"/>
      <c r="G35" s="488"/>
      <c r="H35" s="486"/>
      <c r="I35" s="486"/>
      <c r="J35" s="486"/>
      <c r="K35" s="486"/>
      <c r="L35" s="486"/>
      <c r="M35" s="486"/>
      <c r="N35" s="486"/>
      <c r="O35" s="486"/>
      <c r="P35" s="486"/>
      <c r="Q35" s="486"/>
      <c r="R35" s="486"/>
      <c r="S35" s="486"/>
      <c r="T35" s="486"/>
      <c r="U35" s="486"/>
      <c r="V35" s="486"/>
      <c r="W35" s="486"/>
    </row>
    <row r="36" spans="1:26" ht="15.75" customHeight="1" x14ac:dyDescent="0.2">
      <c r="A36" s="488"/>
      <c r="B36" s="115" t="s">
        <v>410</v>
      </c>
      <c r="C36" s="509">
        <f>C34*30%</f>
        <v>600</v>
      </c>
      <c r="D36" s="114" t="s">
        <v>14</v>
      </c>
      <c r="E36" s="488"/>
      <c r="F36" s="488"/>
      <c r="G36" s="488"/>
      <c r="H36" s="486"/>
      <c r="I36" s="486"/>
      <c r="J36" s="486"/>
      <c r="K36" s="486"/>
      <c r="L36" s="486"/>
      <c r="M36" s="486"/>
      <c r="N36" s="486"/>
      <c r="O36" s="486"/>
      <c r="P36" s="486"/>
      <c r="Q36" s="486"/>
      <c r="R36" s="486"/>
      <c r="S36" s="486"/>
      <c r="T36" s="486"/>
      <c r="U36" s="486"/>
      <c r="V36" s="486"/>
      <c r="W36" s="486"/>
    </row>
    <row r="37" spans="1:26" ht="15.75" customHeight="1" x14ac:dyDescent="0.2">
      <c r="A37" s="488"/>
      <c r="B37" s="510"/>
      <c r="C37" s="510"/>
      <c r="D37" s="510"/>
      <c r="E37" s="488"/>
      <c r="F37" s="488"/>
      <c r="G37" s="488"/>
      <c r="H37" s="488"/>
      <c r="I37" s="488"/>
      <c r="J37" s="488"/>
      <c r="K37" s="486"/>
      <c r="L37" s="486"/>
      <c r="M37" s="486"/>
      <c r="N37" s="486"/>
      <c r="O37" s="486"/>
      <c r="P37" s="486"/>
      <c r="Q37" s="486"/>
      <c r="R37" s="486"/>
      <c r="S37" s="486"/>
      <c r="T37" s="486"/>
      <c r="U37" s="486"/>
      <c r="V37" s="486"/>
      <c r="W37" s="486"/>
      <c r="X37" s="486"/>
      <c r="Y37" s="486"/>
      <c r="Z37" s="486"/>
    </row>
    <row r="38" spans="1:26" ht="15.75" customHeight="1" x14ac:dyDescent="0.2">
      <c r="A38" s="488"/>
      <c r="B38" s="950" t="s">
        <v>411</v>
      </c>
      <c r="C38" s="883"/>
      <c r="D38" s="885"/>
      <c r="E38" s="488"/>
      <c r="F38" s="488"/>
      <c r="G38" s="488"/>
      <c r="H38" s="488"/>
      <c r="I38" s="488"/>
      <c r="J38" s="488"/>
      <c r="K38" s="486"/>
      <c r="L38" s="486"/>
      <c r="M38" s="486"/>
      <c r="N38" s="486"/>
      <c r="O38" s="486"/>
      <c r="P38" s="486"/>
      <c r="Q38" s="486"/>
      <c r="R38" s="486"/>
      <c r="S38" s="486"/>
      <c r="T38" s="486"/>
      <c r="U38" s="486"/>
      <c r="V38" s="486"/>
      <c r="W38" s="486"/>
      <c r="X38" s="486"/>
      <c r="Y38" s="486"/>
      <c r="Z38" s="486"/>
    </row>
    <row r="39" spans="1:26" ht="15.75" customHeight="1" x14ac:dyDescent="0.2">
      <c r="A39" s="488"/>
      <c r="B39" s="951" t="s">
        <v>412</v>
      </c>
      <c r="C39" s="883"/>
      <c r="D39" s="883"/>
      <c r="E39" s="883"/>
      <c r="F39" s="883"/>
      <c r="G39" s="883"/>
      <c r="H39" s="883"/>
      <c r="I39" s="883"/>
      <c r="J39" s="885"/>
      <c r="K39" s="486"/>
      <c r="L39" s="486"/>
      <c r="M39" s="486"/>
      <c r="N39" s="486"/>
      <c r="O39" s="486"/>
      <c r="P39" s="486"/>
      <c r="Q39" s="486"/>
      <c r="R39" s="486"/>
      <c r="S39" s="486"/>
      <c r="T39" s="486"/>
      <c r="U39" s="486"/>
      <c r="V39" s="486"/>
      <c r="W39" s="486"/>
      <c r="X39" s="486"/>
      <c r="Y39" s="486"/>
      <c r="Z39" s="486"/>
    </row>
    <row r="40" spans="1:26" ht="15.75" customHeight="1" x14ac:dyDescent="0.2">
      <c r="A40" s="488"/>
      <c r="B40" s="486"/>
      <c r="C40" s="486"/>
      <c r="D40" s="486"/>
      <c r="E40" s="488"/>
      <c r="F40" s="488"/>
      <c r="G40" s="488"/>
      <c r="H40" s="488"/>
      <c r="I40" s="488"/>
      <c r="J40" s="488"/>
      <c r="K40" s="486"/>
      <c r="L40" s="486"/>
      <c r="M40" s="486"/>
      <c r="N40" s="486"/>
      <c r="O40" s="486"/>
      <c r="P40" s="486"/>
      <c r="Q40" s="486"/>
      <c r="R40" s="486"/>
      <c r="S40" s="486"/>
      <c r="T40" s="486"/>
      <c r="U40" s="486"/>
      <c r="V40" s="486"/>
      <c r="W40" s="486"/>
      <c r="X40" s="486"/>
      <c r="Y40" s="486"/>
      <c r="Z40" s="486"/>
    </row>
    <row r="41" spans="1:26" ht="15.75" customHeight="1" x14ac:dyDescent="0.2">
      <c r="A41" s="488"/>
      <c r="B41" s="950" t="s">
        <v>413</v>
      </c>
      <c r="C41" s="883"/>
      <c r="D41" s="885"/>
      <c r="E41" s="511"/>
      <c r="F41" s="488"/>
      <c r="G41" s="488"/>
      <c r="H41" s="488"/>
      <c r="I41" s="488"/>
      <c r="J41" s="488"/>
      <c r="K41" s="486"/>
      <c r="L41" s="486"/>
      <c r="M41" s="486"/>
      <c r="N41" s="486"/>
      <c r="O41" s="486"/>
      <c r="P41" s="486"/>
      <c r="Q41" s="486"/>
      <c r="R41" s="486"/>
      <c r="S41" s="486"/>
      <c r="T41" s="486"/>
      <c r="U41" s="486"/>
      <c r="V41" s="486"/>
      <c r="W41" s="486"/>
      <c r="X41" s="486"/>
      <c r="Y41" s="486"/>
      <c r="Z41" s="486"/>
    </row>
    <row r="42" spans="1:26" ht="15.75" customHeight="1" x14ac:dyDescent="0.2">
      <c r="A42" s="488"/>
      <c r="B42" s="951" t="s">
        <v>414</v>
      </c>
      <c r="C42" s="883"/>
      <c r="D42" s="883"/>
      <c r="E42" s="883"/>
      <c r="F42" s="883"/>
      <c r="G42" s="883"/>
      <c r="H42" s="883"/>
      <c r="I42" s="883"/>
      <c r="J42" s="885"/>
      <c r="K42" s="486"/>
      <c r="L42" s="486"/>
      <c r="M42" s="486"/>
      <c r="N42" s="486"/>
      <c r="O42" s="486"/>
      <c r="P42" s="486"/>
      <c r="Q42" s="486"/>
      <c r="R42" s="486"/>
      <c r="S42" s="486"/>
      <c r="T42" s="486"/>
      <c r="U42" s="486"/>
      <c r="V42" s="486"/>
      <c r="W42" s="486"/>
      <c r="X42" s="486"/>
      <c r="Y42" s="486"/>
      <c r="Z42" s="486"/>
    </row>
    <row r="43" spans="1:26" ht="15.75" customHeight="1" x14ac:dyDescent="0.2">
      <c r="A43" s="486"/>
      <c r="B43" s="488"/>
      <c r="C43" s="488"/>
      <c r="D43" s="488"/>
      <c r="E43" s="488"/>
      <c r="F43" s="488"/>
      <c r="G43" s="488"/>
      <c r="H43" s="488"/>
      <c r="I43" s="488"/>
      <c r="J43" s="488"/>
      <c r="K43" s="486"/>
      <c r="L43" s="486"/>
      <c r="M43" s="486"/>
      <c r="N43" s="486"/>
      <c r="O43" s="486"/>
      <c r="P43" s="486"/>
      <c r="Q43" s="486"/>
      <c r="R43" s="486"/>
      <c r="S43" s="486"/>
      <c r="T43" s="486"/>
      <c r="U43" s="486"/>
      <c r="V43" s="486"/>
      <c r="W43" s="486"/>
      <c r="X43" s="486"/>
      <c r="Y43" s="486"/>
      <c r="Z43" s="486"/>
    </row>
    <row r="44" spans="1:26" ht="15.75" customHeight="1" x14ac:dyDescent="0.2">
      <c r="A44" s="486"/>
      <c r="B44" s="950" t="s">
        <v>415</v>
      </c>
      <c r="C44" s="883"/>
      <c r="D44" s="885"/>
      <c r="E44" s="488"/>
      <c r="F44" s="488"/>
      <c r="G44" s="488"/>
      <c r="H44" s="488"/>
      <c r="I44" s="512"/>
      <c r="J44" s="488"/>
      <c r="K44" s="486"/>
      <c r="L44" s="486"/>
      <c r="M44" s="486"/>
      <c r="N44" s="486"/>
      <c r="O44" s="486"/>
      <c r="P44" s="486"/>
      <c r="Q44" s="486"/>
      <c r="R44" s="486"/>
      <c r="S44" s="486"/>
      <c r="T44" s="486"/>
      <c r="U44" s="486"/>
      <c r="V44" s="486"/>
      <c r="W44" s="486"/>
      <c r="X44" s="486"/>
      <c r="Y44" s="486"/>
      <c r="Z44" s="486"/>
    </row>
    <row r="45" spans="1:26" ht="15.75" customHeight="1" x14ac:dyDescent="0.2">
      <c r="A45" s="486"/>
      <c r="B45" s="952" t="s">
        <v>416</v>
      </c>
      <c r="C45" s="883"/>
      <c r="D45" s="883"/>
      <c r="E45" s="883"/>
      <c r="F45" s="883"/>
      <c r="G45" s="883"/>
      <c r="H45" s="883"/>
      <c r="I45" s="883"/>
      <c r="J45" s="885"/>
      <c r="K45" s="486"/>
      <c r="L45" s="486"/>
      <c r="M45" s="486"/>
      <c r="N45" s="486"/>
      <c r="O45" s="486"/>
      <c r="P45" s="486"/>
      <c r="Q45" s="486"/>
      <c r="R45" s="486"/>
      <c r="S45" s="486"/>
      <c r="T45" s="486"/>
      <c r="U45" s="486"/>
      <c r="V45" s="486"/>
      <c r="W45" s="486"/>
      <c r="X45" s="486"/>
      <c r="Y45" s="486"/>
      <c r="Z45" s="486"/>
    </row>
    <row r="46" spans="1:26" ht="15.75" customHeight="1" x14ac:dyDescent="0.2">
      <c r="A46" s="488"/>
      <c r="B46" s="488"/>
      <c r="C46" s="488"/>
      <c r="D46" s="488"/>
      <c r="E46" s="488"/>
      <c r="F46" s="488"/>
      <c r="G46" s="513"/>
      <c r="H46" s="488"/>
      <c r="I46" s="512"/>
      <c r="J46" s="488"/>
      <c r="K46" s="486"/>
      <c r="L46" s="486"/>
      <c r="M46" s="486"/>
      <c r="N46" s="486"/>
      <c r="O46" s="486"/>
      <c r="P46" s="486"/>
      <c r="Q46" s="486"/>
      <c r="R46" s="486"/>
      <c r="S46" s="486"/>
      <c r="T46" s="486"/>
      <c r="U46" s="486"/>
      <c r="V46" s="486"/>
      <c r="W46" s="486"/>
      <c r="X46" s="486"/>
      <c r="Y46" s="486"/>
      <c r="Z46" s="486"/>
    </row>
    <row r="47" spans="1:26" ht="15.75" customHeight="1" x14ac:dyDescent="0.2">
      <c r="A47" s="486"/>
      <c r="B47" s="950" t="s">
        <v>417</v>
      </c>
      <c r="C47" s="883"/>
      <c r="D47" s="885"/>
      <c r="E47" s="488"/>
      <c r="F47" s="488"/>
      <c r="G47" s="488"/>
      <c r="H47" s="488"/>
      <c r="I47" s="514"/>
      <c r="J47" s="488"/>
      <c r="K47" s="486"/>
      <c r="L47" s="486"/>
      <c r="M47" s="486"/>
      <c r="N47" s="486"/>
      <c r="O47" s="486"/>
      <c r="P47" s="486"/>
      <c r="Q47" s="486"/>
      <c r="R47" s="486"/>
      <c r="S47" s="486"/>
      <c r="T47" s="486"/>
      <c r="U47" s="486"/>
      <c r="V47" s="486"/>
      <c r="W47" s="486"/>
      <c r="X47" s="486"/>
      <c r="Y47" s="486"/>
      <c r="Z47" s="486"/>
    </row>
    <row r="48" spans="1:26" ht="15.75" customHeight="1" x14ac:dyDescent="0.2">
      <c r="A48" s="486"/>
      <c r="B48" s="952" t="s">
        <v>418</v>
      </c>
      <c r="C48" s="883"/>
      <c r="D48" s="883"/>
      <c r="E48" s="883"/>
      <c r="F48" s="883"/>
      <c r="G48" s="883"/>
      <c r="H48" s="883"/>
      <c r="I48" s="883"/>
      <c r="J48" s="885"/>
      <c r="K48" s="486"/>
      <c r="L48" s="486"/>
      <c r="M48" s="486"/>
      <c r="N48" s="486"/>
      <c r="O48" s="486"/>
      <c r="P48" s="486"/>
      <c r="Q48" s="486"/>
      <c r="R48" s="486"/>
      <c r="S48" s="486"/>
      <c r="T48" s="486"/>
      <c r="U48" s="486"/>
      <c r="V48" s="486"/>
      <c r="W48" s="486"/>
      <c r="X48" s="486"/>
      <c r="Y48" s="486"/>
      <c r="Z48" s="486"/>
    </row>
    <row r="49" spans="1:26" ht="15.75" customHeight="1" x14ac:dyDescent="0.2">
      <c r="A49" s="488"/>
      <c r="B49" s="488"/>
      <c r="C49" s="488"/>
      <c r="D49" s="488"/>
      <c r="E49" s="488"/>
      <c r="F49" s="488"/>
      <c r="G49" s="513"/>
      <c r="H49" s="488"/>
      <c r="I49" s="514"/>
      <c r="J49" s="488"/>
      <c r="K49" s="486"/>
      <c r="L49" s="486"/>
      <c r="M49" s="486"/>
      <c r="N49" s="486"/>
      <c r="O49" s="486"/>
      <c r="P49" s="486"/>
      <c r="Q49" s="486"/>
      <c r="R49" s="486"/>
      <c r="S49" s="486"/>
      <c r="T49" s="486"/>
      <c r="U49" s="486"/>
      <c r="V49" s="486"/>
      <c r="W49" s="486"/>
      <c r="X49" s="486"/>
      <c r="Y49" s="486"/>
      <c r="Z49" s="486"/>
    </row>
    <row r="50" spans="1:26" ht="15.75" customHeight="1" x14ac:dyDescent="0.2">
      <c r="A50" s="488"/>
      <c r="B50" s="488"/>
      <c r="C50" s="488"/>
      <c r="D50" s="488"/>
      <c r="E50" s="488"/>
      <c r="F50" s="488"/>
      <c r="G50" s="515"/>
      <c r="H50" s="488"/>
      <c r="I50" s="488"/>
      <c r="J50" s="488"/>
      <c r="K50" s="486"/>
      <c r="L50" s="486"/>
      <c r="M50" s="486"/>
      <c r="N50" s="486"/>
      <c r="O50" s="486"/>
      <c r="P50" s="486"/>
      <c r="Q50" s="486"/>
      <c r="R50" s="486"/>
      <c r="S50" s="486"/>
      <c r="T50" s="486"/>
      <c r="U50" s="486"/>
      <c r="V50" s="486"/>
      <c r="W50" s="486"/>
      <c r="X50" s="486"/>
      <c r="Y50" s="486"/>
      <c r="Z50" s="486"/>
    </row>
    <row r="51" spans="1:26" ht="15.75" customHeight="1" x14ac:dyDescent="0.2">
      <c r="A51" s="488"/>
      <c r="B51" s="897" t="s">
        <v>419</v>
      </c>
      <c r="C51" s="883"/>
      <c r="D51" s="885"/>
      <c r="E51" s="488"/>
      <c r="F51" s="488"/>
      <c r="G51" s="515"/>
      <c r="H51" s="488"/>
      <c r="I51" s="488"/>
      <c r="J51" s="488"/>
      <c r="K51" s="486"/>
      <c r="L51" s="486"/>
      <c r="M51" s="486"/>
      <c r="N51" s="486"/>
      <c r="O51" s="486"/>
      <c r="P51" s="486"/>
      <c r="Q51" s="486"/>
      <c r="R51" s="486"/>
      <c r="S51" s="486"/>
      <c r="T51" s="486"/>
      <c r="U51" s="486"/>
      <c r="V51" s="486"/>
      <c r="W51" s="486"/>
      <c r="X51" s="486"/>
      <c r="Y51" s="486"/>
      <c r="Z51" s="486"/>
    </row>
    <row r="52" spans="1:26" ht="15.75" customHeight="1" x14ac:dyDescent="0.2">
      <c r="A52" s="488"/>
      <c r="B52" s="60" t="s">
        <v>63</v>
      </c>
      <c r="C52" s="50">
        <f>C35</f>
        <v>1400</v>
      </c>
      <c r="D52" s="57" t="s">
        <v>14</v>
      </c>
      <c r="E52" s="488"/>
      <c r="F52" s="488"/>
      <c r="G52" s="515"/>
      <c r="H52" s="488"/>
      <c r="I52" s="488"/>
      <c r="J52" s="488"/>
      <c r="K52" s="486"/>
      <c r="L52" s="486"/>
      <c r="M52" s="486"/>
      <c r="N52" s="486"/>
      <c r="O52" s="486"/>
      <c r="P52" s="486"/>
      <c r="Q52" s="486"/>
      <c r="R52" s="486"/>
      <c r="S52" s="486"/>
      <c r="T52" s="486"/>
      <c r="U52" s="486"/>
      <c r="V52" s="486"/>
      <c r="W52" s="486"/>
      <c r="X52" s="486"/>
      <c r="Y52" s="486"/>
      <c r="Z52" s="486"/>
    </row>
    <row r="53" spans="1:26" ht="15.75" customHeight="1" x14ac:dyDescent="0.2">
      <c r="A53" s="488"/>
      <c r="B53" s="60" t="s">
        <v>420</v>
      </c>
      <c r="C53" s="61">
        <f>C52*30</f>
        <v>42000</v>
      </c>
      <c r="D53" s="57" t="s">
        <v>30</v>
      </c>
      <c r="E53" s="488"/>
      <c r="F53" s="488"/>
      <c r="G53" s="515"/>
      <c r="H53" s="488"/>
      <c r="I53" s="488"/>
      <c r="J53" s="488"/>
      <c r="K53" s="486"/>
      <c r="L53" s="486"/>
      <c r="M53" s="486"/>
      <c r="N53" s="486"/>
      <c r="O53" s="486"/>
      <c r="P53" s="486"/>
      <c r="Q53" s="486"/>
      <c r="R53" s="486"/>
      <c r="S53" s="486"/>
      <c r="T53" s="486"/>
      <c r="U53" s="486"/>
      <c r="V53" s="486"/>
      <c r="W53" s="486"/>
      <c r="X53" s="486"/>
      <c r="Y53" s="486"/>
      <c r="Z53" s="486"/>
    </row>
    <row r="54" spans="1:26" ht="15.75" customHeight="1" x14ac:dyDescent="0.2">
      <c r="A54" s="488"/>
      <c r="B54" s="58" t="s">
        <v>421</v>
      </c>
      <c r="C54" s="61">
        <f>'Insumos, Materiais e Equipament'!D60</f>
        <v>2.5</v>
      </c>
      <c r="D54" s="57" t="s">
        <v>64</v>
      </c>
      <c r="E54" s="488"/>
      <c r="F54" s="488"/>
      <c r="G54" s="515"/>
      <c r="H54" s="488"/>
      <c r="I54" s="488"/>
      <c r="J54" s="488"/>
      <c r="K54" s="486"/>
      <c r="L54" s="486"/>
      <c r="M54" s="486"/>
      <c r="N54" s="486"/>
      <c r="O54" s="486"/>
      <c r="P54" s="486"/>
      <c r="Q54" s="486"/>
      <c r="R54" s="486"/>
      <c r="S54" s="486"/>
      <c r="T54" s="486"/>
      <c r="U54" s="486"/>
      <c r="V54" s="486"/>
      <c r="W54" s="486"/>
      <c r="X54" s="486"/>
      <c r="Y54" s="486"/>
      <c r="Z54" s="486"/>
    </row>
    <row r="55" spans="1:26" ht="15.75" customHeight="1" x14ac:dyDescent="0.2">
      <c r="A55" s="488"/>
      <c r="B55" s="488"/>
      <c r="C55" s="488"/>
      <c r="D55" s="488"/>
      <c r="E55" s="488"/>
      <c r="F55" s="488"/>
      <c r="G55" s="515"/>
      <c r="H55" s="488"/>
      <c r="I55" s="488"/>
      <c r="J55" s="488"/>
      <c r="K55" s="486"/>
      <c r="L55" s="486"/>
      <c r="M55" s="486"/>
      <c r="N55" s="486"/>
      <c r="O55" s="486"/>
      <c r="P55" s="486"/>
      <c r="Q55" s="486"/>
      <c r="R55" s="486"/>
      <c r="S55" s="486"/>
      <c r="T55" s="486"/>
      <c r="U55" s="486"/>
      <c r="V55" s="486"/>
      <c r="W55" s="486"/>
      <c r="X55" s="486"/>
      <c r="Y55" s="486"/>
      <c r="Z55" s="486"/>
    </row>
    <row r="56" spans="1:26" ht="15.75" customHeight="1" x14ac:dyDescent="0.2">
      <c r="A56" s="488"/>
      <c r="B56" s="488"/>
      <c r="C56" s="488"/>
      <c r="D56" s="488"/>
      <c r="E56" s="488"/>
      <c r="F56" s="488"/>
      <c r="G56" s="515"/>
      <c r="H56" s="488"/>
      <c r="I56" s="488"/>
      <c r="J56" s="488"/>
      <c r="K56" s="486"/>
      <c r="L56" s="486"/>
      <c r="M56" s="486"/>
      <c r="N56" s="486"/>
      <c r="O56" s="486"/>
      <c r="P56" s="486"/>
      <c r="Q56" s="486"/>
      <c r="R56" s="486"/>
      <c r="S56" s="486"/>
      <c r="T56" s="486"/>
      <c r="U56" s="486"/>
      <c r="V56" s="486"/>
      <c r="W56" s="486"/>
      <c r="X56" s="486"/>
      <c r="Y56" s="486"/>
      <c r="Z56" s="486"/>
    </row>
    <row r="57" spans="1:26" ht="15.75" customHeight="1" x14ac:dyDescent="0.2">
      <c r="A57" s="488"/>
      <c r="B57" s="897" t="s">
        <v>422</v>
      </c>
      <c r="C57" s="883"/>
      <c r="D57" s="885"/>
      <c r="E57" s="488"/>
      <c r="F57" s="488"/>
      <c r="G57" s="515"/>
      <c r="H57" s="488"/>
      <c r="I57" s="488"/>
      <c r="J57" s="488"/>
      <c r="K57" s="486"/>
      <c r="L57" s="486"/>
      <c r="M57" s="486"/>
      <c r="N57" s="486"/>
      <c r="O57" s="486"/>
      <c r="P57" s="486"/>
      <c r="Q57" s="486"/>
      <c r="R57" s="486"/>
      <c r="S57" s="486"/>
      <c r="T57" s="486"/>
      <c r="U57" s="486"/>
      <c r="V57" s="486"/>
      <c r="W57" s="486"/>
      <c r="X57" s="486"/>
      <c r="Y57" s="486"/>
      <c r="Z57" s="486"/>
    </row>
    <row r="58" spans="1:26" ht="15.75" customHeight="1" x14ac:dyDescent="0.2">
      <c r="A58" s="488"/>
      <c r="B58" s="60" t="s">
        <v>63</v>
      </c>
      <c r="C58" s="50">
        <f>C36</f>
        <v>600</v>
      </c>
      <c r="D58" s="57" t="s">
        <v>14</v>
      </c>
      <c r="E58" s="488"/>
      <c r="F58" s="488"/>
      <c r="G58" s="515"/>
      <c r="H58" s="488"/>
      <c r="I58" s="488"/>
      <c r="J58" s="488"/>
      <c r="K58" s="486"/>
      <c r="L58" s="486"/>
      <c r="M58" s="486"/>
      <c r="N58" s="486"/>
      <c r="O58" s="486"/>
      <c r="P58" s="486"/>
      <c r="Q58" s="486"/>
      <c r="R58" s="486"/>
      <c r="S58" s="486"/>
      <c r="T58" s="486"/>
      <c r="U58" s="486"/>
      <c r="V58" s="486"/>
      <c r="W58" s="486"/>
      <c r="X58" s="486"/>
      <c r="Y58" s="486"/>
      <c r="Z58" s="486"/>
    </row>
    <row r="59" spans="1:26" ht="15.75" customHeight="1" x14ac:dyDescent="0.2">
      <c r="A59" s="488"/>
      <c r="B59" s="60" t="s">
        <v>423</v>
      </c>
      <c r="C59" s="61">
        <f>C58*20</f>
        <v>12000</v>
      </c>
      <c r="D59" s="57" t="s">
        <v>30</v>
      </c>
      <c r="E59" s="488"/>
      <c r="F59" s="488"/>
      <c r="G59" s="515"/>
      <c r="H59" s="488"/>
      <c r="I59" s="488"/>
      <c r="J59" s="488"/>
      <c r="K59" s="486"/>
      <c r="L59" s="486"/>
      <c r="M59" s="486"/>
      <c r="N59" s="486"/>
      <c r="O59" s="486"/>
      <c r="P59" s="486"/>
      <c r="Q59" s="486"/>
      <c r="R59" s="486"/>
      <c r="S59" s="486"/>
      <c r="T59" s="486"/>
      <c r="U59" s="486"/>
      <c r="V59" s="486"/>
      <c r="W59" s="486"/>
      <c r="X59" s="486"/>
      <c r="Y59" s="486"/>
      <c r="Z59" s="486"/>
    </row>
    <row r="60" spans="1:26" ht="15.75" customHeight="1" x14ac:dyDescent="0.2">
      <c r="A60" s="488"/>
      <c r="B60" s="58" t="s">
        <v>424</v>
      </c>
      <c r="C60" s="61">
        <f>'Insumos, Materiais e Equipament'!D61</f>
        <v>0.99</v>
      </c>
      <c r="D60" s="57" t="s">
        <v>64</v>
      </c>
      <c r="E60" s="488"/>
      <c r="F60" s="488"/>
      <c r="G60" s="515"/>
      <c r="H60" s="488"/>
      <c r="I60" s="488"/>
      <c r="J60" s="488"/>
      <c r="K60" s="486"/>
      <c r="L60" s="486"/>
      <c r="M60" s="486"/>
      <c r="N60" s="486"/>
      <c r="O60" s="486"/>
      <c r="P60" s="486"/>
      <c r="Q60" s="486"/>
      <c r="R60" s="486"/>
      <c r="S60" s="486"/>
      <c r="T60" s="486"/>
      <c r="U60" s="486"/>
      <c r="V60" s="486"/>
      <c r="W60" s="486"/>
      <c r="X60" s="486"/>
      <c r="Y60" s="486"/>
      <c r="Z60" s="486"/>
    </row>
    <row r="61" spans="1:26" ht="15.75" customHeight="1" x14ac:dyDescent="0.2">
      <c r="A61" s="488"/>
      <c r="B61" s="488"/>
      <c r="C61" s="488"/>
      <c r="D61" s="488"/>
      <c r="E61" s="488"/>
      <c r="F61" s="488"/>
      <c r="G61" s="515"/>
      <c r="H61" s="488"/>
      <c r="I61" s="488"/>
      <c r="J61" s="488"/>
      <c r="K61" s="486"/>
      <c r="L61" s="486"/>
      <c r="M61" s="486"/>
      <c r="N61" s="486"/>
      <c r="O61" s="486"/>
      <c r="P61" s="486"/>
      <c r="Q61" s="486"/>
      <c r="R61" s="486"/>
      <c r="S61" s="486"/>
      <c r="T61" s="486"/>
      <c r="U61" s="486"/>
      <c r="V61" s="486"/>
      <c r="W61" s="486"/>
      <c r="X61" s="486"/>
      <c r="Y61" s="486"/>
      <c r="Z61" s="486"/>
    </row>
    <row r="62" spans="1:26" ht="15.75" customHeight="1" x14ac:dyDescent="0.2">
      <c r="A62" s="488"/>
      <c r="B62" s="488"/>
      <c r="C62" s="488"/>
      <c r="D62" s="488"/>
      <c r="E62" s="488"/>
      <c r="F62" s="488"/>
      <c r="G62" s="515"/>
      <c r="H62" s="488"/>
      <c r="I62" s="488"/>
      <c r="J62" s="488"/>
      <c r="K62" s="486"/>
      <c r="L62" s="486"/>
      <c r="M62" s="486"/>
      <c r="N62" s="486"/>
      <c r="O62" s="486"/>
      <c r="P62" s="486"/>
      <c r="Q62" s="486"/>
      <c r="R62" s="486"/>
      <c r="S62" s="486"/>
      <c r="T62" s="486"/>
      <c r="U62" s="486"/>
      <c r="V62" s="486"/>
      <c r="W62" s="486"/>
      <c r="X62" s="486"/>
      <c r="Y62" s="486"/>
      <c r="Z62" s="486"/>
    </row>
    <row r="63" spans="1:26" ht="15.75" customHeight="1" x14ac:dyDescent="0.2">
      <c r="A63" s="488"/>
      <c r="B63" s="488"/>
      <c r="C63" s="488"/>
      <c r="D63" s="488"/>
      <c r="E63" s="488"/>
      <c r="F63" s="488"/>
      <c r="G63" s="515"/>
      <c r="H63" s="488"/>
      <c r="I63" s="488"/>
      <c r="J63" s="488"/>
      <c r="K63" s="486"/>
      <c r="L63" s="486"/>
      <c r="M63" s="486"/>
      <c r="N63" s="486"/>
      <c r="O63" s="486"/>
      <c r="P63" s="486"/>
      <c r="Q63" s="486"/>
      <c r="R63" s="486"/>
      <c r="S63" s="486"/>
      <c r="T63" s="486"/>
      <c r="U63" s="486"/>
      <c r="V63" s="486"/>
      <c r="W63" s="486"/>
      <c r="X63" s="486"/>
      <c r="Y63" s="486"/>
      <c r="Z63" s="486"/>
    </row>
    <row r="64" spans="1:26" ht="15.75" customHeight="1" x14ac:dyDescent="0.3">
      <c r="A64" s="488"/>
      <c r="B64" s="944" t="s">
        <v>425</v>
      </c>
      <c r="C64" s="883"/>
      <c r="D64" s="883"/>
      <c r="E64" s="883"/>
      <c r="F64" s="883"/>
      <c r="G64" s="883"/>
      <c r="H64" s="883"/>
      <c r="I64" s="883"/>
      <c r="J64" s="885"/>
      <c r="K64" s="486"/>
      <c r="L64" s="486"/>
      <c r="M64" s="486"/>
      <c r="N64" s="486"/>
      <c r="O64" s="486"/>
      <c r="P64" s="486"/>
      <c r="Q64" s="486"/>
      <c r="R64" s="486"/>
      <c r="S64" s="486"/>
      <c r="T64" s="486"/>
      <c r="U64" s="486"/>
      <c r="V64" s="486"/>
      <c r="W64" s="486"/>
      <c r="X64" s="486"/>
      <c r="Y64" s="486"/>
      <c r="Z64" s="486"/>
    </row>
    <row r="65" spans="1:26" ht="15.75" customHeight="1" x14ac:dyDescent="0.2">
      <c r="A65" s="488"/>
      <c r="B65" s="488"/>
      <c r="C65" s="488"/>
      <c r="D65" s="488"/>
      <c r="E65" s="516"/>
      <c r="F65" s="517"/>
      <c r="G65" s="488"/>
      <c r="H65" s="488"/>
      <c r="I65" s="488"/>
      <c r="J65" s="517"/>
      <c r="K65" s="486"/>
      <c r="L65" s="486"/>
      <c r="M65" s="486"/>
      <c r="N65" s="486"/>
      <c r="O65" s="486"/>
      <c r="P65" s="486"/>
      <c r="Q65" s="486"/>
      <c r="R65" s="486"/>
      <c r="S65" s="486"/>
      <c r="T65" s="486"/>
      <c r="U65" s="486"/>
      <c r="V65" s="486"/>
      <c r="W65" s="486"/>
      <c r="X65" s="486"/>
      <c r="Y65" s="486"/>
      <c r="Z65" s="486"/>
    </row>
    <row r="66" spans="1:26" ht="15.75" customHeight="1" x14ac:dyDescent="0.2">
      <c r="A66" s="488"/>
      <c r="B66" s="518" t="s">
        <v>66</v>
      </c>
      <c r="C66" s="519"/>
      <c r="D66" s="519"/>
      <c r="E66" s="519"/>
      <c r="F66" s="519"/>
      <c r="G66" s="519"/>
      <c r="H66" s="520"/>
      <c r="I66" s="519"/>
      <c r="J66" s="437" t="s">
        <v>67</v>
      </c>
      <c r="K66" s="486"/>
      <c r="L66" s="486"/>
      <c r="M66" s="486"/>
      <c r="N66" s="486"/>
      <c r="O66" s="486"/>
      <c r="P66" s="486"/>
      <c r="Q66" s="486"/>
      <c r="R66" s="486"/>
      <c r="S66" s="486"/>
      <c r="T66" s="486"/>
      <c r="U66" s="486"/>
      <c r="V66" s="486"/>
      <c r="W66" s="486"/>
      <c r="X66" s="486"/>
      <c r="Y66" s="486"/>
      <c r="Z66" s="486"/>
    </row>
    <row r="67" spans="1:26" ht="15.75" customHeight="1" x14ac:dyDescent="0.2">
      <c r="A67" s="488"/>
      <c r="B67" s="436" t="s">
        <v>68</v>
      </c>
      <c r="C67" s="521"/>
      <c r="D67" s="521"/>
      <c r="E67" s="521"/>
      <c r="F67" s="522"/>
      <c r="G67" s="521"/>
      <c r="H67" s="523"/>
      <c r="I67" s="521"/>
      <c r="J67" s="441">
        <f>C53*C54</f>
        <v>105000</v>
      </c>
      <c r="K67" s="486"/>
      <c r="L67" s="486"/>
      <c r="M67" s="486"/>
      <c r="N67" s="486"/>
      <c r="O67" s="486"/>
      <c r="P67" s="486"/>
      <c r="Q67" s="486"/>
      <c r="R67" s="486"/>
      <c r="S67" s="486"/>
      <c r="T67" s="486"/>
      <c r="U67" s="486"/>
      <c r="V67" s="486"/>
      <c r="W67" s="486"/>
      <c r="X67" s="486"/>
      <c r="Y67" s="486"/>
      <c r="Z67" s="486"/>
    </row>
    <row r="68" spans="1:26" ht="15.75" customHeight="1" x14ac:dyDescent="0.2">
      <c r="A68" s="488"/>
      <c r="B68" s="438" t="s">
        <v>69</v>
      </c>
      <c r="C68" s="521"/>
      <c r="D68" s="521"/>
      <c r="E68" s="521"/>
      <c r="F68" s="522"/>
      <c r="G68" s="521"/>
      <c r="H68" s="523"/>
      <c r="I68" s="454">
        <f>'ADM - LOCAL'!J75</f>
        <v>4.6434248054014624E-2</v>
      </c>
      <c r="J68" s="441">
        <f>TRUNC(J67*I68,2)</f>
        <v>4875.59</v>
      </c>
      <c r="K68" s="486"/>
      <c r="L68" s="486"/>
      <c r="M68" s="486"/>
      <c r="N68" s="486"/>
      <c r="O68" s="486"/>
      <c r="P68" s="486"/>
      <c r="Q68" s="486"/>
      <c r="R68" s="486"/>
      <c r="S68" s="486"/>
      <c r="T68" s="486"/>
      <c r="U68" s="486"/>
      <c r="V68" s="486"/>
      <c r="W68" s="486"/>
      <c r="X68" s="486"/>
      <c r="Y68" s="486"/>
      <c r="Z68" s="486"/>
    </row>
    <row r="69" spans="1:26" ht="15.75" customHeight="1" x14ac:dyDescent="0.2">
      <c r="A69" s="488"/>
      <c r="B69" s="524" t="s">
        <v>70</v>
      </c>
      <c r="C69" s="521"/>
      <c r="D69" s="521"/>
      <c r="E69" s="521"/>
      <c r="F69" s="522"/>
      <c r="G69" s="521"/>
      <c r="H69" s="523"/>
      <c r="I69" s="521"/>
      <c r="J69" s="525">
        <f>J67+J68</f>
        <v>109875.59</v>
      </c>
      <c r="K69" s="486"/>
      <c r="L69" s="486"/>
      <c r="M69" s="486"/>
      <c r="N69" s="486"/>
      <c r="O69" s="486"/>
      <c r="P69" s="486"/>
      <c r="Q69" s="486"/>
      <c r="R69" s="486"/>
      <c r="S69" s="486"/>
      <c r="T69" s="486"/>
      <c r="U69" s="486"/>
      <c r="V69" s="486"/>
      <c r="W69" s="486"/>
      <c r="X69" s="486"/>
      <c r="Y69" s="486"/>
      <c r="Z69" s="486"/>
    </row>
    <row r="70" spans="1:26" ht="15.75" customHeight="1" x14ac:dyDescent="0.2">
      <c r="A70" s="488"/>
      <c r="B70" s="443" t="s">
        <v>63</v>
      </c>
      <c r="C70" s="526"/>
      <c r="D70" s="526"/>
      <c r="E70" s="526"/>
      <c r="F70" s="527"/>
      <c r="G70" s="526"/>
      <c r="H70" s="528"/>
      <c r="I70" s="459" t="s">
        <v>14</v>
      </c>
      <c r="J70" s="460">
        <f>C53</f>
        <v>42000</v>
      </c>
      <c r="K70" s="486"/>
      <c r="L70" s="486"/>
      <c r="M70" s="486"/>
      <c r="N70" s="486"/>
      <c r="O70" s="486"/>
      <c r="P70" s="486"/>
      <c r="Q70" s="486"/>
      <c r="R70" s="486"/>
      <c r="S70" s="486"/>
      <c r="T70" s="486"/>
      <c r="U70" s="486"/>
      <c r="V70" s="486"/>
      <c r="W70" s="486"/>
      <c r="X70" s="486"/>
      <c r="Y70" s="486"/>
      <c r="Z70" s="486"/>
    </row>
    <row r="71" spans="1:26" ht="15.75" customHeight="1" x14ac:dyDescent="0.2">
      <c r="A71" s="488"/>
      <c r="B71" s="488"/>
      <c r="C71" s="488"/>
      <c r="D71" s="488"/>
      <c r="E71" s="488"/>
      <c r="F71" s="529"/>
      <c r="G71" s="488"/>
      <c r="H71" s="486"/>
      <c r="J71" s="514"/>
      <c r="K71" s="486"/>
      <c r="L71" s="486"/>
      <c r="M71" s="486"/>
      <c r="N71" s="486"/>
      <c r="O71" s="486"/>
      <c r="P71" s="486"/>
      <c r="Q71" s="486"/>
      <c r="R71" s="486"/>
      <c r="S71" s="486"/>
      <c r="T71" s="486"/>
      <c r="U71" s="486"/>
      <c r="V71" s="486"/>
      <c r="W71" s="486"/>
      <c r="X71" s="486"/>
      <c r="Y71" s="486"/>
      <c r="Z71" s="486"/>
    </row>
    <row r="72" spans="1:26" ht="15.75" customHeight="1" x14ac:dyDescent="0.2">
      <c r="A72" s="488"/>
      <c r="B72" s="435" t="s">
        <v>71</v>
      </c>
      <c r="C72" s="519"/>
      <c r="D72" s="519"/>
      <c r="E72" s="530"/>
      <c r="F72" s="531"/>
      <c r="G72" s="519"/>
      <c r="H72" s="520"/>
      <c r="I72" s="532" t="s">
        <v>426</v>
      </c>
      <c r="J72" s="533">
        <f>TRUNC(J69/J70,2)</f>
        <v>2.61</v>
      </c>
      <c r="K72" s="486"/>
      <c r="L72" s="486"/>
      <c r="M72" s="486"/>
      <c r="N72" s="486"/>
      <c r="O72" s="486"/>
      <c r="P72" s="486"/>
      <c r="Q72" s="486"/>
      <c r="R72" s="486"/>
      <c r="S72" s="486"/>
      <c r="T72" s="486"/>
      <c r="U72" s="486"/>
      <c r="V72" s="486"/>
      <c r="W72" s="486"/>
      <c r="X72" s="486"/>
      <c r="Y72" s="486"/>
      <c r="Z72" s="486"/>
    </row>
    <row r="73" spans="1:26" ht="15.75" customHeight="1" x14ac:dyDescent="0.2">
      <c r="A73" s="488"/>
      <c r="B73" s="524" t="s">
        <v>73</v>
      </c>
      <c r="C73" s="521"/>
      <c r="D73" s="521"/>
      <c r="E73" s="534"/>
      <c r="F73" s="535"/>
      <c r="G73" s="521"/>
      <c r="H73" s="523"/>
      <c r="I73" s="536">
        <f>'BDI - Desonerado'!D25</f>
        <v>0.29899999999999999</v>
      </c>
      <c r="J73" s="441">
        <f>TRUNC(J72*I73,2)</f>
        <v>0.78</v>
      </c>
      <c r="K73" s="486"/>
      <c r="L73" s="486"/>
      <c r="M73" s="486"/>
      <c r="N73" s="486"/>
      <c r="O73" s="486"/>
      <c r="P73" s="486"/>
      <c r="Q73" s="486"/>
      <c r="R73" s="486"/>
      <c r="S73" s="486"/>
      <c r="T73" s="486"/>
      <c r="U73" s="486"/>
      <c r="V73" s="486"/>
      <c r="W73" s="486"/>
      <c r="X73" s="486"/>
      <c r="Y73" s="486"/>
      <c r="Z73" s="486"/>
    </row>
    <row r="74" spans="1:26" ht="15.75" customHeight="1" x14ac:dyDescent="0.2">
      <c r="A74" s="488"/>
      <c r="B74" s="465" t="s">
        <v>74</v>
      </c>
      <c r="C74" s="526"/>
      <c r="D74" s="526"/>
      <c r="E74" s="537"/>
      <c r="F74" s="538"/>
      <c r="G74" s="526"/>
      <c r="H74" s="528"/>
      <c r="I74" s="539" t="s">
        <v>426</v>
      </c>
      <c r="J74" s="540">
        <f>J72+J73</f>
        <v>3.3899999999999997</v>
      </c>
      <c r="K74" s="486"/>
      <c r="L74" s="486"/>
      <c r="M74" s="486"/>
      <c r="N74" s="486"/>
      <c r="O74" s="486"/>
      <c r="P74" s="486"/>
      <c r="Q74" s="486"/>
      <c r="R74" s="486"/>
      <c r="S74" s="486"/>
      <c r="T74" s="486"/>
      <c r="U74" s="486"/>
      <c r="V74" s="486"/>
      <c r="W74" s="486"/>
      <c r="X74" s="486"/>
      <c r="Y74" s="486"/>
      <c r="Z74" s="486"/>
    </row>
    <row r="75" spans="1:26" ht="15.75" customHeight="1" x14ac:dyDescent="0.2">
      <c r="A75" s="486"/>
      <c r="B75" s="486"/>
      <c r="C75" s="486"/>
      <c r="D75" s="486"/>
      <c r="E75" s="486"/>
      <c r="F75" s="486"/>
      <c r="G75" s="486"/>
      <c r="H75" s="486"/>
      <c r="I75" s="486"/>
      <c r="J75" s="486"/>
      <c r="K75" s="486"/>
      <c r="L75" s="486"/>
      <c r="M75" s="486"/>
      <c r="N75" s="486"/>
      <c r="O75" s="486"/>
      <c r="P75" s="486"/>
      <c r="Q75" s="486"/>
      <c r="R75" s="486"/>
      <c r="S75" s="486"/>
      <c r="T75" s="486"/>
      <c r="U75" s="486"/>
      <c r="V75" s="486"/>
      <c r="W75" s="486"/>
      <c r="X75" s="486"/>
      <c r="Y75" s="486"/>
      <c r="Z75" s="486"/>
    </row>
    <row r="76" spans="1:26" ht="15.75" customHeight="1" x14ac:dyDescent="0.2">
      <c r="A76" s="486"/>
      <c r="B76" s="486"/>
      <c r="C76" s="486"/>
      <c r="D76" s="486"/>
      <c r="E76" s="486"/>
      <c r="F76" s="486"/>
      <c r="G76" s="486"/>
      <c r="H76" s="486"/>
      <c r="I76" s="486"/>
      <c r="J76" s="486"/>
      <c r="K76" s="486"/>
      <c r="L76" s="486"/>
      <c r="M76" s="486"/>
      <c r="N76" s="486"/>
      <c r="O76" s="486"/>
      <c r="P76" s="486"/>
      <c r="Q76" s="486"/>
      <c r="R76" s="486"/>
      <c r="S76" s="486"/>
      <c r="T76" s="486"/>
      <c r="U76" s="486"/>
      <c r="V76" s="486"/>
      <c r="W76" s="486"/>
      <c r="X76" s="486"/>
      <c r="Y76" s="486"/>
      <c r="Z76" s="486"/>
    </row>
    <row r="77" spans="1:26" ht="15.75" customHeight="1" x14ac:dyDescent="0.3">
      <c r="A77" s="486"/>
      <c r="B77" s="944" t="s">
        <v>427</v>
      </c>
      <c r="C77" s="883"/>
      <c r="D77" s="883"/>
      <c r="E77" s="883"/>
      <c r="F77" s="883"/>
      <c r="G77" s="883"/>
      <c r="H77" s="883"/>
      <c r="I77" s="883"/>
      <c r="J77" s="885"/>
      <c r="K77" s="486"/>
      <c r="L77" s="486"/>
      <c r="M77" s="486"/>
      <c r="N77" s="486"/>
      <c r="O77" s="486"/>
      <c r="P77" s="486"/>
      <c r="Q77" s="486"/>
      <c r="R77" s="486"/>
      <c r="S77" s="486"/>
      <c r="T77" s="486"/>
      <c r="U77" s="486"/>
      <c r="V77" s="486"/>
      <c r="W77" s="486"/>
      <c r="X77" s="486"/>
      <c r="Y77" s="486"/>
      <c r="Z77" s="486"/>
    </row>
    <row r="78" spans="1:26" ht="15.75" customHeight="1" x14ac:dyDescent="0.2">
      <c r="A78" s="486"/>
      <c r="B78" s="488"/>
      <c r="C78" s="488"/>
      <c r="D78" s="488"/>
      <c r="E78" s="516"/>
      <c r="F78" s="517"/>
      <c r="G78" s="488"/>
      <c r="H78" s="488"/>
      <c r="I78" s="488"/>
      <c r="J78" s="517"/>
      <c r="K78" s="486"/>
      <c r="L78" s="486"/>
      <c r="M78" s="486"/>
      <c r="N78" s="486"/>
      <c r="O78" s="486"/>
      <c r="P78" s="486"/>
      <c r="Q78" s="486"/>
      <c r="R78" s="486"/>
      <c r="S78" s="486"/>
      <c r="T78" s="486"/>
      <c r="U78" s="486"/>
      <c r="V78" s="486"/>
      <c r="W78" s="486"/>
      <c r="X78" s="486"/>
      <c r="Y78" s="486"/>
      <c r="Z78" s="486"/>
    </row>
    <row r="79" spans="1:26" ht="15.75" customHeight="1" x14ac:dyDescent="0.2">
      <c r="A79" s="486"/>
      <c r="B79" s="518" t="s">
        <v>66</v>
      </c>
      <c r="C79" s="519"/>
      <c r="D79" s="519"/>
      <c r="E79" s="519"/>
      <c r="F79" s="519"/>
      <c r="G79" s="519"/>
      <c r="H79" s="520"/>
      <c r="I79" s="519"/>
      <c r="J79" s="437" t="s">
        <v>67</v>
      </c>
      <c r="K79" s="486"/>
      <c r="L79" s="486"/>
      <c r="M79" s="486"/>
      <c r="N79" s="486"/>
      <c r="O79" s="486"/>
      <c r="P79" s="486"/>
      <c r="Q79" s="486"/>
      <c r="R79" s="486"/>
      <c r="S79" s="486"/>
      <c r="T79" s="486"/>
      <c r="U79" s="486"/>
      <c r="V79" s="486"/>
      <c r="W79" s="486"/>
      <c r="X79" s="486"/>
      <c r="Y79" s="486"/>
      <c r="Z79" s="486"/>
    </row>
    <row r="80" spans="1:26" ht="15.75" customHeight="1" x14ac:dyDescent="0.2">
      <c r="A80" s="486"/>
      <c r="B80" s="436" t="s">
        <v>68</v>
      </c>
      <c r="C80" s="521"/>
      <c r="D80" s="521"/>
      <c r="E80" s="521"/>
      <c r="F80" s="522"/>
      <c r="G80" s="521"/>
      <c r="H80" s="523"/>
      <c r="I80" s="521"/>
      <c r="J80" s="441">
        <f>C59*C60</f>
        <v>11880</v>
      </c>
      <c r="K80" s="486"/>
      <c r="L80" s="486"/>
      <c r="M80" s="486"/>
      <c r="N80" s="486"/>
      <c r="O80" s="486"/>
      <c r="P80" s="486"/>
      <c r="Q80" s="486"/>
      <c r="R80" s="486"/>
      <c r="S80" s="486"/>
      <c r="T80" s="486"/>
      <c r="U80" s="486"/>
      <c r="V80" s="486"/>
      <c r="W80" s="486"/>
      <c r="X80" s="486"/>
      <c r="Y80" s="486"/>
      <c r="Z80" s="486"/>
    </row>
    <row r="81" spans="1:26" ht="15.75" customHeight="1" x14ac:dyDescent="0.2">
      <c r="A81" s="486"/>
      <c r="B81" s="438" t="s">
        <v>69</v>
      </c>
      <c r="C81" s="521"/>
      <c r="D81" s="521"/>
      <c r="E81" s="521"/>
      <c r="F81" s="522"/>
      <c r="G81" s="521"/>
      <c r="H81" s="523"/>
      <c r="I81" s="454">
        <f>'ADM - LOCAL'!J75</f>
        <v>4.6434248054014624E-2</v>
      </c>
      <c r="J81" s="441">
        <f>TRUNC(J80*I81,2)</f>
        <v>551.63</v>
      </c>
      <c r="K81" s="486"/>
      <c r="L81" s="486"/>
      <c r="M81" s="486"/>
      <c r="N81" s="486"/>
      <c r="O81" s="486"/>
      <c r="P81" s="486"/>
      <c r="Q81" s="486"/>
      <c r="R81" s="486"/>
      <c r="S81" s="486"/>
      <c r="T81" s="486"/>
      <c r="U81" s="486"/>
      <c r="V81" s="486"/>
      <c r="W81" s="486"/>
      <c r="X81" s="486"/>
      <c r="Y81" s="486"/>
      <c r="Z81" s="486"/>
    </row>
    <row r="82" spans="1:26" ht="15.75" customHeight="1" x14ac:dyDescent="0.2">
      <c r="A82" s="486"/>
      <c r="B82" s="524" t="s">
        <v>70</v>
      </c>
      <c r="C82" s="521"/>
      <c r="D82" s="521"/>
      <c r="E82" s="521"/>
      <c r="F82" s="522"/>
      <c r="G82" s="521"/>
      <c r="H82" s="523"/>
      <c r="I82" s="521"/>
      <c r="J82" s="525">
        <f>J80+J81</f>
        <v>12431.63</v>
      </c>
      <c r="K82" s="486"/>
      <c r="L82" s="486"/>
      <c r="M82" s="486"/>
      <c r="N82" s="486"/>
      <c r="O82" s="486"/>
      <c r="P82" s="486"/>
      <c r="Q82" s="486"/>
      <c r="R82" s="486"/>
      <c r="S82" s="486"/>
      <c r="T82" s="486"/>
      <c r="U82" s="486"/>
      <c r="V82" s="486"/>
      <c r="W82" s="486"/>
      <c r="X82" s="486"/>
      <c r="Y82" s="486"/>
      <c r="Z82" s="486"/>
    </row>
    <row r="83" spans="1:26" ht="15.75" customHeight="1" x14ac:dyDescent="0.2">
      <c r="A83" s="486"/>
      <c r="B83" s="443" t="s">
        <v>63</v>
      </c>
      <c r="C83" s="526"/>
      <c r="D83" s="526"/>
      <c r="E83" s="526"/>
      <c r="F83" s="527"/>
      <c r="G83" s="526"/>
      <c r="H83" s="528"/>
      <c r="I83" s="459" t="s">
        <v>14</v>
      </c>
      <c r="J83" s="460">
        <f>C59</f>
        <v>12000</v>
      </c>
      <c r="K83" s="486"/>
      <c r="L83" s="486"/>
      <c r="M83" s="486"/>
      <c r="N83" s="486"/>
      <c r="O83" s="486"/>
      <c r="P83" s="486"/>
      <c r="Q83" s="486"/>
      <c r="R83" s="486"/>
      <c r="S83" s="486"/>
      <c r="T83" s="486"/>
      <c r="U83" s="486"/>
      <c r="V83" s="486"/>
      <c r="W83" s="486"/>
      <c r="X83" s="486"/>
      <c r="Y83" s="486"/>
      <c r="Z83" s="486"/>
    </row>
    <row r="84" spans="1:26" ht="15.75" customHeight="1" x14ac:dyDescent="0.2">
      <c r="A84" s="486"/>
      <c r="B84" s="488"/>
      <c r="C84" s="488"/>
      <c r="D84" s="488"/>
      <c r="E84" s="488"/>
      <c r="F84" s="529"/>
      <c r="G84" s="488"/>
      <c r="H84" s="486"/>
      <c r="J84" s="514"/>
      <c r="K84" s="486"/>
      <c r="L84" s="486"/>
      <c r="M84" s="486"/>
      <c r="N84" s="486"/>
      <c r="O84" s="486"/>
      <c r="P84" s="486"/>
      <c r="Q84" s="486"/>
      <c r="R84" s="486"/>
      <c r="S84" s="486"/>
      <c r="T84" s="486"/>
      <c r="U84" s="486"/>
      <c r="V84" s="486"/>
      <c r="W84" s="486"/>
      <c r="X84" s="486"/>
      <c r="Y84" s="486"/>
      <c r="Z84" s="486"/>
    </row>
    <row r="85" spans="1:26" ht="15.75" customHeight="1" x14ac:dyDescent="0.2">
      <c r="A85" s="486"/>
      <c r="B85" s="435" t="s">
        <v>71</v>
      </c>
      <c r="C85" s="519"/>
      <c r="D85" s="519"/>
      <c r="E85" s="530"/>
      <c r="F85" s="531"/>
      <c r="G85" s="519"/>
      <c r="H85" s="520"/>
      <c r="I85" s="532" t="s">
        <v>426</v>
      </c>
      <c r="J85" s="533">
        <f>TRUNC(J82/J83,2)</f>
        <v>1.03</v>
      </c>
      <c r="K85" s="486"/>
      <c r="L85" s="486"/>
      <c r="M85" s="486"/>
      <c r="N85" s="486"/>
      <c r="O85" s="486"/>
      <c r="P85" s="486"/>
      <c r="Q85" s="486"/>
      <c r="R85" s="486"/>
      <c r="S85" s="486"/>
      <c r="T85" s="486"/>
      <c r="U85" s="486"/>
      <c r="V85" s="486"/>
      <c r="W85" s="486"/>
      <c r="X85" s="486"/>
      <c r="Y85" s="486"/>
      <c r="Z85" s="486"/>
    </row>
    <row r="86" spans="1:26" ht="15.75" customHeight="1" x14ac:dyDescent="0.2">
      <c r="A86" s="486"/>
      <c r="B86" s="524" t="s">
        <v>73</v>
      </c>
      <c r="C86" s="521"/>
      <c r="D86" s="521"/>
      <c r="E86" s="534"/>
      <c r="F86" s="535"/>
      <c r="G86" s="521"/>
      <c r="H86" s="523"/>
      <c r="I86" s="536">
        <f>'BDI - Desonerado'!D25</f>
        <v>0.29899999999999999</v>
      </c>
      <c r="J86" s="441">
        <f>TRUNC(J85*I86,2)</f>
        <v>0.3</v>
      </c>
      <c r="K86" s="486"/>
      <c r="L86" s="486"/>
      <c r="M86" s="486"/>
      <c r="N86" s="486"/>
      <c r="O86" s="486"/>
      <c r="P86" s="486"/>
      <c r="Q86" s="486"/>
      <c r="R86" s="486"/>
      <c r="S86" s="486"/>
      <c r="T86" s="486"/>
      <c r="U86" s="486"/>
      <c r="V86" s="486"/>
      <c r="W86" s="486"/>
      <c r="X86" s="486"/>
      <c r="Y86" s="486"/>
      <c r="Z86" s="486"/>
    </row>
    <row r="87" spans="1:26" ht="15.75" customHeight="1" x14ac:dyDescent="0.2">
      <c r="A87" s="486"/>
      <c r="B87" s="465" t="s">
        <v>74</v>
      </c>
      <c r="C87" s="526"/>
      <c r="D87" s="526"/>
      <c r="E87" s="537"/>
      <c r="F87" s="538"/>
      <c r="G87" s="526"/>
      <c r="H87" s="528"/>
      <c r="I87" s="539" t="s">
        <v>426</v>
      </c>
      <c r="J87" s="540">
        <f>J85+J86</f>
        <v>1.33</v>
      </c>
      <c r="K87" s="486"/>
      <c r="L87" s="486"/>
      <c r="M87" s="486"/>
      <c r="N87" s="486"/>
      <c r="O87" s="486"/>
      <c r="P87" s="486"/>
      <c r="Q87" s="486"/>
      <c r="R87" s="486"/>
      <c r="S87" s="486"/>
      <c r="T87" s="486"/>
      <c r="U87" s="486"/>
      <c r="V87" s="486"/>
      <c r="W87" s="486"/>
      <c r="X87" s="486"/>
      <c r="Y87" s="486"/>
      <c r="Z87" s="486"/>
    </row>
    <row r="88" spans="1:26" ht="15.75" customHeight="1" x14ac:dyDescent="0.2">
      <c r="A88" s="486"/>
      <c r="B88" s="486"/>
      <c r="C88" s="486"/>
      <c r="D88" s="486"/>
      <c r="E88" s="486"/>
      <c r="F88" s="486"/>
      <c r="G88" s="486"/>
      <c r="H88" s="486"/>
      <c r="I88" s="486"/>
      <c r="J88" s="486"/>
      <c r="K88" s="486"/>
      <c r="L88" s="486"/>
      <c r="M88" s="486"/>
      <c r="N88" s="486"/>
      <c r="O88" s="486"/>
      <c r="P88" s="486"/>
      <c r="Q88" s="486"/>
      <c r="R88" s="486"/>
      <c r="S88" s="486"/>
      <c r="T88" s="486"/>
      <c r="U88" s="486"/>
      <c r="V88" s="486"/>
      <c r="W88" s="486"/>
      <c r="X88" s="486"/>
      <c r="Y88" s="486"/>
      <c r="Z88" s="486"/>
    </row>
    <row r="89" spans="1:26" ht="15.75" customHeight="1" x14ac:dyDescent="0.2">
      <c r="A89" s="486"/>
      <c r="B89" s="486"/>
      <c r="C89" s="486"/>
      <c r="D89" s="486"/>
      <c r="E89" s="486"/>
      <c r="F89" s="486"/>
      <c r="G89" s="486"/>
      <c r="H89" s="486"/>
      <c r="I89" s="486"/>
      <c r="J89" s="486"/>
      <c r="K89" s="486"/>
      <c r="L89" s="486"/>
      <c r="M89" s="486"/>
      <c r="N89" s="486"/>
      <c r="O89" s="486"/>
      <c r="P89" s="486"/>
      <c r="Q89" s="486"/>
      <c r="R89" s="486"/>
      <c r="S89" s="486"/>
      <c r="T89" s="486"/>
      <c r="U89" s="486"/>
      <c r="V89" s="486"/>
      <c r="W89" s="486"/>
      <c r="X89" s="486"/>
      <c r="Y89" s="486"/>
      <c r="Z89" s="486"/>
    </row>
    <row r="90" spans="1:26" ht="15.75" customHeight="1" x14ac:dyDescent="0.2">
      <c r="A90" s="486"/>
      <c r="B90" s="486"/>
      <c r="C90" s="486"/>
      <c r="D90" s="486"/>
      <c r="E90" s="486"/>
      <c r="F90" s="486"/>
      <c r="G90" s="486"/>
      <c r="H90" s="486"/>
      <c r="I90" s="486"/>
      <c r="J90" s="486"/>
      <c r="K90" s="486"/>
      <c r="L90" s="486"/>
      <c r="M90" s="486"/>
      <c r="N90" s="486"/>
      <c r="O90" s="486"/>
      <c r="P90" s="486"/>
      <c r="Q90" s="486"/>
      <c r="R90" s="486"/>
      <c r="S90" s="486"/>
      <c r="T90" s="486"/>
      <c r="U90" s="486"/>
      <c r="V90" s="486"/>
      <c r="W90" s="486"/>
      <c r="X90" s="486"/>
      <c r="Y90" s="486"/>
      <c r="Z90" s="486"/>
    </row>
    <row r="91" spans="1:26" ht="15.75" customHeight="1" x14ac:dyDescent="0.2">
      <c r="A91" s="486"/>
      <c r="B91" s="486"/>
      <c r="C91" s="486"/>
      <c r="D91" s="486"/>
      <c r="E91" s="486"/>
      <c r="F91" s="486"/>
      <c r="G91" s="486"/>
      <c r="H91" s="486"/>
      <c r="I91" s="486"/>
      <c r="J91" s="486"/>
      <c r="K91" s="486"/>
      <c r="L91" s="486"/>
      <c r="M91" s="486"/>
      <c r="N91" s="486"/>
      <c r="O91" s="486"/>
      <c r="P91" s="486"/>
      <c r="Q91" s="486"/>
      <c r="R91" s="486"/>
      <c r="S91" s="486"/>
      <c r="T91" s="486"/>
      <c r="U91" s="486"/>
      <c r="V91" s="486"/>
      <c r="W91" s="486"/>
      <c r="X91" s="486"/>
      <c r="Y91" s="486"/>
      <c r="Z91" s="486"/>
    </row>
    <row r="92" spans="1:26" ht="15.75" customHeight="1" x14ac:dyDescent="0.2">
      <c r="A92" s="486"/>
      <c r="B92" s="486"/>
      <c r="C92" s="486"/>
      <c r="D92" s="486"/>
      <c r="E92" s="486"/>
      <c r="F92" s="486"/>
      <c r="G92" s="486"/>
      <c r="H92" s="486"/>
      <c r="I92" s="486"/>
      <c r="J92" s="486"/>
      <c r="K92" s="486"/>
      <c r="L92" s="486"/>
      <c r="M92" s="486"/>
      <c r="N92" s="486"/>
      <c r="O92" s="486"/>
      <c r="P92" s="486"/>
      <c r="Q92" s="486"/>
      <c r="R92" s="486"/>
      <c r="S92" s="486"/>
      <c r="T92" s="486"/>
      <c r="U92" s="486"/>
      <c r="V92" s="486"/>
      <c r="W92" s="486"/>
      <c r="X92" s="486"/>
      <c r="Y92" s="486"/>
      <c r="Z92" s="486"/>
    </row>
    <row r="93" spans="1:26" ht="15.75" customHeight="1" x14ac:dyDescent="0.2">
      <c r="A93" s="486"/>
      <c r="B93" s="486"/>
      <c r="C93" s="486"/>
      <c r="D93" s="486"/>
      <c r="E93" s="486"/>
      <c r="F93" s="486"/>
      <c r="G93" s="486"/>
      <c r="H93" s="486"/>
      <c r="I93" s="486"/>
      <c r="J93" s="486"/>
      <c r="K93" s="486"/>
      <c r="L93" s="486"/>
      <c r="M93" s="486"/>
      <c r="N93" s="486"/>
      <c r="O93" s="486"/>
      <c r="P93" s="486"/>
      <c r="Q93" s="486"/>
      <c r="R93" s="486"/>
      <c r="S93" s="486"/>
      <c r="T93" s="486"/>
      <c r="U93" s="486"/>
      <c r="V93" s="486"/>
      <c r="W93" s="486"/>
      <c r="X93" s="486"/>
      <c r="Y93" s="486"/>
      <c r="Z93" s="486"/>
    </row>
    <row r="94" spans="1:26" ht="15.75" customHeight="1" x14ac:dyDescent="0.2">
      <c r="A94" s="486"/>
      <c r="B94" s="486"/>
      <c r="C94" s="486"/>
      <c r="D94" s="486"/>
      <c r="E94" s="486"/>
      <c r="F94" s="486"/>
      <c r="G94" s="486"/>
      <c r="H94" s="486"/>
      <c r="I94" s="486"/>
      <c r="J94" s="486"/>
      <c r="K94" s="486"/>
      <c r="L94" s="486"/>
      <c r="M94" s="486"/>
      <c r="N94" s="486"/>
      <c r="O94" s="486"/>
      <c r="P94" s="486"/>
      <c r="Q94" s="486"/>
      <c r="R94" s="486"/>
      <c r="S94" s="486"/>
      <c r="T94" s="486"/>
      <c r="U94" s="486"/>
      <c r="V94" s="486"/>
      <c r="W94" s="486"/>
      <c r="X94" s="486"/>
      <c r="Y94" s="486"/>
      <c r="Z94" s="486"/>
    </row>
    <row r="95" spans="1:26" ht="15.75" customHeight="1" x14ac:dyDescent="0.2">
      <c r="A95" s="486"/>
      <c r="B95" s="486"/>
      <c r="C95" s="486"/>
      <c r="D95" s="486"/>
      <c r="E95" s="486"/>
      <c r="F95" s="486"/>
      <c r="G95" s="486"/>
      <c r="H95" s="486"/>
      <c r="I95" s="486"/>
      <c r="J95" s="486"/>
      <c r="K95" s="486"/>
      <c r="L95" s="486"/>
      <c r="M95" s="486"/>
      <c r="N95" s="486"/>
      <c r="O95" s="486"/>
      <c r="P95" s="486"/>
      <c r="Q95" s="486"/>
      <c r="R95" s="486"/>
      <c r="S95" s="486"/>
      <c r="T95" s="486"/>
      <c r="U95" s="486"/>
      <c r="V95" s="486"/>
      <c r="W95" s="486"/>
      <c r="X95" s="486"/>
      <c r="Y95" s="486"/>
      <c r="Z95" s="486"/>
    </row>
    <row r="96" spans="1:26" ht="15.75" customHeight="1" x14ac:dyDescent="0.2">
      <c r="A96" s="486"/>
      <c r="B96" s="486"/>
      <c r="C96" s="486"/>
      <c r="D96" s="486"/>
      <c r="E96" s="486"/>
      <c r="F96" s="486"/>
      <c r="G96" s="486"/>
      <c r="H96" s="486"/>
      <c r="I96" s="486"/>
      <c r="J96" s="486"/>
      <c r="K96" s="486"/>
      <c r="L96" s="486"/>
      <c r="M96" s="486"/>
      <c r="N96" s="486"/>
      <c r="O96" s="486"/>
      <c r="P96" s="486"/>
      <c r="Q96" s="486"/>
      <c r="R96" s="486"/>
      <c r="S96" s="486"/>
      <c r="T96" s="486"/>
      <c r="U96" s="486"/>
      <c r="V96" s="486"/>
      <c r="W96" s="486"/>
      <c r="X96" s="486"/>
      <c r="Y96" s="486"/>
      <c r="Z96" s="486"/>
    </row>
    <row r="97" spans="1:26" ht="15.75" customHeight="1" x14ac:dyDescent="0.2">
      <c r="A97" s="486"/>
      <c r="B97" s="486"/>
      <c r="C97" s="486"/>
      <c r="D97" s="486"/>
      <c r="E97" s="486"/>
      <c r="F97" s="486"/>
      <c r="G97" s="486"/>
      <c r="H97" s="486"/>
      <c r="I97" s="486"/>
      <c r="J97" s="486"/>
      <c r="K97" s="486"/>
      <c r="L97" s="486"/>
      <c r="M97" s="486"/>
      <c r="N97" s="486"/>
      <c r="O97" s="486"/>
      <c r="P97" s="486"/>
      <c r="Q97" s="486"/>
      <c r="R97" s="486"/>
      <c r="S97" s="486"/>
      <c r="T97" s="486"/>
      <c r="U97" s="486"/>
      <c r="V97" s="486"/>
      <c r="W97" s="486"/>
      <c r="X97" s="486"/>
      <c r="Y97" s="486"/>
      <c r="Z97" s="486"/>
    </row>
    <row r="98" spans="1:26" ht="15.75" customHeight="1" x14ac:dyDescent="0.2">
      <c r="A98" s="486"/>
      <c r="B98" s="486"/>
      <c r="C98" s="486"/>
      <c r="D98" s="486"/>
      <c r="E98" s="486"/>
      <c r="F98" s="486"/>
      <c r="G98" s="486"/>
      <c r="H98" s="486"/>
      <c r="I98" s="486"/>
      <c r="J98" s="486"/>
      <c r="K98" s="486"/>
      <c r="L98" s="486"/>
      <c r="M98" s="486"/>
      <c r="N98" s="486"/>
      <c r="O98" s="486"/>
      <c r="P98" s="486"/>
      <c r="Q98" s="486"/>
      <c r="R98" s="486"/>
      <c r="S98" s="486"/>
      <c r="T98" s="486"/>
      <c r="U98" s="486"/>
      <c r="V98" s="486"/>
      <c r="W98" s="486"/>
      <c r="X98" s="486"/>
      <c r="Y98" s="486"/>
      <c r="Z98" s="486"/>
    </row>
    <row r="99" spans="1:26" ht="15.75" customHeight="1" x14ac:dyDescent="0.2">
      <c r="A99" s="486"/>
      <c r="B99" s="486"/>
      <c r="C99" s="486"/>
      <c r="D99" s="486"/>
      <c r="E99" s="486"/>
      <c r="F99" s="486"/>
      <c r="G99" s="486"/>
      <c r="H99" s="486"/>
      <c r="I99" s="486"/>
      <c r="J99" s="486"/>
      <c r="K99" s="486"/>
      <c r="L99" s="486"/>
      <c r="M99" s="486"/>
      <c r="N99" s="486"/>
      <c r="O99" s="486"/>
      <c r="P99" s="486"/>
      <c r="Q99" s="486"/>
      <c r="R99" s="486"/>
      <c r="S99" s="486"/>
      <c r="T99" s="486"/>
      <c r="U99" s="486"/>
      <c r="V99" s="486"/>
      <c r="W99" s="486"/>
      <c r="X99" s="486"/>
      <c r="Y99" s="486"/>
      <c r="Z99" s="486"/>
    </row>
    <row r="100" spans="1:26" ht="15.75" customHeight="1" x14ac:dyDescent="0.2">
      <c r="A100" s="486"/>
      <c r="B100" s="486"/>
      <c r="C100" s="486"/>
      <c r="D100" s="486"/>
      <c r="E100" s="486"/>
      <c r="F100" s="486"/>
      <c r="G100" s="486"/>
      <c r="H100" s="486"/>
      <c r="I100" s="486"/>
      <c r="J100" s="486"/>
      <c r="K100" s="486"/>
      <c r="L100" s="486"/>
      <c r="M100" s="486"/>
      <c r="N100" s="486"/>
      <c r="O100" s="486"/>
      <c r="P100" s="486"/>
      <c r="Q100" s="486"/>
      <c r="R100" s="486"/>
      <c r="S100" s="486"/>
      <c r="T100" s="486"/>
      <c r="U100" s="486"/>
      <c r="V100" s="486"/>
      <c r="W100" s="486"/>
      <c r="X100" s="486"/>
      <c r="Y100" s="486"/>
      <c r="Z100" s="486"/>
    </row>
    <row r="101" spans="1:26" ht="15.75" customHeight="1" x14ac:dyDescent="0.2">
      <c r="A101" s="486"/>
      <c r="B101" s="486"/>
      <c r="C101" s="486"/>
      <c r="D101" s="486"/>
      <c r="E101" s="486"/>
      <c r="F101" s="486"/>
      <c r="G101" s="486"/>
      <c r="H101" s="486"/>
      <c r="I101" s="486"/>
      <c r="J101" s="486"/>
      <c r="K101" s="486"/>
      <c r="L101" s="486"/>
      <c r="M101" s="486"/>
      <c r="N101" s="486"/>
      <c r="O101" s="486"/>
      <c r="P101" s="486"/>
      <c r="Q101" s="486"/>
      <c r="R101" s="486"/>
      <c r="S101" s="486"/>
      <c r="T101" s="486"/>
      <c r="U101" s="486"/>
      <c r="V101" s="486"/>
      <c r="W101" s="486"/>
      <c r="X101" s="486"/>
      <c r="Y101" s="486"/>
      <c r="Z101" s="486"/>
    </row>
    <row r="102" spans="1:26" ht="15.75" customHeight="1" x14ac:dyDescent="0.2">
      <c r="A102" s="486"/>
      <c r="B102" s="486"/>
      <c r="C102" s="486"/>
      <c r="D102" s="486"/>
      <c r="E102" s="486"/>
      <c r="F102" s="486"/>
      <c r="G102" s="486"/>
      <c r="H102" s="486"/>
      <c r="I102" s="486"/>
      <c r="J102" s="486"/>
      <c r="K102" s="486"/>
      <c r="L102" s="486"/>
      <c r="M102" s="486"/>
      <c r="N102" s="486"/>
      <c r="O102" s="486"/>
      <c r="P102" s="486"/>
      <c r="Q102" s="486"/>
      <c r="R102" s="486"/>
      <c r="S102" s="486"/>
      <c r="T102" s="486"/>
      <c r="U102" s="486"/>
      <c r="V102" s="486"/>
      <c r="W102" s="486"/>
      <c r="X102" s="486"/>
      <c r="Y102" s="486"/>
      <c r="Z102" s="486"/>
    </row>
    <row r="103" spans="1:26" ht="15.75" customHeight="1" x14ac:dyDescent="0.2">
      <c r="A103" s="486"/>
      <c r="B103" s="486"/>
      <c r="C103" s="486"/>
      <c r="D103" s="486"/>
      <c r="E103" s="486"/>
      <c r="F103" s="486"/>
      <c r="G103" s="486"/>
      <c r="H103" s="486"/>
      <c r="I103" s="486"/>
      <c r="J103" s="486"/>
      <c r="K103" s="486"/>
      <c r="L103" s="486"/>
      <c r="M103" s="486"/>
      <c r="N103" s="486"/>
      <c r="O103" s="486"/>
      <c r="P103" s="486"/>
      <c r="Q103" s="486"/>
      <c r="R103" s="486"/>
      <c r="S103" s="486"/>
      <c r="T103" s="486"/>
      <c r="U103" s="486"/>
      <c r="V103" s="486"/>
      <c r="W103" s="486"/>
      <c r="X103" s="486"/>
      <c r="Y103" s="486"/>
      <c r="Z103" s="486"/>
    </row>
    <row r="104" spans="1:26" ht="15.75" customHeight="1" x14ac:dyDescent="0.2">
      <c r="A104" s="486"/>
      <c r="B104" s="486"/>
      <c r="C104" s="486"/>
      <c r="D104" s="486"/>
      <c r="E104" s="486"/>
      <c r="F104" s="486"/>
      <c r="G104" s="486"/>
      <c r="H104" s="486"/>
      <c r="I104" s="486"/>
      <c r="J104" s="486"/>
      <c r="K104" s="486"/>
      <c r="L104" s="486"/>
      <c r="M104" s="486"/>
      <c r="N104" s="486"/>
      <c r="O104" s="486"/>
      <c r="P104" s="486"/>
      <c r="Q104" s="486"/>
      <c r="R104" s="486"/>
      <c r="S104" s="486"/>
      <c r="T104" s="486"/>
      <c r="U104" s="486"/>
      <c r="V104" s="486"/>
      <c r="W104" s="486"/>
      <c r="X104" s="486"/>
      <c r="Y104" s="486"/>
      <c r="Z104" s="486"/>
    </row>
    <row r="105" spans="1:26" ht="15.75" customHeight="1" x14ac:dyDescent="0.2">
      <c r="A105" s="486"/>
      <c r="B105" s="486"/>
      <c r="C105" s="486"/>
      <c r="D105" s="486"/>
      <c r="E105" s="486"/>
      <c r="F105" s="486"/>
      <c r="G105" s="486"/>
      <c r="H105" s="486"/>
      <c r="I105" s="486"/>
      <c r="J105" s="486"/>
      <c r="K105" s="486"/>
      <c r="L105" s="486"/>
      <c r="M105" s="486"/>
      <c r="N105" s="486"/>
      <c r="O105" s="486"/>
      <c r="P105" s="486"/>
      <c r="Q105" s="486"/>
      <c r="R105" s="486"/>
      <c r="S105" s="486"/>
      <c r="T105" s="486"/>
      <c r="U105" s="486"/>
      <c r="V105" s="486"/>
      <c r="W105" s="486"/>
      <c r="X105" s="486"/>
      <c r="Y105" s="486"/>
      <c r="Z105" s="486"/>
    </row>
    <row r="106" spans="1:26" ht="15.75" customHeight="1" x14ac:dyDescent="0.2">
      <c r="A106" s="486"/>
      <c r="B106" s="486"/>
      <c r="C106" s="486"/>
      <c r="D106" s="486"/>
      <c r="E106" s="486"/>
      <c r="F106" s="486"/>
      <c r="G106" s="486"/>
      <c r="H106" s="486"/>
      <c r="I106" s="486"/>
      <c r="J106" s="486"/>
      <c r="K106" s="486"/>
      <c r="L106" s="486"/>
      <c r="M106" s="486"/>
      <c r="N106" s="486"/>
      <c r="O106" s="486"/>
      <c r="P106" s="486"/>
      <c r="Q106" s="486"/>
      <c r="R106" s="486"/>
      <c r="S106" s="486"/>
      <c r="T106" s="486"/>
      <c r="U106" s="486"/>
      <c r="V106" s="486"/>
      <c r="W106" s="486"/>
      <c r="X106" s="486"/>
      <c r="Y106" s="486"/>
      <c r="Z106" s="486"/>
    </row>
    <row r="107" spans="1:26" ht="15.75" customHeight="1" x14ac:dyDescent="0.2">
      <c r="A107" s="486"/>
      <c r="B107" s="486"/>
      <c r="C107" s="486"/>
      <c r="D107" s="486"/>
      <c r="E107" s="486"/>
      <c r="F107" s="486"/>
      <c r="G107" s="486"/>
      <c r="H107" s="486"/>
      <c r="I107" s="486"/>
      <c r="J107" s="486"/>
      <c r="K107" s="486"/>
      <c r="L107" s="486"/>
      <c r="M107" s="486"/>
      <c r="N107" s="486"/>
      <c r="O107" s="486"/>
      <c r="P107" s="486"/>
      <c r="Q107" s="486"/>
      <c r="R107" s="486"/>
      <c r="S107" s="486"/>
      <c r="T107" s="486"/>
      <c r="U107" s="486"/>
      <c r="V107" s="486"/>
      <c r="W107" s="486"/>
      <c r="X107" s="486"/>
      <c r="Y107" s="486"/>
      <c r="Z107" s="486"/>
    </row>
    <row r="108" spans="1:26" ht="15.75" customHeight="1" x14ac:dyDescent="0.2">
      <c r="A108" s="486"/>
      <c r="B108" s="486"/>
      <c r="C108" s="486"/>
      <c r="D108" s="486"/>
      <c r="E108" s="486"/>
      <c r="F108" s="486"/>
      <c r="G108" s="486"/>
      <c r="H108" s="486"/>
      <c r="I108" s="486"/>
      <c r="J108" s="486"/>
      <c r="K108" s="486"/>
      <c r="L108" s="486"/>
      <c r="M108" s="486"/>
      <c r="N108" s="486"/>
      <c r="O108" s="486"/>
      <c r="P108" s="486"/>
      <c r="Q108" s="486"/>
      <c r="R108" s="486"/>
      <c r="S108" s="486"/>
      <c r="T108" s="486"/>
      <c r="U108" s="486"/>
      <c r="V108" s="486"/>
      <c r="W108" s="486"/>
      <c r="X108" s="486"/>
      <c r="Y108" s="486"/>
      <c r="Z108" s="486"/>
    </row>
    <row r="109" spans="1:26" ht="15.75" customHeight="1" x14ac:dyDescent="0.2">
      <c r="A109" s="486"/>
      <c r="B109" s="486"/>
      <c r="C109" s="486"/>
      <c r="D109" s="486"/>
      <c r="E109" s="486"/>
      <c r="F109" s="486"/>
      <c r="G109" s="486"/>
      <c r="H109" s="486"/>
      <c r="I109" s="486"/>
      <c r="J109" s="486"/>
      <c r="K109" s="486"/>
      <c r="L109" s="486"/>
      <c r="M109" s="486"/>
      <c r="N109" s="486"/>
      <c r="O109" s="486"/>
      <c r="P109" s="486"/>
      <c r="Q109" s="486"/>
      <c r="R109" s="486"/>
      <c r="S109" s="486"/>
      <c r="T109" s="486"/>
      <c r="U109" s="486"/>
      <c r="V109" s="486"/>
      <c r="W109" s="486"/>
      <c r="X109" s="486"/>
      <c r="Y109" s="486"/>
      <c r="Z109" s="486"/>
    </row>
    <row r="110" spans="1:26" ht="15.75" customHeight="1" x14ac:dyDescent="0.2">
      <c r="A110" s="486"/>
      <c r="B110" s="486"/>
      <c r="C110" s="486"/>
      <c r="D110" s="486"/>
      <c r="E110" s="486"/>
      <c r="F110" s="486"/>
      <c r="G110" s="486"/>
      <c r="H110" s="486"/>
      <c r="I110" s="486"/>
      <c r="J110" s="486"/>
      <c r="K110" s="486"/>
      <c r="L110" s="486"/>
      <c r="M110" s="486"/>
      <c r="N110" s="486"/>
      <c r="O110" s="486"/>
      <c r="P110" s="486"/>
      <c r="Q110" s="486"/>
      <c r="R110" s="486"/>
      <c r="S110" s="486"/>
      <c r="T110" s="486"/>
      <c r="U110" s="486"/>
      <c r="V110" s="486"/>
      <c r="W110" s="486"/>
      <c r="X110" s="486"/>
      <c r="Y110" s="486"/>
      <c r="Z110" s="486"/>
    </row>
    <row r="111" spans="1:26" ht="15.75" customHeight="1" x14ac:dyDescent="0.2">
      <c r="A111" s="486"/>
      <c r="B111" s="486"/>
      <c r="C111" s="486"/>
      <c r="D111" s="486"/>
      <c r="E111" s="486"/>
      <c r="F111" s="486"/>
      <c r="G111" s="486"/>
      <c r="H111" s="486"/>
      <c r="I111" s="486"/>
      <c r="J111" s="486"/>
      <c r="K111" s="486"/>
      <c r="L111" s="486"/>
      <c r="M111" s="486"/>
      <c r="N111" s="486"/>
      <c r="O111" s="486"/>
      <c r="P111" s="486"/>
      <c r="Q111" s="486"/>
      <c r="R111" s="486"/>
      <c r="S111" s="486"/>
      <c r="T111" s="486"/>
      <c r="U111" s="486"/>
      <c r="V111" s="486"/>
      <c r="W111" s="486"/>
      <c r="X111" s="486"/>
      <c r="Y111" s="486"/>
      <c r="Z111" s="486"/>
    </row>
    <row r="112" spans="1:26" ht="15.75" customHeight="1" x14ac:dyDescent="0.2">
      <c r="A112" s="486"/>
      <c r="B112" s="486"/>
      <c r="C112" s="486"/>
      <c r="D112" s="486"/>
      <c r="E112" s="486"/>
      <c r="F112" s="486"/>
      <c r="G112" s="486"/>
      <c r="H112" s="486"/>
      <c r="I112" s="486"/>
      <c r="J112" s="486"/>
      <c r="K112" s="486"/>
      <c r="L112" s="486"/>
      <c r="M112" s="486"/>
      <c r="N112" s="486"/>
      <c r="O112" s="486"/>
      <c r="P112" s="486"/>
      <c r="Q112" s="486"/>
      <c r="R112" s="486"/>
      <c r="S112" s="486"/>
      <c r="T112" s="486"/>
      <c r="U112" s="486"/>
      <c r="V112" s="486"/>
      <c r="W112" s="486"/>
      <c r="X112" s="486"/>
      <c r="Y112" s="486"/>
      <c r="Z112" s="486"/>
    </row>
    <row r="113" spans="1:26" ht="15.75" customHeight="1" x14ac:dyDescent="0.2">
      <c r="A113" s="486"/>
      <c r="B113" s="486"/>
      <c r="C113" s="486"/>
      <c r="D113" s="486"/>
      <c r="E113" s="486"/>
      <c r="F113" s="486"/>
      <c r="G113" s="486"/>
      <c r="H113" s="486"/>
      <c r="I113" s="486"/>
      <c r="J113" s="486"/>
      <c r="K113" s="486"/>
      <c r="L113" s="486"/>
      <c r="M113" s="486"/>
      <c r="N113" s="486"/>
      <c r="O113" s="486"/>
      <c r="P113" s="486"/>
      <c r="Q113" s="486"/>
      <c r="R113" s="486"/>
      <c r="S113" s="486"/>
      <c r="T113" s="486"/>
      <c r="U113" s="486"/>
      <c r="V113" s="486"/>
      <c r="W113" s="486"/>
      <c r="X113" s="486"/>
      <c r="Y113" s="486"/>
      <c r="Z113" s="486"/>
    </row>
    <row r="114" spans="1:26" ht="15.75" customHeight="1" x14ac:dyDescent="0.2">
      <c r="A114" s="486"/>
      <c r="B114" s="486"/>
      <c r="C114" s="486"/>
      <c r="D114" s="486"/>
      <c r="E114" s="486"/>
      <c r="F114" s="486"/>
      <c r="G114" s="486"/>
      <c r="H114" s="486"/>
      <c r="I114" s="486"/>
      <c r="J114" s="486"/>
      <c r="K114" s="486"/>
      <c r="L114" s="486"/>
      <c r="M114" s="486"/>
      <c r="N114" s="486"/>
      <c r="O114" s="486"/>
      <c r="P114" s="486"/>
      <c r="Q114" s="486"/>
      <c r="R114" s="486"/>
      <c r="S114" s="486"/>
      <c r="T114" s="486"/>
      <c r="U114" s="486"/>
      <c r="V114" s="486"/>
      <c r="W114" s="486"/>
      <c r="X114" s="486"/>
      <c r="Y114" s="486"/>
      <c r="Z114" s="486"/>
    </row>
    <row r="115" spans="1:26" ht="15.75" customHeight="1" x14ac:dyDescent="0.2">
      <c r="A115" s="486"/>
      <c r="B115" s="486"/>
      <c r="C115" s="486"/>
      <c r="D115" s="486"/>
      <c r="E115" s="486"/>
      <c r="F115" s="486"/>
      <c r="G115" s="486"/>
      <c r="H115" s="486"/>
      <c r="I115" s="486"/>
      <c r="J115" s="486"/>
      <c r="K115" s="486"/>
      <c r="L115" s="486"/>
      <c r="M115" s="486"/>
      <c r="N115" s="486"/>
      <c r="O115" s="486"/>
      <c r="P115" s="486"/>
      <c r="Q115" s="486"/>
      <c r="R115" s="486"/>
      <c r="S115" s="486"/>
      <c r="T115" s="486"/>
      <c r="U115" s="486"/>
      <c r="V115" s="486"/>
      <c r="W115" s="486"/>
      <c r="X115" s="486"/>
      <c r="Y115" s="486"/>
      <c r="Z115" s="486"/>
    </row>
    <row r="116" spans="1:26" ht="15.75" customHeight="1" x14ac:dyDescent="0.2">
      <c r="A116" s="486"/>
      <c r="B116" s="486"/>
      <c r="C116" s="486"/>
      <c r="D116" s="486"/>
      <c r="E116" s="486"/>
      <c r="F116" s="486"/>
      <c r="G116" s="486"/>
      <c r="H116" s="486"/>
      <c r="I116" s="486"/>
      <c r="J116" s="486"/>
      <c r="K116" s="486"/>
      <c r="L116" s="486"/>
      <c r="M116" s="486"/>
      <c r="N116" s="486"/>
      <c r="O116" s="486"/>
      <c r="P116" s="486"/>
      <c r="Q116" s="486"/>
      <c r="R116" s="486"/>
      <c r="S116" s="486"/>
      <c r="T116" s="486"/>
      <c r="U116" s="486"/>
      <c r="V116" s="486"/>
      <c r="W116" s="486"/>
      <c r="X116" s="486"/>
      <c r="Y116" s="486"/>
      <c r="Z116" s="486"/>
    </row>
    <row r="117" spans="1:26" ht="15.75" customHeight="1" x14ac:dyDescent="0.2">
      <c r="A117" s="486"/>
      <c r="B117" s="486"/>
      <c r="C117" s="486"/>
      <c r="D117" s="486"/>
      <c r="E117" s="486"/>
      <c r="F117" s="486"/>
      <c r="G117" s="486"/>
      <c r="H117" s="486"/>
      <c r="I117" s="486"/>
      <c r="J117" s="486"/>
      <c r="K117" s="486"/>
      <c r="L117" s="486"/>
      <c r="M117" s="486"/>
      <c r="N117" s="486"/>
      <c r="O117" s="486"/>
      <c r="P117" s="486"/>
      <c r="Q117" s="486"/>
      <c r="R117" s="486"/>
      <c r="S117" s="486"/>
      <c r="T117" s="486"/>
      <c r="U117" s="486"/>
      <c r="V117" s="486"/>
      <c r="W117" s="486"/>
      <c r="X117" s="486"/>
      <c r="Y117" s="486"/>
      <c r="Z117" s="486"/>
    </row>
    <row r="118" spans="1:26" ht="15.75" customHeight="1" x14ac:dyDescent="0.2">
      <c r="A118" s="486"/>
      <c r="B118" s="486"/>
      <c r="C118" s="486"/>
      <c r="D118" s="486"/>
      <c r="E118" s="486"/>
      <c r="F118" s="486"/>
      <c r="G118" s="486"/>
      <c r="H118" s="486"/>
      <c r="I118" s="486"/>
      <c r="J118" s="486"/>
      <c r="K118" s="486"/>
      <c r="L118" s="486"/>
      <c r="M118" s="486"/>
      <c r="N118" s="486"/>
      <c r="O118" s="486"/>
      <c r="P118" s="486"/>
      <c r="Q118" s="486"/>
      <c r="R118" s="486"/>
      <c r="S118" s="486"/>
      <c r="T118" s="486"/>
      <c r="U118" s="486"/>
      <c r="V118" s="486"/>
      <c r="W118" s="486"/>
      <c r="X118" s="486"/>
      <c r="Y118" s="486"/>
      <c r="Z118" s="486"/>
    </row>
    <row r="119" spans="1:26" ht="15.75" customHeight="1" x14ac:dyDescent="0.2">
      <c r="A119" s="486"/>
      <c r="B119" s="486"/>
      <c r="C119" s="486"/>
      <c r="D119" s="486"/>
      <c r="E119" s="486"/>
      <c r="F119" s="486"/>
      <c r="G119" s="486"/>
      <c r="H119" s="486"/>
      <c r="I119" s="486"/>
      <c r="J119" s="486"/>
      <c r="K119" s="486"/>
      <c r="L119" s="486"/>
      <c r="M119" s="486"/>
      <c r="N119" s="486"/>
      <c r="O119" s="486"/>
      <c r="P119" s="486"/>
      <c r="Q119" s="486"/>
      <c r="R119" s="486"/>
      <c r="S119" s="486"/>
      <c r="T119" s="486"/>
      <c r="U119" s="486"/>
      <c r="V119" s="486"/>
      <c r="W119" s="486"/>
      <c r="X119" s="486"/>
      <c r="Y119" s="486"/>
      <c r="Z119" s="486"/>
    </row>
    <row r="120" spans="1:26" ht="15.75" customHeight="1" x14ac:dyDescent="0.2">
      <c r="A120" s="486"/>
      <c r="B120" s="486"/>
      <c r="C120" s="486"/>
      <c r="D120" s="486"/>
      <c r="E120" s="486"/>
      <c r="F120" s="486"/>
      <c r="G120" s="486"/>
      <c r="H120" s="486"/>
      <c r="I120" s="486"/>
      <c r="J120" s="486"/>
      <c r="K120" s="486"/>
      <c r="L120" s="486"/>
      <c r="M120" s="486"/>
      <c r="N120" s="486"/>
      <c r="O120" s="486"/>
      <c r="P120" s="486"/>
      <c r="Q120" s="486"/>
      <c r="R120" s="486"/>
      <c r="S120" s="486"/>
      <c r="T120" s="486"/>
      <c r="U120" s="486"/>
      <c r="V120" s="486"/>
      <c r="W120" s="486"/>
      <c r="X120" s="486"/>
      <c r="Y120" s="486"/>
      <c r="Z120" s="486"/>
    </row>
    <row r="121" spans="1:26" ht="15.75" customHeight="1" x14ac:dyDescent="0.2">
      <c r="A121" s="486"/>
      <c r="B121" s="486"/>
      <c r="C121" s="486"/>
      <c r="D121" s="486"/>
      <c r="E121" s="486"/>
      <c r="F121" s="486"/>
      <c r="G121" s="486"/>
      <c r="H121" s="486"/>
      <c r="I121" s="486"/>
      <c r="J121" s="486"/>
      <c r="K121" s="486"/>
      <c r="L121" s="486"/>
      <c r="M121" s="486"/>
      <c r="N121" s="486"/>
      <c r="O121" s="486"/>
      <c r="P121" s="486"/>
      <c r="Q121" s="486"/>
      <c r="R121" s="486"/>
      <c r="S121" s="486"/>
      <c r="T121" s="486"/>
      <c r="U121" s="486"/>
      <c r="V121" s="486"/>
      <c r="W121" s="486"/>
      <c r="X121" s="486"/>
      <c r="Y121" s="486"/>
      <c r="Z121" s="486"/>
    </row>
    <row r="122" spans="1:26" ht="15.75" customHeight="1" x14ac:dyDescent="0.2">
      <c r="A122" s="486"/>
      <c r="B122" s="486"/>
      <c r="C122" s="486"/>
      <c r="D122" s="486"/>
      <c r="E122" s="486"/>
      <c r="F122" s="486"/>
      <c r="G122" s="486"/>
      <c r="H122" s="486"/>
      <c r="I122" s="486"/>
      <c r="J122" s="486"/>
      <c r="K122" s="486"/>
      <c r="L122" s="486"/>
      <c r="M122" s="486"/>
      <c r="N122" s="486"/>
      <c r="O122" s="486"/>
      <c r="P122" s="486"/>
      <c r="Q122" s="486"/>
      <c r="R122" s="486"/>
      <c r="S122" s="486"/>
      <c r="T122" s="486"/>
      <c r="U122" s="486"/>
      <c r="V122" s="486"/>
      <c r="W122" s="486"/>
      <c r="X122" s="486"/>
      <c r="Y122" s="486"/>
      <c r="Z122" s="486"/>
    </row>
    <row r="123" spans="1:26" ht="15.75" customHeight="1" x14ac:dyDescent="0.2">
      <c r="A123" s="486"/>
      <c r="B123" s="486"/>
      <c r="C123" s="486"/>
      <c r="D123" s="486"/>
      <c r="E123" s="486"/>
      <c r="F123" s="486"/>
      <c r="G123" s="486"/>
      <c r="H123" s="486"/>
      <c r="I123" s="486"/>
      <c r="J123" s="486"/>
      <c r="K123" s="486"/>
      <c r="L123" s="486"/>
      <c r="M123" s="486"/>
      <c r="N123" s="486"/>
      <c r="O123" s="486"/>
      <c r="P123" s="486"/>
      <c r="Q123" s="486"/>
      <c r="R123" s="486"/>
      <c r="S123" s="486"/>
      <c r="T123" s="486"/>
      <c r="U123" s="486"/>
      <c r="V123" s="486"/>
      <c r="W123" s="486"/>
      <c r="X123" s="486"/>
      <c r="Y123" s="486"/>
      <c r="Z123" s="486"/>
    </row>
    <row r="124" spans="1:26" ht="15.75" customHeight="1" x14ac:dyDescent="0.2">
      <c r="A124" s="486"/>
      <c r="B124" s="486"/>
      <c r="C124" s="486"/>
      <c r="D124" s="486"/>
      <c r="E124" s="486"/>
      <c r="F124" s="486"/>
      <c r="G124" s="486"/>
      <c r="H124" s="486"/>
      <c r="I124" s="486"/>
      <c r="J124" s="486"/>
      <c r="K124" s="486"/>
      <c r="L124" s="486"/>
      <c r="M124" s="486"/>
      <c r="N124" s="486"/>
      <c r="O124" s="486"/>
      <c r="P124" s="486"/>
      <c r="Q124" s="486"/>
      <c r="R124" s="486"/>
      <c r="S124" s="486"/>
      <c r="T124" s="486"/>
      <c r="U124" s="486"/>
      <c r="V124" s="486"/>
      <c r="W124" s="486"/>
      <c r="X124" s="486"/>
      <c r="Y124" s="486"/>
      <c r="Z124" s="486"/>
    </row>
    <row r="125" spans="1:26" ht="15.75" customHeight="1" x14ac:dyDescent="0.2">
      <c r="A125" s="486"/>
      <c r="B125" s="486"/>
      <c r="C125" s="486"/>
      <c r="D125" s="486"/>
      <c r="E125" s="486"/>
      <c r="F125" s="486"/>
      <c r="G125" s="486"/>
      <c r="H125" s="486"/>
      <c r="I125" s="486"/>
      <c r="J125" s="486"/>
      <c r="K125" s="486"/>
      <c r="L125" s="486"/>
      <c r="M125" s="486"/>
      <c r="N125" s="486"/>
      <c r="O125" s="486"/>
      <c r="P125" s="486"/>
      <c r="Q125" s="486"/>
      <c r="R125" s="486"/>
      <c r="S125" s="486"/>
      <c r="T125" s="486"/>
      <c r="U125" s="486"/>
      <c r="V125" s="486"/>
      <c r="W125" s="486"/>
      <c r="X125" s="486"/>
      <c r="Y125" s="486"/>
      <c r="Z125" s="486"/>
    </row>
    <row r="126" spans="1:26" ht="15.75" customHeight="1" x14ac:dyDescent="0.2">
      <c r="A126" s="486"/>
      <c r="B126" s="486"/>
      <c r="C126" s="486"/>
      <c r="D126" s="486"/>
      <c r="E126" s="486"/>
      <c r="F126" s="486"/>
      <c r="G126" s="486"/>
      <c r="H126" s="486"/>
      <c r="I126" s="486"/>
      <c r="J126" s="486"/>
      <c r="K126" s="486"/>
      <c r="L126" s="486"/>
      <c r="M126" s="486"/>
      <c r="N126" s="486"/>
      <c r="O126" s="486"/>
      <c r="P126" s="486"/>
      <c r="Q126" s="486"/>
      <c r="R126" s="486"/>
      <c r="S126" s="486"/>
      <c r="T126" s="486"/>
      <c r="U126" s="486"/>
      <c r="V126" s="486"/>
      <c r="W126" s="486"/>
      <c r="X126" s="486"/>
      <c r="Y126" s="486"/>
      <c r="Z126" s="486"/>
    </row>
    <row r="127" spans="1:26" ht="15.75" customHeight="1" x14ac:dyDescent="0.2">
      <c r="A127" s="486"/>
      <c r="B127" s="486"/>
      <c r="C127" s="486"/>
      <c r="D127" s="486"/>
      <c r="E127" s="486"/>
      <c r="F127" s="486"/>
      <c r="G127" s="486"/>
      <c r="H127" s="486"/>
      <c r="I127" s="486"/>
      <c r="J127" s="486"/>
      <c r="K127" s="486"/>
      <c r="L127" s="486"/>
      <c r="M127" s="486"/>
      <c r="N127" s="486"/>
      <c r="O127" s="486"/>
      <c r="P127" s="486"/>
      <c r="Q127" s="486"/>
      <c r="R127" s="486"/>
      <c r="S127" s="486"/>
      <c r="T127" s="486"/>
      <c r="U127" s="486"/>
      <c r="V127" s="486"/>
      <c r="W127" s="486"/>
      <c r="X127" s="486"/>
      <c r="Y127" s="486"/>
      <c r="Z127" s="486"/>
    </row>
    <row r="128" spans="1:26" ht="15.75" customHeight="1" x14ac:dyDescent="0.2">
      <c r="A128" s="486"/>
      <c r="B128" s="486"/>
      <c r="C128" s="486"/>
      <c r="D128" s="486"/>
      <c r="E128" s="486"/>
      <c r="F128" s="486"/>
      <c r="G128" s="486"/>
      <c r="H128" s="486"/>
      <c r="I128" s="486"/>
      <c r="J128" s="486"/>
      <c r="K128" s="486"/>
      <c r="L128" s="486"/>
      <c r="M128" s="486"/>
      <c r="N128" s="486"/>
      <c r="O128" s="486"/>
      <c r="P128" s="486"/>
      <c r="Q128" s="486"/>
      <c r="R128" s="486"/>
      <c r="S128" s="486"/>
      <c r="T128" s="486"/>
      <c r="U128" s="486"/>
      <c r="V128" s="486"/>
      <c r="W128" s="486"/>
      <c r="X128" s="486"/>
      <c r="Y128" s="486"/>
      <c r="Z128" s="486"/>
    </row>
    <row r="129" spans="1:26" ht="15.75" customHeight="1" x14ac:dyDescent="0.2">
      <c r="A129" s="486"/>
      <c r="B129" s="486"/>
      <c r="C129" s="486"/>
      <c r="D129" s="486"/>
      <c r="E129" s="486"/>
      <c r="F129" s="486"/>
      <c r="G129" s="486"/>
      <c r="H129" s="486"/>
      <c r="I129" s="486"/>
      <c r="J129" s="486"/>
      <c r="K129" s="486"/>
      <c r="L129" s="486"/>
      <c r="M129" s="486"/>
      <c r="N129" s="486"/>
      <c r="O129" s="486"/>
      <c r="P129" s="486"/>
      <c r="Q129" s="486"/>
      <c r="R129" s="486"/>
      <c r="S129" s="486"/>
      <c r="T129" s="486"/>
      <c r="U129" s="486"/>
      <c r="V129" s="486"/>
      <c r="W129" s="486"/>
      <c r="X129" s="486"/>
      <c r="Y129" s="486"/>
      <c r="Z129" s="486"/>
    </row>
    <row r="130" spans="1:26" ht="15.75" customHeight="1" x14ac:dyDescent="0.2">
      <c r="A130" s="486"/>
      <c r="B130" s="486"/>
      <c r="C130" s="486"/>
      <c r="D130" s="486"/>
      <c r="E130" s="486"/>
      <c r="F130" s="486"/>
      <c r="G130" s="486"/>
      <c r="H130" s="486"/>
      <c r="I130" s="486"/>
      <c r="J130" s="486"/>
      <c r="K130" s="486"/>
      <c r="L130" s="486"/>
      <c r="M130" s="486"/>
      <c r="N130" s="486"/>
      <c r="O130" s="486"/>
      <c r="P130" s="486"/>
      <c r="Q130" s="486"/>
      <c r="R130" s="486"/>
      <c r="S130" s="486"/>
      <c r="T130" s="486"/>
      <c r="U130" s="486"/>
      <c r="V130" s="486"/>
      <c r="W130" s="486"/>
      <c r="X130" s="486"/>
      <c r="Y130" s="486"/>
      <c r="Z130" s="486"/>
    </row>
    <row r="131" spans="1:26" ht="15.75" customHeight="1" x14ac:dyDescent="0.2">
      <c r="A131" s="486"/>
      <c r="B131" s="486"/>
      <c r="C131" s="486"/>
      <c r="D131" s="486"/>
      <c r="E131" s="486"/>
      <c r="F131" s="486"/>
      <c r="G131" s="486"/>
      <c r="H131" s="486"/>
      <c r="I131" s="486"/>
      <c r="J131" s="486"/>
      <c r="K131" s="486"/>
      <c r="L131" s="486"/>
      <c r="M131" s="486"/>
      <c r="N131" s="486"/>
      <c r="O131" s="486"/>
      <c r="P131" s="486"/>
      <c r="Q131" s="486"/>
      <c r="R131" s="486"/>
      <c r="S131" s="486"/>
      <c r="T131" s="486"/>
      <c r="U131" s="486"/>
      <c r="V131" s="486"/>
      <c r="W131" s="486"/>
      <c r="X131" s="486"/>
      <c r="Y131" s="486"/>
      <c r="Z131" s="486"/>
    </row>
    <row r="132" spans="1:26" ht="15.75" customHeight="1" x14ac:dyDescent="0.2">
      <c r="A132" s="486"/>
      <c r="B132" s="486"/>
      <c r="C132" s="486"/>
      <c r="D132" s="486"/>
      <c r="E132" s="486"/>
      <c r="F132" s="486"/>
      <c r="G132" s="486"/>
      <c r="H132" s="486"/>
      <c r="I132" s="486"/>
      <c r="J132" s="486"/>
      <c r="K132" s="486"/>
      <c r="L132" s="486"/>
      <c r="M132" s="486"/>
      <c r="N132" s="486"/>
      <c r="O132" s="486"/>
      <c r="P132" s="486"/>
      <c r="Q132" s="486"/>
      <c r="R132" s="486"/>
      <c r="S132" s="486"/>
      <c r="T132" s="486"/>
      <c r="U132" s="486"/>
      <c r="V132" s="486"/>
      <c r="W132" s="486"/>
      <c r="X132" s="486"/>
      <c r="Y132" s="486"/>
      <c r="Z132" s="486"/>
    </row>
    <row r="133" spans="1:26" ht="15.75" customHeight="1" x14ac:dyDescent="0.2">
      <c r="A133" s="486"/>
      <c r="B133" s="486"/>
      <c r="C133" s="486"/>
      <c r="D133" s="486"/>
      <c r="E133" s="486"/>
      <c r="F133" s="486"/>
      <c r="G133" s="486"/>
      <c r="H133" s="486"/>
      <c r="I133" s="486"/>
      <c r="J133" s="486"/>
      <c r="K133" s="486"/>
      <c r="L133" s="486"/>
      <c r="M133" s="486"/>
      <c r="N133" s="486"/>
      <c r="O133" s="486"/>
      <c r="P133" s="486"/>
      <c r="Q133" s="486"/>
      <c r="R133" s="486"/>
      <c r="S133" s="486"/>
      <c r="T133" s="486"/>
      <c r="U133" s="486"/>
      <c r="V133" s="486"/>
      <c r="W133" s="486"/>
      <c r="X133" s="486"/>
      <c r="Y133" s="486"/>
      <c r="Z133" s="486"/>
    </row>
    <row r="134" spans="1:26" ht="15.75" customHeight="1" x14ac:dyDescent="0.2">
      <c r="A134" s="486"/>
      <c r="B134" s="486"/>
      <c r="C134" s="486"/>
      <c r="D134" s="486"/>
      <c r="E134" s="486"/>
      <c r="F134" s="486"/>
      <c r="G134" s="486"/>
      <c r="H134" s="486"/>
      <c r="I134" s="486"/>
      <c r="J134" s="486"/>
      <c r="K134" s="486"/>
      <c r="L134" s="486"/>
      <c r="M134" s="486"/>
      <c r="N134" s="486"/>
      <c r="O134" s="486"/>
      <c r="P134" s="486"/>
      <c r="Q134" s="486"/>
      <c r="R134" s="486"/>
      <c r="S134" s="486"/>
      <c r="T134" s="486"/>
      <c r="U134" s="486"/>
      <c r="V134" s="486"/>
      <c r="W134" s="486"/>
      <c r="X134" s="486"/>
      <c r="Y134" s="486"/>
      <c r="Z134" s="486"/>
    </row>
    <row r="135" spans="1:26" ht="15.75" customHeight="1" x14ac:dyDescent="0.2">
      <c r="A135" s="486"/>
      <c r="B135" s="486"/>
      <c r="C135" s="486"/>
      <c r="D135" s="486"/>
      <c r="E135" s="486"/>
      <c r="F135" s="486"/>
      <c r="G135" s="486"/>
      <c r="H135" s="486"/>
      <c r="I135" s="486"/>
      <c r="J135" s="486"/>
      <c r="K135" s="486"/>
      <c r="L135" s="486"/>
      <c r="M135" s="486"/>
      <c r="N135" s="486"/>
      <c r="O135" s="486"/>
      <c r="P135" s="486"/>
      <c r="Q135" s="486"/>
      <c r="R135" s="486"/>
      <c r="S135" s="486"/>
      <c r="T135" s="486"/>
      <c r="U135" s="486"/>
      <c r="V135" s="486"/>
      <c r="W135" s="486"/>
      <c r="X135" s="486"/>
      <c r="Y135" s="486"/>
      <c r="Z135" s="486"/>
    </row>
    <row r="136" spans="1:26" ht="15.75" customHeight="1" x14ac:dyDescent="0.2">
      <c r="A136" s="486"/>
      <c r="B136" s="486"/>
      <c r="C136" s="486"/>
      <c r="D136" s="486"/>
      <c r="E136" s="486"/>
      <c r="F136" s="486"/>
      <c r="G136" s="486"/>
      <c r="H136" s="486"/>
      <c r="I136" s="486"/>
      <c r="J136" s="486"/>
      <c r="K136" s="486"/>
      <c r="L136" s="486"/>
      <c r="M136" s="486"/>
      <c r="N136" s="486"/>
      <c r="O136" s="486"/>
      <c r="P136" s="486"/>
      <c r="Q136" s="486"/>
      <c r="R136" s="486"/>
      <c r="S136" s="486"/>
      <c r="T136" s="486"/>
      <c r="U136" s="486"/>
      <c r="V136" s="486"/>
      <c r="W136" s="486"/>
      <c r="X136" s="486"/>
      <c r="Y136" s="486"/>
      <c r="Z136" s="486"/>
    </row>
    <row r="137" spans="1:26" ht="15.75" customHeight="1" x14ac:dyDescent="0.2">
      <c r="A137" s="486"/>
      <c r="B137" s="486"/>
      <c r="C137" s="486"/>
      <c r="D137" s="486"/>
      <c r="E137" s="486"/>
      <c r="F137" s="486"/>
      <c r="G137" s="486"/>
      <c r="H137" s="486"/>
      <c r="I137" s="486"/>
      <c r="J137" s="486"/>
      <c r="K137" s="486"/>
      <c r="L137" s="486"/>
      <c r="M137" s="486"/>
      <c r="N137" s="486"/>
      <c r="O137" s="486"/>
      <c r="P137" s="486"/>
      <c r="Q137" s="486"/>
      <c r="R137" s="486"/>
      <c r="S137" s="486"/>
      <c r="T137" s="486"/>
      <c r="U137" s="486"/>
      <c r="V137" s="486"/>
      <c r="W137" s="486"/>
      <c r="X137" s="486"/>
      <c r="Y137" s="486"/>
      <c r="Z137" s="486"/>
    </row>
    <row r="138" spans="1:26" ht="15.75" customHeight="1" x14ac:dyDescent="0.2">
      <c r="A138" s="486"/>
      <c r="B138" s="486"/>
      <c r="C138" s="486"/>
      <c r="D138" s="486"/>
      <c r="E138" s="486"/>
      <c r="F138" s="486"/>
      <c r="G138" s="486"/>
      <c r="H138" s="486"/>
      <c r="I138" s="486"/>
      <c r="J138" s="486"/>
      <c r="K138" s="486"/>
      <c r="L138" s="486"/>
      <c r="M138" s="486"/>
      <c r="N138" s="486"/>
      <c r="O138" s="486"/>
      <c r="P138" s="486"/>
      <c r="Q138" s="486"/>
      <c r="R138" s="486"/>
      <c r="S138" s="486"/>
      <c r="T138" s="486"/>
      <c r="U138" s="486"/>
      <c r="V138" s="486"/>
      <c r="W138" s="486"/>
      <c r="X138" s="486"/>
      <c r="Y138" s="486"/>
      <c r="Z138" s="486"/>
    </row>
    <row r="139" spans="1:26" ht="15.75" customHeight="1" x14ac:dyDescent="0.2">
      <c r="A139" s="486"/>
      <c r="B139" s="486"/>
      <c r="C139" s="486"/>
      <c r="D139" s="486"/>
      <c r="E139" s="486"/>
      <c r="F139" s="486"/>
      <c r="G139" s="486"/>
      <c r="H139" s="486"/>
      <c r="I139" s="486"/>
      <c r="J139" s="486"/>
      <c r="K139" s="486"/>
      <c r="L139" s="486"/>
      <c r="M139" s="486"/>
      <c r="N139" s="486"/>
      <c r="O139" s="486"/>
      <c r="P139" s="486"/>
      <c r="Q139" s="486"/>
      <c r="R139" s="486"/>
      <c r="S139" s="486"/>
      <c r="T139" s="486"/>
      <c r="U139" s="486"/>
      <c r="V139" s="486"/>
      <c r="W139" s="486"/>
      <c r="X139" s="486"/>
      <c r="Y139" s="486"/>
      <c r="Z139" s="486"/>
    </row>
    <row r="140" spans="1:26" ht="15.75" customHeight="1" x14ac:dyDescent="0.2">
      <c r="A140" s="486"/>
      <c r="B140" s="486"/>
      <c r="C140" s="486"/>
      <c r="D140" s="486"/>
      <c r="E140" s="486"/>
      <c r="F140" s="486"/>
      <c r="G140" s="486"/>
      <c r="H140" s="486"/>
      <c r="I140" s="486"/>
      <c r="J140" s="486"/>
      <c r="K140" s="486"/>
      <c r="L140" s="486"/>
      <c r="M140" s="486"/>
      <c r="N140" s="486"/>
      <c r="O140" s="486"/>
      <c r="P140" s="486"/>
      <c r="Q140" s="486"/>
      <c r="R140" s="486"/>
      <c r="S140" s="486"/>
      <c r="T140" s="486"/>
      <c r="U140" s="486"/>
      <c r="V140" s="486"/>
      <c r="W140" s="486"/>
      <c r="X140" s="486"/>
      <c r="Y140" s="486"/>
      <c r="Z140" s="486"/>
    </row>
    <row r="141" spans="1:26" ht="15.75" customHeight="1" x14ac:dyDescent="0.2">
      <c r="A141" s="486"/>
      <c r="B141" s="486"/>
      <c r="C141" s="486"/>
      <c r="D141" s="486"/>
      <c r="E141" s="486"/>
      <c r="F141" s="486"/>
      <c r="G141" s="486"/>
      <c r="H141" s="486"/>
      <c r="I141" s="486"/>
      <c r="J141" s="486"/>
      <c r="K141" s="486"/>
      <c r="L141" s="486"/>
      <c r="M141" s="486"/>
      <c r="N141" s="486"/>
      <c r="O141" s="486"/>
      <c r="P141" s="486"/>
      <c r="Q141" s="486"/>
      <c r="R141" s="486"/>
      <c r="S141" s="486"/>
      <c r="T141" s="486"/>
      <c r="U141" s="486"/>
      <c r="V141" s="486"/>
      <c r="W141" s="486"/>
      <c r="X141" s="486"/>
      <c r="Y141" s="486"/>
      <c r="Z141" s="486"/>
    </row>
    <row r="142" spans="1:26" ht="15.75" customHeight="1" x14ac:dyDescent="0.2">
      <c r="A142" s="486"/>
      <c r="B142" s="486"/>
      <c r="C142" s="486"/>
      <c r="D142" s="486"/>
      <c r="E142" s="486"/>
      <c r="F142" s="486"/>
      <c r="G142" s="486"/>
      <c r="H142" s="486"/>
      <c r="I142" s="486"/>
      <c r="J142" s="486"/>
      <c r="K142" s="486"/>
      <c r="L142" s="486"/>
      <c r="M142" s="486"/>
      <c r="N142" s="486"/>
      <c r="O142" s="486"/>
      <c r="P142" s="486"/>
      <c r="Q142" s="486"/>
      <c r="R142" s="486"/>
      <c r="S142" s="486"/>
      <c r="T142" s="486"/>
      <c r="U142" s="486"/>
      <c r="V142" s="486"/>
      <c r="W142" s="486"/>
      <c r="X142" s="486"/>
      <c r="Y142" s="486"/>
      <c r="Z142" s="486"/>
    </row>
    <row r="143" spans="1:26" ht="15.75" customHeight="1" x14ac:dyDescent="0.2">
      <c r="A143" s="486"/>
      <c r="B143" s="486"/>
      <c r="C143" s="486"/>
      <c r="D143" s="486"/>
      <c r="E143" s="486"/>
      <c r="F143" s="486"/>
      <c r="G143" s="486"/>
      <c r="H143" s="486"/>
      <c r="I143" s="486"/>
      <c r="J143" s="486"/>
      <c r="K143" s="486"/>
      <c r="L143" s="486"/>
      <c r="M143" s="486"/>
      <c r="N143" s="486"/>
      <c r="O143" s="486"/>
      <c r="P143" s="486"/>
      <c r="Q143" s="486"/>
      <c r="R143" s="486"/>
      <c r="S143" s="486"/>
      <c r="T143" s="486"/>
      <c r="U143" s="486"/>
      <c r="V143" s="486"/>
      <c r="W143" s="486"/>
      <c r="X143" s="486"/>
      <c r="Y143" s="486"/>
      <c r="Z143" s="486"/>
    </row>
    <row r="144" spans="1:26" ht="15.75" customHeight="1" x14ac:dyDescent="0.2">
      <c r="A144" s="486"/>
      <c r="B144" s="486"/>
      <c r="C144" s="486"/>
      <c r="D144" s="486"/>
      <c r="E144" s="486"/>
      <c r="F144" s="486"/>
      <c r="G144" s="486"/>
      <c r="H144" s="486"/>
      <c r="I144" s="486"/>
      <c r="J144" s="486"/>
      <c r="K144" s="486"/>
      <c r="L144" s="486"/>
      <c r="M144" s="486"/>
      <c r="N144" s="486"/>
      <c r="O144" s="486"/>
      <c r="P144" s="486"/>
      <c r="Q144" s="486"/>
      <c r="R144" s="486"/>
      <c r="S144" s="486"/>
      <c r="T144" s="486"/>
      <c r="U144" s="486"/>
      <c r="V144" s="486"/>
      <c r="W144" s="486"/>
      <c r="X144" s="486"/>
      <c r="Y144" s="486"/>
      <c r="Z144" s="486"/>
    </row>
    <row r="145" spans="1:26" ht="15.75" customHeight="1" x14ac:dyDescent="0.2">
      <c r="A145" s="486"/>
      <c r="B145" s="486"/>
      <c r="C145" s="486"/>
      <c r="D145" s="486"/>
      <c r="E145" s="486"/>
      <c r="F145" s="486"/>
      <c r="G145" s="486"/>
      <c r="H145" s="486"/>
      <c r="I145" s="486"/>
      <c r="J145" s="486"/>
      <c r="K145" s="486"/>
      <c r="L145" s="486"/>
      <c r="M145" s="486"/>
      <c r="N145" s="486"/>
      <c r="O145" s="486"/>
      <c r="P145" s="486"/>
      <c r="Q145" s="486"/>
      <c r="R145" s="486"/>
      <c r="S145" s="486"/>
      <c r="T145" s="486"/>
      <c r="U145" s="486"/>
      <c r="V145" s="486"/>
      <c r="W145" s="486"/>
      <c r="X145" s="486"/>
      <c r="Y145" s="486"/>
      <c r="Z145" s="486"/>
    </row>
    <row r="146" spans="1:26" ht="15.75" customHeight="1" x14ac:dyDescent="0.2">
      <c r="A146" s="486"/>
      <c r="B146" s="486"/>
      <c r="C146" s="486"/>
      <c r="D146" s="486"/>
      <c r="E146" s="486"/>
      <c r="F146" s="486"/>
      <c r="G146" s="486"/>
      <c r="H146" s="486"/>
      <c r="I146" s="486"/>
      <c r="J146" s="486"/>
      <c r="K146" s="486"/>
      <c r="L146" s="486"/>
      <c r="M146" s="486"/>
      <c r="N146" s="486"/>
      <c r="O146" s="486"/>
      <c r="P146" s="486"/>
      <c r="Q146" s="486"/>
      <c r="R146" s="486"/>
      <c r="S146" s="486"/>
      <c r="T146" s="486"/>
      <c r="U146" s="486"/>
      <c r="V146" s="486"/>
      <c r="W146" s="486"/>
      <c r="X146" s="486"/>
      <c r="Y146" s="486"/>
      <c r="Z146" s="486"/>
    </row>
    <row r="147" spans="1:26" ht="15.75" customHeight="1" x14ac:dyDescent="0.2">
      <c r="A147" s="486"/>
      <c r="B147" s="486"/>
      <c r="C147" s="486"/>
      <c r="D147" s="486"/>
      <c r="E147" s="486"/>
      <c r="F147" s="486"/>
      <c r="G147" s="486"/>
      <c r="H147" s="486"/>
      <c r="I147" s="486"/>
      <c r="J147" s="486"/>
      <c r="K147" s="486"/>
      <c r="L147" s="486"/>
      <c r="M147" s="486"/>
      <c r="N147" s="486"/>
      <c r="O147" s="486"/>
      <c r="P147" s="486"/>
      <c r="Q147" s="486"/>
      <c r="R147" s="486"/>
      <c r="S147" s="486"/>
      <c r="T147" s="486"/>
      <c r="U147" s="486"/>
      <c r="V147" s="486"/>
      <c r="W147" s="486"/>
      <c r="X147" s="486"/>
      <c r="Y147" s="486"/>
      <c r="Z147" s="486"/>
    </row>
    <row r="148" spans="1:26" ht="15.75" customHeight="1" x14ac:dyDescent="0.2">
      <c r="A148" s="486"/>
      <c r="B148" s="486"/>
      <c r="C148" s="486"/>
      <c r="D148" s="486"/>
      <c r="E148" s="486"/>
      <c r="F148" s="486"/>
      <c r="G148" s="486"/>
      <c r="H148" s="486"/>
      <c r="I148" s="486"/>
      <c r="J148" s="486"/>
      <c r="K148" s="486"/>
      <c r="L148" s="486"/>
      <c r="M148" s="486"/>
      <c r="N148" s="486"/>
      <c r="O148" s="486"/>
      <c r="P148" s="486"/>
      <c r="Q148" s="486"/>
      <c r="R148" s="486"/>
      <c r="S148" s="486"/>
      <c r="T148" s="486"/>
      <c r="U148" s="486"/>
      <c r="V148" s="486"/>
      <c r="W148" s="486"/>
      <c r="X148" s="486"/>
      <c r="Y148" s="486"/>
      <c r="Z148" s="486"/>
    </row>
    <row r="149" spans="1:26" ht="15.75" customHeight="1" x14ac:dyDescent="0.2">
      <c r="A149" s="486"/>
      <c r="B149" s="486"/>
      <c r="C149" s="486"/>
      <c r="D149" s="486"/>
      <c r="E149" s="486"/>
      <c r="F149" s="486"/>
      <c r="G149" s="486"/>
      <c r="H149" s="486"/>
      <c r="I149" s="486"/>
      <c r="J149" s="486"/>
      <c r="K149" s="486"/>
      <c r="L149" s="486"/>
      <c r="M149" s="486"/>
      <c r="N149" s="486"/>
      <c r="O149" s="486"/>
      <c r="P149" s="486"/>
      <c r="Q149" s="486"/>
      <c r="R149" s="486"/>
      <c r="S149" s="486"/>
      <c r="T149" s="486"/>
      <c r="U149" s="486"/>
      <c r="V149" s="486"/>
      <c r="W149" s="486"/>
      <c r="X149" s="486"/>
      <c r="Y149" s="486"/>
      <c r="Z149" s="486"/>
    </row>
    <row r="150" spans="1:26" ht="15.75" customHeight="1" x14ac:dyDescent="0.2">
      <c r="A150" s="486"/>
      <c r="B150" s="486"/>
      <c r="C150" s="486"/>
      <c r="D150" s="486"/>
      <c r="E150" s="486"/>
      <c r="F150" s="486"/>
      <c r="G150" s="486"/>
      <c r="H150" s="486"/>
      <c r="I150" s="486"/>
      <c r="J150" s="486"/>
      <c r="K150" s="486"/>
      <c r="L150" s="486"/>
      <c r="M150" s="486"/>
      <c r="N150" s="486"/>
      <c r="O150" s="486"/>
      <c r="P150" s="486"/>
      <c r="Q150" s="486"/>
      <c r="R150" s="486"/>
      <c r="S150" s="486"/>
      <c r="T150" s="486"/>
      <c r="U150" s="486"/>
      <c r="V150" s="486"/>
      <c r="W150" s="486"/>
      <c r="X150" s="486"/>
      <c r="Y150" s="486"/>
      <c r="Z150" s="486"/>
    </row>
    <row r="151" spans="1:26" ht="15.75" customHeight="1" x14ac:dyDescent="0.2">
      <c r="A151" s="486"/>
      <c r="B151" s="486"/>
      <c r="C151" s="486"/>
      <c r="D151" s="486"/>
      <c r="E151" s="486"/>
      <c r="F151" s="486"/>
      <c r="G151" s="486"/>
      <c r="H151" s="486"/>
      <c r="I151" s="486"/>
      <c r="J151" s="486"/>
      <c r="K151" s="486"/>
      <c r="L151" s="486"/>
      <c r="M151" s="486"/>
      <c r="N151" s="486"/>
      <c r="O151" s="486"/>
      <c r="P151" s="486"/>
      <c r="Q151" s="486"/>
      <c r="R151" s="486"/>
      <c r="S151" s="486"/>
      <c r="T151" s="486"/>
      <c r="U151" s="486"/>
      <c r="V151" s="486"/>
      <c r="W151" s="486"/>
      <c r="X151" s="486"/>
      <c r="Y151" s="486"/>
      <c r="Z151" s="486"/>
    </row>
    <row r="152" spans="1:26" ht="15.75" customHeight="1" x14ac:dyDescent="0.2">
      <c r="A152" s="486"/>
      <c r="B152" s="486"/>
      <c r="C152" s="486"/>
      <c r="D152" s="486"/>
      <c r="E152" s="486"/>
      <c r="F152" s="486"/>
      <c r="G152" s="486"/>
      <c r="H152" s="486"/>
      <c r="I152" s="486"/>
      <c r="J152" s="486"/>
      <c r="K152" s="486"/>
      <c r="L152" s="486"/>
      <c r="M152" s="486"/>
      <c r="N152" s="486"/>
      <c r="O152" s="486"/>
      <c r="P152" s="486"/>
      <c r="Q152" s="486"/>
      <c r="R152" s="486"/>
      <c r="S152" s="486"/>
      <c r="T152" s="486"/>
      <c r="U152" s="486"/>
      <c r="V152" s="486"/>
      <c r="W152" s="486"/>
      <c r="X152" s="486"/>
      <c r="Y152" s="486"/>
      <c r="Z152" s="486"/>
    </row>
    <row r="153" spans="1:26" ht="15.75" customHeight="1" x14ac:dyDescent="0.2">
      <c r="A153" s="486"/>
      <c r="B153" s="486"/>
      <c r="C153" s="486"/>
      <c r="D153" s="486"/>
      <c r="E153" s="486"/>
      <c r="F153" s="486"/>
      <c r="G153" s="486"/>
      <c r="H153" s="486"/>
      <c r="I153" s="486"/>
      <c r="J153" s="486"/>
      <c r="K153" s="486"/>
      <c r="L153" s="486"/>
      <c r="M153" s="486"/>
      <c r="N153" s="486"/>
      <c r="O153" s="486"/>
      <c r="P153" s="486"/>
      <c r="Q153" s="486"/>
      <c r="R153" s="486"/>
      <c r="S153" s="486"/>
      <c r="T153" s="486"/>
      <c r="U153" s="486"/>
      <c r="V153" s="486"/>
      <c r="W153" s="486"/>
      <c r="X153" s="486"/>
      <c r="Y153" s="486"/>
      <c r="Z153" s="486"/>
    </row>
    <row r="154" spans="1:26" ht="15.75" customHeight="1" x14ac:dyDescent="0.2">
      <c r="A154" s="486"/>
      <c r="B154" s="486"/>
      <c r="C154" s="486"/>
      <c r="D154" s="486"/>
      <c r="E154" s="486"/>
      <c r="F154" s="486"/>
      <c r="G154" s="486"/>
      <c r="H154" s="486"/>
      <c r="I154" s="486"/>
      <c r="J154" s="486"/>
      <c r="K154" s="486"/>
      <c r="L154" s="486"/>
      <c r="M154" s="486"/>
      <c r="N154" s="486"/>
      <c r="O154" s="486"/>
      <c r="P154" s="486"/>
      <c r="Q154" s="486"/>
      <c r="R154" s="486"/>
      <c r="S154" s="486"/>
      <c r="T154" s="486"/>
      <c r="U154" s="486"/>
      <c r="V154" s="486"/>
      <c r="W154" s="486"/>
      <c r="X154" s="486"/>
      <c r="Y154" s="486"/>
      <c r="Z154" s="486"/>
    </row>
    <row r="155" spans="1:26" ht="15.75" customHeight="1" x14ac:dyDescent="0.2">
      <c r="A155" s="486"/>
      <c r="B155" s="486"/>
      <c r="C155" s="486"/>
      <c r="D155" s="486"/>
      <c r="E155" s="486"/>
      <c r="F155" s="486"/>
      <c r="G155" s="486"/>
      <c r="H155" s="486"/>
      <c r="I155" s="486"/>
      <c r="J155" s="486"/>
      <c r="K155" s="486"/>
      <c r="L155" s="486"/>
      <c r="M155" s="486"/>
      <c r="N155" s="486"/>
      <c r="O155" s="486"/>
      <c r="P155" s="486"/>
      <c r="Q155" s="486"/>
      <c r="R155" s="486"/>
      <c r="S155" s="486"/>
      <c r="T155" s="486"/>
      <c r="U155" s="486"/>
      <c r="V155" s="486"/>
      <c r="W155" s="486"/>
      <c r="X155" s="486"/>
      <c r="Y155" s="486"/>
      <c r="Z155" s="486"/>
    </row>
    <row r="156" spans="1:26" ht="15.75" customHeight="1" x14ac:dyDescent="0.2">
      <c r="A156" s="486"/>
      <c r="B156" s="486"/>
      <c r="C156" s="486"/>
      <c r="D156" s="486"/>
      <c r="E156" s="486"/>
      <c r="F156" s="486"/>
      <c r="G156" s="486"/>
      <c r="H156" s="486"/>
      <c r="I156" s="486"/>
      <c r="J156" s="486"/>
      <c r="K156" s="486"/>
      <c r="L156" s="486"/>
      <c r="M156" s="486"/>
      <c r="N156" s="486"/>
      <c r="O156" s="486"/>
      <c r="P156" s="486"/>
      <c r="Q156" s="486"/>
      <c r="R156" s="486"/>
      <c r="S156" s="486"/>
      <c r="T156" s="486"/>
      <c r="U156" s="486"/>
      <c r="V156" s="486"/>
      <c r="W156" s="486"/>
      <c r="X156" s="486"/>
      <c r="Y156" s="486"/>
      <c r="Z156" s="486"/>
    </row>
    <row r="157" spans="1:26" ht="15.75" customHeight="1" x14ac:dyDescent="0.2">
      <c r="A157" s="486"/>
      <c r="B157" s="486"/>
      <c r="C157" s="486"/>
      <c r="D157" s="486"/>
      <c r="E157" s="486"/>
      <c r="F157" s="486"/>
      <c r="G157" s="486"/>
      <c r="H157" s="486"/>
      <c r="I157" s="486"/>
      <c r="J157" s="486"/>
      <c r="K157" s="486"/>
      <c r="L157" s="486"/>
      <c r="M157" s="486"/>
      <c r="N157" s="486"/>
      <c r="O157" s="486"/>
      <c r="P157" s="486"/>
      <c r="Q157" s="486"/>
      <c r="R157" s="486"/>
      <c r="S157" s="486"/>
      <c r="T157" s="486"/>
      <c r="U157" s="486"/>
      <c r="V157" s="486"/>
      <c r="W157" s="486"/>
      <c r="X157" s="486"/>
      <c r="Y157" s="486"/>
      <c r="Z157" s="486"/>
    </row>
    <row r="158" spans="1:26" ht="15.75" customHeight="1" x14ac:dyDescent="0.2">
      <c r="A158" s="486"/>
      <c r="B158" s="486"/>
      <c r="C158" s="486"/>
      <c r="D158" s="486"/>
      <c r="E158" s="486"/>
      <c r="F158" s="486"/>
      <c r="G158" s="486"/>
      <c r="H158" s="486"/>
      <c r="I158" s="486"/>
      <c r="J158" s="486"/>
      <c r="K158" s="486"/>
      <c r="L158" s="486"/>
      <c r="M158" s="486"/>
      <c r="N158" s="486"/>
      <c r="O158" s="486"/>
      <c r="P158" s="486"/>
      <c r="Q158" s="486"/>
      <c r="R158" s="486"/>
      <c r="S158" s="486"/>
      <c r="T158" s="486"/>
      <c r="U158" s="486"/>
      <c r="V158" s="486"/>
      <c r="W158" s="486"/>
      <c r="X158" s="486"/>
      <c r="Y158" s="486"/>
      <c r="Z158" s="486"/>
    </row>
    <row r="159" spans="1:26" ht="15.75" customHeight="1" x14ac:dyDescent="0.2">
      <c r="A159" s="486"/>
      <c r="B159" s="486"/>
      <c r="C159" s="486"/>
      <c r="D159" s="486"/>
      <c r="E159" s="486"/>
      <c r="F159" s="486"/>
      <c r="G159" s="486"/>
      <c r="H159" s="486"/>
      <c r="I159" s="486"/>
      <c r="J159" s="486"/>
      <c r="K159" s="486"/>
      <c r="L159" s="486"/>
      <c r="M159" s="486"/>
      <c r="N159" s="486"/>
      <c r="O159" s="486"/>
      <c r="P159" s="486"/>
      <c r="Q159" s="486"/>
      <c r="R159" s="486"/>
      <c r="S159" s="486"/>
      <c r="T159" s="486"/>
      <c r="U159" s="486"/>
      <c r="V159" s="486"/>
      <c r="W159" s="486"/>
      <c r="X159" s="486"/>
      <c r="Y159" s="486"/>
      <c r="Z159" s="486"/>
    </row>
    <row r="160" spans="1:26" ht="15.75" customHeight="1" x14ac:dyDescent="0.2">
      <c r="A160" s="486"/>
      <c r="B160" s="486"/>
      <c r="C160" s="486"/>
      <c r="D160" s="486"/>
      <c r="E160" s="486"/>
      <c r="F160" s="486"/>
      <c r="G160" s="486"/>
      <c r="H160" s="486"/>
      <c r="I160" s="486"/>
      <c r="J160" s="486"/>
      <c r="K160" s="486"/>
      <c r="L160" s="486"/>
      <c r="M160" s="486"/>
      <c r="N160" s="486"/>
      <c r="O160" s="486"/>
      <c r="P160" s="486"/>
      <c r="Q160" s="486"/>
      <c r="R160" s="486"/>
      <c r="S160" s="486"/>
      <c r="T160" s="486"/>
      <c r="U160" s="486"/>
      <c r="V160" s="486"/>
      <c r="W160" s="486"/>
      <c r="X160" s="486"/>
      <c r="Y160" s="486"/>
      <c r="Z160" s="486"/>
    </row>
    <row r="161" spans="1:26" ht="15.75" customHeight="1" x14ac:dyDescent="0.2">
      <c r="A161" s="486"/>
      <c r="B161" s="486"/>
      <c r="C161" s="486"/>
      <c r="D161" s="486"/>
      <c r="E161" s="486"/>
      <c r="F161" s="486"/>
      <c r="G161" s="486"/>
      <c r="H161" s="486"/>
      <c r="I161" s="486"/>
      <c r="J161" s="486"/>
      <c r="K161" s="486"/>
      <c r="L161" s="486"/>
      <c r="M161" s="486"/>
      <c r="N161" s="486"/>
      <c r="O161" s="486"/>
      <c r="P161" s="486"/>
      <c r="Q161" s="486"/>
      <c r="R161" s="486"/>
      <c r="S161" s="486"/>
      <c r="T161" s="486"/>
      <c r="U161" s="486"/>
      <c r="V161" s="486"/>
      <c r="W161" s="486"/>
      <c r="X161" s="486"/>
      <c r="Y161" s="486"/>
      <c r="Z161" s="486"/>
    </row>
    <row r="162" spans="1:26" ht="15.75" customHeight="1" x14ac:dyDescent="0.2">
      <c r="A162" s="486"/>
      <c r="B162" s="486"/>
      <c r="C162" s="486"/>
      <c r="D162" s="486"/>
      <c r="E162" s="486"/>
      <c r="F162" s="486"/>
      <c r="G162" s="486"/>
      <c r="H162" s="486"/>
      <c r="I162" s="486"/>
      <c r="J162" s="486"/>
      <c r="K162" s="486"/>
      <c r="L162" s="486"/>
      <c r="M162" s="486"/>
      <c r="N162" s="486"/>
      <c r="O162" s="486"/>
      <c r="P162" s="486"/>
      <c r="Q162" s="486"/>
      <c r="R162" s="486"/>
      <c r="S162" s="486"/>
      <c r="T162" s="486"/>
      <c r="U162" s="486"/>
      <c r="V162" s="486"/>
      <c r="W162" s="486"/>
      <c r="X162" s="486"/>
      <c r="Y162" s="486"/>
      <c r="Z162" s="486"/>
    </row>
    <row r="163" spans="1:26" ht="15.75" customHeight="1" x14ac:dyDescent="0.2">
      <c r="A163" s="486"/>
      <c r="B163" s="486"/>
      <c r="C163" s="486"/>
      <c r="D163" s="486"/>
      <c r="E163" s="486"/>
      <c r="F163" s="486"/>
      <c r="G163" s="486"/>
      <c r="H163" s="486"/>
      <c r="I163" s="486"/>
      <c r="J163" s="486"/>
      <c r="K163" s="486"/>
      <c r="L163" s="486"/>
      <c r="M163" s="486"/>
      <c r="N163" s="486"/>
      <c r="O163" s="486"/>
      <c r="P163" s="486"/>
      <c r="Q163" s="486"/>
      <c r="R163" s="486"/>
      <c r="S163" s="486"/>
      <c r="T163" s="486"/>
      <c r="U163" s="486"/>
      <c r="V163" s="486"/>
      <c r="W163" s="486"/>
      <c r="X163" s="486"/>
      <c r="Y163" s="486"/>
      <c r="Z163" s="486"/>
    </row>
    <row r="164" spans="1:26" ht="15.75" customHeight="1" x14ac:dyDescent="0.2">
      <c r="A164" s="486"/>
      <c r="B164" s="486"/>
      <c r="C164" s="486"/>
      <c r="D164" s="486"/>
      <c r="E164" s="486"/>
      <c r="F164" s="486"/>
      <c r="G164" s="486"/>
      <c r="H164" s="486"/>
      <c r="I164" s="486"/>
      <c r="J164" s="486"/>
      <c r="K164" s="486"/>
      <c r="L164" s="486"/>
      <c r="M164" s="486"/>
      <c r="N164" s="486"/>
      <c r="O164" s="486"/>
      <c r="P164" s="486"/>
      <c r="Q164" s="486"/>
      <c r="R164" s="486"/>
      <c r="S164" s="486"/>
      <c r="T164" s="486"/>
      <c r="U164" s="486"/>
      <c r="V164" s="486"/>
      <c r="W164" s="486"/>
      <c r="X164" s="486"/>
      <c r="Y164" s="486"/>
      <c r="Z164" s="486"/>
    </row>
    <row r="165" spans="1:26" ht="15.75" customHeight="1" x14ac:dyDescent="0.2">
      <c r="A165" s="486"/>
      <c r="B165" s="486"/>
      <c r="C165" s="486"/>
      <c r="D165" s="486"/>
      <c r="E165" s="486"/>
      <c r="F165" s="486"/>
      <c r="G165" s="486"/>
      <c r="H165" s="486"/>
      <c r="I165" s="486"/>
      <c r="J165" s="486"/>
      <c r="K165" s="486"/>
      <c r="L165" s="486"/>
      <c r="M165" s="486"/>
      <c r="N165" s="486"/>
      <c r="O165" s="486"/>
      <c r="P165" s="486"/>
      <c r="Q165" s="486"/>
      <c r="R165" s="486"/>
      <c r="S165" s="486"/>
      <c r="T165" s="486"/>
      <c r="U165" s="486"/>
      <c r="V165" s="486"/>
      <c r="W165" s="486"/>
      <c r="X165" s="486"/>
      <c r="Y165" s="486"/>
      <c r="Z165" s="486"/>
    </row>
    <row r="166" spans="1:26" ht="15.75" customHeight="1" x14ac:dyDescent="0.2">
      <c r="A166" s="486"/>
      <c r="B166" s="486"/>
      <c r="C166" s="486"/>
      <c r="D166" s="486"/>
      <c r="E166" s="486"/>
      <c r="F166" s="486"/>
      <c r="G166" s="486"/>
      <c r="H166" s="486"/>
      <c r="I166" s="486"/>
      <c r="J166" s="486"/>
      <c r="K166" s="486"/>
      <c r="L166" s="486"/>
      <c r="M166" s="486"/>
      <c r="N166" s="486"/>
      <c r="O166" s="486"/>
      <c r="P166" s="486"/>
      <c r="Q166" s="486"/>
      <c r="R166" s="486"/>
      <c r="S166" s="486"/>
      <c r="T166" s="486"/>
      <c r="U166" s="486"/>
      <c r="V166" s="486"/>
      <c r="W166" s="486"/>
      <c r="X166" s="486"/>
      <c r="Y166" s="486"/>
      <c r="Z166" s="486"/>
    </row>
    <row r="167" spans="1:26" ht="15.75" customHeight="1" x14ac:dyDescent="0.2">
      <c r="A167" s="486"/>
      <c r="B167" s="486"/>
      <c r="C167" s="486"/>
      <c r="D167" s="486"/>
      <c r="E167" s="486"/>
      <c r="F167" s="486"/>
      <c r="G167" s="486"/>
      <c r="H167" s="486"/>
      <c r="I167" s="486"/>
      <c r="J167" s="486"/>
      <c r="K167" s="486"/>
      <c r="L167" s="486"/>
      <c r="M167" s="486"/>
      <c r="N167" s="486"/>
      <c r="O167" s="486"/>
      <c r="P167" s="486"/>
      <c r="Q167" s="486"/>
      <c r="R167" s="486"/>
      <c r="S167" s="486"/>
      <c r="T167" s="486"/>
      <c r="U167" s="486"/>
      <c r="V167" s="486"/>
      <c r="W167" s="486"/>
      <c r="X167" s="486"/>
      <c r="Y167" s="486"/>
      <c r="Z167" s="486"/>
    </row>
    <row r="168" spans="1:26" ht="15.75" customHeight="1" x14ac:dyDescent="0.2">
      <c r="A168" s="486"/>
      <c r="B168" s="486"/>
      <c r="C168" s="486"/>
      <c r="D168" s="486"/>
      <c r="E168" s="486"/>
      <c r="F168" s="486"/>
      <c r="G168" s="486"/>
      <c r="H168" s="486"/>
      <c r="I168" s="486"/>
      <c r="J168" s="486"/>
      <c r="K168" s="486"/>
      <c r="L168" s="486"/>
      <c r="M168" s="486"/>
      <c r="N168" s="486"/>
      <c r="O168" s="486"/>
      <c r="P168" s="486"/>
      <c r="Q168" s="486"/>
      <c r="R168" s="486"/>
      <c r="S168" s="486"/>
      <c r="T168" s="486"/>
      <c r="U168" s="486"/>
      <c r="V168" s="486"/>
      <c r="W168" s="486"/>
      <c r="X168" s="486"/>
      <c r="Y168" s="486"/>
      <c r="Z168" s="486"/>
    </row>
    <row r="169" spans="1:26" ht="15.75" customHeight="1" x14ac:dyDescent="0.2">
      <c r="A169" s="486"/>
      <c r="B169" s="486"/>
      <c r="C169" s="486"/>
      <c r="D169" s="486"/>
      <c r="E169" s="486"/>
      <c r="F169" s="486"/>
      <c r="G169" s="486"/>
      <c r="H169" s="486"/>
      <c r="I169" s="486"/>
      <c r="J169" s="486"/>
      <c r="K169" s="486"/>
      <c r="L169" s="486"/>
      <c r="M169" s="486"/>
      <c r="N169" s="486"/>
      <c r="O169" s="486"/>
      <c r="P169" s="486"/>
      <c r="Q169" s="486"/>
      <c r="R169" s="486"/>
      <c r="S169" s="486"/>
      <c r="T169" s="486"/>
      <c r="U169" s="486"/>
      <c r="V169" s="486"/>
      <c r="W169" s="486"/>
      <c r="X169" s="486"/>
      <c r="Y169" s="486"/>
      <c r="Z169" s="486"/>
    </row>
    <row r="170" spans="1:26" ht="15.75" customHeight="1" x14ac:dyDescent="0.2">
      <c r="A170" s="486"/>
      <c r="B170" s="486"/>
      <c r="C170" s="486"/>
      <c r="D170" s="486"/>
      <c r="E170" s="486"/>
      <c r="F170" s="486"/>
      <c r="G170" s="486"/>
      <c r="H170" s="486"/>
      <c r="I170" s="486"/>
      <c r="J170" s="486"/>
      <c r="K170" s="486"/>
      <c r="L170" s="486"/>
      <c r="M170" s="486"/>
      <c r="N170" s="486"/>
      <c r="O170" s="486"/>
      <c r="P170" s="486"/>
      <c r="Q170" s="486"/>
      <c r="R170" s="486"/>
      <c r="S170" s="486"/>
      <c r="T170" s="486"/>
      <c r="U170" s="486"/>
      <c r="V170" s="486"/>
      <c r="W170" s="486"/>
      <c r="X170" s="486"/>
      <c r="Y170" s="486"/>
      <c r="Z170" s="486"/>
    </row>
    <row r="171" spans="1:26" ht="15.75" customHeight="1" x14ac:dyDescent="0.2">
      <c r="A171" s="486"/>
      <c r="B171" s="486"/>
      <c r="C171" s="486"/>
      <c r="D171" s="486"/>
      <c r="E171" s="486"/>
      <c r="F171" s="486"/>
      <c r="G171" s="486"/>
      <c r="H171" s="486"/>
      <c r="I171" s="486"/>
      <c r="J171" s="486"/>
      <c r="K171" s="486"/>
      <c r="L171" s="486"/>
      <c r="M171" s="486"/>
      <c r="N171" s="486"/>
      <c r="O171" s="486"/>
      <c r="P171" s="486"/>
      <c r="Q171" s="486"/>
      <c r="R171" s="486"/>
      <c r="S171" s="486"/>
      <c r="T171" s="486"/>
      <c r="U171" s="486"/>
      <c r="V171" s="486"/>
      <c r="W171" s="486"/>
      <c r="X171" s="486"/>
      <c r="Y171" s="486"/>
      <c r="Z171" s="486"/>
    </row>
    <row r="172" spans="1:26" ht="15.75" customHeight="1" x14ac:dyDescent="0.2">
      <c r="A172" s="486"/>
      <c r="B172" s="486"/>
      <c r="C172" s="486"/>
      <c r="D172" s="486"/>
      <c r="E172" s="486"/>
      <c r="F172" s="486"/>
      <c r="G172" s="486"/>
      <c r="H172" s="486"/>
      <c r="I172" s="486"/>
      <c r="J172" s="486"/>
      <c r="K172" s="486"/>
      <c r="L172" s="486"/>
      <c r="M172" s="486"/>
      <c r="N172" s="486"/>
      <c r="O172" s="486"/>
      <c r="P172" s="486"/>
      <c r="Q172" s="486"/>
      <c r="R172" s="486"/>
      <c r="S172" s="486"/>
      <c r="T172" s="486"/>
      <c r="U172" s="486"/>
      <c r="V172" s="486"/>
      <c r="W172" s="486"/>
      <c r="X172" s="486"/>
      <c r="Y172" s="486"/>
      <c r="Z172" s="486"/>
    </row>
    <row r="173" spans="1:26" ht="15.75" customHeight="1" x14ac:dyDescent="0.2">
      <c r="A173" s="486"/>
      <c r="B173" s="486"/>
      <c r="C173" s="486"/>
      <c r="D173" s="486"/>
      <c r="E173" s="486"/>
      <c r="F173" s="486"/>
      <c r="G173" s="486"/>
      <c r="H173" s="486"/>
      <c r="I173" s="486"/>
      <c r="J173" s="486"/>
      <c r="K173" s="486"/>
      <c r="L173" s="486"/>
      <c r="M173" s="486"/>
      <c r="N173" s="486"/>
      <c r="O173" s="486"/>
      <c r="P173" s="486"/>
      <c r="Q173" s="486"/>
      <c r="R173" s="486"/>
      <c r="S173" s="486"/>
      <c r="T173" s="486"/>
      <c r="U173" s="486"/>
      <c r="V173" s="486"/>
      <c r="W173" s="486"/>
      <c r="X173" s="486"/>
      <c r="Y173" s="486"/>
      <c r="Z173" s="486"/>
    </row>
    <row r="174" spans="1:26" ht="15.75" customHeight="1" x14ac:dyDescent="0.2">
      <c r="A174" s="486"/>
      <c r="B174" s="486"/>
      <c r="C174" s="486"/>
      <c r="D174" s="486"/>
      <c r="E174" s="486"/>
      <c r="F174" s="486"/>
      <c r="G174" s="486"/>
      <c r="H174" s="486"/>
      <c r="I174" s="486"/>
      <c r="J174" s="486"/>
      <c r="K174" s="486"/>
      <c r="L174" s="486"/>
      <c r="M174" s="486"/>
      <c r="N174" s="486"/>
      <c r="O174" s="486"/>
      <c r="P174" s="486"/>
      <c r="Q174" s="486"/>
      <c r="R174" s="486"/>
      <c r="S174" s="486"/>
      <c r="T174" s="486"/>
      <c r="U174" s="486"/>
      <c r="V174" s="486"/>
      <c r="W174" s="486"/>
      <c r="X174" s="486"/>
      <c r="Y174" s="486"/>
      <c r="Z174" s="486"/>
    </row>
    <row r="175" spans="1:26" ht="15.75" customHeight="1" x14ac:dyDescent="0.2">
      <c r="A175" s="486"/>
      <c r="B175" s="486"/>
      <c r="C175" s="486"/>
      <c r="D175" s="486"/>
      <c r="E175" s="486"/>
      <c r="F175" s="486"/>
      <c r="G175" s="486"/>
      <c r="H175" s="486"/>
      <c r="I175" s="486"/>
      <c r="J175" s="486"/>
      <c r="K175" s="486"/>
      <c r="L175" s="486"/>
      <c r="M175" s="486"/>
      <c r="N175" s="486"/>
      <c r="O175" s="486"/>
      <c r="P175" s="486"/>
      <c r="Q175" s="486"/>
      <c r="R175" s="486"/>
      <c r="S175" s="486"/>
      <c r="T175" s="486"/>
      <c r="U175" s="486"/>
      <c r="V175" s="486"/>
      <c r="W175" s="486"/>
      <c r="X175" s="486"/>
      <c r="Y175" s="486"/>
      <c r="Z175" s="486"/>
    </row>
    <row r="176" spans="1:26" ht="15.75" customHeight="1" x14ac:dyDescent="0.2">
      <c r="A176" s="486"/>
      <c r="B176" s="486"/>
      <c r="C176" s="486"/>
      <c r="D176" s="486"/>
      <c r="E176" s="486"/>
      <c r="F176" s="486"/>
      <c r="G176" s="486"/>
      <c r="H176" s="486"/>
      <c r="I176" s="486"/>
      <c r="J176" s="486"/>
      <c r="K176" s="486"/>
      <c r="L176" s="486"/>
      <c r="M176" s="486"/>
      <c r="N176" s="486"/>
      <c r="O176" s="486"/>
      <c r="P176" s="486"/>
      <c r="Q176" s="486"/>
      <c r="R176" s="486"/>
      <c r="S176" s="486"/>
      <c r="T176" s="486"/>
      <c r="U176" s="486"/>
      <c r="V176" s="486"/>
      <c r="W176" s="486"/>
      <c r="X176" s="486"/>
      <c r="Y176" s="486"/>
      <c r="Z176" s="486"/>
    </row>
    <row r="177" spans="1:26" ht="15.75" customHeight="1" x14ac:dyDescent="0.2">
      <c r="A177" s="486"/>
      <c r="B177" s="486"/>
      <c r="C177" s="486"/>
      <c r="D177" s="486"/>
      <c r="E177" s="486"/>
      <c r="F177" s="486"/>
      <c r="G177" s="486"/>
      <c r="H177" s="486"/>
      <c r="I177" s="486"/>
      <c r="J177" s="486"/>
      <c r="K177" s="486"/>
      <c r="L177" s="486"/>
      <c r="M177" s="486"/>
      <c r="N177" s="486"/>
      <c r="O177" s="486"/>
      <c r="P177" s="486"/>
      <c r="Q177" s="486"/>
      <c r="R177" s="486"/>
      <c r="S177" s="486"/>
      <c r="T177" s="486"/>
      <c r="U177" s="486"/>
      <c r="V177" s="486"/>
      <c r="W177" s="486"/>
      <c r="X177" s="486"/>
      <c r="Y177" s="486"/>
      <c r="Z177" s="486"/>
    </row>
    <row r="178" spans="1:26" ht="15.75" customHeight="1" x14ac:dyDescent="0.2">
      <c r="A178" s="486"/>
      <c r="B178" s="486"/>
      <c r="C178" s="486"/>
      <c r="D178" s="486"/>
      <c r="E178" s="486"/>
      <c r="F178" s="486"/>
      <c r="G178" s="486"/>
      <c r="H178" s="486"/>
      <c r="I178" s="486"/>
      <c r="J178" s="486"/>
      <c r="K178" s="486"/>
      <c r="L178" s="486"/>
      <c r="M178" s="486"/>
      <c r="N178" s="486"/>
      <c r="O178" s="486"/>
      <c r="P178" s="486"/>
      <c r="Q178" s="486"/>
      <c r="R178" s="486"/>
      <c r="S178" s="486"/>
      <c r="T178" s="486"/>
      <c r="U178" s="486"/>
      <c r="V178" s="486"/>
      <c r="W178" s="486"/>
      <c r="X178" s="486"/>
      <c r="Y178" s="486"/>
      <c r="Z178" s="486"/>
    </row>
    <row r="179" spans="1:26" ht="15.75" customHeight="1" x14ac:dyDescent="0.2">
      <c r="A179" s="486"/>
      <c r="B179" s="486"/>
      <c r="C179" s="486"/>
      <c r="D179" s="486"/>
      <c r="E179" s="486"/>
      <c r="F179" s="486"/>
      <c r="G179" s="486"/>
      <c r="H179" s="486"/>
      <c r="I179" s="486"/>
      <c r="J179" s="486"/>
      <c r="K179" s="486"/>
      <c r="L179" s="486"/>
      <c r="M179" s="486"/>
      <c r="N179" s="486"/>
      <c r="O179" s="486"/>
      <c r="P179" s="486"/>
      <c r="Q179" s="486"/>
      <c r="R179" s="486"/>
      <c r="S179" s="486"/>
      <c r="T179" s="486"/>
      <c r="U179" s="486"/>
      <c r="V179" s="486"/>
      <c r="W179" s="486"/>
      <c r="X179" s="486"/>
      <c r="Y179" s="486"/>
      <c r="Z179" s="486"/>
    </row>
    <row r="180" spans="1:26" ht="15.75" customHeight="1" x14ac:dyDescent="0.2">
      <c r="A180" s="486"/>
      <c r="B180" s="486"/>
      <c r="C180" s="486"/>
      <c r="D180" s="486"/>
      <c r="E180" s="486"/>
      <c r="F180" s="486"/>
      <c r="G180" s="486"/>
      <c r="H180" s="486"/>
      <c r="I180" s="486"/>
      <c r="J180" s="486"/>
      <c r="K180" s="486"/>
      <c r="L180" s="486"/>
      <c r="M180" s="486"/>
      <c r="N180" s="486"/>
      <c r="O180" s="486"/>
      <c r="P180" s="486"/>
      <c r="Q180" s="486"/>
      <c r="R180" s="486"/>
      <c r="S180" s="486"/>
      <c r="T180" s="486"/>
      <c r="U180" s="486"/>
      <c r="V180" s="486"/>
      <c r="W180" s="486"/>
      <c r="X180" s="486"/>
      <c r="Y180" s="486"/>
      <c r="Z180" s="486"/>
    </row>
    <row r="181" spans="1:26" ht="15.75" customHeight="1" x14ac:dyDescent="0.2">
      <c r="A181" s="486"/>
      <c r="B181" s="486"/>
      <c r="C181" s="486"/>
      <c r="D181" s="486"/>
      <c r="E181" s="486"/>
      <c r="F181" s="486"/>
      <c r="G181" s="486"/>
      <c r="H181" s="486"/>
      <c r="I181" s="486"/>
      <c r="J181" s="486"/>
      <c r="K181" s="486"/>
      <c r="L181" s="486"/>
      <c r="M181" s="486"/>
      <c r="N181" s="486"/>
      <c r="O181" s="486"/>
      <c r="P181" s="486"/>
      <c r="Q181" s="486"/>
      <c r="R181" s="486"/>
      <c r="S181" s="486"/>
      <c r="T181" s="486"/>
      <c r="U181" s="486"/>
      <c r="V181" s="486"/>
      <c r="W181" s="486"/>
      <c r="X181" s="486"/>
      <c r="Y181" s="486"/>
      <c r="Z181" s="486"/>
    </row>
    <row r="182" spans="1:26" ht="15.75" customHeight="1" x14ac:dyDescent="0.2">
      <c r="A182" s="486"/>
      <c r="B182" s="486"/>
      <c r="C182" s="486"/>
      <c r="D182" s="486"/>
      <c r="E182" s="486"/>
      <c r="F182" s="486"/>
      <c r="G182" s="486"/>
      <c r="H182" s="486"/>
      <c r="I182" s="486"/>
      <c r="J182" s="486"/>
      <c r="K182" s="486"/>
      <c r="L182" s="486"/>
      <c r="M182" s="486"/>
      <c r="N182" s="486"/>
      <c r="O182" s="486"/>
      <c r="P182" s="486"/>
      <c r="Q182" s="486"/>
      <c r="R182" s="486"/>
      <c r="S182" s="486"/>
      <c r="T182" s="486"/>
      <c r="U182" s="486"/>
      <c r="V182" s="486"/>
      <c r="W182" s="486"/>
      <c r="X182" s="486"/>
      <c r="Y182" s="486"/>
      <c r="Z182" s="486"/>
    </row>
    <row r="183" spans="1:26" ht="15.75" customHeight="1" x14ac:dyDescent="0.2">
      <c r="A183" s="486"/>
      <c r="B183" s="486"/>
      <c r="C183" s="486"/>
      <c r="D183" s="486"/>
      <c r="E183" s="486"/>
      <c r="F183" s="486"/>
      <c r="G183" s="486"/>
      <c r="H183" s="486"/>
      <c r="I183" s="486"/>
      <c r="J183" s="486"/>
      <c r="K183" s="486"/>
      <c r="L183" s="486"/>
      <c r="M183" s="486"/>
      <c r="N183" s="486"/>
      <c r="O183" s="486"/>
      <c r="P183" s="486"/>
      <c r="Q183" s="486"/>
      <c r="R183" s="486"/>
      <c r="S183" s="486"/>
      <c r="T183" s="486"/>
      <c r="U183" s="486"/>
      <c r="V183" s="486"/>
      <c r="W183" s="486"/>
      <c r="X183" s="486"/>
      <c r="Y183" s="486"/>
      <c r="Z183" s="486"/>
    </row>
    <row r="184" spans="1:26" ht="15.75" customHeight="1" x14ac:dyDescent="0.2">
      <c r="A184" s="486"/>
      <c r="B184" s="486"/>
      <c r="C184" s="486"/>
      <c r="D184" s="486"/>
      <c r="E184" s="486"/>
      <c r="F184" s="486"/>
      <c r="G184" s="486"/>
      <c r="H184" s="486"/>
      <c r="I184" s="486"/>
      <c r="J184" s="486"/>
      <c r="K184" s="486"/>
      <c r="L184" s="486"/>
      <c r="M184" s="486"/>
      <c r="N184" s="486"/>
      <c r="O184" s="486"/>
      <c r="P184" s="486"/>
      <c r="Q184" s="486"/>
      <c r="R184" s="486"/>
      <c r="S184" s="486"/>
      <c r="T184" s="486"/>
      <c r="U184" s="486"/>
      <c r="V184" s="486"/>
      <c r="W184" s="486"/>
      <c r="X184" s="486"/>
      <c r="Y184" s="486"/>
      <c r="Z184" s="486"/>
    </row>
    <row r="185" spans="1:26" ht="15.75" customHeight="1" x14ac:dyDescent="0.2">
      <c r="A185" s="486"/>
      <c r="B185" s="486"/>
      <c r="C185" s="486"/>
      <c r="D185" s="486"/>
      <c r="E185" s="486"/>
      <c r="F185" s="486"/>
      <c r="G185" s="486"/>
      <c r="H185" s="486"/>
      <c r="I185" s="486"/>
      <c r="J185" s="486"/>
      <c r="K185" s="486"/>
      <c r="L185" s="486"/>
      <c r="M185" s="486"/>
      <c r="N185" s="486"/>
      <c r="O185" s="486"/>
      <c r="P185" s="486"/>
      <c r="Q185" s="486"/>
      <c r="R185" s="486"/>
      <c r="S185" s="486"/>
      <c r="T185" s="486"/>
      <c r="U185" s="486"/>
      <c r="V185" s="486"/>
      <c r="W185" s="486"/>
      <c r="X185" s="486"/>
      <c r="Y185" s="486"/>
      <c r="Z185" s="486"/>
    </row>
    <row r="186" spans="1:26" ht="15.75" customHeight="1" x14ac:dyDescent="0.2">
      <c r="A186" s="486"/>
      <c r="B186" s="486"/>
      <c r="C186" s="486"/>
      <c r="D186" s="486"/>
      <c r="E186" s="486"/>
      <c r="F186" s="486"/>
      <c r="G186" s="486"/>
      <c r="H186" s="486"/>
      <c r="I186" s="486"/>
      <c r="J186" s="486"/>
      <c r="K186" s="486"/>
      <c r="L186" s="486"/>
      <c r="M186" s="486"/>
      <c r="N186" s="486"/>
      <c r="O186" s="486"/>
      <c r="P186" s="486"/>
      <c r="Q186" s="486"/>
      <c r="R186" s="486"/>
      <c r="S186" s="486"/>
      <c r="T186" s="486"/>
      <c r="U186" s="486"/>
      <c r="V186" s="486"/>
      <c r="W186" s="486"/>
      <c r="X186" s="486"/>
      <c r="Y186" s="486"/>
      <c r="Z186" s="486"/>
    </row>
    <row r="187" spans="1:26" ht="15.75" customHeight="1" x14ac:dyDescent="0.2">
      <c r="A187" s="486"/>
      <c r="B187" s="486"/>
      <c r="C187" s="486"/>
      <c r="D187" s="486"/>
      <c r="E187" s="486"/>
      <c r="F187" s="486"/>
      <c r="G187" s="486"/>
      <c r="H187" s="486"/>
      <c r="I187" s="486"/>
      <c r="J187" s="486"/>
      <c r="K187" s="486"/>
      <c r="L187" s="486"/>
      <c r="M187" s="486"/>
      <c r="N187" s="486"/>
      <c r="O187" s="486"/>
      <c r="P187" s="486"/>
      <c r="Q187" s="486"/>
      <c r="R187" s="486"/>
      <c r="S187" s="486"/>
      <c r="T187" s="486"/>
      <c r="U187" s="486"/>
      <c r="V187" s="486"/>
      <c r="W187" s="486"/>
      <c r="X187" s="486"/>
      <c r="Y187" s="486"/>
      <c r="Z187" s="486"/>
    </row>
    <row r="188" spans="1:26" ht="15.75" customHeight="1" x14ac:dyDescent="0.2">
      <c r="A188" s="486"/>
      <c r="B188" s="486"/>
      <c r="C188" s="486"/>
      <c r="D188" s="486"/>
      <c r="E188" s="486"/>
      <c r="F188" s="486"/>
      <c r="G188" s="486"/>
      <c r="H188" s="486"/>
      <c r="I188" s="486"/>
      <c r="J188" s="486"/>
      <c r="K188" s="486"/>
      <c r="L188" s="486"/>
      <c r="M188" s="486"/>
      <c r="N188" s="486"/>
      <c r="O188" s="486"/>
      <c r="P188" s="486"/>
      <c r="Q188" s="486"/>
      <c r="R188" s="486"/>
      <c r="S188" s="486"/>
      <c r="T188" s="486"/>
      <c r="U188" s="486"/>
      <c r="V188" s="486"/>
      <c r="W188" s="486"/>
      <c r="X188" s="486"/>
      <c r="Y188" s="486"/>
      <c r="Z188" s="486"/>
    </row>
    <row r="189" spans="1:26" ht="15.75" customHeight="1" x14ac:dyDescent="0.2">
      <c r="A189" s="486"/>
      <c r="B189" s="486"/>
      <c r="C189" s="486"/>
      <c r="D189" s="486"/>
      <c r="E189" s="486"/>
      <c r="F189" s="486"/>
      <c r="G189" s="486"/>
      <c r="H189" s="486"/>
      <c r="I189" s="486"/>
      <c r="J189" s="486"/>
      <c r="K189" s="486"/>
      <c r="L189" s="486"/>
      <c r="M189" s="486"/>
      <c r="N189" s="486"/>
      <c r="O189" s="486"/>
      <c r="P189" s="486"/>
      <c r="Q189" s="486"/>
      <c r="R189" s="486"/>
      <c r="S189" s="486"/>
      <c r="T189" s="486"/>
      <c r="U189" s="486"/>
      <c r="V189" s="486"/>
      <c r="W189" s="486"/>
      <c r="X189" s="486"/>
      <c r="Y189" s="486"/>
      <c r="Z189" s="486"/>
    </row>
    <row r="190" spans="1:26" ht="15.75" customHeight="1" x14ac:dyDescent="0.2">
      <c r="A190" s="486"/>
      <c r="B190" s="486"/>
      <c r="C190" s="486"/>
      <c r="D190" s="486"/>
      <c r="E190" s="486"/>
      <c r="F190" s="486"/>
      <c r="G190" s="486"/>
      <c r="H190" s="486"/>
      <c r="I190" s="486"/>
      <c r="J190" s="486"/>
      <c r="K190" s="486"/>
      <c r="L190" s="486"/>
      <c r="M190" s="486"/>
      <c r="N190" s="486"/>
      <c r="O190" s="486"/>
      <c r="P190" s="486"/>
      <c r="Q190" s="486"/>
      <c r="R190" s="486"/>
      <c r="S190" s="486"/>
      <c r="T190" s="486"/>
      <c r="U190" s="486"/>
      <c r="V190" s="486"/>
      <c r="W190" s="486"/>
      <c r="X190" s="486"/>
      <c r="Y190" s="486"/>
      <c r="Z190" s="486"/>
    </row>
    <row r="191" spans="1:26" ht="15.75" customHeight="1" x14ac:dyDescent="0.2">
      <c r="A191" s="486"/>
      <c r="B191" s="486"/>
      <c r="C191" s="486"/>
      <c r="D191" s="486"/>
      <c r="E191" s="486"/>
      <c r="F191" s="486"/>
      <c r="G191" s="486"/>
      <c r="H191" s="486"/>
      <c r="I191" s="486"/>
      <c r="J191" s="486"/>
      <c r="K191" s="486"/>
      <c r="L191" s="486"/>
      <c r="M191" s="486"/>
      <c r="N191" s="486"/>
      <c r="O191" s="486"/>
      <c r="P191" s="486"/>
      <c r="Q191" s="486"/>
      <c r="R191" s="486"/>
      <c r="S191" s="486"/>
      <c r="T191" s="486"/>
      <c r="U191" s="486"/>
      <c r="V191" s="486"/>
      <c r="W191" s="486"/>
      <c r="X191" s="486"/>
      <c r="Y191" s="486"/>
      <c r="Z191" s="486"/>
    </row>
    <row r="192" spans="1:26" ht="15.75" customHeight="1" x14ac:dyDescent="0.2">
      <c r="A192" s="486"/>
      <c r="B192" s="486"/>
      <c r="C192" s="486"/>
      <c r="D192" s="486"/>
      <c r="E192" s="486"/>
      <c r="F192" s="486"/>
      <c r="G192" s="486"/>
      <c r="H192" s="486"/>
      <c r="I192" s="486"/>
      <c r="J192" s="486"/>
      <c r="K192" s="486"/>
      <c r="L192" s="486"/>
      <c r="M192" s="486"/>
      <c r="N192" s="486"/>
      <c r="O192" s="486"/>
      <c r="P192" s="486"/>
      <c r="Q192" s="486"/>
      <c r="R192" s="486"/>
      <c r="S192" s="486"/>
      <c r="T192" s="486"/>
      <c r="U192" s="486"/>
      <c r="V192" s="486"/>
      <c r="W192" s="486"/>
      <c r="X192" s="486"/>
      <c r="Y192" s="486"/>
      <c r="Z192" s="486"/>
    </row>
    <row r="193" spans="1:26" ht="15.75" customHeight="1" x14ac:dyDescent="0.2">
      <c r="A193" s="486"/>
      <c r="B193" s="486"/>
      <c r="C193" s="486"/>
      <c r="D193" s="486"/>
      <c r="E193" s="486"/>
      <c r="F193" s="486"/>
      <c r="G193" s="486"/>
      <c r="H193" s="486"/>
      <c r="I193" s="486"/>
      <c r="J193" s="486"/>
      <c r="K193" s="486"/>
      <c r="L193" s="486"/>
      <c r="M193" s="486"/>
      <c r="N193" s="486"/>
      <c r="O193" s="486"/>
      <c r="P193" s="486"/>
      <c r="Q193" s="486"/>
      <c r="R193" s="486"/>
      <c r="S193" s="486"/>
      <c r="T193" s="486"/>
      <c r="U193" s="486"/>
      <c r="V193" s="486"/>
      <c r="W193" s="486"/>
      <c r="X193" s="486"/>
      <c r="Y193" s="486"/>
      <c r="Z193" s="486"/>
    </row>
    <row r="194" spans="1:26" ht="15.75" customHeight="1" x14ac:dyDescent="0.2">
      <c r="A194" s="486"/>
      <c r="B194" s="486"/>
      <c r="C194" s="486"/>
      <c r="D194" s="486"/>
      <c r="E194" s="486"/>
      <c r="F194" s="486"/>
      <c r="G194" s="486"/>
      <c r="H194" s="486"/>
      <c r="I194" s="486"/>
      <c r="J194" s="486"/>
      <c r="K194" s="486"/>
      <c r="L194" s="486"/>
      <c r="M194" s="486"/>
      <c r="N194" s="486"/>
      <c r="O194" s="486"/>
      <c r="P194" s="486"/>
      <c r="Q194" s="486"/>
      <c r="R194" s="486"/>
      <c r="S194" s="486"/>
      <c r="T194" s="486"/>
      <c r="U194" s="486"/>
      <c r="V194" s="486"/>
      <c r="W194" s="486"/>
      <c r="X194" s="486"/>
      <c r="Y194" s="486"/>
      <c r="Z194" s="486"/>
    </row>
    <row r="195" spans="1:26" ht="15.75" customHeight="1" x14ac:dyDescent="0.2">
      <c r="A195" s="486"/>
      <c r="B195" s="486"/>
      <c r="C195" s="486"/>
      <c r="D195" s="486"/>
      <c r="E195" s="486"/>
      <c r="F195" s="486"/>
      <c r="G195" s="486"/>
      <c r="H195" s="486"/>
      <c r="I195" s="486"/>
      <c r="J195" s="486"/>
      <c r="K195" s="486"/>
      <c r="L195" s="486"/>
      <c r="M195" s="486"/>
      <c r="N195" s="486"/>
      <c r="O195" s="486"/>
      <c r="P195" s="486"/>
      <c r="Q195" s="486"/>
      <c r="R195" s="486"/>
      <c r="S195" s="486"/>
      <c r="T195" s="486"/>
      <c r="U195" s="486"/>
      <c r="V195" s="486"/>
      <c r="W195" s="486"/>
      <c r="X195" s="486"/>
      <c r="Y195" s="486"/>
      <c r="Z195" s="486"/>
    </row>
    <row r="196" spans="1:26" ht="15.75" customHeight="1" x14ac:dyDescent="0.2">
      <c r="A196" s="486"/>
      <c r="B196" s="486"/>
      <c r="C196" s="486"/>
      <c r="D196" s="486"/>
      <c r="E196" s="486"/>
      <c r="F196" s="486"/>
      <c r="G196" s="486"/>
      <c r="H196" s="486"/>
      <c r="I196" s="486"/>
      <c r="J196" s="486"/>
      <c r="K196" s="486"/>
      <c r="L196" s="486"/>
      <c r="M196" s="486"/>
      <c r="N196" s="486"/>
      <c r="O196" s="486"/>
      <c r="P196" s="486"/>
      <c r="Q196" s="486"/>
      <c r="R196" s="486"/>
      <c r="S196" s="486"/>
      <c r="T196" s="486"/>
      <c r="U196" s="486"/>
      <c r="V196" s="486"/>
      <c r="W196" s="486"/>
      <c r="X196" s="486"/>
      <c r="Y196" s="486"/>
      <c r="Z196" s="486"/>
    </row>
    <row r="197" spans="1:26" ht="15.75" customHeight="1" x14ac:dyDescent="0.2">
      <c r="A197" s="486"/>
      <c r="B197" s="486"/>
      <c r="C197" s="486"/>
      <c r="D197" s="486"/>
      <c r="E197" s="486"/>
      <c r="F197" s="486"/>
      <c r="G197" s="486"/>
      <c r="H197" s="486"/>
      <c r="I197" s="486"/>
      <c r="J197" s="486"/>
      <c r="K197" s="486"/>
      <c r="L197" s="486"/>
      <c r="M197" s="486"/>
      <c r="N197" s="486"/>
      <c r="O197" s="486"/>
      <c r="P197" s="486"/>
      <c r="Q197" s="486"/>
      <c r="R197" s="486"/>
      <c r="S197" s="486"/>
      <c r="T197" s="486"/>
      <c r="U197" s="486"/>
      <c r="V197" s="486"/>
      <c r="W197" s="486"/>
      <c r="X197" s="486"/>
      <c r="Y197" s="486"/>
      <c r="Z197" s="486"/>
    </row>
    <row r="198" spans="1:26" ht="15.75" customHeight="1" x14ac:dyDescent="0.2">
      <c r="A198" s="486"/>
      <c r="B198" s="486"/>
      <c r="C198" s="486"/>
      <c r="D198" s="486"/>
      <c r="E198" s="486"/>
      <c r="F198" s="486"/>
      <c r="G198" s="486"/>
      <c r="H198" s="486"/>
      <c r="I198" s="486"/>
      <c r="J198" s="486"/>
      <c r="K198" s="486"/>
      <c r="L198" s="486"/>
      <c r="M198" s="486"/>
      <c r="N198" s="486"/>
      <c r="O198" s="486"/>
      <c r="P198" s="486"/>
      <c r="Q198" s="486"/>
      <c r="R198" s="486"/>
      <c r="S198" s="486"/>
      <c r="T198" s="486"/>
      <c r="U198" s="486"/>
      <c r="V198" s="486"/>
      <c r="W198" s="486"/>
      <c r="X198" s="486"/>
      <c r="Y198" s="486"/>
      <c r="Z198" s="486"/>
    </row>
    <row r="199" spans="1:26" ht="15.75" customHeight="1" x14ac:dyDescent="0.2">
      <c r="A199" s="486"/>
      <c r="B199" s="486"/>
      <c r="C199" s="486"/>
      <c r="D199" s="486"/>
      <c r="E199" s="486"/>
      <c r="F199" s="486"/>
      <c r="G199" s="486"/>
      <c r="H199" s="486"/>
      <c r="I199" s="486"/>
      <c r="J199" s="486"/>
      <c r="K199" s="486"/>
      <c r="L199" s="486"/>
      <c r="M199" s="486"/>
      <c r="N199" s="486"/>
      <c r="O199" s="486"/>
      <c r="P199" s="486"/>
      <c r="Q199" s="486"/>
      <c r="R199" s="486"/>
      <c r="S199" s="486"/>
      <c r="T199" s="486"/>
      <c r="U199" s="486"/>
      <c r="V199" s="486"/>
      <c r="W199" s="486"/>
      <c r="X199" s="486"/>
      <c r="Y199" s="486"/>
      <c r="Z199" s="486"/>
    </row>
    <row r="200" spans="1:26" ht="15.75" customHeight="1" x14ac:dyDescent="0.2">
      <c r="A200" s="486"/>
      <c r="B200" s="486"/>
      <c r="C200" s="486"/>
      <c r="D200" s="486"/>
      <c r="E200" s="486"/>
      <c r="F200" s="486"/>
      <c r="G200" s="486"/>
      <c r="H200" s="486"/>
      <c r="I200" s="486"/>
      <c r="J200" s="486"/>
      <c r="K200" s="486"/>
      <c r="L200" s="486"/>
      <c r="M200" s="486"/>
      <c r="N200" s="486"/>
      <c r="O200" s="486"/>
      <c r="P200" s="486"/>
      <c r="Q200" s="486"/>
      <c r="R200" s="486"/>
      <c r="S200" s="486"/>
      <c r="T200" s="486"/>
      <c r="U200" s="486"/>
      <c r="V200" s="486"/>
      <c r="W200" s="486"/>
      <c r="X200" s="486"/>
      <c r="Y200" s="486"/>
      <c r="Z200" s="486"/>
    </row>
    <row r="201" spans="1:26" ht="15.75" customHeight="1" x14ac:dyDescent="0.2">
      <c r="A201" s="486"/>
      <c r="B201" s="486"/>
      <c r="C201" s="486"/>
      <c r="D201" s="486"/>
      <c r="E201" s="486"/>
      <c r="F201" s="486"/>
      <c r="G201" s="486"/>
      <c r="H201" s="486"/>
      <c r="I201" s="486"/>
      <c r="J201" s="486"/>
      <c r="K201" s="486"/>
      <c r="L201" s="486"/>
      <c r="M201" s="486"/>
      <c r="N201" s="486"/>
      <c r="O201" s="486"/>
      <c r="P201" s="486"/>
      <c r="Q201" s="486"/>
      <c r="R201" s="486"/>
      <c r="S201" s="486"/>
      <c r="T201" s="486"/>
      <c r="U201" s="486"/>
      <c r="V201" s="486"/>
      <c r="W201" s="486"/>
      <c r="X201" s="486"/>
      <c r="Y201" s="486"/>
      <c r="Z201" s="486"/>
    </row>
    <row r="202" spans="1:26" ht="15.75" customHeight="1" x14ac:dyDescent="0.2">
      <c r="A202" s="486"/>
      <c r="B202" s="486"/>
      <c r="C202" s="486"/>
      <c r="D202" s="486"/>
      <c r="E202" s="486"/>
      <c r="F202" s="486"/>
      <c r="G202" s="486"/>
      <c r="H202" s="486"/>
      <c r="I202" s="486"/>
      <c r="J202" s="486"/>
      <c r="K202" s="486"/>
      <c r="L202" s="486"/>
      <c r="M202" s="486"/>
      <c r="N202" s="486"/>
      <c r="O202" s="486"/>
      <c r="P202" s="486"/>
      <c r="Q202" s="486"/>
      <c r="R202" s="486"/>
      <c r="S202" s="486"/>
      <c r="T202" s="486"/>
      <c r="U202" s="486"/>
      <c r="V202" s="486"/>
      <c r="W202" s="486"/>
      <c r="X202" s="486"/>
      <c r="Y202" s="486"/>
      <c r="Z202" s="486"/>
    </row>
    <row r="203" spans="1:26" ht="15.75" customHeight="1" x14ac:dyDescent="0.2">
      <c r="A203" s="486"/>
      <c r="B203" s="486"/>
      <c r="C203" s="486"/>
      <c r="D203" s="486"/>
      <c r="E203" s="486"/>
      <c r="F203" s="486"/>
      <c r="G203" s="486"/>
      <c r="H203" s="486"/>
      <c r="I203" s="486"/>
      <c r="J203" s="486"/>
      <c r="K203" s="486"/>
      <c r="L203" s="486"/>
      <c r="M203" s="486"/>
      <c r="N203" s="486"/>
      <c r="O203" s="486"/>
      <c r="P203" s="486"/>
      <c r="Q203" s="486"/>
      <c r="R203" s="486"/>
      <c r="S203" s="486"/>
      <c r="T203" s="486"/>
      <c r="U203" s="486"/>
      <c r="V203" s="486"/>
      <c r="W203" s="486"/>
      <c r="X203" s="486"/>
      <c r="Y203" s="486"/>
      <c r="Z203" s="486"/>
    </row>
    <row r="204" spans="1:26" ht="15.75" customHeight="1" x14ac:dyDescent="0.2">
      <c r="A204" s="486"/>
      <c r="B204" s="486"/>
      <c r="C204" s="486"/>
      <c r="D204" s="486"/>
      <c r="E204" s="486"/>
      <c r="F204" s="486"/>
      <c r="G204" s="486"/>
      <c r="H204" s="486"/>
      <c r="I204" s="486"/>
      <c r="J204" s="486"/>
      <c r="K204" s="486"/>
      <c r="L204" s="486"/>
      <c r="M204" s="486"/>
      <c r="N204" s="486"/>
      <c r="O204" s="486"/>
      <c r="P204" s="486"/>
      <c r="Q204" s="486"/>
      <c r="R204" s="486"/>
      <c r="S204" s="486"/>
      <c r="T204" s="486"/>
      <c r="U204" s="486"/>
      <c r="V204" s="486"/>
      <c r="W204" s="486"/>
      <c r="X204" s="486"/>
      <c r="Y204" s="486"/>
      <c r="Z204" s="486"/>
    </row>
    <row r="205" spans="1:26" ht="15.75" customHeight="1" x14ac:dyDescent="0.2">
      <c r="A205" s="486"/>
      <c r="B205" s="486"/>
      <c r="C205" s="486"/>
      <c r="D205" s="486"/>
      <c r="E205" s="486"/>
      <c r="F205" s="486"/>
      <c r="G205" s="486"/>
      <c r="H205" s="486"/>
      <c r="I205" s="486"/>
      <c r="J205" s="486"/>
      <c r="K205" s="486"/>
      <c r="L205" s="486"/>
      <c r="M205" s="486"/>
      <c r="N205" s="486"/>
      <c r="O205" s="486"/>
      <c r="P205" s="486"/>
      <c r="Q205" s="486"/>
      <c r="R205" s="486"/>
      <c r="S205" s="486"/>
      <c r="T205" s="486"/>
      <c r="U205" s="486"/>
      <c r="V205" s="486"/>
      <c r="W205" s="486"/>
      <c r="X205" s="486"/>
      <c r="Y205" s="486"/>
      <c r="Z205" s="486"/>
    </row>
    <row r="206" spans="1:26" ht="15.75" customHeight="1" x14ac:dyDescent="0.2">
      <c r="A206" s="486"/>
      <c r="B206" s="486"/>
      <c r="C206" s="486"/>
      <c r="D206" s="486"/>
      <c r="E206" s="486"/>
      <c r="F206" s="486"/>
      <c r="G206" s="486"/>
      <c r="H206" s="486"/>
      <c r="I206" s="486"/>
      <c r="J206" s="486"/>
      <c r="K206" s="486"/>
      <c r="L206" s="486"/>
      <c r="M206" s="486"/>
      <c r="N206" s="486"/>
      <c r="O206" s="486"/>
      <c r="P206" s="486"/>
      <c r="Q206" s="486"/>
      <c r="R206" s="486"/>
      <c r="S206" s="486"/>
      <c r="T206" s="486"/>
      <c r="U206" s="486"/>
      <c r="V206" s="486"/>
      <c r="W206" s="486"/>
      <c r="X206" s="486"/>
      <c r="Y206" s="486"/>
      <c r="Z206" s="486"/>
    </row>
    <row r="207" spans="1:26" ht="15.75" customHeight="1" x14ac:dyDescent="0.2">
      <c r="A207" s="486"/>
      <c r="B207" s="486"/>
      <c r="C207" s="486"/>
      <c r="D207" s="486"/>
      <c r="E207" s="486"/>
      <c r="F207" s="486"/>
      <c r="G207" s="486"/>
      <c r="H207" s="486"/>
      <c r="I207" s="486"/>
      <c r="J207" s="486"/>
      <c r="K207" s="486"/>
      <c r="L207" s="486"/>
      <c r="M207" s="486"/>
      <c r="N207" s="486"/>
      <c r="O207" s="486"/>
      <c r="P207" s="486"/>
      <c r="Q207" s="486"/>
      <c r="R207" s="486"/>
      <c r="S207" s="486"/>
      <c r="T207" s="486"/>
      <c r="U207" s="486"/>
      <c r="V207" s="486"/>
      <c r="W207" s="486"/>
      <c r="X207" s="486"/>
      <c r="Y207" s="486"/>
      <c r="Z207" s="486"/>
    </row>
    <row r="208" spans="1:26" ht="15.75" customHeight="1" x14ac:dyDescent="0.2">
      <c r="A208" s="486"/>
      <c r="B208" s="486"/>
      <c r="C208" s="486"/>
      <c r="D208" s="486"/>
      <c r="E208" s="486"/>
      <c r="F208" s="486"/>
      <c r="G208" s="486"/>
      <c r="H208" s="486"/>
      <c r="I208" s="486"/>
      <c r="J208" s="486"/>
      <c r="K208" s="486"/>
      <c r="L208" s="486"/>
      <c r="M208" s="486"/>
      <c r="N208" s="486"/>
      <c r="O208" s="486"/>
      <c r="P208" s="486"/>
      <c r="Q208" s="486"/>
      <c r="R208" s="486"/>
      <c r="S208" s="486"/>
      <c r="T208" s="486"/>
      <c r="U208" s="486"/>
      <c r="V208" s="486"/>
      <c r="W208" s="486"/>
      <c r="X208" s="486"/>
      <c r="Y208" s="486"/>
      <c r="Z208" s="486"/>
    </row>
    <row r="209" spans="1:26" ht="15.75" customHeight="1" x14ac:dyDescent="0.2">
      <c r="A209" s="486"/>
      <c r="B209" s="486"/>
      <c r="C209" s="486"/>
      <c r="D209" s="486"/>
      <c r="E209" s="486"/>
      <c r="F209" s="486"/>
      <c r="G209" s="486"/>
      <c r="H209" s="486"/>
      <c r="I209" s="486"/>
      <c r="J209" s="486"/>
      <c r="K209" s="486"/>
      <c r="L209" s="486"/>
      <c r="M209" s="486"/>
      <c r="N209" s="486"/>
      <c r="O209" s="486"/>
      <c r="P209" s="486"/>
      <c r="Q209" s="486"/>
      <c r="R209" s="486"/>
      <c r="S209" s="486"/>
      <c r="T209" s="486"/>
      <c r="U209" s="486"/>
      <c r="V209" s="486"/>
      <c r="W209" s="486"/>
      <c r="X209" s="486"/>
      <c r="Y209" s="486"/>
      <c r="Z209" s="486"/>
    </row>
    <row r="210" spans="1:26" ht="15.75" customHeight="1" x14ac:dyDescent="0.2">
      <c r="A210" s="486"/>
      <c r="B210" s="486"/>
      <c r="C210" s="486"/>
      <c r="D210" s="486"/>
      <c r="E210" s="486"/>
      <c r="F210" s="486"/>
      <c r="G210" s="486"/>
      <c r="H210" s="486"/>
      <c r="I210" s="486"/>
      <c r="J210" s="486"/>
      <c r="K210" s="486"/>
      <c r="L210" s="486"/>
      <c r="M210" s="486"/>
      <c r="N210" s="486"/>
      <c r="O210" s="486"/>
      <c r="P210" s="486"/>
      <c r="Q210" s="486"/>
      <c r="R210" s="486"/>
      <c r="S210" s="486"/>
      <c r="T210" s="486"/>
      <c r="U210" s="486"/>
      <c r="V210" s="486"/>
      <c r="W210" s="486"/>
      <c r="X210" s="486"/>
      <c r="Y210" s="486"/>
      <c r="Z210" s="486"/>
    </row>
    <row r="211" spans="1:26" ht="15.75" customHeight="1" x14ac:dyDescent="0.2">
      <c r="A211" s="486"/>
      <c r="B211" s="486"/>
      <c r="C211" s="486"/>
      <c r="D211" s="486"/>
      <c r="E211" s="486"/>
      <c r="F211" s="486"/>
      <c r="G211" s="486"/>
      <c r="H211" s="486"/>
      <c r="I211" s="486"/>
      <c r="J211" s="486"/>
      <c r="K211" s="486"/>
      <c r="L211" s="486"/>
      <c r="M211" s="486"/>
      <c r="N211" s="486"/>
      <c r="O211" s="486"/>
      <c r="P211" s="486"/>
      <c r="Q211" s="486"/>
      <c r="R211" s="486"/>
      <c r="S211" s="486"/>
      <c r="T211" s="486"/>
      <c r="U211" s="486"/>
      <c r="V211" s="486"/>
      <c r="W211" s="486"/>
      <c r="X211" s="486"/>
      <c r="Y211" s="486"/>
      <c r="Z211" s="486"/>
    </row>
    <row r="212" spans="1:26" ht="15.75" customHeight="1" x14ac:dyDescent="0.2">
      <c r="A212" s="486"/>
      <c r="B212" s="486"/>
      <c r="C212" s="486"/>
      <c r="D212" s="486"/>
      <c r="E212" s="486"/>
      <c r="F212" s="486"/>
      <c r="G212" s="486"/>
      <c r="H212" s="486"/>
      <c r="I212" s="486"/>
      <c r="J212" s="486"/>
      <c r="K212" s="486"/>
      <c r="L212" s="486"/>
      <c r="M212" s="486"/>
      <c r="N212" s="486"/>
      <c r="O212" s="486"/>
      <c r="P212" s="486"/>
      <c r="Q212" s="486"/>
      <c r="R212" s="486"/>
      <c r="S212" s="486"/>
      <c r="T212" s="486"/>
      <c r="U212" s="486"/>
      <c r="V212" s="486"/>
      <c r="W212" s="486"/>
      <c r="X212" s="486"/>
      <c r="Y212" s="486"/>
      <c r="Z212" s="486"/>
    </row>
    <row r="213" spans="1:26" ht="15.75" customHeight="1" x14ac:dyDescent="0.2">
      <c r="A213" s="486"/>
      <c r="B213" s="486"/>
      <c r="C213" s="486"/>
      <c r="D213" s="486"/>
      <c r="E213" s="486"/>
      <c r="F213" s="486"/>
      <c r="G213" s="486"/>
      <c r="H213" s="486"/>
      <c r="I213" s="486"/>
      <c r="J213" s="486"/>
      <c r="K213" s="486"/>
      <c r="L213" s="486"/>
      <c r="M213" s="486"/>
      <c r="N213" s="486"/>
      <c r="O213" s="486"/>
      <c r="P213" s="486"/>
      <c r="Q213" s="486"/>
      <c r="R213" s="486"/>
      <c r="S213" s="486"/>
      <c r="T213" s="486"/>
      <c r="U213" s="486"/>
      <c r="V213" s="486"/>
      <c r="W213" s="486"/>
      <c r="X213" s="486"/>
      <c r="Y213" s="486"/>
      <c r="Z213" s="486"/>
    </row>
    <row r="214" spans="1:26" ht="15.75" customHeight="1" x14ac:dyDescent="0.2">
      <c r="A214" s="486"/>
      <c r="B214" s="486"/>
      <c r="C214" s="486"/>
      <c r="D214" s="486"/>
      <c r="E214" s="486"/>
      <c r="F214" s="486"/>
      <c r="G214" s="486"/>
      <c r="H214" s="486"/>
      <c r="I214" s="486"/>
      <c r="J214" s="486"/>
      <c r="K214" s="486"/>
      <c r="L214" s="486"/>
      <c r="M214" s="486"/>
      <c r="N214" s="486"/>
      <c r="O214" s="486"/>
      <c r="P214" s="486"/>
      <c r="Q214" s="486"/>
      <c r="R214" s="486"/>
      <c r="S214" s="486"/>
      <c r="T214" s="486"/>
      <c r="U214" s="486"/>
      <c r="V214" s="486"/>
      <c r="W214" s="486"/>
      <c r="X214" s="486"/>
      <c r="Y214" s="486"/>
      <c r="Z214" s="486"/>
    </row>
    <row r="215" spans="1:26" ht="15.75" customHeight="1" x14ac:dyDescent="0.2">
      <c r="A215" s="486"/>
      <c r="B215" s="486"/>
      <c r="C215" s="486"/>
      <c r="D215" s="486"/>
      <c r="E215" s="486"/>
      <c r="F215" s="486"/>
      <c r="G215" s="486"/>
      <c r="H215" s="486"/>
      <c r="I215" s="486"/>
      <c r="J215" s="486"/>
      <c r="K215" s="486"/>
      <c r="L215" s="486"/>
      <c r="M215" s="486"/>
      <c r="N215" s="486"/>
      <c r="O215" s="486"/>
      <c r="P215" s="486"/>
      <c r="Q215" s="486"/>
      <c r="R215" s="486"/>
      <c r="S215" s="486"/>
      <c r="T215" s="486"/>
      <c r="U215" s="486"/>
      <c r="V215" s="486"/>
      <c r="W215" s="486"/>
      <c r="X215" s="486"/>
      <c r="Y215" s="486"/>
      <c r="Z215" s="486"/>
    </row>
    <row r="216" spans="1:26" ht="15.75" customHeight="1" x14ac:dyDescent="0.2">
      <c r="A216" s="486"/>
      <c r="B216" s="486"/>
      <c r="C216" s="486"/>
      <c r="D216" s="486"/>
      <c r="E216" s="486"/>
      <c r="F216" s="486"/>
      <c r="G216" s="486"/>
      <c r="H216" s="486"/>
      <c r="I216" s="486"/>
      <c r="J216" s="486"/>
      <c r="K216" s="486"/>
      <c r="L216" s="486"/>
      <c r="M216" s="486"/>
      <c r="N216" s="486"/>
      <c r="O216" s="486"/>
      <c r="P216" s="486"/>
      <c r="Q216" s="486"/>
      <c r="R216" s="486"/>
      <c r="S216" s="486"/>
      <c r="T216" s="486"/>
      <c r="U216" s="486"/>
      <c r="V216" s="486"/>
      <c r="W216" s="486"/>
      <c r="X216" s="486"/>
      <c r="Y216" s="486"/>
      <c r="Z216" s="486"/>
    </row>
    <row r="217" spans="1:26" ht="15.75" customHeight="1" x14ac:dyDescent="0.2">
      <c r="A217" s="486"/>
      <c r="B217" s="486"/>
      <c r="C217" s="486"/>
      <c r="D217" s="486"/>
      <c r="E217" s="486"/>
      <c r="F217" s="486"/>
      <c r="G217" s="486"/>
      <c r="H217" s="486"/>
      <c r="I217" s="486"/>
      <c r="J217" s="486"/>
      <c r="K217" s="486"/>
      <c r="L217" s="486"/>
      <c r="M217" s="486"/>
      <c r="N217" s="486"/>
      <c r="O217" s="486"/>
      <c r="P217" s="486"/>
      <c r="Q217" s="486"/>
      <c r="R217" s="486"/>
      <c r="S217" s="486"/>
      <c r="T217" s="486"/>
      <c r="U217" s="486"/>
      <c r="V217" s="486"/>
      <c r="W217" s="486"/>
      <c r="X217" s="486"/>
      <c r="Y217" s="486"/>
      <c r="Z217" s="486"/>
    </row>
    <row r="218" spans="1:26" ht="15.75" customHeight="1" x14ac:dyDescent="0.2">
      <c r="A218" s="486"/>
      <c r="B218" s="486"/>
      <c r="C218" s="486"/>
      <c r="D218" s="486"/>
      <c r="E218" s="486"/>
      <c r="F218" s="486"/>
      <c r="G218" s="486"/>
      <c r="H218" s="486"/>
      <c r="I218" s="486"/>
      <c r="J218" s="486"/>
      <c r="K218" s="486"/>
      <c r="L218" s="486"/>
      <c r="M218" s="486"/>
      <c r="N218" s="486"/>
      <c r="O218" s="486"/>
      <c r="P218" s="486"/>
      <c r="Q218" s="486"/>
      <c r="R218" s="486"/>
      <c r="S218" s="486"/>
      <c r="T218" s="486"/>
      <c r="U218" s="486"/>
      <c r="V218" s="486"/>
      <c r="W218" s="486"/>
      <c r="X218" s="486"/>
      <c r="Y218" s="486"/>
      <c r="Z218" s="486"/>
    </row>
    <row r="219" spans="1:26" ht="15.75" customHeight="1" x14ac:dyDescent="0.2">
      <c r="A219" s="486"/>
      <c r="B219" s="486"/>
      <c r="C219" s="486"/>
      <c r="D219" s="486"/>
      <c r="E219" s="486"/>
      <c r="F219" s="486"/>
      <c r="G219" s="486"/>
      <c r="H219" s="486"/>
      <c r="I219" s="486"/>
      <c r="J219" s="486"/>
      <c r="K219" s="486"/>
      <c r="L219" s="486"/>
      <c r="M219" s="486"/>
      <c r="N219" s="486"/>
      <c r="O219" s="486"/>
      <c r="P219" s="486"/>
      <c r="Q219" s="486"/>
      <c r="R219" s="486"/>
      <c r="S219" s="486"/>
      <c r="T219" s="486"/>
      <c r="U219" s="486"/>
      <c r="V219" s="486"/>
      <c r="W219" s="486"/>
      <c r="X219" s="486"/>
      <c r="Y219" s="486"/>
      <c r="Z219" s="486"/>
    </row>
    <row r="220" spans="1:26" ht="15.75" customHeight="1" x14ac:dyDescent="0.2">
      <c r="A220" s="486"/>
      <c r="B220" s="486"/>
      <c r="C220" s="486"/>
      <c r="D220" s="486"/>
      <c r="E220" s="486"/>
      <c r="F220" s="486"/>
      <c r="G220" s="486"/>
      <c r="H220" s="486"/>
      <c r="I220" s="486"/>
      <c r="J220" s="486"/>
      <c r="K220" s="486"/>
      <c r="L220" s="486"/>
      <c r="M220" s="486"/>
      <c r="N220" s="486"/>
      <c r="O220" s="486"/>
      <c r="P220" s="486"/>
      <c r="Q220" s="486"/>
      <c r="R220" s="486"/>
      <c r="S220" s="486"/>
      <c r="T220" s="486"/>
      <c r="U220" s="486"/>
      <c r="V220" s="486"/>
      <c r="W220" s="486"/>
      <c r="X220" s="486"/>
      <c r="Y220" s="486"/>
      <c r="Z220" s="486"/>
    </row>
    <row r="221" spans="1:26" ht="15.75" customHeight="1" x14ac:dyDescent="0.2">
      <c r="A221" s="486"/>
      <c r="B221" s="486"/>
      <c r="C221" s="486"/>
      <c r="D221" s="486"/>
      <c r="E221" s="486"/>
      <c r="F221" s="486"/>
      <c r="G221" s="486"/>
      <c r="H221" s="486"/>
      <c r="I221" s="486"/>
      <c r="J221" s="486"/>
      <c r="K221" s="486"/>
      <c r="L221" s="486"/>
      <c r="M221" s="486"/>
      <c r="N221" s="486"/>
      <c r="O221" s="486"/>
      <c r="P221" s="486"/>
      <c r="Q221" s="486"/>
      <c r="R221" s="486"/>
      <c r="S221" s="486"/>
      <c r="T221" s="486"/>
      <c r="U221" s="486"/>
      <c r="V221" s="486"/>
      <c r="W221" s="486"/>
      <c r="X221" s="486"/>
      <c r="Y221" s="486"/>
      <c r="Z221" s="486"/>
    </row>
    <row r="222" spans="1:26" ht="15.75" customHeight="1" x14ac:dyDescent="0.2">
      <c r="A222" s="486"/>
      <c r="B222" s="486"/>
      <c r="C222" s="486"/>
      <c r="D222" s="486"/>
      <c r="E222" s="486"/>
      <c r="F222" s="486"/>
      <c r="G222" s="486"/>
      <c r="H222" s="486"/>
      <c r="I222" s="486"/>
      <c r="J222" s="486"/>
      <c r="K222" s="486"/>
      <c r="L222" s="486"/>
      <c r="M222" s="486"/>
      <c r="N222" s="486"/>
      <c r="O222" s="486"/>
      <c r="P222" s="486"/>
      <c r="Q222" s="486"/>
      <c r="R222" s="486"/>
      <c r="S222" s="486"/>
      <c r="T222" s="486"/>
      <c r="U222" s="486"/>
      <c r="V222" s="486"/>
      <c r="W222" s="486"/>
      <c r="X222" s="486"/>
      <c r="Y222" s="486"/>
      <c r="Z222" s="486"/>
    </row>
    <row r="223" spans="1:26" ht="15.75" customHeight="1" x14ac:dyDescent="0.2">
      <c r="A223" s="486"/>
      <c r="B223" s="486"/>
      <c r="C223" s="486"/>
      <c r="D223" s="486"/>
      <c r="E223" s="486"/>
      <c r="F223" s="486"/>
      <c r="G223" s="486"/>
      <c r="H223" s="486"/>
      <c r="I223" s="486"/>
      <c r="J223" s="486"/>
      <c r="K223" s="486"/>
      <c r="L223" s="486"/>
      <c r="M223" s="486"/>
      <c r="N223" s="486"/>
      <c r="O223" s="486"/>
      <c r="P223" s="486"/>
      <c r="Q223" s="486"/>
      <c r="R223" s="486"/>
      <c r="S223" s="486"/>
      <c r="T223" s="486"/>
      <c r="U223" s="486"/>
      <c r="V223" s="486"/>
      <c r="W223" s="486"/>
      <c r="X223" s="486"/>
      <c r="Y223" s="486"/>
      <c r="Z223" s="486"/>
    </row>
    <row r="224" spans="1:26" ht="15.75" customHeight="1" x14ac:dyDescent="0.2">
      <c r="A224" s="486"/>
      <c r="B224" s="486"/>
      <c r="C224" s="486"/>
      <c r="D224" s="486"/>
      <c r="E224" s="486"/>
      <c r="F224" s="486"/>
      <c r="G224" s="486"/>
      <c r="H224" s="486"/>
      <c r="I224" s="486"/>
      <c r="J224" s="486"/>
      <c r="K224" s="486"/>
      <c r="L224" s="486"/>
      <c r="M224" s="486"/>
      <c r="N224" s="486"/>
      <c r="O224" s="486"/>
      <c r="P224" s="486"/>
      <c r="Q224" s="486"/>
      <c r="R224" s="486"/>
      <c r="S224" s="486"/>
      <c r="T224" s="486"/>
      <c r="U224" s="486"/>
      <c r="V224" s="486"/>
      <c r="W224" s="486"/>
      <c r="X224" s="486"/>
      <c r="Y224" s="486"/>
      <c r="Z224" s="486"/>
    </row>
    <row r="225" spans="1:26" ht="15.75" customHeight="1" x14ac:dyDescent="0.2">
      <c r="A225" s="486"/>
      <c r="B225" s="486"/>
      <c r="C225" s="486"/>
      <c r="D225" s="486"/>
      <c r="E225" s="486"/>
      <c r="F225" s="486"/>
      <c r="G225" s="486"/>
      <c r="H225" s="486"/>
      <c r="I225" s="486"/>
      <c r="J225" s="486"/>
      <c r="K225" s="486"/>
      <c r="L225" s="486"/>
      <c r="M225" s="486"/>
      <c r="N225" s="486"/>
      <c r="O225" s="486"/>
      <c r="P225" s="486"/>
      <c r="Q225" s="486"/>
      <c r="R225" s="486"/>
      <c r="S225" s="486"/>
      <c r="T225" s="486"/>
      <c r="U225" s="486"/>
      <c r="V225" s="486"/>
      <c r="W225" s="486"/>
      <c r="X225" s="486"/>
      <c r="Y225" s="486"/>
      <c r="Z225" s="486"/>
    </row>
    <row r="226" spans="1:26" ht="15.75" customHeight="1" x14ac:dyDescent="0.2">
      <c r="A226" s="486"/>
      <c r="B226" s="486"/>
      <c r="C226" s="486"/>
      <c r="D226" s="486"/>
      <c r="E226" s="486"/>
      <c r="F226" s="486"/>
      <c r="G226" s="486"/>
      <c r="H226" s="486"/>
      <c r="I226" s="486"/>
      <c r="J226" s="486"/>
      <c r="K226" s="486"/>
      <c r="L226" s="486"/>
      <c r="M226" s="486"/>
      <c r="N226" s="486"/>
      <c r="O226" s="486"/>
      <c r="P226" s="486"/>
      <c r="Q226" s="486"/>
      <c r="R226" s="486"/>
      <c r="S226" s="486"/>
      <c r="T226" s="486"/>
      <c r="U226" s="486"/>
      <c r="V226" s="486"/>
      <c r="W226" s="486"/>
      <c r="X226" s="486"/>
      <c r="Y226" s="486"/>
      <c r="Z226" s="486"/>
    </row>
    <row r="227" spans="1:26" ht="15.75" customHeight="1" x14ac:dyDescent="0.2">
      <c r="A227" s="486"/>
      <c r="B227" s="486"/>
      <c r="C227" s="486"/>
      <c r="D227" s="486"/>
      <c r="E227" s="486"/>
      <c r="F227" s="486"/>
      <c r="G227" s="486"/>
      <c r="H227" s="486"/>
      <c r="I227" s="486"/>
      <c r="J227" s="486"/>
      <c r="K227" s="486"/>
      <c r="L227" s="486"/>
      <c r="M227" s="486"/>
      <c r="N227" s="486"/>
      <c r="O227" s="486"/>
      <c r="P227" s="486"/>
      <c r="Q227" s="486"/>
      <c r="R227" s="486"/>
      <c r="S227" s="486"/>
      <c r="T227" s="486"/>
      <c r="U227" s="486"/>
      <c r="V227" s="486"/>
      <c r="W227" s="486"/>
      <c r="X227" s="486"/>
      <c r="Y227" s="486"/>
      <c r="Z227" s="486"/>
    </row>
    <row r="228" spans="1:26" ht="15.75" customHeight="1" x14ac:dyDescent="0.2">
      <c r="A228" s="486"/>
      <c r="B228" s="486"/>
      <c r="C228" s="486"/>
      <c r="D228" s="486"/>
      <c r="E228" s="486"/>
      <c r="F228" s="486"/>
      <c r="G228" s="486"/>
      <c r="H228" s="486"/>
      <c r="I228" s="486"/>
      <c r="J228" s="486"/>
      <c r="K228" s="486"/>
      <c r="L228" s="486"/>
      <c r="M228" s="486"/>
      <c r="N228" s="486"/>
      <c r="O228" s="486"/>
      <c r="P228" s="486"/>
      <c r="Q228" s="486"/>
      <c r="R228" s="486"/>
      <c r="S228" s="486"/>
      <c r="T228" s="486"/>
      <c r="U228" s="486"/>
      <c r="V228" s="486"/>
      <c r="W228" s="486"/>
      <c r="X228" s="486"/>
      <c r="Y228" s="486"/>
      <c r="Z228" s="486"/>
    </row>
    <row r="229" spans="1:26" ht="15.75" customHeight="1" x14ac:dyDescent="0.2">
      <c r="A229" s="486"/>
      <c r="B229" s="486"/>
      <c r="C229" s="486"/>
      <c r="D229" s="486"/>
      <c r="E229" s="486"/>
      <c r="F229" s="486"/>
      <c r="G229" s="486"/>
      <c r="H229" s="486"/>
      <c r="I229" s="486"/>
      <c r="J229" s="486"/>
      <c r="K229" s="486"/>
      <c r="L229" s="486"/>
      <c r="M229" s="486"/>
      <c r="N229" s="486"/>
      <c r="O229" s="486"/>
      <c r="P229" s="486"/>
      <c r="Q229" s="486"/>
      <c r="R229" s="486"/>
      <c r="S229" s="486"/>
      <c r="T229" s="486"/>
      <c r="U229" s="486"/>
      <c r="V229" s="486"/>
      <c r="W229" s="486"/>
      <c r="X229" s="486"/>
      <c r="Y229" s="486"/>
      <c r="Z229" s="486"/>
    </row>
    <row r="230" spans="1:26" ht="15.75" customHeight="1" x14ac:dyDescent="0.2">
      <c r="A230" s="486"/>
      <c r="B230" s="486"/>
      <c r="C230" s="486"/>
      <c r="D230" s="486"/>
      <c r="E230" s="486"/>
      <c r="F230" s="486"/>
      <c r="G230" s="486"/>
      <c r="H230" s="486"/>
      <c r="I230" s="486"/>
      <c r="J230" s="486"/>
      <c r="K230" s="486"/>
      <c r="L230" s="486"/>
      <c r="M230" s="486"/>
      <c r="N230" s="486"/>
      <c r="O230" s="486"/>
      <c r="P230" s="486"/>
      <c r="Q230" s="486"/>
      <c r="R230" s="486"/>
      <c r="S230" s="486"/>
      <c r="T230" s="486"/>
      <c r="U230" s="486"/>
      <c r="V230" s="486"/>
      <c r="W230" s="486"/>
      <c r="X230" s="486"/>
      <c r="Y230" s="486"/>
      <c r="Z230" s="486"/>
    </row>
    <row r="231" spans="1:26" ht="15.75" customHeight="1" x14ac:dyDescent="0.2">
      <c r="A231" s="486"/>
      <c r="B231" s="486"/>
      <c r="C231" s="486"/>
      <c r="D231" s="486"/>
      <c r="E231" s="486"/>
      <c r="F231" s="486"/>
      <c r="G231" s="486"/>
      <c r="H231" s="486"/>
      <c r="I231" s="486"/>
      <c r="J231" s="486"/>
      <c r="K231" s="486"/>
      <c r="L231" s="486"/>
      <c r="M231" s="486"/>
      <c r="N231" s="486"/>
      <c r="O231" s="486"/>
      <c r="P231" s="486"/>
      <c r="Q231" s="486"/>
      <c r="R231" s="486"/>
      <c r="S231" s="486"/>
      <c r="T231" s="486"/>
      <c r="U231" s="486"/>
      <c r="V231" s="486"/>
      <c r="W231" s="486"/>
      <c r="X231" s="486"/>
      <c r="Y231" s="486"/>
      <c r="Z231" s="486"/>
    </row>
    <row r="232" spans="1:26" ht="15.75" customHeight="1" x14ac:dyDescent="0.2">
      <c r="A232" s="486"/>
      <c r="B232" s="486"/>
      <c r="C232" s="486"/>
      <c r="D232" s="486"/>
      <c r="E232" s="486"/>
      <c r="F232" s="486"/>
      <c r="G232" s="486"/>
      <c r="H232" s="486"/>
      <c r="I232" s="486"/>
      <c r="J232" s="486"/>
      <c r="K232" s="486"/>
      <c r="L232" s="486"/>
      <c r="M232" s="486"/>
      <c r="N232" s="486"/>
      <c r="O232" s="486"/>
      <c r="P232" s="486"/>
      <c r="Q232" s="486"/>
      <c r="R232" s="486"/>
      <c r="S232" s="486"/>
      <c r="T232" s="486"/>
      <c r="U232" s="486"/>
      <c r="V232" s="486"/>
      <c r="W232" s="486"/>
      <c r="X232" s="486"/>
      <c r="Y232" s="486"/>
      <c r="Z232" s="486"/>
    </row>
    <row r="233" spans="1:26" ht="15.75" customHeight="1" x14ac:dyDescent="0.2">
      <c r="A233" s="486"/>
      <c r="B233" s="486"/>
      <c r="C233" s="486"/>
      <c r="D233" s="486"/>
      <c r="E233" s="486"/>
      <c r="F233" s="486"/>
      <c r="G233" s="486"/>
      <c r="H233" s="486"/>
      <c r="I233" s="486"/>
      <c r="J233" s="486"/>
      <c r="K233" s="486"/>
      <c r="L233" s="486"/>
      <c r="M233" s="486"/>
      <c r="N233" s="486"/>
      <c r="O233" s="486"/>
      <c r="P233" s="486"/>
      <c r="Q233" s="486"/>
      <c r="R233" s="486"/>
      <c r="S233" s="486"/>
      <c r="T233" s="486"/>
      <c r="U233" s="486"/>
      <c r="V233" s="486"/>
      <c r="W233" s="486"/>
      <c r="X233" s="486"/>
      <c r="Y233" s="486"/>
      <c r="Z233" s="486"/>
    </row>
    <row r="234" spans="1:26" ht="15.75" customHeight="1" x14ac:dyDescent="0.2">
      <c r="A234" s="486"/>
      <c r="B234" s="486"/>
      <c r="C234" s="486"/>
      <c r="D234" s="486"/>
      <c r="E234" s="486"/>
      <c r="F234" s="486"/>
      <c r="G234" s="486"/>
      <c r="H234" s="486"/>
      <c r="I234" s="486"/>
      <c r="J234" s="486"/>
      <c r="K234" s="486"/>
      <c r="L234" s="486"/>
      <c r="M234" s="486"/>
      <c r="N234" s="486"/>
      <c r="O234" s="486"/>
      <c r="P234" s="486"/>
      <c r="Q234" s="486"/>
      <c r="R234" s="486"/>
      <c r="S234" s="486"/>
      <c r="T234" s="486"/>
      <c r="U234" s="486"/>
      <c r="V234" s="486"/>
      <c r="W234" s="486"/>
      <c r="X234" s="486"/>
      <c r="Y234" s="486"/>
      <c r="Z234" s="486"/>
    </row>
    <row r="235" spans="1:26" ht="15.75" customHeight="1" x14ac:dyDescent="0.2">
      <c r="A235" s="486"/>
      <c r="B235" s="486"/>
      <c r="C235" s="486"/>
      <c r="D235" s="486"/>
      <c r="E235" s="486"/>
      <c r="F235" s="486"/>
      <c r="G235" s="486"/>
      <c r="H235" s="486"/>
      <c r="I235" s="486"/>
      <c r="J235" s="486"/>
      <c r="K235" s="486"/>
      <c r="L235" s="486"/>
      <c r="M235" s="486"/>
      <c r="N235" s="486"/>
      <c r="O235" s="486"/>
      <c r="P235" s="486"/>
      <c r="Q235" s="486"/>
      <c r="R235" s="486"/>
      <c r="S235" s="486"/>
      <c r="T235" s="486"/>
      <c r="U235" s="486"/>
      <c r="V235" s="486"/>
      <c r="W235" s="486"/>
      <c r="X235" s="486"/>
      <c r="Y235" s="486"/>
      <c r="Z235" s="486"/>
    </row>
    <row r="236" spans="1:26" ht="15.75" customHeight="1" x14ac:dyDescent="0.2">
      <c r="A236" s="486"/>
      <c r="B236" s="486"/>
      <c r="C236" s="486"/>
      <c r="D236" s="486"/>
      <c r="E236" s="486"/>
      <c r="F236" s="486"/>
      <c r="G236" s="486"/>
      <c r="H236" s="486"/>
      <c r="I236" s="486"/>
      <c r="J236" s="486"/>
      <c r="K236" s="486"/>
      <c r="L236" s="486"/>
      <c r="M236" s="486"/>
      <c r="N236" s="486"/>
      <c r="O236" s="486"/>
      <c r="P236" s="486"/>
      <c r="Q236" s="486"/>
      <c r="R236" s="486"/>
      <c r="S236" s="486"/>
      <c r="T236" s="486"/>
      <c r="U236" s="486"/>
      <c r="V236" s="486"/>
      <c r="W236" s="486"/>
      <c r="X236" s="486"/>
      <c r="Y236" s="486"/>
      <c r="Z236" s="486"/>
    </row>
    <row r="237" spans="1:26" ht="15.75" customHeight="1" x14ac:dyDescent="0.2">
      <c r="A237" s="486"/>
      <c r="B237" s="486"/>
      <c r="C237" s="486"/>
      <c r="D237" s="486"/>
      <c r="E237" s="486"/>
      <c r="F237" s="486"/>
      <c r="G237" s="486"/>
      <c r="H237" s="486"/>
      <c r="I237" s="486"/>
      <c r="J237" s="486"/>
      <c r="K237" s="486"/>
      <c r="L237" s="486"/>
      <c r="M237" s="486"/>
      <c r="N237" s="486"/>
      <c r="O237" s="486"/>
      <c r="P237" s="486"/>
      <c r="Q237" s="486"/>
      <c r="R237" s="486"/>
      <c r="S237" s="486"/>
      <c r="T237" s="486"/>
      <c r="U237" s="486"/>
      <c r="V237" s="486"/>
      <c r="W237" s="486"/>
      <c r="X237" s="486"/>
      <c r="Y237" s="486"/>
      <c r="Z237" s="486"/>
    </row>
    <row r="238" spans="1:26" ht="15.75" customHeight="1" x14ac:dyDescent="0.2">
      <c r="A238" s="486"/>
      <c r="B238" s="486"/>
      <c r="C238" s="486"/>
      <c r="D238" s="486"/>
      <c r="E238" s="486"/>
      <c r="F238" s="486"/>
      <c r="G238" s="486"/>
      <c r="H238" s="486"/>
      <c r="I238" s="486"/>
      <c r="J238" s="486"/>
      <c r="K238" s="486"/>
      <c r="L238" s="486"/>
      <c r="M238" s="486"/>
      <c r="N238" s="486"/>
      <c r="O238" s="486"/>
      <c r="P238" s="486"/>
      <c r="Q238" s="486"/>
      <c r="R238" s="486"/>
      <c r="S238" s="486"/>
      <c r="T238" s="486"/>
      <c r="U238" s="486"/>
      <c r="V238" s="486"/>
      <c r="W238" s="486"/>
      <c r="X238" s="486"/>
      <c r="Y238" s="486"/>
      <c r="Z238" s="486"/>
    </row>
    <row r="239" spans="1:26" ht="15.75" customHeight="1" x14ac:dyDescent="0.2">
      <c r="A239" s="486"/>
      <c r="B239" s="486"/>
      <c r="C239" s="486"/>
      <c r="D239" s="486"/>
      <c r="E239" s="486"/>
      <c r="F239" s="486"/>
      <c r="G239" s="486"/>
      <c r="H239" s="486"/>
      <c r="I239" s="486"/>
      <c r="J239" s="486"/>
      <c r="K239" s="486"/>
      <c r="L239" s="486"/>
      <c r="M239" s="486"/>
      <c r="N239" s="486"/>
      <c r="O239" s="486"/>
      <c r="P239" s="486"/>
      <c r="Q239" s="486"/>
      <c r="R239" s="486"/>
      <c r="S239" s="486"/>
      <c r="T239" s="486"/>
      <c r="U239" s="486"/>
      <c r="V239" s="486"/>
      <c r="W239" s="486"/>
      <c r="X239" s="486"/>
      <c r="Y239" s="486"/>
      <c r="Z239" s="486"/>
    </row>
    <row r="240" spans="1:26" ht="15.75" customHeight="1" x14ac:dyDescent="0.2">
      <c r="A240" s="486"/>
      <c r="B240" s="486"/>
      <c r="C240" s="486"/>
      <c r="D240" s="486"/>
      <c r="E240" s="486"/>
      <c r="F240" s="486"/>
      <c r="G240" s="486"/>
      <c r="H240" s="486"/>
      <c r="I240" s="486"/>
      <c r="J240" s="486"/>
      <c r="K240" s="486"/>
      <c r="L240" s="486"/>
      <c r="M240" s="486"/>
      <c r="N240" s="486"/>
      <c r="O240" s="486"/>
      <c r="P240" s="486"/>
      <c r="Q240" s="486"/>
      <c r="R240" s="486"/>
      <c r="S240" s="486"/>
      <c r="T240" s="486"/>
      <c r="U240" s="486"/>
      <c r="V240" s="486"/>
      <c r="W240" s="486"/>
      <c r="X240" s="486"/>
      <c r="Y240" s="486"/>
      <c r="Z240" s="486"/>
    </row>
    <row r="241" spans="1:26" ht="15.75" customHeight="1" x14ac:dyDescent="0.2">
      <c r="A241" s="486"/>
      <c r="B241" s="486"/>
      <c r="C241" s="486"/>
      <c r="D241" s="486"/>
      <c r="E241" s="486"/>
      <c r="F241" s="486"/>
      <c r="G241" s="486"/>
      <c r="H241" s="486"/>
      <c r="I241" s="486"/>
      <c r="J241" s="486"/>
      <c r="K241" s="486"/>
      <c r="L241" s="486"/>
      <c r="M241" s="486"/>
      <c r="N241" s="486"/>
      <c r="O241" s="486"/>
      <c r="P241" s="486"/>
      <c r="Q241" s="486"/>
      <c r="R241" s="486"/>
      <c r="S241" s="486"/>
      <c r="T241" s="486"/>
      <c r="U241" s="486"/>
      <c r="V241" s="486"/>
      <c r="W241" s="486"/>
      <c r="X241" s="486"/>
      <c r="Y241" s="486"/>
      <c r="Z241" s="486"/>
    </row>
    <row r="242" spans="1:26" ht="15.75" customHeight="1" x14ac:dyDescent="0.2">
      <c r="A242" s="486"/>
      <c r="B242" s="486"/>
      <c r="C242" s="486"/>
      <c r="D242" s="486"/>
      <c r="E242" s="486"/>
      <c r="F242" s="486"/>
      <c r="G242" s="486"/>
      <c r="H242" s="486"/>
      <c r="I242" s="486"/>
      <c r="J242" s="486"/>
      <c r="K242" s="486"/>
      <c r="L242" s="486"/>
      <c r="M242" s="486"/>
      <c r="N242" s="486"/>
      <c r="O242" s="486"/>
      <c r="P242" s="486"/>
      <c r="Q242" s="486"/>
      <c r="R242" s="486"/>
      <c r="S242" s="486"/>
      <c r="T242" s="486"/>
      <c r="U242" s="486"/>
      <c r="V242" s="486"/>
      <c r="W242" s="486"/>
      <c r="X242" s="486"/>
      <c r="Y242" s="486"/>
      <c r="Z242" s="486"/>
    </row>
    <row r="243" spans="1:26" ht="15.75" customHeight="1" x14ac:dyDescent="0.2">
      <c r="A243" s="486"/>
      <c r="B243" s="486"/>
      <c r="C243" s="486"/>
      <c r="D243" s="486"/>
      <c r="E243" s="486"/>
      <c r="F243" s="486"/>
      <c r="G243" s="486"/>
      <c r="H243" s="486"/>
      <c r="I243" s="486"/>
      <c r="J243" s="486"/>
      <c r="K243" s="486"/>
      <c r="L243" s="486"/>
      <c r="M243" s="486"/>
      <c r="N243" s="486"/>
      <c r="O243" s="486"/>
      <c r="P243" s="486"/>
      <c r="Q243" s="486"/>
      <c r="R243" s="486"/>
      <c r="S243" s="486"/>
      <c r="T243" s="486"/>
      <c r="U243" s="486"/>
      <c r="V243" s="486"/>
      <c r="W243" s="486"/>
      <c r="X243" s="486"/>
      <c r="Y243" s="486"/>
      <c r="Z243" s="486"/>
    </row>
    <row r="244" spans="1:26" ht="15.75" customHeight="1" x14ac:dyDescent="0.2">
      <c r="A244" s="486"/>
      <c r="B244" s="486"/>
      <c r="C244" s="486"/>
      <c r="D244" s="486"/>
      <c r="E244" s="486"/>
      <c r="F244" s="486"/>
      <c r="G244" s="486"/>
      <c r="H244" s="486"/>
      <c r="I244" s="486"/>
      <c r="J244" s="486"/>
      <c r="K244" s="486"/>
      <c r="L244" s="486"/>
      <c r="M244" s="486"/>
      <c r="N244" s="486"/>
      <c r="O244" s="486"/>
      <c r="P244" s="486"/>
      <c r="Q244" s="486"/>
      <c r="R244" s="486"/>
      <c r="S244" s="486"/>
      <c r="T244" s="486"/>
      <c r="U244" s="486"/>
      <c r="V244" s="486"/>
      <c r="W244" s="486"/>
      <c r="X244" s="486"/>
      <c r="Y244" s="486"/>
      <c r="Z244" s="486"/>
    </row>
    <row r="245" spans="1:26" ht="15.75" customHeight="1" x14ac:dyDescent="0.2">
      <c r="A245" s="486"/>
      <c r="B245" s="486"/>
      <c r="C245" s="486"/>
      <c r="D245" s="486"/>
      <c r="E245" s="486"/>
      <c r="F245" s="486"/>
      <c r="G245" s="486"/>
      <c r="H245" s="486"/>
      <c r="I245" s="486"/>
      <c r="J245" s="486"/>
      <c r="K245" s="486"/>
      <c r="L245" s="486"/>
      <c r="M245" s="486"/>
      <c r="N245" s="486"/>
      <c r="O245" s="486"/>
      <c r="P245" s="486"/>
      <c r="Q245" s="486"/>
      <c r="R245" s="486"/>
      <c r="S245" s="486"/>
      <c r="T245" s="486"/>
      <c r="U245" s="486"/>
      <c r="V245" s="486"/>
      <c r="W245" s="486"/>
      <c r="X245" s="486"/>
      <c r="Y245" s="486"/>
      <c r="Z245" s="486"/>
    </row>
    <row r="246" spans="1:26" ht="15.75" customHeight="1" x14ac:dyDescent="0.2">
      <c r="A246" s="486"/>
      <c r="B246" s="486"/>
      <c r="C246" s="486"/>
      <c r="D246" s="486"/>
      <c r="E246" s="486"/>
      <c r="F246" s="486"/>
      <c r="G246" s="486"/>
      <c r="H246" s="486"/>
      <c r="I246" s="486"/>
      <c r="J246" s="486"/>
      <c r="K246" s="486"/>
      <c r="L246" s="486"/>
      <c r="M246" s="486"/>
      <c r="N246" s="486"/>
      <c r="O246" s="486"/>
      <c r="P246" s="486"/>
      <c r="Q246" s="486"/>
      <c r="R246" s="486"/>
      <c r="S246" s="486"/>
      <c r="T246" s="486"/>
      <c r="U246" s="486"/>
      <c r="V246" s="486"/>
      <c r="W246" s="486"/>
      <c r="X246" s="486"/>
      <c r="Y246" s="486"/>
      <c r="Z246" s="486"/>
    </row>
    <row r="247" spans="1:26" ht="15.75" customHeight="1" x14ac:dyDescent="0.2">
      <c r="A247" s="486"/>
      <c r="B247" s="486"/>
      <c r="C247" s="486"/>
      <c r="D247" s="486"/>
      <c r="E247" s="486"/>
      <c r="F247" s="486"/>
      <c r="G247" s="486"/>
      <c r="H247" s="486"/>
      <c r="I247" s="486"/>
      <c r="J247" s="486"/>
      <c r="K247" s="486"/>
      <c r="L247" s="486"/>
      <c r="M247" s="486"/>
      <c r="N247" s="486"/>
      <c r="O247" s="486"/>
      <c r="P247" s="486"/>
      <c r="Q247" s="486"/>
      <c r="R247" s="486"/>
      <c r="S247" s="486"/>
      <c r="T247" s="486"/>
      <c r="U247" s="486"/>
      <c r="V247" s="486"/>
      <c r="W247" s="486"/>
      <c r="X247" s="486"/>
      <c r="Y247" s="486"/>
      <c r="Z247" s="486"/>
    </row>
    <row r="248" spans="1:26" ht="15.75" customHeight="1" x14ac:dyDescent="0.2">
      <c r="A248" s="486"/>
      <c r="B248" s="486"/>
      <c r="C248" s="486"/>
      <c r="D248" s="486"/>
      <c r="E248" s="486"/>
      <c r="F248" s="486"/>
      <c r="G248" s="486"/>
      <c r="H248" s="486"/>
      <c r="I248" s="486"/>
      <c r="J248" s="486"/>
      <c r="K248" s="486"/>
      <c r="L248" s="486"/>
      <c r="M248" s="486"/>
      <c r="N248" s="486"/>
      <c r="O248" s="486"/>
      <c r="P248" s="486"/>
      <c r="Q248" s="486"/>
      <c r="R248" s="486"/>
      <c r="S248" s="486"/>
      <c r="T248" s="486"/>
      <c r="U248" s="486"/>
      <c r="V248" s="486"/>
      <c r="W248" s="486"/>
      <c r="X248" s="486"/>
      <c r="Y248" s="486"/>
      <c r="Z248" s="486"/>
    </row>
    <row r="249" spans="1:26" ht="15.75" customHeight="1" x14ac:dyDescent="0.2">
      <c r="A249" s="486"/>
      <c r="B249" s="486"/>
      <c r="C249" s="486"/>
      <c r="D249" s="486"/>
      <c r="E249" s="486"/>
      <c r="F249" s="486"/>
      <c r="G249" s="486"/>
      <c r="H249" s="486"/>
      <c r="I249" s="486"/>
      <c r="J249" s="486"/>
      <c r="K249" s="486"/>
      <c r="L249" s="486"/>
      <c r="M249" s="486"/>
      <c r="N249" s="486"/>
      <c r="O249" s="486"/>
      <c r="P249" s="486"/>
      <c r="Q249" s="486"/>
      <c r="R249" s="486"/>
      <c r="S249" s="486"/>
      <c r="T249" s="486"/>
      <c r="U249" s="486"/>
      <c r="V249" s="486"/>
      <c r="W249" s="486"/>
      <c r="X249" s="486"/>
      <c r="Y249" s="486"/>
      <c r="Z249" s="486"/>
    </row>
    <row r="250" spans="1:26" ht="15.75" customHeight="1" x14ac:dyDescent="0.2">
      <c r="A250" s="486"/>
      <c r="B250" s="486"/>
      <c r="C250" s="486"/>
      <c r="D250" s="486"/>
      <c r="E250" s="486"/>
      <c r="F250" s="486"/>
      <c r="G250" s="486"/>
      <c r="H250" s="486"/>
      <c r="I250" s="486"/>
      <c r="J250" s="486"/>
      <c r="K250" s="486"/>
      <c r="L250" s="486"/>
      <c r="M250" s="486"/>
      <c r="N250" s="486"/>
      <c r="O250" s="486"/>
      <c r="P250" s="486"/>
      <c r="Q250" s="486"/>
      <c r="R250" s="486"/>
      <c r="S250" s="486"/>
      <c r="T250" s="486"/>
      <c r="U250" s="486"/>
      <c r="V250" s="486"/>
      <c r="W250" s="486"/>
      <c r="X250" s="486"/>
      <c r="Y250" s="486"/>
      <c r="Z250" s="486"/>
    </row>
    <row r="251" spans="1:26" ht="15.75" customHeight="1" x14ac:dyDescent="0.2">
      <c r="A251" s="486"/>
      <c r="B251" s="486"/>
      <c r="C251" s="486"/>
      <c r="D251" s="486"/>
      <c r="E251" s="486"/>
      <c r="F251" s="486"/>
      <c r="G251" s="486"/>
      <c r="H251" s="486"/>
      <c r="I251" s="486"/>
      <c r="J251" s="486"/>
      <c r="K251" s="486"/>
      <c r="L251" s="486"/>
      <c r="M251" s="486"/>
      <c r="N251" s="486"/>
      <c r="O251" s="486"/>
      <c r="P251" s="486"/>
      <c r="Q251" s="486"/>
      <c r="R251" s="486"/>
      <c r="S251" s="486"/>
      <c r="T251" s="486"/>
      <c r="U251" s="486"/>
      <c r="V251" s="486"/>
      <c r="W251" s="486"/>
      <c r="X251" s="486"/>
      <c r="Y251" s="486"/>
      <c r="Z251" s="486"/>
    </row>
    <row r="252" spans="1:26" ht="15.75" customHeight="1" x14ac:dyDescent="0.2">
      <c r="A252" s="486"/>
      <c r="B252" s="486"/>
      <c r="C252" s="486"/>
      <c r="D252" s="486"/>
      <c r="E252" s="486"/>
      <c r="F252" s="486"/>
      <c r="G252" s="486"/>
      <c r="H252" s="486"/>
      <c r="I252" s="486"/>
      <c r="J252" s="486"/>
      <c r="K252" s="486"/>
      <c r="L252" s="486"/>
      <c r="M252" s="486"/>
      <c r="N252" s="486"/>
      <c r="O252" s="486"/>
      <c r="P252" s="486"/>
      <c r="Q252" s="486"/>
      <c r="R252" s="486"/>
      <c r="S252" s="486"/>
      <c r="T252" s="486"/>
      <c r="U252" s="486"/>
      <c r="V252" s="486"/>
      <c r="W252" s="486"/>
      <c r="X252" s="486"/>
      <c r="Y252" s="486"/>
      <c r="Z252" s="486"/>
    </row>
    <row r="253" spans="1:26" ht="15.75" customHeight="1" x14ac:dyDescent="0.2">
      <c r="A253" s="486"/>
      <c r="B253" s="486"/>
      <c r="C253" s="486"/>
      <c r="D253" s="486"/>
      <c r="E253" s="486"/>
      <c r="F253" s="486"/>
      <c r="G253" s="486"/>
      <c r="H253" s="486"/>
      <c r="I253" s="486"/>
      <c r="J253" s="486"/>
      <c r="K253" s="486"/>
      <c r="L253" s="486"/>
      <c r="M253" s="486"/>
      <c r="N253" s="486"/>
      <c r="O253" s="486"/>
      <c r="P253" s="486"/>
      <c r="Q253" s="486"/>
      <c r="R253" s="486"/>
      <c r="S253" s="486"/>
      <c r="T253" s="486"/>
      <c r="U253" s="486"/>
      <c r="V253" s="486"/>
      <c r="W253" s="486"/>
      <c r="X253" s="486"/>
      <c r="Y253" s="486"/>
      <c r="Z253" s="486"/>
    </row>
    <row r="254" spans="1:26" ht="15.75" customHeight="1" x14ac:dyDescent="0.2">
      <c r="A254" s="486"/>
      <c r="B254" s="486"/>
      <c r="C254" s="486"/>
      <c r="D254" s="486"/>
      <c r="E254" s="486"/>
      <c r="F254" s="486"/>
      <c r="G254" s="486"/>
      <c r="H254" s="486"/>
      <c r="I254" s="486"/>
      <c r="J254" s="486"/>
      <c r="K254" s="486"/>
      <c r="L254" s="486"/>
      <c r="M254" s="486"/>
      <c r="N254" s="486"/>
      <c r="O254" s="486"/>
      <c r="P254" s="486"/>
      <c r="Q254" s="486"/>
      <c r="R254" s="486"/>
      <c r="S254" s="486"/>
      <c r="T254" s="486"/>
      <c r="U254" s="486"/>
      <c r="V254" s="486"/>
      <c r="W254" s="486"/>
      <c r="X254" s="486"/>
      <c r="Y254" s="486"/>
      <c r="Z254" s="486"/>
    </row>
    <row r="255" spans="1:26" ht="15.75" customHeight="1" x14ac:dyDescent="0.2">
      <c r="A255" s="486"/>
      <c r="B255" s="486"/>
      <c r="C255" s="486"/>
      <c r="D255" s="486"/>
      <c r="E255" s="486"/>
      <c r="F255" s="486"/>
      <c r="G255" s="486"/>
      <c r="H255" s="486"/>
      <c r="I255" s="486"/>
      <c r="J255" s="486"/>
      <c r="K255" s="486"/>
      <c r="L255" s="486"/>
      <c r="M255" s="486"/>
      <c r="N255" s="486"/>
      <c r="O255" s="486"/>
      <c r="P255" s="486"/>
      <c r="Q255" s="486"/>
      <c r="R255" s="486"/>
      <c r="S255" s="486"/>
      <c r="T255" s="486"/>
      <c r="U255" s="486"/>
      <c r="V255" s="486"/>
      <c r="W255" s="486"/>
      <c r="X255" s="486"/>
      <c r="Y255" s="486"/>
      <c r="Z255" s="486"/>
    </row>
    <row r="256" spans="1:26" ht="15.75" customHeight="1" x14ac:dyDescent="0.2">
      <c r="A256" s="486"/>
      <c r="B256" s="486"/>
      <c r="C256" s="486"/>
      <c r="D256" s="486"/>
      <c r="E256" s="486"/>
      <c r="F256" s="486"/>
      <c r="G256" s="486"/>
      <c r="H256" s="486"/>
      <c r="I256" s="486"/>
      <c r="J256" s="486"/>
      <c r="K256" s="486"/>
      <c r="L256" s="486"/>
      <c r="M256" s="486"/>
      <c r="N256" s="486"/>
      <c r="O256" s="486"/>
      <c r="P256" s="486"/>
      <c r="Q256" s="486"/>
      <c r="R256" s="486"/>
      <c r="S256" s="486"/>
      <c r="T256" s="486"/>
      <c r="U256" s="486"/>
      <c r="V256" s="486"/>
      <c r="W256" s="486"/>
      <c r="X256" s="486"/>
      <c r="Y256" s="486"/>
      <c r="Z256" s="486"/>
    </row>
    <row r="257" spans="1:26" ht="15.75" customHeight="1" x14ac:dyDescent="0.2">
      <c r="A257" s="486"/>
      <c r="B257" s="486"/>
      <c r="C257" s="486"/>
      <c r="D257" s="486"/>
      <c r="E257" s="486"/>
      <c r="F257" s="486"/>
      <c r="G257" s="486"/>
      <c r="H257" s="486"/>
      <c r="I257" s="486"/>
      <c r="J257" s="486"/>
      <c r="K257" s="486"/>
      <c r="L257" s="486"/>
      <c r="M257" s="486"/>
      <c r="N257" s="486"/>
      <c r="O257" s="486"/>
      <c r="P257" s="486"/>
      <c r="Q257" s="486"/>
      <c r="R257" s="486"/>
      <c r="S257" s="486"/>
      <c r="T257" s="486"/>
      <c r="U257" s="486"/>
      <c r="V257" s="486"/>
      <c r="W257" s="486"/>
      <c r="X257" s="486"/>
      <c r="Y257" s="486"/>
      <c r="Z257" s="486"/>
    </row>
    <row r="258" spans="1:26" ht="15.75" customHeight="1" x14ac:dyDescent="0.2">
      <c r="A258" s="486"/>
      <c r="B258" s="486"/>
      <c r="C258" s="486"/>
      <c r="D258" s="486"/>
      <c r="E258" s="486"/>
      <c r="F258" s="486"/>
      <c r="G258" s="486"/>
      <c r="H258" s="486"/>
      <c r="I258" s="486"/>
      <c r="J258" s="486"/>
      <c r="K258" s="486"/>
      <c r="L258" s="486"/>
      <c r="M258" s="486"/>
      <c r="N258" s="486"/>
      <c r="O258" s="486"/>
      <c r="P258" s="486"/>
      <c r="Q258" s="486"/>
      <c r="R258" s="486"/>
      <c r="S258" s="486"/>
      <c r="T258" s="486"/>
      <c r="U258" s="486"/>
      <c r="V258" s="486"/>
      <c r="W258" s="486"/>
      <c r="X258" s="486"/>
      <c r="Y258" s="486"/>
      <c r="Z258" s="486"/>
    </row>
    <row r="259" spans="1:26" ht="15.75" customHeight="1" x14ac:dyDescent="0.2">
      <c r="A259" s="486"/>
      <c r="B259" s="486"/>
      <c r="C259" s="486"/>
      <c r="D259" s="486"/>
      <c r="E259" s="486"/>
      <c r="F259" s="486"/>
      <c r="G259" s="486"/>
      <c r="H259" s="486"/>
      <c r="I259" s="486"/>
      <c r="J259" s="486"/>
      <c r="K259" s="486"/>
      <c r="L259" s="486"/>
      <c r="M259" s="486"/>
      <c r="N259" s="486"/>
      <c r="O259" s="486"/>
      <c r="P259" s="486"/>
      <c r="Q259" s="486"/>
      <c r="R259" s="486"/>
      <c r="S259" s="486"/>
      <c r="T259" s="486"/>
      <c r="U259" s="486"/>
      <c r="V259" s="486"/>
      <c r="W259" s="486"/>
      <c r="X259" s="486"/>
      <c r="Y259" s="486"/>
      <c r="Z259" s="486"/>
    </row>
    <row r="260" spans="1:26" ht="15.75" customHeight="1" x14ac:dyDescent="0.2">
      <c r="A260" s="486"/>
      <c r="B260" s="486"/>
      <c r="C260" s="486"/>
      <c r="D260" s="486"/>
      <c r="E260" s="486"/>
      <c r="F260" s="486"/>
      <c r="G260" s="486"/>
      <c r="H260" s="486"/>
      <c r="I260" s="486"/>
      <c r="J260" s="486"/>
      <c r="K260" s="486"/>
      <c r="L260" s="486"/>
      <c r="M260" s="486"/>
      <c r="N260" s="486"/>
      <c r="O260" s="486"/>
      <c r="P260" s="486"/>
      <c r="Q260" s="486"/>
      <c r="R260" s="486"/>
      <c r="S260" s="486"/>
      <c r="T260" s="486"/>
      <c r="U260" s="486"/>
      <c r="V260" s="486"/>
      <c r="W260" s="486"/>
      <c r="X260" s="486"/>
      <c r="Y260" s="486"/>
      <c r="Z260" s="486"/>
    </row>
    <row r="261" spans="1:26" ht="15.75" customHeight="1" x14ac:dyDescent="0.2">
      <c r="A261" s="486"/>
      <c r="B261" s="486"/>
      <c r="C261" s="486"/>
      <c r="D261" s="486"/>
      <c r="E261" s="486"/>
      <c r="F261" s="486"/>
      <c r="G261" s="486"/>
      <c r="H261" s="486"/>
      <c r="I261" s="486"/>
      <c r="J261" s="486"/>
      <c r="K261" s="486"/>
      <c r="L261" s="486"/>
      <c r="M261" s="486"/>
      <c r="N261" s="486"/>
      <c r="O261" s="486"/>
      <c r="P261" s="486"/>
      <c r="Q261" s="486"/>
      <c r="R261" s="486"/>
      <c r="S261" s="486"/>
      <c r="T261" s="486"/>
      <c r="U261" s="486"/>
      <c r="V261" s="486"/>
      <c r="W261" s="486"/>
      <c r="X261" s="486"/>
      <c r="Y261" s="486"/>
      <c r="Z261" s="486"/>
    </row>
    <row r="262" spans="1:26" ht="15.75" customHeight="1" x14ac:dyDescent="0.2">
      <c r="A262" s="486"/>
      <c r="B262" s="486"/>
      <c r="C262" s="486"/>
      <c r="D262" s="486"/>
      <c r="E262" s="486"/>
      <c r="F262" s="486"/>
      <c r="G262" s="486"/>
      <c r="H262" s="486"/>
      <c r="I262" s="486"/>
      <c r="J262" s="486"/>
      <c r="K262" s="486"/>
      <c r="L262" s="486"/>
      <c r="M262" s="486"/>
      <c r="N262" s="486"/>
      <c r="O262" s="486"/>
      <c r="P262" s="486"/>
      <c r="Q262" s="486"/>
      <c r="R262" s="486"/>
      <c r="S262" s="486"/>
      <c r="T262" s="486"/>
      <c r="U262" s="486"/>
      <c r="V262" s="486"/>
      <c r="W262" s="486"/>
      <c r="X262" s="486"/>
      <c r="Y262" s="486"/>
      <c r="Z262" s="486"/>
    </row>
    <row r="263" spans="1:26" ht="15.75" customHeight="1" x14ac:dyDescent="0.2">
      <c r="A263" s="486"/>
      <c r="B263" s="486"/>
      <c r="C263" s="486"/>
      <c r="D263" s="486"/>
      <c r="E263" s="486"/>
      <c r="F263" s="486"/>
      <c r="G263" s="486"/>
      <c r="H263" s="486"/>
      <c r="I263" s="486"/>
      <c r="J263" s="486"/>
      <c r="K263" s="486"/>
      <c r="L263" s="486"/>
      <c r="M263" s="486"/>
      <c r="N263" s="486"/>
      <c r="O263" s="486"/>
      <c r="P263" s="486"/>
      <c r="Q263" s="486"/>
      <c r="R263" s="486"/>
      <c r="S263" s="486"/>
      <c r="T263" s="486"/>
      <c r="U263" s="486"/>
      <c r="V263" s="486"/>
      <c r="W263" s="486"/>
      <c r="X263" s="486"/>
      <c r="Y263" s="486"/>
      <c r="Z263" s="486"/>
    </row>
    <row r="264" spans="1:26" ht="15.75" customHeight="1" x14ac:dyDescent="0.2">
      <c r="A264" s="486"/>
      <c r="B264" s="486"/>
      <c r="C264" s="486"/>
      <c r="D264" s="486"/>
      <c r="E264" s="486"/>
      <c r="F264" s="486"/>
      <c r="G264" s="486"/>
      <c r="H264" s="486"/>
      <c r="I264" s="486"/>
      <c r="J264" s="486"/>
      <c r="K264" s="486"/>
      <c r="L264" s="486"/>
      <c r="M264" s="486"/>
      <c r="N264" s="486"/>
      <c r="O264" s="486"/>
      <c r="P264" s="486"/>
      <c r="Q264" s="486"/>
      <c r="R264" s="486"/>
      <c r="S264" s="486"/>
      <c r="T264" s="486"/>
      <c r="U264" s="486"/>
      <c r="V264" s="486"/>
      <c r="W264" s="486"/>
      <c r="X264" s="486"/>
      <c r="Y264" s="486"/>
      <c r="Z264" s="486"/>
    </row>
    <row r="265" spans="1:26" ht="15.75" customHeight="1" x14ac:dyDescent="0.2">
      <c r="A265" s="486"/>
      <c r="B265" s="486"/>
      <c r="C265" s="486"/>
      <c r="D265" s="486"/>
      <c r="E265" s="486"/>
      <c r="F265" s="486"/>
      <c r="G265" s="486"/>
      <c r="H265" s="486"/>
      <c r="I265" s="486"/>
      <c r="J265" s="486"/>
      <c r="K265" s="486"/>
      <c r="L265" s="486"/>
      <c r="M265" s="486"/>
      <c r="N265" s="486"/>
      <c r="O265" s="486"/>
      <c r="P265" s="486"/>
      <c r="Q265" s="486"/>
      <c r="R265" s="486"/>
      <c r="S265" s="486"/>
      <c r="T265" s="486"/>
      <c r="U265" s="486"/>
      <c r="V265" s="486"/>
      <c r="W265" s="486"/>
      <c r="X265" s="486"/>
      <c r="Y265" s="486"/>
      <c r="Z265" s="486"/>
    </row>
    <row r="266" spans="1:26" ht="15.75" customHeight="1" x14ac:dyDescent="0.2">
      <c r="A266" s="486"/>
      <c r="B266" s="486"/>
      <c r="C266" s="486"/>
      <c r="D266" s="486"/>
      <c r="E266" s="486"/>
      <c r="F266" s="486"/>
      <c r="G266" s="486"/>
      <c r="H266" s="486"/>
      <c r="I266" s="486"/>
      <c r="J266" s="486"/>
      <c r="K266" s="486"/>
      <c r="L266" s="486"/>
      <c r="M266" s="486"/>
      <c r="N266" s="486"/>
      <c r="O266" s="486"/>
      <c r="P266" s="486"/>
      <c r="Q266" s="486"/>
      <c r="R266" s="486"/>
      <c r="S266" s="486"/>
      <c r="T266" s="486"/>
      <c r="U266" s="486"/>
      <c r="V266" s="486"/>
      <c r="W266" s="486"/>
      <c r="X266" s="486"/>
      <c r="Y266" s="486"/>
      <c r="Z266" s="486"/>
    </row>
    <row r="267" spans="1:26" ht="15.75" customHeight="1" x14ac:dyDescent="0.2">
      <c r="A267" s="486"/>
      <c r="B267" s="486"/>
      <c r="C267" s="486"/>
      <c r="D267" s="486"/>
      <c r="E267" s="486"/>
      <c r="F267" s="486"/>
      <c r="G267" s="486"/>
      <c r="H267" s="486"/>
      <c r="I267" s="486"/>
      <c r="J267" s="486"/>
      <c r="K267" s="486"/>
      <c r="L267" s="486"/>
      <c r="M267" s="486"/>
      <c r="N267" s="486"/>
      <c r="O267" s="486"/>
      <c r="P267" s="486"/>
      <c r="Q267" s="486"/>
      <c r="R267" s="486"/>
      <c r="S267" s="486"/>
      <c r="T267" s="486"/>
      <c r="U267" s="486"/>
      <c r="V267" s="486"/>
      <c r="W267" s="486"/>
      <c r="X267" s="486"/>
      <c r="Y267" s="486"/>
      <c r="Z267" s="486"/>
    </row>
    <row r="268" spans="1:26" ht="15.75" customHeight="1" x14ac:dyDescent="0.2">
      <c r="A268" s="486"/>
      <c r="B268" s="486"/>
      <c r="C268" s="486"/>
      <c r="D268" s="486"/>
      <c r="E268" s="486"/>
      <c r="F268" s="486"/>
      <c r="G268" s="486"/>
      <c r="H268" s="486"/>
      <c r="I268" s="486"/>
      <c r="J268" s="486"/>
      <c r="K268" s="486"/>
      <c r="L268" s="486"/>
      <c r="M268" s="486"/>
      <c r="N268" s="486"/>
      <c r="O268" s="486"/>
      <c r="P268" s="486"/>
      <c r="Q268" s="486"/>
      <c r="R268" s="486"/>
      <c r="S268" s="486"/>
      <c r="T268" s="486"/>
      <c r="U268" s="486"/>
      <c r="V268" s="486"/>
      <c r="W268" s="486"/>
      <c r="X268" s="486"/>
      <c r="Y268" s="486"/>
      <c r="Z268" s="486"/>
    </row>
    <row r="269" spans="1:26" ht="15.75" customHeight="1" x14ac:dyDescent="0.2">
      <c r="A269" s="486"/>
      <c r="B269" s="486"/>
      <c r="C269" s="486"/>
      <c r="D269" s="486"/>
      <c r="E269" s="486"/>
      <c r="F269" s="486"/>
      <c r="G269" s="486"/>
      <c r="H269" s="486"/>
      <c r="I269" s="486"/>
      <c r="J269" s="486"/>
      <c r="K269" s="486"/>
      <c r="L269" s="486"/>
      <c r="M269" s="486"/>
      <c r="N269" s="486"/>
      <c r="O269" s="486"/>
      <c r="P269" s="486"/>
      <c r="Q269" s="486"/>
      <c r="R269" s="486"/>
      <c r="S269" s="486"/>
      <c r="T269" s="486"/>
      <c r="U269" s="486"/>
      <c r="V269" s="486"/>
      <c r="W269" s="486"/>
      <c r="X269" s="486"/>
      <c r="Y269" s="486"/>
      <c r="Z269" s="486"/>
    </row>
    <row r="270" spans="1:26" ht="15.75" customHeight="1" x14ac:dyDescent="0.2">
      <c r="A270" s="486"/>
      <c r="B270" s="486"/>
      <c r="C270" s="486"/>
      <c r="D270" s="486"/>
      <c r="E270" s="486"/>
      <c r="F270" s="486"/>
      <c r="G270" s="486"/>
      <c r="H270" s="486"/>
      <c r="I270" s="486"/>
      <c r="J270" s="486"/>
      <c r="K270" s="486"/>
      <c r="L270" s="486"/>
      <c r="M270" s="486"/>
      <c r="N270" s="486"/>
      <c r="O270" s="486"/>
      <c r="P270" s="486"/>
      <c r="Q270" s="486"/>
      <c r="R270" s="486"/>
      <c r="S270" s="486"/>
      <c r="T270" s="486"/>
      <c r="U270" s="486"/>
      <c r="V270" s="486"/>
      <c r="W270" s="486"/>
      <c r="X270" s="486"/>
      <c r="Y270" s="486"/>
      <c r="Z270" s="486"/>
    </row>
    <row r="271" spans="1:26" ht="15.75" customHeight="1" x14ac:dyDescent="0.2">
      <c r="A271" s="486"/>
      <c r="B271" s="486"/>
      <c r="C271" s="486"/>
      <c r="D271" s="486"/>
      <c r="E271" s="486"/>
      <c r="F271" s="486"/>
      <c r="G271" s="486"/>
      <c r="H271" s="486"/>
      <c r="I271" s="486"/>
      <c r="J271" s="486"/>
      <c r="K271" s="486"/>
      <c r="L271" s="486"/>
      <c r="M271" s="486"/>
      <c r="N271" s="486"/>
      <c r="O271" s="486"/>
      <c r="P271" s="486"/>
      <c r="Q271" s="486"/>
      <c r="R271" s="486"/>
      <c r="S271" s="486"/>
      <c r="T271" s="486"/>
      <c r="U271" s="486"/>
      <c r="V271" s="486"/>
      <c r="W271" s="486"/>
      <c r="X271" s="486"/>
      <c r="Y271" s="486"/>
      <c r="Z271" s="486"/>
    </row>
    <row r="272" spans="1:26" ht="15.75" customHeight="1" x14ac:dyDescent="0.2">
      <c r="A272" s="486"/>
      <c r="B272" s="486"/>
      <c r="C272" s="486"/>
      <c r="D272" s="486"/>
      <c r="E272" s="486"/>
      <c r="F272" s="486"/>
      <c r="G272" s="486"/>
      <c r="H272" s="486"/>
      <c r="I272" s="486"/>
      <c r="J272" s="486"/>
      <c r="K272" s="486"/>
      <c r="L272" s="486"/>
      <c r="M272" s="486"/>
      <c r="N272" s="486"/>
      <c r="O272" s="486"/>
      <c r="P272" s="486"/>
      <c r="Q272" s="486"/>
      <c r="R272" s="486"/>
      <c r="S272" s="486"/>
      <c r="T272" s="486"/>
      <c r="U272" s="486"/>
      <c r="V272" s="486"/>
      <c r="W272" s="486"/>
      <c r="X272" s="486"/>
      <c r="Y272" s="486"/>
      <c r="Z272" s="486"/>
    </row>
    <row r="273" spans="1:26" ht="15.75" customHeight="1" x14ac:dyDescent="0.2">
      <c r="A273" s="486"/>
      <c r="B273" s="486"/>
      <c r="C273" s="486"/>
      <c r="D273" s="486"/>
      <c r="E273" s="486"/>
      <c r="F273" s="486"/>
      <c r="G273" s="486"/>
      <c r="H273" s="486"/>
      <c r="I273" s="486"/>
      <c r="J273" s="486"/>
      <c r="K273" s="486"/>
      <c r="L273" s="486"/>
      <c r="M273" s="486"/>
      <c r="N273" s="486"/>
      <c r="O273" s="486"/>
      <c r="P273" s="486"/>
      <c r="Q273" s="486"/>
      <c r="R273" s="486"/>
      <c r="S273" s="486"/>
      <c r="T273" s="486"/>
      <c r="U273" s="486"/>
      <c r="V273" s="486"/>
      <c r="W273" s="486"/>
      <c r="X273" s="486"/>
      <c r="Y273" s="486"/>
      <c r="Z273" s="486"/>
    </row>
    <row r="274" spans="1:26" ht="15.75" customHeight="1" x14ac:dyDescent="0.2">
      <c r="A274" s="486"/>
      <c r="B274" s="486"/>
      <c r="C274" s="486"/>
      <c r="D274" s="486"/>
      <c r="E274" s="486"/>
      <c r="F274" s="486"/>
      <c r="G274" s="486"/>
      <c r="H274" s="486"/>
      <c r="I274" s="486"/>
      <c r="J274" s="486"/>
      <c r="K274" s="486"/>
      <c r="L274" s="486"/>
      <c r="M274" s="486"/>
      <c r="N274" s="486"/>
      <c r="O274" s="486"/>
      <c r="P274" s="486"/>
      <c r="Q274" s="486"/>
      <c r="R274" s="486"/>
      <c r="S274" s="486"/>
      <c r="T274" s="486"/>
      <c r="U274" s="486"/>
      <c r="V274" s="486"/>
      <c r="W274" s="486"/>
      <c r="X274" s="486"/>
      <c r="Y274" s="486"/>
      <c r="Z274" s="486"/>
    </row>
    <row r="275" spans="1:26" ht="15.75" customHeight="1" x14ac:dyDescent="0.2">
      <c r="A275" s="486"/>
      <c r="B275" s="486"/>
      <c r="C275" s="486"/>
      <c r="D275" s="486"/>
      <c r="E275" s="486"/>
      <c r="F275" s="486"/>
      <c r="G275" s="486"/>
      <c r="H275" s="486"/>
      <c r="I275" s="486"/>
      <c r="J275" s="486"/>
      <c r="K275" s="486"/>
      <c r="L275" s="486"/>
      <c r="M275" s="486"/>
      <c r="N275" s="486"/>
      <c r="O275" s="486"/>
      <c r="P275" s="486"/>
      <c r="Q275" s="486"/>
      <c r="R275" s="486"/>
      <c r="S275" s="486"/>
      <c r="T275" s="486"/>
      <c r="U275" s="486"/>
      <c r="V275" s="486"/>
      <c r="W275" s="486"/>
      <c r="X275" s="486"/>
      <c r="Y275" s="486"/>
      <c r="Z275" s="486"/>
    </row>
    <row r="276" spans="1:26" ht="15.75" customHeight="1" x14ac:dyDescent="0.2">
      <c r="A276" s="486"/>
      <c r="B276" s="486"/>
      <c r="C276" s="486"/>
      <c r="D276" s="486"/>
      <c r="E276" s="486"/>
      <c r="F276" s="486"/>
      <c r="G276" s="486"/>
      <c r="H276" s="486"/>
      <c r="I276" s="486"/>
      <c r="J276" s="486"/>
      <c r="K276" s="486"/>
      <c r="L276" s="486"/>
      <c r="M276" s="486"/>
      <c r="N276" s="486"/>
      <c r="O276" s="486"/>
      <c r="P276" s="486"/>
      <c r="Q276" s="486"/>
      <c r="R276" s="486"/>
      <c r="S276" s="486"/>
      <c r="T276" s="486"/>
      <c r="U276" s="486"/>
      <c r="V276" s="486"/>
      <c r="W276" s="486"/>
      <c r="X276" s="486"/>
      <c r="Y276" s="486"/>
      <c r="Z276" s="486"/>
    </row>
    <row r="277" spans="1:26" ht="15.75" customHeight="1" x14ac:dyDescent="0.2">
      <c r="A277" s="486"/>
      <c r="B277" s="486"/>
      <c r="C277" s="486"/>
      <c r="D277" s="486"/>
      <c r="E277" s="486"/>
      <c r="F277" s="486"/>
      <c r="G277" s="486"/>
      <c r="H277" s="486"/>
      <c r="I277" s="486"/>
      <c r="J277" s="486"/>
      <c r="K277" s="486"/>
      <c r="L277" s="486"/>
      <c r="M277" s="486"/>
      <c r="N277" s="486"/>
      <c r="O277" s="486"/>
      <c r="P277" s="486"/>
      <c r="Q277" s="486"/>
      <c r="R277" s="486"/>
      <c r="S277" s="486"/>
      <c r="T277" s="486"/>
      <c r="U277" s="486"/>
      <c r="V277" s="486"/>
      <c r="W277" s="486"/>
      <c r="X277" s="486"/>
      <c r="Y277" s="486"/>
      <c r="Z277" s="486"/>
    </row>
    <row r="278" spans="1:26" ht="15.75" customHeight="1" x14ac:dyDescent="0.2">
      <c r="A278" s="486"/>
      <c r="B278" s="486"/>
      <c r="C278" s="486"/>
      <c r="D278" s="486"/>
      <c r="E278" s="486"/>
      <c r="F278" s="486"/>
      <c r="G278" s="486"/>
      <c r="H278" s="486"/>
      <c r="I278" s="486"/>
      <c r="J278" s="486"/>
      <c r="K278" s="486"/>
      <c r="L278" s="486"/>
      <c r="M278" s="486"/>
      <c r="N278" s="486"/>
      <c r="O278" s="486"/>
      <c r="P278" s="486"/>
      <c r="Q278" s="486"/>
      <c r="R278" s="486"/>
      <c r="S278" s="486"/>
      <c r="T278" s="486"/>
      <c r="U278" s="486"/>
      <c r="V278" s="486"/>
      <c r="W278" s="486"/>
      <c r="X278" s="486"/>
      <c r="Y278" s="486"/>
      <c r="Z278" s="486"/>
    </row>
    <row r="279" spans="1:26" ht="15.75" customHeight="1" x14ac:dyDescent="0.2">
      <c r="A279" s="486"/>
      <c r="B279" s="486"/>
      <c r="C279" s="486"/>
      <c r="D279" s="486"/>
      <c r="E279" s="486"/>
      <c r="F279" s="486"/>
      <c r="G279" s="486"/>
      <c r="H279" s="486"/>
      <c r="I279" s="486"/>
      <c r="J279" s="486"/>
      <c r="K279" s="486"/>
      <c r="L279" s="486"/>
      <c r="M279" s="486"/>
      <c r="N279" s="486"/>
      <c r="O279" s="486"/>
      <c r="P279" s="486"/>
      <c r="Q279" s="486"/>
      <c r="R279" s="486"/>
      <c r="S279" s="486"/>
      <c r="T279" s="486"/>
      <c r="U279" s="486"/>
      <c r="V279" s="486"/>
      <c r="W279" s="486"/>
      <c r="X279" s="486"/>
      <c r="Y279" s="486"/>
      <c r="Z279" s="486"/>
    </row>
    <row r="280" spans="1:26" ht="15.75" customHeight="1" x14ac:dyDescent="0.2">
      <c r="A280" s="486"/>
      <c r="B280" s="486"/>
      <c r="C280" s="486"/>
      <c r="D280" s="486"/>
      <c r="E280" s="486"/>
      <c r="F280" s="486"/>
      <c r="G280" s="486"/>
      <c r="H280" s="486"/>
      <c r="I280" s="486"/>
      <c r="J280" s="486"/>
      <c r="K280" s="486"/>
      <c r="L280" s="486"/>
      <c r="M280" s="486"/>
      <c r="N280" s="486"/>
      <c r="O280" s="486"/>
      <c r="P280" s="486"/>
      <c r="Q280" s="486"/>
      <c r="R280" s="486"/>
      <c r="S280" s="486"/>
      <c r="T280" s="486"/>
      <c r="U280" s="486"/>
      <c r="V280" s="486"/>
      <c r="W280" s="486"/>
      <c r="X280" s="486"/>
      <c r="Y280" s="486"/>
      <c r="Z280" s="486"/>
    </row>
    <row r="281" spans="1:26" ht="15.75" customHeight="1" x14ac:dyDescent="0.2">
      <c r="A281" s="486"/>
      <c r="B281" s="486"/>
      <c r="C281" s="486"/>
      <c r="D281" s="486"/>
      <c r="E281" s="486"/>
      <c r="F281" s="486"/>
      <c r="G281" s="486"/>
      <c r="H281" s="486"/>
      <c r="I281" s="486"/>
      <c r="J281" s="486"/>
      <c r="K281" s="486"/>
      <c r="L281" s="486"/>
      <c r="M281" s="486"/>
      <c r="N281" s="486"/>
      <c r="O281" s="486"/>
      <c r="P281" s="486"/>
      <c r="Q281" s="486"/>
      <c r="R281" s="486"/>
      <c r="S281" s="486"/>
      <c r="T281" s="486"/>
      <c r="U281" s="486"/>
      <c r="V281" s="486"/>
      <c r="W281" s="486"/>
      <c r="X281" s="486"/>
      <c r="Y281" s="486"/>
      <c r="Z281" s="486"/>
    </row>
    <row r="282" spans="1:26" ht="15.75" customHeight="1" x14ac:dyDescent="0.2">
      <c r="A282" s="486"/>
      <c r="B282" s="486"/>
      <c r="C282" s="486"/>
      <c r="D282" s="486"/>
      <c r="E282" s="486"/>
      <c r="F282" s="486"/>
      <c r="G282" s="486"/>
      <c r="H282" s="486"/>
      <c r="I282" s="486"/>
      <c r="J282" s="486"/>
      <c r="K282" s="486"/>
      <c r="L282" s="486"/>
      <c r="M282" s="486"/>
      <c r="N282" s="486"/>
      <c r="O282" s="486"/>
      <c r="P282" s="486"/>
      <c r="Q282" s="486"/>
      <c r="R282" s="486"/>
      <c r="S282" s="486"/>
      <c r="T282" s="486"/>
      <c r="U282" s="486"/>
      <c r="V282" s="486"/>
      <c r="W282" s="486"/>
      <c r="X282" s="486"/>
      <c r="Y282" s="486"/>
      <c r="Z282" s="486"/>
    </row>
    <row r="283" spans="1:26" ht="15.75" customHeight="1" x14ac:dyDescent="0.2">
      <c r="A283" s="486"/>
      <c r="B283" s="486"/>
      <c r="C283" s="486"/>
      <c r="D283" s="486"/>
      <c r="E283" s="486"/>
      <c r="F283" s="486"/>
      <c r="G283" s="486"/>
      <c r="H283" s="486"/>
      <c r="I283" s="486"/>
      <c r="J283" s="486"/>
      <c r="K283" s="486"/>
      <c r="L283" s="486"/>
      <c r="M283" s="486"/>
      <c r="N283" s="486"/>
      <c r="O283" s="486"/>
      <c r="P283" s="486"/>
      <c r="Q283" s="486"/>
      <c r="R283" s="486"/>
      <c r="S283" s="486"/>
      <c r="T283" s="486"/>
      <c r="U283" s="486"/>
      <c r="V283" s="486"/>
      <c r="W283" s="486"/>
      <c r="X283" s="486"/>
      <c r="Y283" s="486"/>
      <c r="Z283" s="486"/>
    </row>
    <row r="284" spans="1:26" ht="15.75" customHeight="1" x14ac:dyDescent="0.2">
      <c r="A284" s="486"/>
      <c r="B284" s="486"/>
      <c r="C284" s="486"/>
      <c r="D284" s="486"/>
      <c r="E284" s="486"/>
      <c r="F284" s="486"/>
      <c r="G284" s="486"/>
      <c r="H284" s="486"/>
      <c r="I284" s="486"/>
      <c r="J284" s="486"/>
      <c r="K284" s="486"/>
      <c r="L284" s="486"/>
      <c r="M284" s="486"/>
      <c r="N284" s="486"/>
      <c r="O284" s="486"/>
      <c r="P284" s="486"/>
      <c r="Q284" s="486"/>
      <c r="R284" s="486"/>
      <c r="S284" s="486"/>
      <c r="T284" s="486"/>
      <c r="U284" s="486"/>
      <c r="V284" s="486"/>
      <c r="W284" s="486"/>
      <c r="X284" s="486"/>
      <c r="Y284" s="486"/>
      <c r="Z284" s="486"/>
    </row>
    <row r="285" spans="1:26" ht="15.75" customHeight="1" x14ac:dyDescent="0.2">
      <c r="A285" s="486"/>
      <c r="B285" s="486"/>
      <c r="C285" s="486"/>
      <c r="D285" s="486"/>
      <c r="E285" s="486"/>
      <c r="F285" s="486"/>
      <c r="G285" s="486"/>
      <c r="H285" s="486"/>
      <c r="I285" s="486"/>
      <c r="J285" s="486"/>
      <c r="K285" s="486"/>
      <c r="L285" s="486"/>
      <c r="M285" s="486"/>
      <c r="N285" s="486"/>
      <c r="O285" s="486"/>
      <c r="P285" s="486"/>
      <c r="Q285" s="486"/>
      <c r="R285" s="486"/>
      <c r="S285" s="486"/>
      <c r="T285" s="486"/>
      <c r="U285" s="486"/>
      <c r="V285" s="486"/>
      <c r="W285" s="486"/>
      <c r="X285" s="486"/>
      <c r="Y285" s="486"/>
      <c r="Z285" s="486"/>
    </row>
    <row r="286" spans="1:26" ht="15.75" customHeight="1" x14ac:dyDescent="0.2">
      <c r="A286" s="486"/>
      <c r="B286" s="486"/>
      <c r="C286" s="486"/>
      <c r="D286" s="486"/>
      <c r="E286" s="486"/>
      <c r="F286" s="486"/>
      <c r="G286" s="486"/>
      <c r="H286" s="486"/>
      <c r="I286" s="486"/>
      <c r="J286" s="486"/>
      <c r="K286" s="486"/>
      <c r="L286" s="486"/>
      <c r="M286" s="486"/>
      <c r="N286" s="486"/>
      <c r="O286" s="486"/>
      <c r="P286" s="486"/>
      <c r="Q286" s="486"/>
      <c r="R286" s="486"/>
      <c r="S286" s="486"/>
      <c r="T286" s="486"/>
      <c r="U286" s="486"/>
      <c r="V286" s="486"/>
      <c r="W286" s="486"/>
      <c r="X286" s="486"/>
      <c r="Y286" s="486"/>
      <c r="Z286" s="486"/>
    </row>
    <row r="287" spans="1:26" ht="15.75" customHeight="1" x14ac:dyDescent="0.2">
      <c r="A287" s="486"/>
      <c r="B287" s="486"/>
      <c r="C287" s="486"/>
      <c r="D287" s="486"/>
      <c r="E287" s="486"/>
      <c r="F287" s="486"/>
      <c r="G287" s="486"/>
      <c r="H287" s="486"/>
      <c r="I287" s="486"/>
      <c r="J287" s="486"/>
      <c r="K287" s="486"/>
      <c r="L287" s="486"/>
      <c r="M287" s="486"/>
      <c r="N287" s="486"/>
      <c r="O287" s="486"/>
      <c r="P287" s="486"/>
      <c r="Q287" s="486"/>
      <c r="R287" s="486"/>
      <c r="S287" s="486"/>
      <c r="T287" s="486"/>
      <c r="U287" s="486"/>
      <c r="V287" s="486"/>
      <c r="W287" s="486"/>
      <c r="X287" s="486"/>
      <c r="Y287" s="486"/>
      <c r="Z287" s="486"/>
    </row>
    <row r="288" spans="1:26" ht="15.75" customHeight="1" x14ac:dyDescent="0.2">
      <c r="A288" s="486"/>
      <c r="B288" s="486"/>
      <c r="C288" s="486"/>
      <c r="D288" s="486"/>
      <c r="E288" s="486"/>
      <c r="F288" s="486"/>
      <c r="G288" s="486"/>
      <c r="H288" s="486"/>
      <c r="I288" s="486"/>
      <c r="J288" s="486"/>
      <c r="K288" s="486"/>
      <c r="L288" s="486"/>
      <c r="M288" s="486"/>
      <c r="N288" s="486"/>
      <c r="O288" s="486"/>
      <c r="P288" s="486"/>
      <c r="Q288" s="486"/>
      <c r="R288" s="486"/>
      <c r="S288" s="486"/>
      <c r="T288" s="486"/>
      <c r="U288" s="486"/>
      <c r="V288" s="486"/>
      <c r="W288" s="486"/>
      <c r="X288" s="486"/>
      <c r="Y288" s="486"/>
      <c r="Z288" s="486"/>
    </row>
    <row r="289" spans="1:26" ht="15.75" customHeight="1" x14ac:dyDescent="0.2">
      <c r="A289" s="486"/>
      <c r="B289" s="486"/>
      <c r="C289" s="486"/>
      <c r="D289" s="486"/>
      <c r="E289" s="486"/>
      <c r="F289" s="486"/>
      <c r="G289" s="486"/>
      <c r="H289" s="486"/>
      <c r="I289" s="486"/>
      <c r="J289" s="486"/>
      <c r="K289" s="486"/>
      <c r="L289" s="486"/>
      <c r="M289" s="486"/>
      <c r="N289" s="486"/>
      <c r="O289" s="486"/>
      <c r="P289" s="486"/>
      <c r="Q289" s="486"/>
      <c r="R289" s="486"/>
      <c r="S289" s="486"/>
      <c r="T289" s="486"/>
      <c r="U289" s="486"/>
      <c r="V289" s="486"/>
      <c r="W289" s="486"/>
      <c r="X289" s="486"/>
      <c r="Y289" s="486"/>
      <c r="Z289" s="486"/>
    </row>
    <row r="290" spans="1:26" ht="15.75" customHeight="1" x14ac:dyDescent="0.2">
      <c r="A290" s="486"/>
      <c r="B290" s="486"/>
      <c r="C290" s="486"/>
      <c r="D290" s="486"/>
      <c r="E290" s="486"/>
      <c r="F290" s="486"/>
      <c r="G290" s="486"/>
      <c r="H290" s="486"/>
      <c r="I290" s="486"/>
      <c r="J290" s="486"/>
      <c r="K290" s="486"/>
      <c r="L290" s="486"/>
      <c r="M290" s="486"/>
      <c r="N290" s="486"/>
      <c r="O290" s="486"/>
      <c r="P290" s="486"/>
      <c r="Q290" s="486"/>
      <c r="R290" s="486"/>
      <c r="S290" s="486"/>
      <c r="T290" s="486"/>
      <c r="U290" s="486"/>
      <c r="V290" s="486"/>
      <c r="W290" s="486"/>
      <c r="X290" s="486"/>
      <c r="Y290" s="486"/>
      <c r="Z290" s="486"/>
    </row>
    <row r="291" spans="1:26" ht="15.75" customHeight="1" x14ac:dyDescent="0.2">
      <c r="A291" s="486"/>
      <c r="B291" s="486"/>
      <c r="C291" s="486"/>
      <c r="D291" s="486"/>
      <c r="E291" s="486"/>
      <c r="F291" s="486"/>
      <c r="G291" s="486"/>
      <c r="H291" s="486"/>
      <c r="I291" s="486"/>
      <c r="J291" s="486"/>
      <c r="K291" s="486"/>
      <c r="L291" s="486"/>
      <c r="M291" s="486"/>
      <c r="N291" s="486"/>
      <c r="O291" s="486"/>
      <c r="P291" s="486"/>
      <c r="Q291" s="486"/>
      <c r="R291" s="486"/>
      <c r="S291" s="486"/>
      <c r="T291" s="486"/>
      <c r="U291" s="486"/>
      <c r="V291" s="486"/>
      <c r="W291" s="486"/>
      <c r="X291" s="486"/>
      <c r="Y291" s="486"/>
      <c r="Z291" s="486"/>
    </row>
    <row r="292" spans="1:26" ht="15.75" customHeight="1" x14ac:dyDescent="0.2">
      <c r="A292" s="486"/>
      <c r="B292" s="486"/>
      <c r="C292" s="486"/>
      <c r="D292" s="486"/>
      <c r="E292" s="486"/>
      <c r="F292" s="486"/>
      <c r="G292" s="486"/>
      <c r="H292" s="486"/>
      <c r="I292" s="486"/>
      <c r="J292" s="486"/>
      <c r="K292" s="486"/>
      <c r="L292" s="486"/>
      <c r="M292" s="486"/>
      <c r="N292" s="486"/>
      <c r="O292" s="486"/>
      <c r="P292" s="486"/>
      <c r="Q292" s="486"/>
      <c r="R292" s="486"/>
      <c r="S292" s="486"/>
      <c r="T292" s="486"/>
      <c r="U292" s="486"/>
      <c r="V292" s="486"/>
      <c r="W292" s="486"/>
      <c r="X292" s="486"/>
      <c r="Y292" s="486"/>
      <c r="Z292" s="486"/>
    </row>
    <row r="293" spans="1:26" ht="15.75" customHeight="1" x14ac:dyDescent="0.2">
      <c r="A293" s="486"/>
      <c r="B293" s="486"/>
      <c r="C293" s="486"/>
      <c r="D293" s="486"/>
      <c r="E293" s="486"/>
      <c r="F293" s="486"/>
      <c r="G293" s="486"/>
      <c r="H293" s="486"/>
      <c r="I293" s="486"/>
      <c r="J293" s="486"/>
      <c r="K293" s="486"/>
      <c r="L293" s="486"/>
      <c r="M293" s="486"/>
      <c r="N293" s="486"/>
      <c r="O293" s="486"/>
      <c r="P293" s="486"/>
      <c r="Q293" s="486"/>
      <c r="R293" s="486"/>
      <c r="S293" s="486"/>
      <c r="T293" s="486"/>
      <c r="U293" s="486"/>
      <c r="V293" s="486"/>
      <c r="W293" s="486"/>
      <c r="X293" s="486"/>
      <c r="Y293" s="486"/>
      <c r="Z293" s="486"/>
    </row>
    <row r="294" spans="1:26" ht="15.75" customHeight="1" x14ac:dyDescent="0.2">
      <c r="A294" s="486"/>
      <c r="B294" s="486"/>
      <c r="C294" s="486"/>
      <c r="D294" s="486"/>
      <c r="E294" s="486"/>
      <c r="F294" s="486"/>
      <c r="G294" s="486"/>
      <c r="H294" s="486"/>
      <c r="I294" s="486"/>
      <c r="J294" s="486"/>
      <c r="K294" s="486"/>
      <c r="L294" s="486"/>
      <c r="M294" s="486"/>
      <c r="N294" s="486"/>
      <c r="O294" s="486"/>
      <c r="P294" s="486"/>
      <c r="Q294" s="486"/>
      <c r="R294" s="486"/>
      <c r="S294" s="486"/>
      <c r="T294" s="486"/>
      <c r="U294" s="486"/>
      <c r="V294" s="486"/>
      <c r="W294" s="486"/>
      <c r="X294" s="486"/>
      <c r="Y294" s="486"/>
      <c r="Z294" s="486"/>
    </row>
    <row r="295" spans="1:26" ht="15.75" customHeight="1" x14ac:dyDescent="0.2">
      <c r="A295" s="486"/>
      <c r="B295" s="486"/>
      <c r="C295" s="486"/>
      <c r="D295" s="486"/>
      <c r="E295" s="486"/>
      <c r="F295" s="486"/>
      <c r="G295" s="486"/>
      <c r="H295" s="486"/>
      <c r="I295" s="486"/>
      <c r="J295" s="486"/>
      <c r="K295" s="486"/>
      <c r="L295" s="486"/>
      <c r="M295" s="486"/>
      <c r="N295" s="486"/>
      <c r="O295" s="486"/>
      <c r="P295" s="486"/>
      <c r="Q295" s="486"/>
      <c r="R295" s="486"/>
      <c r="S295" s="486"/>
      <c r="T295" s="486"/>
      <c r="U295" s="486"/>
      <c r="V295" s="486"/>
      <c r="W295" s="486"/>
      <c r="X295" s="486"/>
      <c r="Y295" s="486"/>
      <c r="Z295" s="486"/>
    </row>
    <row r="296" spans="1:26" ht="15.75" customHeight="1" x14ac:dyDescent="0.2">
      <c r="A296" s="486"/>
      <c r="B296" s="486"/>
      <c r="C296" s="486"/>
      <c r="D296" s="486"/>
      <c r="E296" s="486"/>
      <c r="F296" s="486"/>
      <c r="G296" s="486"/>
      <c r="H296" s="486"/>
      <c r="I296" s="486"/>
      <c r="J296" s="486"/>
      <c r="K296" s="486"/>
      <c r="L296" s="486"/>
      <c r="M296" s="486"/>
      <c r="N296" s="486"/>
      <c r="O296" s="486"/>
      <c r="P296" s="486"/>
      <c r="Q296" s="486"/>
      <c r="R296" s="486"/>
      <c r="S296" s="486"/>
      <c r="T296" s="486"/>
      <c r="U296" s="486"/>
      <c r="V296" s="486"/>
      <c r="W296" s="486"/>
      <c r="X296" s="486"/>
      <c r="Y296" s="486"/>
      <c r="Z296" s="486"/>
    </row>
    <row r="297" spans="1:26" ht="15.75" customHeight="1" x14ac:dyDescent="0.2">
      <c r="A297" s="486"/>
      <c r="B297" s="486"/>
      <c r="C297" s="486"/>
      <c r="D297" s="486"/>
      <c r="E297" s="486"/>
      <c r="F297" s="486"/>
      <c r="G297" s="486"/>
      <c r="H297" s="486"/>
      <c r="I297" s="486"/>
      <c r="J297" s="486"/>
      <c r="K297" s="486"/>
      <c r="L297" s="486"/>
      <c r="M297" s="486"/>
      <c r="N297" s="486"/>
      <c r="O297" s="486"/>
      <c r="P297" s="486"/>
      <c r="Q297" s="486"/>
      <c r="R297" s="486"/>
      <c r="S297" s="486"/>
      <c r="T297" s="486"/>
      <c r="U297" s="486"/>
      <c r="V297" s="486"/>
      <c r="W297" s="486"/>
      <c r="X297" s="486"/>
      <c r="Y297" s="486"/>
      <c r="Z297" s="486"/>
    </row>
    <row r="298" spans="1:26" ht="15.75" customHeight="1" x14ac:dyDescent="0.2">
      <c r="A298" s="486"/>
      <c r="B298" s="486"/>
      <c r="C298" s="486"/>
      <c r="D298" s="486"/>
      <c r="E298" s="486"/>
      <c r="F298" s="486"/>
      <c r="G298" s="486"/>
      <c r="H298" s="486"/>
      <c r="I298" s="486"/>
      <c r="J298" s="486"/>
      <c r="K298" s="486"/>
      <c r="L298" s="486"/>
      <c r="M298" s="486"/>
      <c r="N298" s="486"/>
      <c r="O298" s="486"/>
      <c r="P298" s="486"/>
      <c r="Q298" s="486"/>
      <c r="R298" s="486"/>
      <c r="S298" s="486"/>
      <c r="T298" s="486"/>
      <c r="U298" s="486"/>
      <c r="V298" s="486"/>
      <c r="W298" s="486"/>
      <c r="X298" s="486"/>
      <c r="Y298" s="486"/>
      <c r="Z298" s="486"/>
    </row>
    <row r="299" spans="1:26" ht="15.75" customHeight="1" x14ac:dyDescent="0.2">
      <c r="A299" s="486"/>
      <c r="B299" s="486"/>
      <c r="C299" s="486"/>
      <c r="D299" s="486"/>
      <c r="E299" s="486"/>
      <c r="F299" s="486"/>
      <c r="G299" s="486"/>
      <c r="H299" s="486"/>
      <c r="I299" s="486"/>
      <c r="J299" s="486"/>
      <c r="K299" s="486"/>
      <c r="L299" s="486"/>
      <c r="M299" s="486"/>
      <c r="N299" s="486"/>
      <c r="O299" s="486"/>
      <c r="P299" s="486"/>
      <c r="Q299" s="486"/>
      <c r="R299" s="486"/>
      <c r="S299" s="486"/>
      <c r="T299" s="486"/>
      <c r="U299" s="486"/>
      <c r="V299" s="486"/>
      <c r="W299" s="486"/>
      <c r="X299" s="486"/>
      <c r="Y299" s="486"/>
      <c r="Z299" s="486"/>
    </row>
    <row r="300" spans="1:26" ht="15.75" customHeight="1" x14ac:dyDescent="0.2">
      <c r="A300" s="486"/>
      <c r="B300" s="486"/>
      <c r="C300" s="486"/>
      <c r="D300" s="486"/>
      <c r="E300" s="486"/>
      <c r="F300" s="486"/>
      <c r="G300" s="486"/>
      <c r="H300" s="486"/>
      <c r="I300" s="486"/>
      <c r="J300" s="486"/>
      <c r="K300" s="486"/>
      <c r="L300" s="486"/>
      <c r="M300" s="486"/>
      <c r="N300" s="486"/>
      <c r="O300" s="486"/>
      <c r="P300" s="486"/>
      <c r="Q300" s="486"/>
      <c r="R300" s="486"/>
      <c r="S300" s="486"/>
      <c r="T300" s="486"/>
      <c r="U300" s="486"/>
      <c r="V300" s="486"/>
      <c r="W300" s="486"/>
      <c r="X300" s="486"/>
      <c r="Y300" s="486"/>
      <c r="Z300" s="486"/>
    </row>
    <row r="301" spans="1:26" ht="15.75" customHeight="1" x14ac:dyDescent="0.2">
      <c r="A301" s="486"/>
      <c r="B301" s="486"/>
      <c r="C301" s="486"/>
      <c r="D301" s="486"/>
      <c r="E301" s="486"/>
      <c r="F301" s="486"/>
      <c r="G301" s="486"/>
      <c r="H301" s="486"/>
      <c r="I301" s="486"/>
      <c r="J301" s="486"/>
      <c r="K301" s="486"/>
      <c r="L301" s="486"/>
      <c r="M301" s="486"/>
      <c r="N301" s="486"/>
      <c r="O301" s="486"/>
      <c r="P301" s="486"/>
      <c r="Q301" s="486"/>
      <c r="R301" s="486"/>
      <c r="S301" s="486"/>
      <c r="T301" s="486"/>
      <c r="U301" s="486"/>
      <c r="V301" s="486"/>
      <c r="W301" s="486"/>
      <c r="X301" s="486"/>
      <c r="Y301" s="486"/>
      <c r="Z301" s="486"/>
    </row>
    <row r="302" spans="1:26" ht="15.75" customHeight="1" x14ac:dyDescent="0.2">
      <c r="A302" s="486"/>
      <c r="B302" s="486"/>
      <c r="C302" s="486"/>
      <c r="D302" s="486"/>
      <c r="E302" s="486"/>
      <c r="F302" s="486"/>
      <c r="G302" s="486"/>
      <c r="H302" s="486"/>
      <c r="I302" s="486"/>
      <c r="J302" s="486"/>
      <c r="K302" s="486"/>
      <c r="L302" s="486"/>
      <c r="M302" s="486"/>
      <c r="N302" s="486"/>
      <c r="O302" s="486"/>
      <c r="P302" s="486"/>
      <c r="Q302" s="486"/>
      <c r="R302" s="486"/>
      <c r="S302" s="486"/>
      <c r="T302" s="486"/>
      <c r="U302" s="486"/>
      <c r="V302" s="486"/>
      <c r="W302" s="486"/>
      <c r="X302" s="486"/>
      <c r="Y302" s="486"/>
      <c r="Z302" s="486"/>
    </row>
    <row r="303" spans="1:26" ht="15.75" customHeight="1" x14ac:dyDescent="0.2">
      <c r="A303" s="486"/>
      <c r="B303" s="486"/>
      <c r="C303" s="486"/>
      <c r="D303" s="486"/>
      <c r="E303" s="486"/>
      <c r="F303" s="486"/>
      <c r="G303" s="486"/>
      <c r="H303" s="486"/>
      <c r="I303" s="486"/>
      <c r="J303" s="486"/>
      <c r="K303" s="486"/>
      <c r="L303" s="486"/>
      <c r="M303" s="486"/>
      <c r="N303" s="486"/>
      <c r="O303" s="486"/>
      <c r="P303" s="486"/>
      <c r="Q303" s="486"/>
      <c r="R303" s="486"/>
      <c r="S303" s="486"/>
      <c r="T303" s="486"/>
      <c r="U303" s="486"/>
      <c r="V303" s="486"/>
      <c r="W303" s="486"/>
      <c r="X303" s="486"/>
      <c r="Y303" s="486"/>
      <c r="Z303" s="486"/>
    </row>
    <row r="304" spans="1:26" ht="15.75" customHeight="1" x14ac:dyDescent="0.2">
      <c r="A304" s="486"/>
      <c r="B304" s="486"/>
      <c r="C304" s="486"/>
      <c r="D304" s="486"/>
      <c r="E304" s="486"/>
      <c r="F304" s="486"/>
      <c r="G304" s="486"/>
      <c r="H304" s="486"/>
      <c r="I304" s="486"/>
      <c r="J304" s="486"/>
      <c r="K304" s="486"/>
      <c r="L304" s="486"/>
      <c r="M304" s="486"/>
      <c r="N304" s="486"/>
      <c r="O304" s="486"/>
      <c r="P304" s="486"/>
      <c r="Q304" s="486"/>
      <c r="R304" s="486"/>
      <c r="S304" s="486"/>
      <c r="T304" s="486"/>
      <c r="U304" s="486"/>
      <c r="V304" s="486"/>
      <c r="W304" s="486"/>
      <c r="X304" s="486"/>
      <c r="Y304" s="486"/>
      <c r="Z304" s="486"/>
    </row>
    <row r="305" spans="1:26" ht="15.75" customHeight="1" x14ac:dyDescent="0.2">
      <c r="A305" s="486"/>
      <c r="B305" s="486"/>
      <c r="C305" s="486"/>
      <c r="D305" s="486"/>
      <c r="E305" s="486"/>
      <c r="F305" s="486"/>
      <c r="G305" s="486"/>
      <c r="H305" s="486"/>
      <c r="I305" s="486"/>
      <c r="J305" s="486"/>
      <c r="K305" s="486"/>
      <c r="L305" s="486"/>
      <c r="M305" s="486"/>
      <c r="N305" s="486"/>
      <c r="O305" s="486"/>
      <c r="P305" s="486"/>
      <c r="Q305" s="486"/>
      <c r="R305" s="486"/>
      <c r="S305" s="486"/>
      <c r="T305" s="486"/>
      <c r="U305" s="486"/>
      <c r="V305" s="486"/>
      <c r="W305" s="486"/>
      <c r="X305" s="486"/>
      <c r="Y305" s="486"/>
      <c r="Z305" s="486"/>
    </row>
    <row r="306" spans="1:26" ht="15.75" customHeight="1" x14ac:dyDescent="0.2">
      <c r="A306" s="486"/>
      <c r="B306" s="486"/>
      <c r="C306" s="486"/>
      <c r="D306" s="486"/>
      <c r="E306" s="486"/>
      <c r="F306" s="486"/>
      <c r="G306" s="486"/>
      <c r="H306" s="486"/>
      <c r="I306" s="486"/>
      <c r="J306" s="486"/>
      <c r="K306" s="486"/>
      <c r="L306" s="486"/>
      <c r="M306" s="486"/>
      <c r="N306" s="486"/>
      <c r="O306" s="486"/>
      <c r="P306" s="486"/>
      <c r="Q306" s="486"/>
      <c r="R306" s="486"/>
      <c r="S306" s="486"/>
      <c r="T306" s="486"/>
      <c r="U306" s="486"/>
      <c r="V306" s="486"/>
      <c r="W306" s="486"/>
      <c r="X306" s="486"/>
      <c r="Y306" s="486"/>
      <c r="Z306" s="486"/>
    </row>
    <row r="307" spans="1:26" ht="15.75" customHeight="1" x14ac:dyDescent="0.2">
      <c r="A307" s="486"/>
      <c r="B307" s="486"/>
      <c r="C307" s="486"/>
      <c r="D307" s="486"/>
      <c r="E307" s="486"/>
      <c r="F307" s="486"/>
      <c r="G307" s="486"/>
      <c r="H307" s="486"/>
      <c r="I307" s="486"/>
      <c r="J307" s="486"/>
      <c r="K307" s="486"/>
      <c r="L307" s="486"/>
      <c r="M307" s="486"/>
      <c r="N307" s="486"/>
      <c r="O307" s="486"/>
      <c r="P307" s="486"/>
      <c r="Q307" s="486"/>
      <c r="R307" s="486"/>
      <c r="S307" s="486"/>
      <c r="T307" s="486"/>
      <c r="U307" s="486"/>
      <c r="V307" s="486"/>
      <c r="W307" s="486"/>
      <c r="X307" s="486"/>
      <c r="Y307" s="486"/>
      <c r="Z307" s="486"/>
    </row>
    <row r="308" spans="1:26" ht="15.75" customHeight="1" x14ac:dyDescent="0.2">
      <c r="A308" s="486"/>
      <c r="B308" s="486"/>
      <c r="C308" s="486"/>
      <c r="D308" s="486"/>
      <c r="E308" s="486"/>
      <c r="F308" s="486"/>
      <c r="G308" s="486"/>
      <c r="H308" s="486"/>
      <c r="I308" s="486"/>
      <c r="J308" s="486"/>
      <c r="K308" s="486"/>
      <c r="L308" s="486"/>
      <c r="M308" s="486"/>
      <c r="N308" s="486"/>
      <c r="O308" s="486"/>
      <c r="P308" s="486"/>
      <c r="Q308" s="486"/>
      <c r="R308" s="486"/>
      <c r="S308" s="486"/>
      <c r="T308" s="486"/>
      <c r="U308" s="486"/>
      <c r="V308" s="486"/>
      <c r="W308" s="486"/>
      <c r="X308" s="486"/>
      <c r="Y308" s="486"/>
      <c r="Z308" s="486"/>
    </row>
    <row r="309" spans="1:26" ht="15.75" customHeight="1" x14ac:dyDescent="0.2">
      <c r="A309" s="486"/>
      <c r="B309" s="486"/>
      <c r="C309" s="486"/>
      <c r="D309" s="486"/>
      <c r="E309" s="486"/>
      <c r="F309" s="486"/>
      <c r="G309" s="486"/>
      <c r="H309" s="486"/>
      <c r="I309" s="486"/>
      <c r="J309" s="486"/>
      <c r="K309" s="486"/>
      <c r="L309" s="486"/>
      <c r="M309" s="486"/>
      <c r="N309" s="486"/>
      <c r="O309" s="486"/>
      <c r="P309" s="486"/>
      <c r="Q309" s="486"/>
      <c r="R309" s="486"/>
      <c r="S309" s="486"/>
      <c r="T309" s="486"/>
      <c r="U309" s="486"/>
      <c r="V309" s="486"/>
      <c r="W309" s="486"/>
      <c r="X309" s="486"/>
      <c r="Y309" s="486"/>
      <c r="Z309" s="486"/>
    </row>
    <row r="310" spans="1:26" ht="15.75" customHeight="1" x14ac:dyDescent="0.2">
      <c r="A310" s="486"/>
      <c r="B310" s="486"/>
      <c r="C310" s="486"/>
      <c r="D310" s="486"/>
      <c r="E310" s="486"/>
      <c r="F310" s="486"/>
      <c r="G310" s="486"/>
      <c r="H310" s="486"/>
      <c r="I310" s="486"/>
      <c r="J310" s="486"/>
      <c r="K310" s="486"/>
      <c r="L310" s="486"/>
      <c r="M310" s="486"/>
      <c r="N310" s="486"/>
      <c r="O310" s="486"/>
      <c r="P310" s="486"/>
      <c r="Q310" s="486"/>
      <c r="R310" s="486"/>
      <c r="S310" s="486"/>
      <c r="T310" s="486"/>
      <c r="U310" s="486"/>
      <c r="V310" s="486"/>
      <c r="W310" s="486"/>
      <c r="X310" s="486"/>
      <c r="Y310" s="486"/>
      <c r="Z310" s="486"/>
    </row>
    <row r="311" spans="1:26" ht="15.75" customHeight="1" x14ac:dyDescent="0.2">
      <c r="A311" s="486"/>
      <c r="B311" s="486"/>
      <c r="C311" s="486"/>
      <c r="D311" s="486"/>
      <c r="E311" s="486"/>
      <c r="F311" s="486"/>
      <c r="G311" s="486"/>
      <c r="H311" s="486"/>
      <c r="I311" s="486"/>
      <c r="J311" s="486"/>
      <c r="K311" s="486"/>
      <c r="L311" s="486"/>
      <c r="M311" s="486"/>
      <c r="N311" s="486"/>
      <c r="O311" s="486"/>
      <c r="P311" s="486"/>
      <c r="Q311" s="486"/>
      <c r="R311" s="486"/>
      <c r="S311" s="486"/>
      <c r="T311" s="486"/>
      <c r="U311" s="486"/>
      <c r="V311" s="486"/>
      <c r="W311" s="486"/>
      <c r="X311" s="486"/>
      <c r="Y311" s="486"/>
      <c r="Z311" s="486"/>
    </row>
    <row r="312" spans="1:26" ht="15.75" customHeight="1" x14ac:dyDescent="0.2">
      <c r="A312" s="486"/>
      <c r="B312" s="486"/>
      <c r="C312" s="486"/>
      <c r="D312" s="486"/>
      <c r="E312" s="486"/>
      <c r="F312" s="486"/>
      <c r="G312" s="486"/>
      <c r="H312" s="486"/>
      <c r="I312" s="486"/>
      <c r="J312" s="486"/>
      <c r="K312" s="486"/>
      <c r="L312" s="486"/>
      <c r="M312" s="486"/>
      <c r="N312" s="486"/>
      <c r="O312" s="486"/>
      <c r="P312" s="486"/>
      <c r="Q312" s="486"/>
      <c r="R312" s="486"/>
      <c r="S312" s="486"/>
      <c r="T312" s="486"/>
      <c r="U312" s="486"/>
      <c r="V312" s="486"/>
      <c r="W312" s="486"/>
      <c r="X312" s="486"/>
      <c r="Y312" s="486"/>
      <c r="Z312" s="486"/>
    </row>
    <row r="313" spans="1:26" ht="15.75" customHeight="1" x14ac:dyDescent="0.2">
      <c r="A313" s="486"/>
      <c r="B313" s="486"/>
      <c r="C313" s="486"/>
      <c r="D313" s="486"/>
      <c r="E313" s="486"/>
      <c r="F313" s="486"/>
      <c r="G313" s="486"/>
      <c r="H313" s="486"/>
      <c r="I313" s="486"/>
      <c r="J313" s="486"/>
      <c r="K313" s="486"/>
      <c r="L313" s="486"/>
      <c r="M313" s="486"/>
      <c r="N313" s="486"/>
      <c r="O313" s="486"/>
      <c r="P313" s="486"/>
      <c r="Q313" s="486"/>
      <c r="R313" s="486"/>
      <c r="S313" s="486"/>
      <c r="T313" s="486"/>
      <c r="U313" s="486"/>
      <c r="V313" s="486"/>
      <c r="W313" s="486"/>
      <c r="X313" s="486"/>
      <c r="Y313" s="486"/>
      <c r="Z313" s="486"/>
    </row>
    <row r="314" spans="1:26" ht="15.75" customHeight="1" x14ac:dyDescent="0.2">
      <c r="A314" s="486"/>
      <c r="B314" s="486"/>
      <c r="C314" s="486"/>
      <c r="D314" s="486"/>
      <c r="E314" s="486"/>
      <c r="F314" s="486"/>
      <c r="G314" s="486"/>
      <c r="H314" s="486"/>
      <c r="I314" s="486"/>
      <c r="J314" s="486"/>
      <c r="K314" s="486"/>
      <c r="L314" s="486"/>
      <c r="M314" s="486"/>
      <c r="N314" s="486"/>
      <c r="O314" s="486"/>
      <c r="P314" s="486"/>
      <c r="Q314" s="486"/>
      <c r="R314" s="486"/>
      <c r="S314" s="486"/>
      <c r="T314" s="486"/>
      <c r="U314" s="486"/>
      <c r="V314" s="486"/>
      <c r="W314" s="486"/>
      <c r="X314" s="486"/>
      <c r="Y314" s="486"/>
      <c r="Z314" s="486"/>
    </row>
    <row r="315" spans="1:26" ht="15.75" customHeight="1" x14ac:dyDescent="0.2">
      <c r="A315" s="486"/>
      <c r="B315" s="486"/>
      <c r="C315" s="486"/>
      <c r="D315" s="486"/>
      <c r="E315" s="486"/>
      <c r="F315" s="486"/>
      <c r="G315" s="486"/>
      <c r="H315" s="486"/>
      <c r="I315" s="486"/>
      <c r="J315" s="486"/>
      <c r="K315" s="486"/>
      <c r="L315" s="486"/>
      <c r="M315" s="486"/>
      <c r="N315" s="486"/>
      <c r="O315" s="486"/>
      <c r="P315" s="486"/>
      <c r="Q315" s="486"/>
      <c r="R315" s="486"/>
      <c r="S315" s="486"/>
      <c r="T315" s="486"/>
      <c r="U315" s="486"/>
      <c r="V315" s="486"/>
      <c r="W315" s="486"/>
      <c r="X315" s="486"/>
      <c r="Y315" s="486"/>
      <c r="Z315" s="486"/>
    </row>
    <row r="316" spans="1:26" ht="15.75" customHeight="1" x14ac:dyDescent="0.2">
      <c r="A316" s="486"/>
      <c r="B316" s="486"/>
      <c r="C316" s="486"/>
      <c r="D316" s="486"/>
      <c r="E316" s="486"/>
      <c r="F316" s="486"/>
      <c r="G316" s="486"/>
      <c r="H316" s="486"/>
      <c r="I316" s="486"/>
      <c r="J316" s="486"/>
      <c r="K316" s="486"/>
      <c r="L316" s="486"/>
      <c r="M316" s="486"/>
      <c r="N316" s="486"/>
      <c r="O316" s="486"/>
      <c r="P316" s="486"/>
      <c r="Q316" s="486"/>
      <c r="R316" s="486"/>
      <c r="S316" s="486"/>
      <c r="T316" s="486"/>
      <c r="U316" s="486"/>
      <c r="V316" s="486"/>
      <c r="W316" s="486"/>
      <c r="X316" s="486"/>
      <c r="Y316" s="486"/>
      <c r="Z316" s="486"/>
    </row>
    <row r="317" spans="1:26" ht="15.75" customHeight="1" x14ac:dyDescent="0.2">
      <c r="A317" s="486"/>
      <c r="B317" s="486"/>
      <c r="C317" s="486"/>
      <c r="D317" s="486"/>
      <c r="E317" s="486"/>
      <c r="F317" s="486"/>
      <c r="G317" s="486"/>
      <c r="H317" s="486"/>
      <c r="I317" s="486"/>
      <c r="J317" s="486"/>
      <c r="K317" s="486"/>
      <c r="L317" s="486"/>
      <c r="M317" s="486"/>
      <c r="N317" s="486"/>
      <c r="O317" s="486"/>
      <c r="P317" s="486"/>
      <c r="Q317" s="486"/>
      <c r="R317" s="486"/>
      <c r="S317" s="486"/>
      <c r="T317" s="486"/>
      <c r="U317" s="486"/>
      <c r="V317" s="486"/>
      <c r="W317" s="486"/>
      <c r="X317" s="486"/>
      <c r="Y317" s="486"/>
      <c r="Z317" s="486"/>
    </row>
    <row r="318" spans="1:26" ht="15.75" customHeight="1" x14ac:dyDescent="0.2">
      <c r="A318" s="486"/>
      <c r="B318" s="486"/>
      <c r="C318" s="486"/>
      <c r="D318" s="486"/>
      <c r="E318" s="486"/>
      <c r="F318" s="486"/>
      <c r="G318" s="486"/>
      <c r="H318" s="486"/>
      <c r="I318" s="486"/>
      <c r="J318" s="486"/>
      <c r="K318" s="486"/>
      <c r="L318" s="486"/>
      <c r="M318" s="486"/>
      <c r="N318" s="486"/>
      <c r="O318" s="486"/>
      <c r="P318" s="486"/>
      <c r="Q318" s="486"/>
      <c r="R318" s="486"/>
      <c r="S318" s="486"/>
      <c r="T318" s="486"/>
      <c r="U318" s="486"/>
      <c r="V318" s="486"/>
      <c r="W318" s="486"/>
      <c r="X318" s="486"/>
      <c r="Y318" s="486"/>
      <c r="Z318" s="486"/>
    </row>
    <row r="319" spans="1:26" ht="15.75" customHeight="1" x14ac:dyDescent="0.2">
      <c r="A319" s="486"/>
      <c r="B319" s="486"/>
      <c r="C319" s="486"/>
      <c r="D319" s="486"/>
      <c r="E319" s="486"/>
      <c r="F319" s="486"/>
      <c r="G319" s="486"/>
      <c r="H319" s="486"/>
      <c r="I319" s="486"/>
      <c r="J319" s="486"/>
      <c r="K319" s="486"/>
      <c r="L319" s="486"/>
      <c r="M319" s="486"/>
      <c r="N319" s="486"/>
      <c r="O319" s="486"/>
      <c r="P319" s="486"/>
      <c r="Q319" s="486"/>
      <c r="R319" s="486"/>
      <c r="S319" s="486"/>
      <c r="T319" s="486"/>
      <c r="U319" s="486"/>
      <c r="V319" s="486"/>
      <c r="W319" s="486"/>
      <c r="X319" s="486"/>
      <c r="Y319" s="486"/>
      <c r="Z319" s="486"/>
    </row>
    <row r="320" spans="1:26" ht="15.75" customHeight="1" x14ac:dyDescent="0.2">
      <c r="A320" s="486"/>
      <c r="B320" s="486"/>
      <c r="C320" s="486"/>
      <c r="D320" s="486"/>
      <c r="E320" s="486"/>
      <c r="F320" s="486"/>
      <c r="G320" s="486"/>
      <c r="H320" s="486"/>
      <c r="I320" s="486"/>
      <c r="J320" s="486"/>
      <c r="K320" s="486"/>
      <c r="L320" s="486"/>
      <c r="M320" s="486"/>
      <c r="N320" s="486"/>
      <c r="O320" s="486"/>
      <c r="P320" s="486"/>
      <c r="Q320" s="486"/>
      <c r="R320" s="486"/>
      <c r="S320" s="486"/>
      <c r="T320" s="486"/>
      <c r="U320" s="486"/>
      <c r="V320" s="486"/>
      <c r="W320" s="486"/>
      <c r="X320" s="486"/>
      <c r="Y320" s="486"/>
      <c r="Z320" s="486"/>
    </row>
    <row r="321" spans="1:26" ht="15.75" customHeight="1" x14ac:dyDescent="0.2">
      <c r="A321" s="486"/>
      <c r="B321" s="486"/>
      <c r="C321" s="486"/>
      <c r="D321" s="486"/>
      <c r="E321" s="486"/>
      <c r="F321" s="486"/>
      <c r="G321" s="486"/>
      <c r="H321" s="486"/>
      <c r="I321" s="486"/>
      <c r="J321" s="486"/>
      <c r="K321" s="486"/>
      <c r="L321" s="486"/>
      <c r="M321" s="486"/>
      <c r="N321" s="486"/>
      <c r="O321" s="486"/>
      <c r="P321" s="486"/>
      <c r="Q321" s="486"/>
      <c r="R321" s="486"/>
      <c r="S321" s="486"/>
      <c r="T321" s="486"/>
      <c r="U321" s="486"/>
      <c r="V321" s="486"/>
      <c r="W321" s="486"/>
      <c r="X321" s="486"/>
      <c r="Y321" s="486"/>
      <c r="Z321" s="486"/>
    </row>
    <row r="322" spans="1:26" ht="15.75" customHeight="1" x14ac:dyDescent="0.2">
      <c r="A322" s="486"/>
      <c r="B322" s="486"/>
      <c r="C322" s="486"/>
      <c r="D322" s="486"/>
      <c r="E322" s="486"/>
      <c r="F322" s="486"/>
      <c r="G322" s="486"/>
      <c r="H322" s="486"/>
      <c r="I322" s="486"/>
      <c r="J322" s="486"/>
      <c r="K322" s="486"/>
      <c r="L322" s="486"/>
      <c r="M322" s="486"/>
      <c r="N322" s="486"/>
      <c r="O322" s="486"/>
      <c r="P322" s="486"/>
      <c r="Q322" s="486"/>
      <c r="R322" s="486"/>
      <c r="S322" s="486"/>
      <c r="T322" s="486"/>
      <c r="U322" s="486"/>
      <c r="V322" s="486"/>
      <c r="W322" s="486"/>
      <c r="X322" s="486"/>
      <c r="Y322" s="486"/>
      <c r="Z322" s="486"/>
    </row>
    <row r="323" spans="1:26" ht="15.75" customHeight="1" x14ac:dyDescent="0.2">
      <c r="A323" s="486"/>
      <c r="B323" s="486"/>
      <c r="C323" s="486"/>
      <c r="D323" s="486"/>
      <c r="E323" s="486"/>
      <c r="F323" s="486"/>
      <c r="G323" s="486"/>
      <c r="H323" s="486"/>
      <c r="I323" s="486"/>
      <c r="J323" s="486"/>
      <c r="K323" s="486"/>
      <c r="L323" s="486"/>
      <c r="M323" s="486"/>
      <c r="N323" s="486"/>
      <c r="O323" s="486"/>
      <c r="P323" s="486"/>
      <c r="Q323" s="486"/>
      <c r="R323" s="486"/>
      <c r="S323" s="486"/>
      <c r="T323" s="486"/>
      <c r="U323" s="486"/>
      <c r="V323" s="486"/>
      <c r="W323" s="486"/>
      <c r="X323" s="486"/>
      <c r="Y323" s="486"/>
      <c r="Z323" s="486"/>
    </row>
    <row r="324" spans="1:26" ht="15.75" customHeight="1" x14ac:dyDescent="0.2">
      <c r="A324" s="486"/>
      <c r="B324" s="486"/>
      <c r="C324" s="486"/>
      <c r="D324" s="486"/>
      <c r="E324" s="486"/>
      <c r="F324" s="486"/>
      <c r="G324" s="486"/>
      <c r="H324" s="486"/>
      <c r="I324" s="486"/>
      <c r="J324" s="486"/>
      <c r="K324" s="486"/>
      <c r="L324" s="486"/>
      <c r="M324" s="486"/>
      <c r="N324" s="486"/>
      <c r="O324" s="486"/>
      <c r="P324" s="486"/>
      <c r="Q324" s="486"/>
      <c r="R324" s="486"/>
      <c r="S324" s="486"/>
      <c r="T324" s="486"/>
      <c r="U324" s="486"/>
      <c r="V324" s="486"/>
      <c r="W324" s="486"/>
      <c r="X324" s="486"/>
      <c r="Y324" s="486"/>
      <c r="Z324" s="486"/>
    </row>
    <row r="325" spans="1:26" ht="15.75" customHeight="1" x14ac:dyDescent="0.2">
      <c r="A325" s="486"/>
      <c r="B325" s="486"/>
      <c r="C325" s="486"/>
      <c r="D325" s="486"/>
      <c r="E325" s="486"/>
      <c r="F325" s="486"/>
      <c r="G325" s="486"/>
      <c r="H325" s="486"/>
      <c r="I325" s="486"/>
      <c r="J325" s="486"/>
      <c r="K325" s="486"/>
      <c r="L325" s="486"/>
      <c r="M325" s="486"/>
      <c r="N325" s="486"/>
      <c r="O325" s="486"/>
      <c r="P325" s="486"/>
      <c r="Q325" s="486"/>
      <c r="R325" s="486"/>
      <c r="S325" s="486"/>
      <c r="T325" s="486"/>
      <c r="U325" s="486"/>
      <c r="V325" s="486"/>
      <c r="W325" s="486"/>
      <c r="X325" s="486"/>
      <c r="Y325" s="486"/>
      <c r="Z325" s="486"/>
    </row>
    <row r="326" spans="1:26" ht="15.75" customHeight="1" x14ac:dyDescent="0.2">
      <c r="A326" s="486"/>
      <c r="B326" s="486"/>
      <c r="C326" s="486"/>
      <c r="D326" s="486"/>
      <c r="E326" s="486"/>
      <c r="F326" s="486"/>
      <c r="G326" s="486"/>
      <c r="H326" s="486"/>
      <c r="I326" s="486"/>
      <c r="J326" s="486"/>
      <c r="K326" s="486"/>
      <c r="L326" s="486"/>
      <c r="M326" s="486"/>
      <c r="N326" s="486"/>
      <c r="O326" s="486"/>
      <c r="P326" s="486"/>
      <c r="Q326" s="486"/>
      <c r="R326" s="486"/>
      <c r="S326" s="486"/>
      <c r="T326" s="486"/>
      <c r="U326" s="486"/>
      <c r="V326" s="486"/>
      <c r="W326" s="486"/>
      <c r="X326" s="486"/>
      <c r="Y326" s="486"/>
      <c r="Z326" s="486"/>
    </row>
    <row r="327" spans="1:26" ht="15.75" customHeight="1" x14ac:dyDescent="0.2">
      <c r="A327" s="486"/>
      <c r="B327" s="486"/>
      <c r="C327" s="486"/>
      <c r="D327" s="486"/>
      <c r="E327" s="486"/>
      <c r="F327" s="486"/>
      <c r="G327" s="486"/>
      <c r="H327" s="486"/>
      <c r="I327" s="486"/>
      <c r="J327" s="486"/>
      <c r="K327" s="486"/>
      <c r="L327" s="486"/>
      <c r="M327" s="486"/>
      <c r="N327" s="486"/>
      <c r="O327" s="486"/>
      <c r="P327" s="486"/>
      <c r="Q327" s="486"/>
      <c r="R327" s="486"/>
      <c r="S327" s="486"/>
      <c r="T327" s="486"/>
      <c r="U327" s="486"/>
      <c r="V327" s="486"/>
      <c r="W327" s="486"/>
      <c r="X327" s="486"/>
      <c r="Y327" s="486"/>
      <c r="Z327" s="486"/>
    </row>
    <row r="328" spans="1:26" ht="15.75" customHeight="1" x14ac:dyDescent="0.2">
      <c r="A328" s="486"/>
      <c r="B328" s="486"/>
      <c r="C328" s="486"/>
      <c r="D328" s="486"/>
      <c r="E328" s="486"/>
      <c r="F328" s="486"/>
      <c r="G328" s="486"/>
      <c r="H328" s="486"/>
      <c r="I328" s="486"/>
      <c r="J328" s="486"/>
      <c r="K328" s="486"/>
      <c r="L328" s="486"/>
      <c r="M328" s="486"/>
      <c r="N328" s="486"/>
      <c r="O328" s="486"/>
      <c r="P328" s="486"/>
      <c r="Q328" s="486"/>
      <c r="R328" s="486"/>
      <c r="S328" s="486"/>
      <c r="T328" s="486"/>
      <c r="U328" s="486"/>
      <c r="V328" s="486"/>
      <c r="W328" s="486"/>
      <c r="X328" s="486"/>
      <c r="Y328" s="486"/>
      <c r="Z328" s="486"/>
    </row>
    <row r="329" spans="1:26" ht="15.75" customHeight="1" x14ac:dyDescent="0.2">
      <c r="A329" s="486"/>
      <c r="B329" s="486"/>
      <c r="C329" s="486"/>
      <c r="D329" s="486"/>
      <c r="E329" s="486"/>
      <c r="F329" s="486"/>
      <c r="G329" s="486"/>
      <c r="H329" s="486"/>
      <c r="I329" s="486"/>
      <c r="J329" s="486"/>
      <c r="K329" s="486"/>
      <c r="L329" s="486"/>
      <c r="M329" s="486"/>
      <c r="N329" s="486"/>
      <c r="O329" s="486"/>
      <c r="P329" s="486"/>
      <c r="Q329" s="486"/>
      <c r="R329" s="486"/>
      <c r="S329" s="486"/>
      <c r="T329" s="486"/>
      <c r="U329" s="486"/>
      <c r="V329" s="486"/>
      <c r="W329" s="486"/>
      <c r="X329" s="486"/>
      <c r="Y329" s="486"/>
      <c r="Z329" s="486"/>
    </row>
    <row r="330" spans="1:26" ht="15.75" customHeight="1" x14ac:dyDescent="0.2">
      <c r="A330" s="486"/>
      <c r="B330" s="486"/>
      <c r="C330" s="486"/>
      <c r="D330" s="486"/>
      <c r="E330" s="486"/>
      <c r="F330" s="486"/>
      <c r="G330" s="486"/>
      <c r="H330" s="486"/>
      <c r="I330" s="486"/>
      <c r="J330" s="486"/>
      <c r="K330" s="486"/>
      <c r="L330" s="486"/>
      <c r="M330" s="486"/>
      <c r="N330" s="486"/>
      <c r="O330" s="486"/>
      <c r="P330" s="486"/>
      <c r="Q330" s="486"/>
      <c r="R330" s="486"/>
      <c r="S330" s="486"/>
      <c r="T330" s="486"/>
      <c r="U330" s="486"/>
      <c r="V330" s="486"/>
      <c r="W330" s="486"/>
      <c r="X330" s="486"/>
      <c r="Y330" s="486"/>
      <c r="Z330" s="486"/>
    </row>
    <row r="331" spans="1:26" ht="15.75" customHeight="1" x14ac:dyDescent="0.2">
      <c r="A331" s="486"/>
      <c r="B331" s="486"/>
      <c r="C331" s="486"/>
      <c r="D331" s="486"/>
      <c r="E331" s="486"/>
      <c r="F331" s="486"/>
      <c r="G331" s="486"/>
      <c r="H331" s="486"/>
      <c r="I331" s="486"/>
      <c r="J331" s="486"/>
      <c r="K331" s="486"/>
      <c r="L331" s="486"/>
      <c r="M331" s="486"/>
      <c r="N331" s="486"/>
      <c r="O331" s="486"/>
      <c r="P331" s="486"/>
      <c r="Q331" s="486"/>
      <c r="R331" s="486"/>
      <c r="S331" s="486"/>
      <c r="T331" s="486"/>
      <c r="U331" s="486"/>
      <c r="V331" s="486"/>
      <c r="W331" s="486"/>
      <c r="X331" s="486"/>
      <c r="Y331" s="486"/>
      <c r="Z331" s="486"/>
    </row>
    <row r="332" spans="1:26" ht="15.75" customHeight="1" x14ac:dyDescent="0.2">
      <c r="A332" s="486"/>
      <c r="B332" s="486"/>
      <c r="C332" s="486"/>
      <c r="D332" s="486"/>
      <c r="E332" s="486"/>
      <c r="F332" s="486"/>
      <c r="G332" s="486"/>
      <c r="H332" s="486"/>
      <c r="I332" s="486"/>
      <c r="J332" s="486"/>
      <c r="K332" s="486"/>
      <c r="L332" s="486"/>
      <c r="M332" s="486"/>
      <c r="N332" s="486"/>
      <c r="O332" s="486"/>
      <c r="P332" s="486"/>
      <c r="Q332" s="486"/>
      <c r="R332" s="486"/>
      <c r="S332" s="486"/>
      <c r="T332" s="486"/>
      <c r="U332" s="486"/>
      <c r="V332" s="486"/>
      <c r="W332" s="486"/>
      <c r="X332" s="486"/>
      <c r="Y332" s="486"/>
      <c r="Z332" s="486"/>
    </row>
    <row r="333" spans="1:26" ht="15.75" customHeight="1" x14ac:dyDescent="0.2">
      <c r="A333" s="486"/>
      <c r="B333" s="486"/>
      <c r="C333" s="486"/>
      <c r="D333" s="486"/>
      <c r="E333" s="486"/>
      <c r="F333" s="486"/>
      <c r="G333" s="486"/>
      <c r="H333" s="486"/>
      <c r="I333" s="486"/>
      <c r="J333" s="486"/>
      <c r="K333" s="486"/>
      <c r="L333" s="486"/>
      <c r="M333" s="486"/>
      <c r="N333" s="486"/>
      <c r="O333" s="486"/>
      <c r="P333" s="486"/>
      <c r="Q333" s="486"/>
      <c r="R333" s="486"/>
      <c r="S333" s="486"/>
      <c r="T333" s="486"/>
      <c r="U333" s="486"/>
      <c r="V333" s="486"/>
      <c r="W333" s="486"/>
      <c r="X333" s="486"/>
      <c r="Y333" s="486"/>
      <c r="Z333" s="486"/>
    </row>
    <row r="334" spans="1:26" ht="15.75" customHeight="1" x14ac:dyDescent="0.2">
      <c r="A334" s="486"/>
      <c r="B334" s="486"/>
      <c r="C334" s="486"/>
      <c r="D334" s="486"/>
      <c r="E334" s="486"/>
      <c r="F334" s="486"/>
      <c r="G334" s="486"/>
      <c r="H334" s="486"/>
      <c r="I334" s="486"/>
      <c r="J334" s="486"/>
      <c r="K334" s="486"/>
      <c r="L334" s="486"/>
      <c r="M334" s="486"/>
      <c r="N334" s="486"/>
      <c r="O334" s="486"/>
      <c r="P334" s="486"/>
      <c r="Q334" s="486"/>
      <c r="R334" s="486"/>
      <c r="S334" s="486"/>
      <c r="T334" s="486"/>
      <c r="U334" s="486"/>
      <c r="V334" s="486"/>
      <c r="W334" s="486"/>
      <c r="X334" s="486"/>
      <c r="Y334" s="486"/>
      <c r="Z334" s="486"/>
    </row>
    <row r="335" spans="1:26" ht="15.75" customHeight="1" x14ac:dyDescent="0.2">
      <c r="A335" s="486"/>
      <c r="B335" s="486"/>
      <c r="C335" s="486"/>
      <c r="D335" s="486"/>
      <c r="E335" s="486"/>
      <c r="F335" s="486"/>
      <c r="G335" s="486"/>
      <c r="H335" s="486"/>
      <c r="I335" s="486"/>
      <c r="J335" s="486"/>
      <c r="K335" s="486"/>
      <c r="L335" s="486"/>
      <c r="M335" s="486"/>
      <c r="N335" s="486"/>
      <c r="O335" s="486"/>
      <c r="P335" s="486"/>
      <c r="Q335" s="486"/>
      <c r="R335" s="486"/>
      <c r="S335" s="486"/>
      <c r="T335" s="486"/>
      <c r="U335" s="486"/>
      <c r="V335" s="486"/>
      <c r="W335" s="486"/>
      <c r="X335" s="486"/>
      <c r="Y335" s="486"/>
      <c r="Z335" s="486"/>
    </row>
    <row r="336" spans="1:26" ht="15.75" customHeight="1" x14ac:dyDescent="0.2">
      <c r="A336" s="486"/>
      <c r="B336" s="486"/>
      <c r="C336" s="486"/>
      <c r="D336" s="486"/>
      <c r="E336" s="486"/>
      <c r="F336" s="486"/>
      <c r="G336" s="486"/>
      <c r="H336" s="486"/>
      <c r="I336" s="486"/>
      <c r="J336" s="486"/>
      <c r="K336" s="486"/>
      <c r="L336" s="486"/>
      <c r="M336" s="486"/>
      <c r="N336" s="486"/>
      <c r="O336" s="486"/>
      <c r="P336" s="486"/>
      <c r="Q336" s="486"/>
      <c r="R336" s="486"/>
      <c r="S336" s="486"/>
      <c r="T336" s="486"/>
      <c r="U336" s="486"/>
      <c r="V336" s="486"/>
      <c r="W336" s="486"/>
      <c r="X336" s="486"/>
      <c r="Y336" s="486"/>
      <c r="Z336" s="486"/>
    </row>
    <row r="337" spans="1:26" ht="15.75" customHeight="1" x14ac:dyDescent="0.2">
      <c r="A337" s="486"/>
      <c r="B337" s="486"/>
      <c r="C337" s="486"/>
      <c r="D337" s="486"/>
      <c r="E337" s="486"/>
      <c r="F337" s="486"/>
      <c r="G337" s="486"/>
      <c r="H337" s="486"/>
      <c r="I337" s="486"/>
      <c r="J337" s="486"/>
      <c r="K337" s="486"/>
      <c r="L337" s="486"/>
      <c r="M337" s="486"/>
      <c r="N337" s="486"/>
      <c r="O337" s="486"/>
      <c r="P337" s="486"/>
      <c r="Q337" s="486"/>
      <c r="R337" s="486"/>
      <c r="S337" s="486"/>
      <c r="T337" s="486"/>
      <c r="U337" s="486"/>
      <c r="V337" s="486"/>
      <c r="W337" s="486"/>
      <c r="X337" s="486"/>
      <c r="Y337" s="486"/>
      <c r="Z337" s="486"/>
    </row>
    <row r="338" spans="1:26" ht="15.75" customHeight="1" x14ac:dyDescent="0.2">
      <c r="A338" s="486"/>
      <c r="B338" s="486"/>
      <c r="C338" s="486"/>
      <c r="D338" s="486"/>
      <c r="E338" s="486"/>
      <c r="F338" s="486"/>
      <c r="G338" s="486"/>
      <c r="H338" s="486"/>
      <c r="I338" s="486"/>
      <c r="J338" s="486"/>
      <c r="K338" s="486"/>
      <c r="L338" s="486"/>
      <c r="M338" s="486"/>
      <c r="N338" s="486"/>
      <c r="O338" s="486"/>
      <c r="P338" s="486"/>
      <c r="Q338" s="486"/>
      <c r="R338" s="486"/>
      <c r="S338" s="486"/>
      <c r="T338" s="486"/>
      <c r="U338" s="486"/>
      <c r="V338" s="486"/>
      <c r="W338" s="486"/>
      <c r="X338" s="486"/>
      <c r="Y338" s="486"/>
      <c r="Z338" s="486"/>
    </row>
    <row r="339" spans="1:26" ht="15.75" customHeight="1" x14ac:dyDescent="0.2">
      <c r="A339" s="486"/>
      <c r="B339" s="486"/>
      <c r="C339" s="486"/>
      <c r="D339" s="486"/>
      <c r="E339" s="486"/>
      <c r="F339" s="486"/>
      <c r="G339" s="486"/>
      <c r="H339" s="486"/>
      <c r="I339" s="486"/>
      <c r="J339" s="486"/>
      <c r="K339" s="486"/>
      <c r="L339" s="486"/>
      <c r="M339" s="486"/>
      <c r="N339" s="486"/>
      <c r="O339" s="486"/>
      <c r="P339" s="486"/>
      <c r="Q339" s="486"/>
      <c r="R339" s="486"/>
      <c r="S339" s="486"/>
      <c r="T339" s="486"/>
      <c r="U339" s="486"/>
      <c r="V339" s="486"/>
      <c r="W339" s="486"/>
      <c r="X339" s="486"/>
      <c r="Y339" s="486"/>
      <c r="Z339" s="486"/>
    </row>
    <row r="340" spans="1:26" ht="15.75" customHeight="1" x14ac:dyDescent="0.2">
      <c r="A340" s="486"/>
      <c r="B340" s="486"/>
      <c r="C340" s="486"/>
      <c r="D340" s="486"/>
      <c r="E340" s="486"/>
      <c r="F340" s="486"/>
      <c r="G340" s="486"/>
      <c r="H340" s="486"/>
      <c r="I340" s="486"/>
      <c r="J340" s="486"/>
      <c r="K340" s="486"/>
      <c r="L340" s="486"/>
      <c r="M340" s="486"/>
      <c r="N340" s="486"/>
      <c r="O340" s="486"/>
      <c r="P340" s="486"/>
      <c r="Q340" s="486"/>
      <c r="R340" s="486"/>
      <c r="S340" s="486"/>
      <c r="T340" s="486"/>
      <c r="U340" s="486"/>
      <c r="V340" s="486"/>
      <c r="W340" s="486"/>
      <c r="X340" s="486"/>
      <c r="Y340" s="486"/>
      <c r="Z340" s="486"/>
    </row>
    <row r="341" spans="1:26" ht="15.75" customHeight="1" x14ac:dyDescent="0.2">
      <c r="A341" s="486"/>
      <c r="B341" s="486"/>
      <c r="C341" s="486"/>
      <c r="D341" s="486"/>
      <c r="E341" s="486"/>
      <c r="F341" s="486"/>
      <c r="G341" s="486"/>
      <c r="H341" s="486"/>
      <c r="I341" s="486"/>
      <c r="J341" s="486"/>
      <c r="K341" s="486"/>
      <c r="L341" s="486"/>
      <c r="M341" s="486"/>
      <c r="N341" s="486"/>
      <c r="O341" s="486"/>
      <c r="P341" s="486"/>
      <c r="Q341" s="486"/>
      <c r="R341" s="486"/>
      <c r="S341" s="486"/>
      <c r="T341" s="486"/>
      <c r="U341" s="486"/>
      <c r="V341" s="486"/>
      <c r="W341" s="486"/>
      <c r="X341" s="486"/>
      <c r="Y341" s="486"/>
      <c r="Z341" s="486"/>
    </row>
    <row r="342" spans="1:26" ht="15.75" customHeight="1" x14ac:dyDescent="0.2">
      <c r="A342" s="486"/>
      <c r="B342" s="486"/>
      <c r="C342" s="486"/>
      <c r="D342" s="486"/>
      <c r="E342" s="486"/>
      <c r="F342" s="486"/>
      <c r="G342" s="486"/>
      <c r="H342" s="486"/>
      <c r="I342" s="486"/>
      <c r="J342" s="486"/>
      <c r="K342" s="486"/>
      <c r="L342" s="486"/>
      <c r="M342" s="486"/>
      <c r="N342" s="486"/>
      <c r="O342" s="486"/>
      <c r="P342" s="486"/>
      <c r="Q342" s="486"/>
      <c r="R342" s="486"/>
      <c r="S342" s="486"/>
      <c r="T342" s="486"/>
      <c r="U342" s="486"/>
      <c r="V342" s="486"/>
      <c r="W342" s="486"/>
      <c r="X342" s="486"/>
      <c r="Y342" s="486"/>
      <c r="Z342" s="486"/>
    </row>
    <row r="343" spans="1:26" ht="15.75" customHeight="1" x14ac:dyDescent="0.2">
      <c r="A343" s="486"/>
      <c r="B343" s="486"/>
      <c r="C343" s="486"/>
      <c r="D343" s="486"/>
      <c r="E343" s="486"/>
      <c r="F343" s="486"/>
      <c r="G343" s="486"/>
      <c r="H343" s="486"/>
      <c r="I343" s="486"/>
      <c r="J343" s="486"/>
      <c r="K343" s="486"/>
      <c r="L343" s="486"/>
      <c r="M343" s="486"/>
      <c r="N343" s="486"/>
      <c r="O343" s="486"/>
      <c r="P343" s="486"/>
      <c r="Q343" s="486"/>
      <c r="R343" s="486"/>
      <c r="S343" s="486"/>
      <c r="T343" s="486"/>
      <c r="U343" s="486"/>
      <c r="V343" s="486"/>
      <c r="W343" s="486"/>
      <c r="X343" s="486"/>
      <c r="Y343" s="486"/>
      <c r="Z343" s="486"/>
    </row>
    <row r="344" spans="1:26" ht="15.75" customHeight="1" x14ac:dyDescent="0.2">
      <c r="A344" s="486"/>
      <c r="B344" s="486"/>
      <c r="C344" s="486"/>
      <c r="D344" s="486"/>
      <c r="E344" s="486"/>
      <c r="F344" s="486"/>
      <c r="G344" s="486"/>
      <c r="H344" s="486"/>
      <c r="I344" s="486"/>
      <c r="J344" s="486"/>
      <c r="K344" s="486"/>
      <c r="L344" s="486"/>
      <c r="M344" s="486"/>
      <c r="N344" s="486"/>
      <c r="O344" s="486"/>
      <c r="P344" s="486"/>
      <c r="Q344" s="486"/>
      <c r="R344" s="486"/>
      <c r="S344" s="486"/>
      <c r="T344" s="486"/>
      <c r="U344" s="486"/>
      <c r="V344" s="486"/>
      <c r="W344" s="486"/>
      <c r="X344" s="486"/>
      <c r="Y344" s="486"/>
      <c r="Z344" s="486"/>
    </row>
    <row r="345" spans="1:26" ht="15.75" customHeight="1" x14ac:dyDescent="0.2">
      <c r="A345" s="486"/>
      <c r="B345" s="486"/>
      <c r="C345" s="486"/>
      <c r="D345" s="486"/>
      <c r="E345" s="486"/>
      <c r="F345" s="486"/>
      <c r="G345" s="486"/>
      <c r="H345" s="486"/>
      <c r="I345" s="486"/>
      <c r="J345" s="486"/>
      <c r="K345" s="486"/>
      <c r="L345" s="486"/>
      <c r="M345" s="486"/>
      <c r="N345" s="486"/>
      <c r="O345" s="486"/>
      <c r="P345" s="486"/>
      <c r="Q345" s="486"/>
      <c r="R345" s="486"/>
      <c r="S345" s="486"/>
      <c r="T345" s="486"/>
      <c r="U345" s="486"/>
      <c r="V345" s="486"/>
      <c r="W345" s="486"/>
      <c r="X345" s="486"/>
      <c r="Y345" s="486"/>
      <c r="Z345" s="486"/>
    </row>
    <row r="346" spans="1:26" ht="15.75" customHeight="1" x14ac:dyDescent="0.2">
      <c r="A346" s="486"/>
      <c r="B346" s="486"/>
      <c r="C346" s="486"/>
      <c r="D346" s="486"/>
      <c r="E346" s="486"/>
      <c r="F346" s="486"/>
      <c r="G346" s="486"/>
      <c r="H346" s="486"/>
      <c r="I346" s="486"/>
      <c r="J346" s="486"/>
      <c r="K346" s="486"/>
      <c r="L346" s="486"/>
      <c r="M346" s="486"/>
      <c r="N346" s="486"/>
      <c r="O346" s="486"/>
      <c r="P346" s="486"/>
      <c r="Q346" s="486"/>
      <c r="R346" s="486"/>
      <c r="S346" s="486"/>
      <c r="T346" s="486"/>
      <c r="U346" s="486"/>
      <c r="V346" s="486"/>
      <c r="W346" s="486"/>
      <c r="X346" s="486"/>
      <c r="Y346" s="486"/>
      <c r="Z346" s="486"/>
    </row>
    <row r="347" spans="1:26" ht="15.75" customHeight="1" x14ac:dyDescent="0.2">
      <c r="A347" s="486"/>
      <c r="B347" s="486"/>
      <c r="C347" s="486"/>
      <c r="D347" s="486"/>
      <c r="E347" s="486"/>
      <c r="F347" s="486"/>
      <c r="G347" s="486"/>
      <c r="H347" s="486"/>
      <c r="I347" s="486"/>
      <c r="J347" s="486"/>
      <c r="K347" s="486"/>
      <c r="L347" s="486"/>
      <c r="M347" s="486"/>
      <c r="N347" s="486"/>
      <c r="O347" s="486"/>
      <c r="P347" s="486"/>
      <c r="Q347" s="486"/>
      <c r="R347" s="486"/>
      <c r="S347" s="486"/>
      <c r="T347" s="486"/>
      <c r="U347" s="486"/>
      <c r="V347" s="486"/>
      <c r="W347" s="486"/>
      <c r="X347" s="486"/>
      <c r="Y347" s="486"/>
      <c r="Z347" s="486"/>
    </row>
    <row r="348" spans="1:26" ht="15.75" customHeight="1" x14ac:dyDescent="0.2">
      <c r="A348" s="486"/>
      <c r="B348" s="486"/>
      <c r="C348" s="486"/>
      <c r="D348" s="486"/>
      <c r="E348" s="486"/>
      <c r="F348" s="486"/>
      <c r="G348" s="486"/>
      <c r="H348" s="486"/>
      <c r="I348" s="486"/>
      <c r="J348" s="486"/>
      <c r="K348" s="486"/>
      <c r="L348" s="486"/>
      <c r="M348" s="486"/>
      <c r="N348" s="486"/>
      <c r="O348" s="486"/>
      <c r="P348" s="486"/>
      <c r="Q348" s="486"/>
      <c r="R348" s="486"/>
      <c r="S348" s="486"/>
      <c r="T348" s="486"/>
      <c r="U348" s="486"/>
      <c r="V348" s="486"/>
      <c r="W348" s="486"/>
      <c r="X348" s="486"/>
      <c r="Y348" s="486"/>
      <c r="Z348" s="486"/>
    </row>
    <row r="349" spans="1:26" ht="15.75" customHeight="1" x14ac:dyDescent="0.2">
      <c r="A349" s="486"/>
      <c r="B349" s="486"/>
      <c r="C349" s="486"/>
      <c r="D349" s="486"/>
      <c r="E349" s="486"/>
      <c r="F349" s="486"/>
      <c r="G349" s="486"/>
      <c r="H349" s="486"/>
      <c r="I349" s="486"/>
      <c r="J349" s="486"/>
      <c r="K349" s="486"/>
      <c r="L349" s="486"/>
      <c r="M349" s="486"/>
      <c r="N349" s="486"/>
      <c r="O349" s="486"/>
      <c r="P349" s="486"/>
      <c r="Q349" s="486"/>
      <c r="R349" s="486"/>
      <c r="S349" s="486"/>
      <c r="T349" s="486"/>
      <c r="U349" s="486"/>
      <c r="V349" s="486"/>
      <c r="W349" s="486"/>
      <c r="X349" s="486"/>
      <c r="Y349" s="486"/>
      <c r="Z349" s="486"/>
    </row>
    <row r="350" spans="1:26" ht="15.75" customHeight="1" x14ac:dyDescent="0.2">
      <c r="A350" s="486"/>
      <c r="B350" s="486"/>
      <c r="C350" s="486"/>
      <c r="D350" s="486"/>
      <c r="E350" s="486"/>
      <c r="F350" s="486"/>
      <c r="G350" s="486"/>
      <c r="H350" s="486"/>
      <c r="I350" s="486"/>
      <c r="J350" s="486"/>
      <c r="K350" s="486"/>
      <c r="L350" s="486"/>
      <c r="M350" s="486"/>
      <c r="N350" s="486"/>
      <c r="O350" s="486"/>
      <c r="P350" s="486"/>
      <c r="Q350" s="486"/>
      <c r="R350" s="486"/>
      <c r="S350" s="486"/>
      <c r="T350" s="486"/>
      <c r="U350" s="486"/>
      <c r="V350" s="486"/>
      <c r="W350" s="486"/>
      <c r="X350" s="486"/>
      <c r="Y350" s="486"/>
      <c r="Z350" s="486"/>
    </row>
    <row r="351" spans="1:26" ht="15.75" customHeight="1" x14ac:dyDescent="0.2">
      <c r="A351" s="486"/>
      <c r="B351" s="486"/>
      <c r="C351" s="486"/>
      <c r="D351" s="486"/>
      <c r="E351" s="486"/>
      <c r="F351" s="486"/>
      <c r="G351" s="486"/>
      <c r="H351" s="486"/>
      <c r="I351" s="486"/>
      <c r="J351" s="486"/>
      <c r="K351" s="486"/>
      <c r="L351" s="486"/>
      <c r="M351" s="486"/>
      <c r="N351" s="486"/>
      <c r="O351" s="486"/>
      <c r="P351" s="486"/>
      <c r="Q351" s="486"/>
      <c r="R351" s="486"/>
      <c r="S351" s="486"/>
      <c r="T351" s="486"/>
      <c r="U351" s="486"/>
      <c r="V351" s="486"/>
      <c r="W351" s="486"/>
      <c r="X351" s="486"/>
      <c r="Y351" s="486"/>
      <c r="Z351" s="486"/>
    </row>
    <row r="352" spans="1:26" ht="15.75" customHeight="1" x14ac:dyDescent="0.2">
      <c r="A352" s="486"/>
      <c r="B352" s="486"/>
      <c r="C352" s="486"/>
      <c r="D352" s="486"/>
      <c r="E352" s="486"/>
      <c r="F352" s="486"/>
      <c r="G352" s="486"/>
      <c r="H352" s="486"/>
      <c r="I352" s="486"/>
      <c r="J352" s="486"/>
      <c r="K352" s="486"/>
      <c r="L352" s="486"/>
      <c r="M352" s="486"/>
      <c r="N352" s="486"/>
      <c r="O352" s="486"/>
      <c r="P352" s="486"/>
      <c r="Q352" s="486"/>
      <c r="R352" s="486"/>
      <c r="S352" s="486"/>
      <c r="T352" s="486"/>
      <c r="U352" s="486"/>
      <c r="V352" s="486"/>
      <c r="W352" s="486"/>
      <c r="X352" s="486"/>
      <c r="Y352" s="486"/>
      <c r="Z352" s="486"/>
    </row>
    <row r="353" spans="1:26" ht="15.75" customHeight="1" x14ac:dyDescent="0.2">
      <c r="A353" s="486"/>
      <c r="B353" s="486"/>
      <c r="C353" s="486"/>
      <c r="D353" s="486"/>
      <c r="E353" s="486"/>
      <c r="F353" s="486"/>
      <c r="G353" s="486"/>
      <c r="H353" s="486"/>
      <c r="I353" s="486"/>
      <c r="J353" s="486"/>
      <c r="K353" s="486"/>
      <c r="L353" s="486"/>
      <c r="M353" s="486"/>
      <c r="N353" s="486"/>
      <c r="O353" s="486"/>
      <c r="P353" s="486"/>
      <c r="Q353" s="486"/>
      <c r="R353" s="486"/>
      <c r="S353" s="486"/>
      <c r="T353" s="486"/>
      <c r="U353" s="486"/>
      <c r="V353" s="486"/>
      <c r="W353" s="486"/>
      <c r="X353" s="486"/>
      <c r="Y353" s="486"/>
      <c r="Z353" s="486"/>
    </row>
    <row r="354" spans="1:26" ht="15.75" customHeight="1" x14ac:dyDescent="0.2">
      <c r="A354" s="486"/>
      <c r="B354" s="486"/>
      <c r="C354" s="486"/>
      <c r="D354" s="486"/>
      <c r="E354" s="486"/>
      <c r="F354" s="486"/>
      <c r="G354" s="486"/>
      <c r="H354" s="486"/>
      <c r="I354" s="486"/>
      <c r="J354" s="486"/>
      <c r="K354" s="486"/>
      <c r="L354" s="486"/>
      <c r="M354" s="486"/>
      <c r="N354" s="486"/>
      <c r="O354" s="486"/>
      <c r="P354" s="486"/>
      <c r="Q354" s="486"/>
      <c r="R354" s="486"/>
      <c r="S354" s="486"/>
      <c r="T354" s="486"/>
      <c r="U354" s="486"/>
      <c r="V354" s="486"/>
      <c r="W354" s="486"/>
      <c r="X354" s="486"/>
      <c r="Y354" s="486"/>
      <c r="Z354" s="486"/>
    </row>
    <row r="355" spans="1:26" ht="15.75" customHeight="1" x14ac:dyDescent="0.2">
      <c r="A355" s="486"/>
      <c r="B355" s="486"/>
      <c r="C355" s="486"/>
      <c r="D355" s="486"/>
      <c r="E355" s="486"/>
      <c r="F355" s="486"/>
      <c r="G355" s="486"/>
      <c r="H355" s="486"/>
      <c r="I355" s="486"/>
      <c r="J355" s="486"/>
      <c r="K355" s="486"/>
      <c r="L355" s="486"/>
      <c r="M355" s="486"/>
      <c r="N355" s="486"/>
      <c r="O355" s="486"/>
      <c r="P355" s="486"/>
      <c r="Q355" s="486"/>
      <c r="R355" s="486"/>
      <c r="S355" s="486"/>
      <c r="T355" s="486"/>
      <c r="U355" s="486"/>
      <c r="V355" s="486"/>
      <c r="W355" s="486"/>
      <c r="X355" s="486"/>
      <c r="Y355" s="486"/>
      <c r="Z355" s="486"/>
    </row>
    <row r="356" spans="1:26" ht="15.75" customHeight="1" x14ac:dyDescent="0.2">
      <c r="A356" s="486"/>
      <c r="B356" s="486"/>
      <c r="C356" s="486"/>
      <c r="D356" s="486"/>
      <c r="E356" s="486"/>
      <c r="F356" s="486"/>
      <c r="G356" s="486"/>
      <c r="H356" s="486"/>
      <c r="I356" s="486"/>
      <c r="J356" s="486"/>
      <c r="K356" s="486"/>
      <c r="L356" s="486"/>
      <c r="M356" s="486"/>
      <c r="N356" s="486"/>
      <c r="O356" s="486"/>
      <c r="P356" s="486"/>
      <c r="Q356" s="486"/>
      <c r="R356" s="486"/>
      <c r="S356" s="486"/>
      <c r="T356" s="486"/>
      <c r="U356" s="486"/>
      <c r="V356" s="486"/>
      <c r="W356" s="486"/>
      <c r="X356" s="486"/>
      <c r="Y356" s="486"/>
      <c r="Z356" s="486"/>
    </row>
    <row r="357" spans="1:26" ht="15.75" customHeight="1" x14ac:dyDescent="0.2">
      <c r="A357" s="486"/>
      <c r="B357" s="486"/>
      <c r="C357" s="486"/>
      <c r="D357" s="486"/>
      <c r="E357" s="486"/>
      <c r="F357" s="486"/>
      <c r="G357" s="486"/>
      <c r="H357" s="486"/>
      <c r="I357" s="486"/>
      <c r="J357" s="486"/>
      <c r="K357" s="486"/>
      <c r="L357" s="486"/>
      <c r="M357" s="486"/>
      <c r="N357" s="486"/>
      <c r="O357" s="486"/>
      <c r="P357" s="486"/>
      <c r="Q357" s="486"/>
      <c r="R357" s="486"/>
      <c r="S357" s="486"/>
      <c r="T357" s="486"/>
      <c r="U357" s="486"/>
      <c r="V357" s="486"/>
      <c r="W357" s="486"/>
      <c r="X357" s="486"/>
      <c r="Y357" s="486"/>
      <c r="Z357" s="486"/>
    </row>
    <row r="358" spans="1:26" ht="15.75" customHeight="1" x14ac:dyDescent="0.2">
      <c r="A358" s="486"/>
      <c r="B358" s="486"/>
      <c r="C358" s="486"/>
      <c r="D358" s="486"/>
      <c r="E358" s="486"/>
      <c r="F358" s="486"/>
      <c r="G358" s="486"/>
      <c r="H358" s="486"/>
      <c r="I358" s="486"/>
      <c r="J358" s="486"/>
      <c r="K358" s="486"/>
      <c r="L358" s="486"/>
      <c r="M358" s="486"/>
      <c r="N358" s="486"/>
      <c r="O358" s="486"/>
      <c r="P358" s="486"/>
      <c r="Q358" s="486"/>
      <c r="R358" s="486"/>
      <c r="S358" s="486"/>
      <c r="T358" s="486"/>
      <c r="U358" s="486"/>
      <c r="V358" s="486"/>
      <c r="W358" s="486"/>
      <c r="X358" s="486"/>
      <c r="Y358" s="486"/>
      <c r="Z358" s="486"/>
    </row>
    <row r="359" spans="1:26" ht="15.75" customHeight="1" x14ac:dyDescent="0.2">
      <c r="A359" s="486"/>
      <c r="B359" s="486"/>
      <c r="C359" s="486"/>
      <c r="D359" s="486"/>
      <c r="E359" s="486"/>
      <c r="F359" s="486"/>
      <c r="G359" s="486"/>
      <c r="H359" s="486"/>
      <c r="I359" s="486"/>
      <c r="J359" s="486"/>
      <c r="K359" s="486"/>
      <c r="L359" s="486"/>
      <c r="M359" s="486"/>
      <c r="N359" s="486"/>
      <c r="O359" s="486"/>
      <c r="P359" s="486"/>
      <c r="Q359" s="486"/>
      <c r="R359" s="486"/>
      <c r="S359" s="486"/>
      <c r="T359" s="486"/>
      <c r="U359" s="486"/>
      <c r="V359" s="486"/>
      <c r="W359" s="486"/>
      <c r="X359" s="486"/>
      <c r="Y359" s="486"/>
      <c r="Z359" s="486"/>
    </row>
    <row r="360" spans="1:26" ht="15.75" customHeight="1" x14ac:dyDescent="0.2">
      <c r="A360" s="486"/>
      <c r="B360" s="486"/>
      <c r="C360" s="486"/>
      <c r="D360" s="486"/>
      <c r="E360" s="486"/>
      <c r="F360" s="486"/>
      <c r="G360" s="486"/>
      <c r="H360" s="486"/>
      <c r="I360" s="486"/>
      <c r="J360" s="486"/>
      <c r="K360" s="486"/>
      <c r="L360" s="486"/>
      <c r="M360" s="486"/>
      <c r="N360" s="486"/>
      <c r="O360" s="486"/>
      <c r="P360" s="486"/>
      <c r="Q360" s="486"/>
      <c r="R360" s="486"/>
      <c r="S360" s="486"/>
      <c r="T360" s="486"/>
      <c r="U360" s="486"/>
      <c r="V360" s="486"/>
      <c r="W360" s="486"/>
      <c r="X360" s="486"/>
      <c r="Y360" s="486"/>
      <c r="Z360" s="486"/>
    </row>
    <row r="361" spans="1:26" ht="15.75" customHeight="1" x14ac:dyDescent="0.2">
      <c r="A361" s="486"/>
      <c r="B361" s="486"/>
      <c r="C361" s="486"/>
      <c r="D361" s="486"/>
      <c r="E361" s="486"/>
      <c r="F361" s="486"/>
      <c r="G361" s="486"/>
      <c r="H361" s="486"/>
      <c r="I361" s="486"/>
      <c r="J361" s="486"/>
      <c r="K361" s="486"/>
      <c r="L361" s="486"/>
      <c r="M361" s="486"/>
      <c r="N361" s="486"/>
      <c r="O361" s="486"/>
      <c r="P361" s="486"/>
      <c r="Q361" s="486"/>
      <c r="R361" s="486"/>
      <c r="S361" s="486"/>
      <c r="T361" s="486"/>
      <c r="U361" s="486"/>
      <c r="V361" s="486"/>
      <c r="W361" s="486"/>
      <c r="X361" s="486"/>
      <c r="Y361" s="486"/>
      <c r="Z361" s="486"/>
    </row>
    <row r="362" spans="1:26" ht="15.75" customHeight="1" x14ac:dyDescent="0.2">
      <c r="A362" s="486"/>
      <c r="B362" s="486"/>
      <c r="C362" s="486"/>
      <c r="D362" s="486"/>
      <c r="E362" s="486"/>
      <c r="F362" s="486"/>
      <c r="G362" s="486"/>
      <c r="H362" s="486"/>
      <c r="I362" s="486"/>
      <c r="J362" s="486"/>
      <c r="K362" s="486"/>
      <c r="L362" s="486"/>
      <c r="M362" s="486"/>
      <c r="N362" s="486"/>
      <c r="O362" s="486"/>
      <c r="P362" s="486"/>
      <c r="Q362" s="486"/>
      <c r="R362" s="486"/>
      <c r="S362" s="486"/>
      <c r="T362" s="486"/>
      <c r="U362" s="486"/>
      <c r="V362" s="486"/>
      <c r="W362" s="486"/>
      <c r="X362" s="486"/>
      <c r="Y362" s="486"/>
      <c r="Z362" s="486"/>
    </row>
    <row r="363" spans="1:26" ht="15.75" customHeight="1" x14ac:dyDescent="0.2">
      <c r="A363" s="486"/>
      <c r="B363" s="486"/>
      <c r="C363" s="486"/>
      <c r="D363" s="486"/>
      <c r="E363" s="486"/>
      <c r="F363" s="486"/>
      <c r="G363" s="486"/>
      <c r="H363" s="486"/>
      <c r="I363" s="486"/>
      <c r="J363" s="486"/>
      <c r="K363" s="486"/>
      <c r="L363" s="486"/>
      <c r="M363" s="486"/>
      <c r="N363" s="486"/>
      <c r="O363" s="486"/>
      <c r="P363" s="486"/>
      <c r="Q363" s="486"/>
      <c r="R363" s="486"/>
      <c r="S363" s="486"/>
      <c r="T363" s="486"/>
      <c r="U363" s="486"/>
      <c r="V363" s="486"/>
      <c r="W363" s="486"/>
      <c r="X363" s="486"/>
      <c r="Y363" s="486"/>
      <c r="Z363" s="486"/>
    </row>
    <row r="364" spans="1:26" ht="15.75" customHeight="1" x14ac:dyDescent="0.2">
      <c r="A364" s="486"/>
      <c r="B364" s="486"/>
      <c r="C364" s="486"/>
      <c r="D364" s="486"/>
      <c r="E364" s="486"/>
      <c r="F364" s="486"/>
      <c r="G364" s="486"/>
      <c r="H364" s="486"/>
      <c r="I364" s="486"/>
      <c r="J364" s="486"/>
      <c r="K364" s="486"/>
      <c r="L364" s="486"/>
      <c r="M364" s="486"/>
      <c r="N364" s="486"/>
      <c r="O364" s="486"/>
      <c r="P364" s="486"/>
      <c r="Q364" s="486"/>
      <c r="R364" s="486"/>
      <c r="S364" s="486"/>
      <c r="T364" s="486"/>
      <c r="U364" s="486"/>
      <c r="V364" s="486"/>
      <c r="W364" s="486"/>
      <c r="X364" s="486"/>
      <c r="Y364" s="486"/>
      <c r="Z364" s="486"/>
    </row>
    <row r="365" spans="1:26" ht="15.75" customHeight="1" x14ac:dyDescent="0.2">
      <c r="A365" s="486"/>
      <c r="B365" s="486"/>
      <c r="C365" s="486"/>
      <c r="D365" s="486"/>
      <c r="E365" s="486"/>
      <c r="F365" s="486"/>
      <c r="G365" s="486"/>
      <c r="H365" s="486"/>
      <c r="I365" s="486"/>
      <c r="J365" s="486"/>
      <c r="K365" s="486"/>
      <c r="L365" s="486"/>
      <c r="M365" s="486"/>
      <c r="N365" s="486"/>
      <c r="O365" s="486"/>
      <c r="P365" s="486"/>
      <c r="Q365" s="486"/>
      <c r="R365" s="486"/>
      <c r="S365" s="486"/>
      <c r="T365" s="486"/>
      <c r="U365" s="486"/>
      <c r="V365" s="486"/>
      <c r="W365" s="486"/>
      <c r="X365" s="486"/>
      <c r="Y365" s="486"/>
      <c r="Z365" s="486"/>
    </row>
    <row r="366" spans="1:26" ht="15.75" customHeight="1" x14ac:dyDescent="0.2">
      <c r="A366" s="486"/>
      <c r="B366" s="486"/>
      <c r="C366" s="486"/>
      <c r="D366" s="486"/>
      <c r="E366" s="486"/>
      <c r="F366" s="486"/>
      <c r="G366" s="486"/>
      <c r="H366" s="486"/>
      <c r="I366" s="486"/>
      <c r="J366" s="486"/>
      <c r="K366" s="486"/>
      <c r="L366" s="486"/>
      <c r="M366" s="486"/>
      <c r="N366" s="486"/>
      <c r="O366" s="486"/>
      <c r="P366" s="486"/>
      <c r="Q366" s="486"/>
      <c r="R366" s="486"/>
      <c r="S366" s="486"/>
      <c r="T366" s="486"/>
      <c r="U366" s="486"/>
      <c r="V366" s="486"/>
      <c r="W366" s="486"/>
      <c r="X366" s="486"/>
      <c r="Y366" s="486"/>
      <c r="Z366" s="486"/>
    </row>
    <row r="367" spans="1:26" ht="15.75" customHeight="1" x14ac:dyDescent="0.2">
      <c r="A367" s="486"/>
      <c r="B367" s="486"/>
      <c r="C367" s="486"/>
      <c r="D367" s="486"/>
      <c r="E367" s="486"/>
      <c r="F367" s="486"/>
      <c r="G367" s="486"/>
      <c r="H367" s="486"/>
      <c r="I367" s="486"/>
      <c r="J367" s="486"/>
      <c r="K367" s="486"/>
      <c r="L367" s="486"/>
      <c r="M367" s="486"/>
      <c r="N367" s="486"/>
      <c r="O367" s="486"/>
      <c r="P367" s="486"/>
      <c r="Q367" s="486"/>
      <c r="R367" s="486"/>
      <c r="S367" s="486"/>
      <c r="T367" s="486"/>
      <c r="U367" s="486"/>
      <c r="V367" s="486"/>
      <c r="W367" s="486"/>
      <c r="X367" s="486"/>
      <c r="Y367" s="486"/>
      <c r="Z367" s="486"/>
    </row>
    <row r="368" spans="1:26" ht="15.75" customHeight="1" x14ac:dyDescent="0.2">
      <c r="A368" s="486"/>
      <c r="B368" s="486"/>
      <c r="C368" s="486"/>
      <c r="D368" s="486"/>
      <c r="E368" s="486"/>
      <c r="F368" s="486"/>
      <c r="G368" s="486"/>
      <c r="H368" s="486"/>
      <c r="I368" s="486"/>
      <c r="J368" s="486"/>
      <c r="K368" s="486"/>
      <c r="L368" s="486"/>
      <c r="M368" s="486"/>
      <c r="N368" s="486"/>
      <c r="O368" s="486"/>
      <c r="P368" s="486"/>
      <c r="Q368" s="486"/>
      <c r="R368" s="486"/>
      <c r="S368" s="486"/>
      <c r="T368" s="486"/>
      <c r="U368" s="486"/>
      <c r="V368" s="486"/>
      <c r="W368" s="486"/>
      <c r="X368" s="486"/>
      <c r="Y368" s="486"/>
      <c r="Z368" s="486"/>
    </row>
    <row r="369" spans="1:26" ht="15.75" customHeight="1" x14ac:dyDescent="0.2">
      <c r="A369" s="486"/>
      <c r="B369" s="486"/>
      <c r="C369" s="486"/>
      <c r="D369" s="486"/>
      <c r="E369" s="486"/>
      <c r="F369" s="486"/>
      <c r="G369" s="486"/>
      <c r="H369" s="486"/>
      <c r="I369" s="486"/>
      <c r="J369" s="486"/>
      <c r="K369" s="486"/>
      <c r="L369" s="486"/>
      <c r="M369" s="486"/>
      <c r="N369" s="486"/>
      <c r="O369" s="486"/>
      <c r="P369" s="486"/>
      <c r="Q369" s="486"/>
      <c r="R369" s="486"/>
      <c r="S369" s="486"/>
      <c r="T369" s="486"/>
      <c r="U369" s="486"/>
      <c r="V369" s="486"/>
      <c r="W369" s="486"/>
      <c r="X369" s="486"/>
      <c r="Y369" s="486"/>
      <c r="Z369" s="486"/>
    </row>
    <row r="370" spans="1:26" ht="15.75" customHeight="1" x14ac:dyDescent="0.2">
      <c r="A370" s="486"/>
      <c r="B370" s="486"/>
      <c r="C370" s="486"/>
      <c r="D370" s="486"/>
      <c r="E370" s="486"/>
      <c r="F370" s="486"/>
      <c r="G370" s="486"/>
      <c r="H370" s="486"/>
      <c r="I370" s="486"/>
      <c r="J370" s="486"/>
      <c r="K370" s="486"/>
      <c r="L370" s="486"/>
      <c r="M370" s="486"/>
      <c r="N370" s="486"/>
      <c r="O370" s="486"/>
      <c r="P370" s="486"/>
      <c r="Q370" s="486"/>
      <c r="R370" s="486"/>
      <c r="S370" s="486"/>
      <c r="T370" s="486"/>
      <c r="U370" s="486"/>
      <c r="V370" s="486"/>
      <c r="W370" s="486"/>
      <c r="X370" s="486"/>
      <c r="Y370" s="486"/>
      <c r="Z370" s="486"/>
    </row>
    <row r="371" spans="1:26" ht="15.75" customHeight="1" x14ac:dyDescent="0.2">
      <c r="A371" s="486"/>
      <c r="B371" s="486"/>
      <c r="C371" s="486"/>
      <c r="D371" s="486"/>
      <c r="E371" s="486"/>
      <c r="F371" s="486"/>
      <c r="G371" s="486"/>
      <c r="H371" s="486"/>
      <c r="I371" s="486"/>
      <c r="J371" s="486"/>
      <c r="K371" s="486"/>
      <c r="L371" s="486"/>
      <c r="M371" s="486"/>
      <c r="N371" s="486"/>
      <c r="O371" s="486"/>
      <c r="P371" s="486"/>
      <c r="Q371" s="486"/>
      <c r="R371" s="486"/>
      <c r="S371" s="486"/>
      <c r="T371" s="486"/>
      <c r="U371" s="486"/>
      <c r="V371" s="486"/>
      <c r="W371" s="486"/>
      <c r="X371" s="486"/>
      <c r="Y371" s="486"/>
      <c r="Z371" s="486"/>
    </row>
    <row r="372" spans="1:26" ht="15.75" customHeight="1" x14ac:dyDescent="0.2">
      <c r="A372" s="486"/>
      <c r="B372" s="486"/>
      <c r="C372" s="486"/>
      <c r="D372" s="486"/>
      <c r="E372" s="486"/>
      <c r="F372" s="486"/>
      <c r="G372" s="486"/>
      <c r="H372" s="486"/>
      <c r="I372" s="486"/>
      <c r="J372" s="486"/>
      <c r="K372" s="486"/>
      <c r="L372" s="486"/>
      <c r="M372" s="486"/>
      <c r="N372" s="486"/>
      <c r="O372" s="486"/>
      <c r="P372" s="486"/>
      <c r="Q372" s="486"/>
      <c r="R372" s="486"/>
      <c r="S372" s="486"/>
      <c r="T372" s="486"/>
      <c r="U372" s="486"/>
      <c r="V372" s="486"/>
      <c r="W372" s="486"/>
      <c r="X372" s="486"/>
      <c r="Y372" s="486"/>
      <c r="Z372" s="486"/>
    </row>
    <row r="373" spans="1:26" ht="15.75" customHeight="1" x14ac:dyDescent="0.2">
      <c r="A373" s="486"/>
      <c r="B373" s="486"/>
      <c r="C373" s="486"/>
      <c r="D373" s="486"/>
      <c r="E373" s="486"/>
      <c r="F373" s="486"/>
      <c r="G373" s="486"/>
      <c r="H373" s="486"/>
      <c r="I373" s="486"/>
      <c r="J373" s="486"/>
      <c r="K373" s="486"/>
      <c r="L373" s="486"/>
      <c r="M373" s="486"/>
      <c r="N373" s="486"/>
      <c r="O373" s="486"/>
      <c r="P373" s="486"/>
      <c r="Q373" s="486"/>
      <c r="R373" s="486"/>
      <c r="S373" s="486"/>
      <c r="T373" s="486"/>
      <c r="U373" s="486"/>
      <c r="V373" s="486"/>
      <c r="W373" s="486"/>
      <c r="X373" s="486"/>
      <c r="Y373" s="486"/>
      <c r="Z373" s="486"/>
    </row>
    <row r="374" spans="1:26" ht="15.75" customHeight="1" x14ac:dyDescent="0.2">
      <c r="A374" s="486"/>
      <c r="B374" s="486"/>
      <c r="C374" s="486"/>
      <c r="D374" s="486"/>
      <c r="E374" s="486"/>
      <c r="F374" s="486"/>
      <c r="G374" s="486"/>
      <c r="H374" s="486"/>
      <c r="I374" s="486"/>
      <c r="J374" s="486"/>
      <c r="K374" s="486"/>
      <c r="L374" s="486"/>
      <c r="M374" s="486"/>
      <c r="N374" s="486"/>
      <c r="O374" s="486"/>
      <c r="P374" s="486"/>
      <c r="Q374" s="486"/>
      <c r="R374" s="486"/>
      <c r="S374" s="486"/>
      <c r="T374" s="486"/>
      <c r="U374" s="486"/>
      <c r="V374" s="486"/>
      <c r="W374" s="486"/>
      <c r="X374" s="486"/>
      <c r="Y374" s="486"/>
      <c r="Z374" s="486"/>
    </row>
    <row r="375" spans="1:26" ht="15.75" customHeight="1" x14ac:dyDescent="0.2">
      <c r="A375" s="486"/>
      <c r="B375" s="486"/>
      <c r="C375" s="486"/>
      <c r="D375" s="486"/>
      <c r="E375" s="486"/>
      <c r="F375" s="486"/>
      <c r="G375" s="486"/>
      <c r="H375" s="486"/>
      <c r="I375" s="486"/>
      <c r="J375" s="486"/>
      <c r="K375" s="486"/>
      <c r="L375" s="486"/>
      <c r="M375" s="486"/>
      <c r="N375" s="486"/>
      <c r="O375" s="486"/>
      <c r="P375" s="486"/>
      <c r="Q375" s="486"/>
      <c r="R375" s="486"/>
      <c r="S375" s="486"/>
      <c r="T375" s="486"/>
      <c r="U375" s="486"/>
      <c r="V375" s="486"/>
      <c r="W375" s="486"/>
      <c r="X375" s="486"/>
      <c r="Y375" s="486"/>
      <c r="Z375" s="486"/>
    </row>
    <row r="376" spans="1:26" ht="15.75" customHeight="1" x14ac:dyDescent="0.2">
      <c r="A376" s="486"/>
      <c r="B376" s="486"/>
      <c r="C376" s="486"/>
      <c r="D376" s="486"/>
      <c r="E376" s="486"/>
      <c r="F376" s="486"/>
      <c r="G376" s="486"/>
      <c r="H376" s="486"/>
      <c r="I376" s="486"/>
      <c r="J376" s="486"/>
      <c r="K376" s="486"/>
      <c r="L376" s="486"/>
      <c r="M376" s="486"/>
      <c r="N376" s="486"/>
      <c r="O376" s="486"/>
      <c r="P376" s="486"/>
      <c r="Q376" s="486"/>
      <c r="R376" s="486"/>
      <c r="S376" s="486"/>
      <c r="T376" s="486"/>
      <c r="U376" s="486"/>
      <c r="V376" s="486"/>
      <c r="W376" s="486"/>
      <c r="X376" s="486"/>
      <c r="Y376" s="486"/>
      <c r="Z376" s="486"/>
    </row>
    <row r="377" spans="1:26" ht="15.75" customHeight="1" x14ac:dyDescent="0.2">
      <c r="A377" s="486"/>
      <c r="B377" s="486"/>
      <c r="C377" s="486"/>
      <c r="D377" s="486"/>
      <c r="E377" s="486"/>
      <c r="F377" s="486"/>
      <c r="G377" s="486"/>
      <c r="H377" s="486"/>
      <c r="I377" s="486"/>
      <c r="J377" s="486"/>
      <c r="K377" s="486"/>
      <c r="L377" s="486"/>
      <c r="M377" s="486"/>
      <c r="N377" s="486"/>
      <c r="O377" s="486"/>
      <c r="P377" s="486"/>
      <c r="Q377" s="486"/>
      <c r="R377" s="486"/>
      <c r="S377" s="486"/>
      <c r="T377" s="486"/>
      <c r="U377" s="486"/>
      <c r="V377" s="486"/>
      <c r="W377" s="486"/>
      <c r="X377" s="486"/>
      <c r="Y377" s="486"/>
      <c r="Z377" s="486"/>
    </row>
    <row r="378" spans="1:26" ht="15.75" customHeight="1" x14ac:dyDescent="0.2">
      <c r="A378" s="486"/>
      <c r="B378" s="486"/>
      <c r="C378" s="486"/>
      <c r="D378" s="486"/>
      <c r="E378" s="486"/>
      <c r="F378" s="486"/>
      <c r="G378" s="486"/>
      <c r="H378" s="486"/>
      <c r="I378" s="486"/>
      <c r="J378" s="486"/>
      <c r="K378" s="486"/>
      <c r="L378" s="486"/>
      <c r="M378" s="486"/>
      <c r="N378" s="486"/>
      <c r="O378" s="486"/>
      <c r="P378" s="486"/>
      <c r="Q378" s="486"/>
      <c r="R378" s="486"/>
      <c r="S378" s="486"/>
      <c r="T378" s="486"/>
      <c r="U378" s="486"/>
      <c r="V378" s="486"/>
      <c r="W378" s="486"/>
      <c r="X378" s="486"/>
      <c r="Y378" s="486"/>
      <c r="Z378" s="486"/>
    </row>
    <row r="379" spans="1:26" ht="15.75" customHeight="1" x14ac:dyDescent="0.2">
      <c r="A379" s="486"/>
      <c r="B379" s="486"/>
      <c r="C379" s="486"/>
      <c r="D379" s="486"/>
      <c r="E379" s="486"/>
      <c r="F379" s="486"/>
      <c r="G379" s="486"/>
      <c r="H379" s="486"/>
      <c r="I379" s="486"/>
      <c r="J379" s="486"/>
      <c r="K379" s="486"/>
      <c r="L379" s="486"/>
      <c r="M379" s="486"/>
      <c r="N379" s="486"/>
      <c r="O379" s="486"/>
      <c r="P379" s="486"/>
      <c r="Q379" s="486"/>
      <c r="R379" s="486"/>
      <c r="S379" s="486"/>
      <c r="T379" s="486"/>
      <c r="U379" s="486"/>
      <c r="V379" s="486"/>
      <c r="W379" s="486"/>
      <c r="X379" s="486"/>
      <c r="Y379" s="486"/>
      <c r="Z379" s="486"/>
    </row>
    <row r="380" spans="1:26" ht="15.75" customHeight="1" x14ac:dyDescent="0.2">
      <c r="A380" s="486"/>
      <c r="B380" s="486"/>
      <c r="C380" s="486"/>
      <c r="D380" s="486"/>
      <c r="E380" s="486"/>
      <c r="F380" s="486"/>
      <c r="G380" s="486"/>
      <c r="H380" s="486"/>
      <c r="I380" s="486"/>
      <c r="J380" s="486"/>
      <c r="K380" s="486"/>
      <c r="L380" s="486"/>
      <c r="M380" s="486"/>
      <c r="N380" s="486"/>
      <c r="O380" s="486"/>
      <c r="P380" s="486"/>
      <c r="Q380" s="486"/>
      <c r="R380" s="486"/>
      <c r="S380" s="486"/>
      <c r="T380" s="486"/>
      <c r="U380" s="486"/>
      <c r="V380" s="486"/>
      <c r="W380" s="486"/>
      <c r="X380" s="486"/>
      <c r="Y380" s="486"/>
      <c r="Z380" s="486"/>
    </row>
    <row r="381" spans="1:26" ht="15.75" customHeight="1" x14ac:dyDescent="0.2">
      <c r="A381" s="486"/>
      <c r="B381" s="486"/>
      <c r="C381" s="486"/>
      <c r="D381" s="486"/>
      <c r="E381" s="486"/>
      <c r="F381" s="486"/>
      <c r="G381" s="486"/>
      <c r="H381" s="486"/>
      <c r="I381" s="486"/>
      <c r="J381" s="486"/>
      <c r="K381" s="486"/>
      <c r="L381" s="486"/>
      <c r="M381" s="486"/>
      <c r="N381" s="486"/>
      <c r="O381" s="486"/>
      <c r="P381" s="486"/>
      <c r="Q381" s="486"/>
      <c r="R381" s="486"/>
      <c r="S381" s="486"/>
      <c r="T381" s="486"/>
      <c r="U381" s="486"/>
      <c r="V381" s="486"/>
      <c r="W381" s="486"/>
      <c r="X381" s="486"/>
      <c r="Y381" s="486"/>
      <c r="Z381" s="486"/>
    </row>
    <row r="382" spans="1:26" ht="15.75" customHeight="1" x14ac:dyDescent="0.2">
      <c r="A382" s="486"/>
      <c r="B382" s="486"/>
      <c r="C382" s="486"/>
      <c r="D382" s="486"/>
      <c r="E382" s="486"/>
      <c r="F382" s="486"/>
      <c r="G382" s="486"/>
      <c r="H382" s="486"/>
      <c r="I382" s="486"/>
      <c r="J382" s="486"/>
      <c r="K382" s="486"/>
      <c r="L382" s="486"/>
      <c r="M382" s="486"/>
      <c r="N382" s="486"/>
      <c r="O382" s="486"/>
      <c r="P382" s="486"/>
      <c r="Q382" s="486"/>
      <c r="R382" s="486"/>
      <c r="S382" s="486"/>
      <c r="T382" s="486"/>
      <c r="U382" s="486"/>
      <c r="V382" s="486"/>
      <c r="W382" s="486"/>
      <c r="X382" s="486"/>
      <c r="Y382" s="486"/>
      <c r="Z382" s="486"/>
    </row>
    <row r="383" spans="1:26" ht="15.75" customHeight="1" x14ac:dyDescent="0.2">
      <c r="A383" s="486"/>
      <c r="B383" s="486"/>
      <c r="C383" s="486"/>
      <c r="D383" s="486"/>
      <c r="E383" s="486"/>
      <c r="F383" s="486"/>
      <c r="G383" s="486"/>
      <c r="H383" s="486"/>
      <c r="I383" s="486"/>
      <c r="J383" s="486"/>
      <c r="K383" s="486"/>
      <c r="L383" s="486"/>
      <c r="M383" s="486"/>
      <c r="N383" s="486"/>
      <c r="O383" s="486"/>
      <c r="P383" s="486"/>
      <c r="Q383" s="486"/>
      <c r="R383" s="486"/>
      <c r="S383" s="486"/>
      <c r="T383" s="486"/>
      <c r="U383" s="486"/>
      <c r="V383" s="486"/>
      <c r="W383" s="486"/>
      <c r="X383" s="486"/>
      <c r="Y383" s="486"/>
      <c r="Z383" s="486"/>
    </row>
    <row r="384" spans="1:26" ht="15.75" customHeight="1" x14ac:dyDescent="0.2">
      <c r="A384" s="486"/>
      <c r="B384" s="486"/>
      <c r="C384" s="486"/>
      <c r="D384" s="486"/>
      <c r="E384" s="486"/>
      <c r="F384" s="486"/>
      <c r="G384" s="486"/>
      <c r="H384" s="486"/>
      <c r="I384" s="486"/>
      <c r="J384" s="486"/>
      <c r="K384" s="486"/>
      <c r="L384" s="486"/>
      <c r="M384" s="486"/>
      <c r="N384" s="486"/>
      <c r="O384" s="486"/>
      <c r="P384" s="486"/>
      <c r="Q384" s="486"/>
      <c r="R384" s="486"/>
      <c r="S384" s="486"/>
      <c r="T384" s="486"/>
      <c r="U384" s="486"/>
      <c r="V384" s="486"/>
      <c r="W384" s="486"/>
      <c r="X384" s="486"/>
      <c r="Y384" s="486"/>
      <c r="Z384" s="486"/>
    </row>
    <row r="385" spans="1:26" ht="15.75" customHeight="1" x14ac:dyDescent="0.2">
      <c r="A385" s="486"/>
      <c r="B385" s="486"/>
      <c r="C385" s="486"/>
      <c r="D385" s="486"/>
      <c r="E385" s="486"/>
      <c r="F385" s="486"/>
      <c r="G385" s="486"/>
      <c r="H385" s="486"/>
      <c r="I385" s="486"/>
      <c r="J385" s="486"/>
      <c r="K385" s="486"/>
      <c r="L385" s="486"/>
      <c r="M385" s="486"/>
      <c r="N385" s="486"/>
      <c r="O385" s="486"/>
      <c r="P385" s="486"/>
      <c r="Q385" s="486"/>
      <c r="R385" s="486"/>
      <c r="S385" s="486"/>
      <c r="T385" s="486"/>
      <c r="U385" s="486"/>
      <c r="V385" s="486"/>
      <c r="W385" s="486"/>
      <c r="X385" s="486"/>
      <c r="Y385" s="486"/>
      <c r="Z385" s="486"/>
    </row>
    <row r="386" spans="1:26" ht="15.75" customHeight="1" x14ac:dyDescent="0.2">
      <c r="A386" s="486"/>
      <c r="B386" s="486"/>
      <c r="C386" s="486"/>
      <c r="D386" s="486"/>
      <c r="E386" s="486"/>
      <c r="F386" s="486"/>
      <c r="G386" s="486"/>
      <c r="H386" s="486"/>
      <c r="I386" s="486"/>
      <c r="J386" s="486"/>
      <c r="K386" s="486"/>
      <c r="L386" s="486"/>
      <c r="M386" s="486"/>
      <c r="N386" s="486"/>
      <c r="O386" s="486"/>
      <c r="P386" s="486"/>
      <c r="Q386" s="486"/>
      <c r="R386" s="486"/>
      <c r="S386" s="486"/>
      <c r="T386" s="486"/>
      <c r="U386" s="486"/>
      <c r="V386" s="486"/>
      <c r="W386" s="486"/>
      <c r="X386" s="486"/>
      <c r="Y386" s="486"/>
      <c r="Z386" s="486"/>
    </row>
    <row r="387" spans="1:26" ht="15.75" customHeight="1" x14ac:dyDescent="0.2">
      <c r="A387" s="486"/>
      <c r="B387" s="486"/>
      <c r="C387" s="486"/>
      <c r="D387" s="486"/>
      <c r="E387" s="486"/>
      <c r="F387" s="486"/>
      <c r="G387" s="486"/>
      <c r="H387" s="486"/>
      <c r="I387" s="486"/>
      <c r="J387" s="486"/>
      <c r="K387" s="486"/>
      <c r="L387" s="486"/>
      <c r="M387" s="486"/>
      <c r="N387" s="486"/>
      <c r="O387" s="486"/>
      <c r="P387" s="486"/>
      <c r="Q387" s="486"/>
      <c r="R387" s="486"/>
      <c r="S387" s="486"/>
      <c r="T387" s="486"/>
      <c r="U387" s="486"/>
      <c r="V387" s="486"/>
      <c r="W387" s="486"/>
      <c r="X387" s="486"/>
      <c r="Y387" s="486"/>
      <c r="Z387" s="486"/>
    </row>
    <row r="388" spans="1:26" ht="15.75" customHeight="1" x14ac:dyDescent="0.2">
      <c r="A388" s="486"/>
      <c r="B388" s="486"/>
      <c r="C388" s="486"/>
      <c r="D388" s="486"/>
      <c r="E388" s="486"/>
      <c r="F388" s="486"/>
      <c r="G388" s="486"/>
      <c r="H388" s="486"/>
      <c r="I388" s="486"/>
      <c r="J388" s="486"/>
      <c r="K388" s="486"/>
      <c r="L388" s="486"/>
      <c r="M388" s="486"/>
      <c r="N388" s="486"/>
      <c r="O388" s="486"/>
      <c r="P388" s="486"/>
      <c r="Q388" s="486"/>
      <c r="R388" s="486"/>
      <c r="S388" s="486"/>
      <c r="T388" s="486"/>
      <c r="U388" s="486"/>
      <c r="V388" s="486"/>
      <c r="W388" s="486"/>
      <c r="X388" s="486"/>
      <c r="Y388" s="486"/>
      <c r="Z388" s="486"/>
    </row>
    <row r="389" spans="1:26" ht="15.75" customHeight="1" x14ac:dyDescent="0.2">
      <c r="A389" s="486"/>
      <c r="B389" s="486"/>
      <c r="C389" s="486"/>
      <c r="D389" s="486"/>
      <c r="E389" s="486"/>
      <c r="F389" s="486"/>
      <c r="G389" s="486"/>
      <c r="H389" s="486"/>
      <c r="I389" s="486"/>
      <c r="J389" s="486"/>
      <c r="K389" s="486"/>
      <c r="L389" s="486"/>
      <c r="M389" s="486"/>
      <c r="N389" s="486"/>
      <c r="O389" s="486"/>
      <c r="P389" s="486"/>
      <c r="Q389" s="486"/>
      <c r="R389" s="486"/>
      <c r="S389" s="486"/>
      <c r="T389" s="486"/>
      <c r="U389" s="486"/>
      <c r="V389" s="486"/>
      <c r="W389" s="486"/>
      <c r="X389" s="486"/>
      <c r="Y389" s="486"/>
      <c r="Z389" s="486"/>
    </row>
    <row r="390" spans="1:26" ht="15.75" customHeight="1" x14ac:dyDescent="0.2">
      <c r="A390" s="486"/>
      <c r="B390" s="486"/>
      <c r="C390" s="486"/>
      <c r="D390" s="486"/>
      <c r="E390" s="486"/>
      <c r="F390" s="486"/>
      <c r="G390" s="486"/>
      <c r="H390" s="486"/>
      <c r="I390" s="486"/>
      <c r="J390" s="486"/>
      <c r="K390" s="486"/>
      <c r="L390" s="486"/>
      <c r="M390" s="486"/>
      <c r="N390" s="486"/>
      <c r="O390" s="486"/>
      <c r="P390" s="486"/>
      <c r="Q390" s="486"/>
      <c r="R390" s="486"/>
      <c r="S390" s="486"/>
      <c r="T390" s="486"/>
      <c r="U390" s="486"/>
      <c r="V390" s="486"/>
      <c r="W390" s="486"/>
      <c r="X390" s="486"/>
      <c r="Y390" s="486"/>
      <c r="Z390" s="486"/>
    </row>
    <row r="391" spans="1:26" ht="15.75" customHeight="1" x14ac:dyDescent="0.2">
      <c r="A391" s="486"/>
      <c r="B391" s="486"/>
      <c r="C391" s="486"/>
      <c r="D391" s="486"/>
      <c r="E391" s="486"/>
      <c r="F391" s="486"/>
      <c r="G391" s="486"/>
      <c r="H391" s="486"/>
      <c r="I391" s="486"/>
      <c r="J391" s="486"/>
      <c r="K391" s="486"/>
      <c r="L391" s="486"/>
      <c r="M391" s="486"/>
      <c r="N391" s="486"/>
      <c r="O391" s="486"/>
      <c r="P391" s="486"/>
      <c r="Q391" s="486"/>
      <c r="R391" s="486"/>
      <c r="S391" s="486"/>
      <c r="T391" s="486"/>
      <c r="U391" s="486"/>
      <c r="V391" s="486"/>
      <c r="W391" s="486"/>
      <c r="X391" s="486"/>
      <c r="Y391" s="486"/>
      <c r="Z391" s="486"/>
    </row>
    <row r="392" spans="1:26" ht="15.75" customHeight="1" x14ac:dyDescent="0.2">
      <c r="A392" s="486"/>
      <c r="B392" s="486"/>
      <c r="C392" s="486"/>
      <c r="D392" s="486"/>
      <c r="E392" s="486"/>
      <c r="F392" s="486"/>
      <c r="G392" s="486"/>
      <c r="H392" s="486"/>
      <c r="I392" s="486"/>
      <c r="J392" s="486"/>
      <c r="K392" s="486"/>
      <c r="L392" s="486"/>
      <c r="M392" s="486"/>
      <c r="N392" s="486"/>
      <c r="O392" s="486"/>
      <c r="P392" s="486"/>
      <c r="Q392" s="486"/>
      <c r="R392" s="486"/>
      <c r="S392" s="486"/>
      <c r="T392" s="486"/>
      <c r="U392" s="486"/>
      <c r="V392" s="486"/>
      <c r="W392" s="486"/>
      <c r="X392" s="486"/>
      <c r="Y392" s="486"/>
      <c r="Z392" s="486"/>
    </row>
    <row r="393" spans="1:26" ht="15.75" customHeight="1" x14ac:dyDescent="0.2">
      <c r="A393" s="486"/>
      <c r="B393" s="486"/>
      <c r="C393" s="486"/>
      <c r="D393" s="486"/>
      <c r="E393" s="486"/>
      <c r="F393" s="486"/>
      <c r="G393" s="486"/>
      <c r="H393" s="486"/>
      <c r="I393" s="486"/>
      <c r="J393" s="486"/>
      <c r="K393" s="486"/>
      <c r="L393" s="486"/>
      <c r="M393" s="486"/>
      <c r="N393" s="486"/>
      <c r="O393" s="486"/>
      <c r="P393" s="486"/>
      <c r="Q393" s="486"/>
      <c r="R393" s="486"/>
      <c r="S393" s="486"/>
      <c r="T393" s="486"/>
      <c r="U393" s="486"/>
      <c r="V393" s="486"/>
      <c r="W393" s="486"/>
      <c r="X393" s="486"/>
      <c r="Y393" s="486"/>
      <c r="Z393" s="486"/>
    </row>
    <row r="394" spans="1:26" ht="15.75" customHeight="1" x14ac:dyDescent="0.2">
      <c r="A394" s="486"/>
      <c r="B394" s="486"/>
      <c r="C394" s="486"/>
      <c r="D394" s="486"/>
      <c r="E394" s="486"/>
      <c r="F394" s="486"/>
      <c r="G394" s="486"/>
      <c r="H394" s="486"/>
      <c r="I394" s="486"/>
      <c r="J394" s="486"/>
      <c r="K394" s="486"/>
      <c r="L394" s="486"/>
      <c r="M394" s="486"/>
      <c r="N394" s="486"/>
      <c r="O394" s="486"/>
      <c r="P394" s="486"/>
      <c r="Q394" s="486"/>
      <c r="R394" s="486"/>
      <c r="S394" s="486"/>
      <c r="T394" s="486"/>
      <c r="U394" s="486"/>
      <c r="V394" s="486"/>
      <c r="W394" s="486"/>
      <c r="X394" s="486"/>
      <c r="Y394" s="486"/>
      <c r="Z394" s="486"/>
    </row>
    <row r="395" spans="1:26" ht="15.75" customHeight="1" x14ac:dyDescent="0.2">
      <c r="A395" s="486"/>
      <c r="B395" s="486"/>
      <c r="C395" s="486"/>
      <c r="D395" s="486"/>
      <c r="E395" s="486"/>
      <c r="F395" s="486"/>
      <c r="G395" s="486"/>
      <c r="H395" s="486"/>
      <c r="I395" s="486"/>
      <c r="J395" s="486"/>
      <c r="K395" s="486"/>
      <c r="L395" s="486"/>
      <c r="M395" s="486"/>
      <c r="N395" s="486"/>
      <c r="O395" s="486"/>
      <c r="P395" s="486"/>
      <c r="Q395" s="486"/>
      <c r="R395" s="486"/>
      <c r="S395" s="486"/>
      <c r="T395" s="486"/>
      <c r="U395" s="486"/>
      <c r="V395" s="486"/>
      <c r="W395" s="486"/>
      <c r="X395" s="486"/>
      <c r="Y395" s="486"/>
      <c r="Z395" s="486"/>
    </row>
    <row r="396" spans="1:26" ht="15.75" customHeight="1" x14ac:dyDescent="0.2">
      <c r="A396" s="486"/>
      <c r="B396" s="486"/>
      <c r="C396" s="486"/>
      <c r="D396" s="486"/>
      <c r="E396" s="486"/>
      <c r="F396" s="486"/>
      <c r="G396" s="486"/>
      <c r="H396" s="486"/>
      <c r="I396" s="486"/>
      <c r="J396" s="486"/>
      <c r="K396" s="486"/>
      <c r="L396" s="486"/>
      <c r="M396" s="486"/>
      <c r="N396" s="486"/>
      <c r="O396" s="486"/>
      <c r="P396" s="486"/>
      <c r="Q396" s="486"/>
      <c r="R396" s="486"/>
      <c r="S396" s="486"/>
      <c r="T396" s="486"/>
      <c r="U396" s="486"/>
      <c r="V396" s="486"/>
      <c r="W396" s="486"/>
      <c r="X396" s="486"/>
      <c r="Y396" s="486"/>
      <c r="Z396" s="486"/>
    </row>
    <row r="397" spans="1:26" ht="15.75" customHeight="1" x14ac:dyDescent="0.2">
      <c r="A397" s="486"/>
      <c r="B397" s="486"/>
      <c r="C397" s="486"/>
      <c r="D397" s="486"/>
      <c r="E397" s="486"/>
      <c r="F397" s="486"/>
      <c r="G397" s="486"/>
      <c r="H397" s="486"/>
      <c r="I397" s="486"/>
      <c r="J397" s="486"/>
      <c r="K397" s="486"/>
      <c r="L397" s="486"/>
      <c r="M397" s="486"/>
      <c r="N397" s="486"/>
      <c r="O397" s="486"/>
      <c r="P397" s="486"/>
      <c r="Q397" s="486"/>
      <c r="R397" s="486"/>
      <c r="S397" s="486"/>
      <c r="T397" s="486"/>
      <c r="U397" s="486"/>
      <c r="V397" s="486"/>
      <c r="W397" s="486"/>
      <c r="X397" s="486"/>
      <c r="Y397" s="486"/>
      <c r="Z397" s="486"/>
    </row>
    <row r="398" spans="1:26" ht="15.75" customHeight="1" x14ac:dyDescent="0.2">
      <c r="A398" s="486"/>
      <c r="B398" s="486"/>
      <c r="C398" s="486"/>
      <c r="D398" s="486"/>
      <c r="E398" s="486"/>
      <c r="F398" s="486"/>
      <c r="G398" s="486"/>
      <c r="H398" s="486"/>
      <c r="I398" s="486"/>
      <c r="J398" s="486"/>
      <c r="K398" s="486"/>
      <c r="L398" s="486"/>
      <c r="M398" s="486"/>
      <c r="N398" s="486"/>
      <c r="O398" s="486"/>
      <c r="P398" s="486"/>
      <c r="Q398" s="486"/>
      <c r="R398" s="486"/>
      <c r="S398" s="486"/>
      <c r="T398" s="486"/>
      <c r="U398" s="486"/>
      <c r="V398" s="486"/>
      <c r="W398" s="486"/>
      <c r="X398" s="486"/>
      <c r="Y398" s="486"/>
      <c r="Z398" s="486"/>
    </row>
    <row r="399" spans="1:26" ht="15.75" customHeight="1" x14ac:dyDescent="0.2">
      <c r="A399" s="486"/>
      <c r="B399" s="486"/>
      <c r="C399" s="486"/>
      <c r="D399" s="486"/>
      <c r="E399" s="486"/>
      <c r="F399" s="486"/>
      <c r="G399" s="486"/>
      <c r="H399" s="486"/>
      <c r="I399" s="486"/>
      <c r="J399" s="486"/>
      <c r="K399" s="486"/>
      <c r="L399" s="486"/>
      <c r="M399" s="486"/>
      <c r="N399" s="486"/>
      <c r="O399" s="486"/>
      <c r="P399" s="486"/>
      <c r="Q399" s="486"/>
      <c r="R399" s="486"/>
      <c r="S399" s="486"/>
      <c r="T399" s="486"/>
      <c r="U399" s="486"/>
      <c r="V399" s="486"/>
      <c r="W399" s="486"/>
      <c r="X399" s="486"/>
      <c r="Y399" s="486"/>
      <c r="Z399" s="486"/>
    </row>
    <row r="400" spans="1:26" ht="15.75" customHeight="1" x14ac:dyDescent="0.2">
      <c r="A400" s="486"/>
      <c r="B400" s="486"/>
      <c r="C400" s="486"/>
      <c r="D400" s="486"/>
      <c r="E400" s="486"/>
      <c r="F400" s="486"/>
      <c r="G400" s="486"/>
      <c r="H400" s="486"/>
      <c r="I400" s="486"/>
      <c r="J400" s="486"/>
      <c r="K400" s="486"/>
      <c r="L400" s="486"/>
      <c r="M400" s="486"/>
      <c r="N400" s="486"/>
      <c r="O400" s="486"/>
      <c r="P400" s="486"/>
      <c r="Q400" s="486"/>
      <c r="R400" s="486"/>
      <c r="S400" s="486"/>
      <c r="T400" s="486"/>
      <c r="U400" s="486"/>
      <c r="V400" s="486"/>
      <c r="W400" s="486"/>
      <c r="X400" s="486"/>
      <c r="Y400" s="486"/>
      <c r="Z400" s="486"/>
    </row>
    <row r="401" spans="1:26" ht="15.75" customHeight="1" x14ac:dyDescent="0.2">
      <c r="A401" s="486"/>
      <c r="B401" s="486"/>
      <c r="C401" s="486"/>
      <c r="D401" s="486"/>
      <c r="E401" s="486"/>
      <c r="F401" s="486"/>
      <c r="G401" s="486"/>
      <c r="H401" s="486"/>
      <c r="I401" s="486"/>
      <c r="J401" s="486"/>
      <c r="K401" s="486"/>
      <c r="L401" s="486"/>
      <c r="M401" s="486"/>
      <c r="N401" s="486"/>
      <c r="O401" s="486"/>
      <c r="P401" s="486"/>
      <c r="Q401" s="486"/>
      <c r="R401" s="486"/>
      <c r="S401" s="486"/>
      <c r="T401" s="486"/>
      <c r="U401" s="486"/>
      <c r="V401" s="486"/>
      <c r="W401" s="486"/>
      <c r="X401" s="486"/>
      <c r="Y401" s="486"/>
      <c r="Z401" s="486"/>
    </row>
    <row r="402" spans="1:26" ht="15.75" customHeight="1" x14ac:dyDescent="0.2">
      <c r="A402" s="486"/>
      <c r="B402" s="486"/>
      <c r="C402" s="486"/>
      <c r="D402" s="486"/>
      <c r="E402" s="486"/>
      <c r="F402" s="486"/>
      <c r="G402" s="486"/>
      <c r="H402" s="486"/>
      <c r="I402" s="486"/>
      <c r="J402" s="486"/>
      <c r="K402" s="486"/>
      <c r="L402" s="486"/>
      <c r="M402" s="486"/>
      <c r="N402" s="486"/>
      <c r="O402" s="486"/>
      <c r="P402" s="486"/>
      <c r="Q402" s="486"/>
      <c r="R402" s="486"/>
      <c r="S402" s="486"/>
      <c r="T402" s="486"/>
      <c r="U402" s="486"/>
      <c r="V402" s="486"/>
      <c r="W402" s="486"/>
      <c r="X402" s="486"/>
      <c r="Y402" s="486"/>
      <c r="Z402" s="486"/>
    </row>
    <row r="403" spans="1:26" ht="15.75" customHeight="1" x14ac:dyDescent="0.2">
      <c r="A403" s="486"/>
      <c r="B403" s="486"/>
      <c r="C403" s="486"/>
      <c r="D403" s="486"/>
      <c r="E403" s="486"/>
      <c r="F403" s="486"/>
      <c r="G403" s="486"/>
      <c r="H403" s="486"/>
      <c r="I403" s="486"/>
      <c r="J403" s="486"/>
      <c r="K403" s="486"/>
      <c r="L403" s="486"/>
      <c r="M403" s="486"/>
      <c r="N403" s="486"/>
      <c r="O403" s="486"/>
      <c r="P403" s="486"/>
      <c r="Q403" s="486"/>
      <c r="R403" s="486"/>
      <c r="S403" s="486"/>
      <c r="T403" s="486"/>
      <c r="U403" s="486"/>
      <c r="V403" s="486"/>
      <c r="W403" s="486"/>
      <c r="X403" s="486"/>
      <c r="Y403" s="486"/>
      <c r="Z403" s="486"/>
    </row>
    <row r="404" spans="1:26" ht="15.75" customHeight="1" x14ac:dyDescent="0.2">
      <c r="A404" s="486"/>
      <c r="B404" s="486"/>
      <c r="C404" s="486"/>
      <c r="D404" s="486"/>
      <c r="E404" s="486"/>
      <c r="F404" s="486"/>
      <c r="G404" s="486"/>
      <c r="H404" s="486"/>
      <c r="I404" s="486"/>
      <c r="J404" s="486"/>
      <c r="K404" s="486"/>
      <c r="L404" s="486"/>
      <c r="M404" s="486"/>
      <c r="N404" s="486"/>
      <c r="O404" s="486"/>
      <c r="P404" s="486"/>
      <c r="Q404" s="486"/>
      <c r="R404" s="486"/>
      <c r="S404" s="486"/>
      <c r="T404" s="486"/>
      <c r="U404" s="486"/>
      <c r="V404" s="486"/>
      <c r="W404" s="486"/>
      <c r="X404" s="486"/>
      <c r="Y404" s="486"/>
      <c r="Z404" s="486"/>
    </row>
    <row r="405" spans="1:26" ht="15.75" customHeight="1" x14ac:dyDescent="0.2">
      <c r="A405" s="486"/>
      <c r="B405" s="486"/>
      <c r="C405" s="486"/>
      <c r="D405" s="486"/>
      <c r="E405" s="486"/>
      <c r="F405" s="486"/>
      <c r="G405" s="486"/>
      <c r="H405" s="486"/>
      <c r="I405" s="486"/>
      <c r="J405" s="486"/>
      <c r="K405" s="486"/>
      <c r="L405" s="486"/>
      <c r="M405" s="486"/>
      <c r="N405" s="486"/>
      <c r="O405" s="486"/>
      <c r="P405" s="486"/>
      <c r="Q405" s="486"/>
      <c r="R405" s="486"/>
      <c r="S405" s="486"/>
      <c r="T405" s="486"/>
      <c r="U405" s="486"/>
      <c r="V405" s="486"/>
      <c r="W405" s="486"/>
      <c r="X405" s="486"/>
      <c r="Y405" s="486"/>
      <c r="Z405" s="486"/>
    </row>
    <row r="406" spans="1:26" ht="15.75" customHeight="1" x14ac:dyDescent="0.2">
      <c r="A406" s="486"/>
      <c r="B406" s="486"/>
      <c r="C406" s="486"/>
      <c r="D406" s="486"/>
      <c r="E406" s="486"/>
      <c r="F406" s="486"/>
      <c r="G406" s="486"/>
      <c r="H406" s="486"/>
      <c r="I406" s="486"/>
      <c r="J406" s="486"/>
      <c r="K406" s="486"/>
      <c r="L406" s="486"/>
      <c r="M406" s="486"/>
      <c r="N406" s="486"/>
      <c r="O406" s="486"/>
      <c r="P406" s="486"/>
      <c r="Q406" s="486"/>
      <c r="R406" s="486"/>
      <c r="S406" s="486"/>
      <c r="T406" s="486"/>
      <c r="U406" s="486"/>
      <c r="V406" s="486"/>
      <c r="W406" s="486"/>
      <c r="X406" s="486"/>
      <c r="Y406" s="486"/>
      <c r="Z406" s="486"/>
    </row>
    <row r="407" spans="1:26" ht="15.75" customHeight="1" x14ac:dyDescent="0.2">
      <c r="A407" s="486"/>
      <c r="B407" s="486"/>
      <c r="C407" s="486"/>
      <c r="D407" s="486"/>
      <c r="E407" s="486"/>
      <c r="F407" s="486"/>
      <c r="G407" s="486"/>
      <c r="H407" s="486"/>
      <c r="I407" s="486"/>
      <c r="J407" s="486"/>
      <c r="K407" s="486"/>
      <c r="L407" s="486"/>
      <c r="M407" s="486"/>
      <c r="N407" s="486"/>
      <c r="O407" s="486"/>
      <c r="P407" s="486"/>
      <c r="Q407" s="486"/>
      <c r="R407" s="486"/>
      <c r="S407" s="486"/>
      <c r="T407" s="486"/>
      <c r="U407" s="486"/>
      <c r="V407" s="486"/>
      <c r="W407" s="486"/>
      <c r="X407" s="486"/>
      <c r="Y407" s="486"/>
      <c r="Z407" s="486"/>
    </row>
    <row r="408" spans="1:26" ht="15.75" customHeight="1" x14ac:dyDescent="0.2">
      <c r="A408" s="486"/>
      <c r="B408" s="486"/>
      <c r="C408" s="486"/>
      <c r="D408" s="486"/>
      <c r="E408" s="486"/>
      <c r="F408" s="486"/>
      <c r="G408" s="486"/>
      <c r="H408" s="486"/>
      <c r="I408" s="486"/>
      <c r="J408" s="486"/>
      <c r="K408" s="486"/>
      <c r="L408" s="486"/>
      <c r="M408" s="486"/>
      <c r="N408" s="486"/>
      <c r="O408" s="486"/>
      <c r="P408" s="486"/>
      <c r="Q408" s="486"/>
      <c r="R408" s="486"/>
      <c r="S408" s="486"/>
      <c r="T408" s="486"/>
      <c r="U408" s="486"/>
      <c r="V408" s="486"/>
      <c r="W408" s="486"/>
      <c r="X408" s="486"/>
      <c r="Y408" s="486"/>
      <c r="Z408" s="486"/>
    </row>
    <row r="409" spans="1:26" ht="15.75" customHeight="1" x14ac:dyDescent="0.2">
      <c r="A409" s="486"/>
      <c r="B409" s="486"/>
      <c r="C409" s="486"/>
      <c r="D409" s="486"/>
      <c r="E409" s="486"/>
      <c r="F409" s="486"/>
      <c r="G409" s="486"/>
      <c r="H409" s="486"/>
      <c r="I409" s="486"/>
      <c r="J409" s="486"/>
      <c r="K409" s="486"/>
      <c r="L409" s="486"/>
      <c r="M409" s="486"/>
      <c r="N409" s="486"/>
      <c r="O409" s="486"/>
      <c r="P409" s="486"/>
      <c r="Q409" s="486"/>
      <c r="R409" s="486"/>
      <c r="S409" s="486"/>
      <c r="T409" s="486"/>
      <c r="U409" s="486"/>
      <c r="V409" s="486"/>
      <c r="W409" s="486"/>
      <c r="X409" s="486"/>
      <c r="Y409" s="486"/>
      <c r="Z409" s="486"/>
    </row>
    <row r="410" spans="1:26" ht="15.75" customHeight="1" x14ac:dyDescent="0.2">
      <c r="A410" s="486"/>
      <c r="B410" s="486"/>
      <c r="C410" s="486"/>
      <c r="D410" s="486"/>
      <c r="E410" s="486"/>
      <c r="F410" s="486"/>
      <c r="G410" s="486"/>
      <c r="H410" s="486"/>
      <c r="I410" s="486"/>
      <c r="J410" s="486"/>
      <c r="K410" s="486"/>
      <c r="L410" s="486"/>
      <c r="M410" s="486"/>
      <c r="N410" s="486"/>
      <c r="O410" s="486"/>
      <c r="P410" s="486"/>
      <c r="Q410" s="486"/>
      <c r="R410" s="486"/>
      <c r="S410" s="486"/>
      <c r="T410" s="486"/>
      <c r="U410" s="486"/>
      <c r="V410" s="486"/>
      <c r="W410" s="486"/>
      <c r="X410" s="486"/>
      <c r="Y410" s="486"/>
      <c r="Z410" s="486"/>
    </row>
    <row r="411" spans="1:26" ht="15.75" customHeight="1" x14ac:dyDescent="0.2">
      <c r="A411" s="486"/>
      <c r="B411" s="486"/>
      <c r="C411" s="486"/>
      <c r="D411" s="486"/>
      <c r="E411" s="486"/>
      <c r="F411" s="486"/>
      <c r="G411" s="486"/>
      <c r="H411" s="486"/>
      <c r="I411" s="486"/>
      <c r="J411" s="486"/>
      <c r="K411" s="486"/>
      <c r="L411" s="486"/>
      <c r="M411" s="486"/>
      <c r="N411" s="486"/>
      <c r="O411" s="486"/>
      <c r="P411" s="486"/>
      <c r="Q411" s="486"/>
      <c r="R411" s="486"/>
      <c r="S411" s="486"/>
      <c r="T411" s="486"/>
      <c r="U411" s="486"/>
      <c r="V411" s="486"/>
      <c r="W411" s="486"/>
      <c r="X411" s="486"/>
      <c r="Y411" s="486"/>
      <c r="Z411" s="486"/>
    </row>
    <row r="412" spans="1:26" ht="15.75" customHeight="1" x14ac:dyDescent="0.2">
      <c r="A412" s="486"/>
      <c r="B412" s="486"/>
      <c r="C412" s="486"/>
      <c r="D412" s="486"/>
      <c r="E412" s="486"/>
      <c r="F412" s="486"/>
      <c r="G412" s="486"/>
      <c r="H412" s="486"/>
      <c r="I412" s="486"/>
      <c r="J412" s="486"/>
      <c r="K412" s="486"/>
      <c r="L412" s="486"/>
      <c r="M412" s="486"/>
      <c r="N412" s="486"/>
      <c r="O412" s="486"/>
      <c r="P412" s="486"/>
      <c r="Q412" s="486"/>
      <c r="R412" s="486"/>
      <c r="S412" s="486"/>
      <c r="T412" s="486"/>
      <c r="U412" s="486"/>
      <c r="V412" s="486"/>
      <c r="W412" s="486"/>
      <c r="X412" s="486"/>
      <c r="Y412" s="486"/>
      <c r="Z412" s="486"/>
    </row>
    <row r="413" spans="1:26" ht="15.75" customHeight="1" x14ac:dyDescent="0.2">
      <c r="A413" s="486"/>
      <c r="B413" s="486"/>
      <c r="C413" s="486"/>
      <c r="D413" s="486"/>
      <c r="E413" s="486"/>
      <c r="F413" s="486"/>
      <c r="G413" s="486"/>
      <c r="H413" s="486"/>
      <c r="I413" s="486"/>
      <c r="J413" s="486"/>
      <c r="K413" s="486"/>
      <c r="L413" s="486"/>
      <c r="M413" s="486"/>
      <c r="N413" s="486"/>
      <c r="O413" s="486"/>
      <c r="P413" s="486"/>
      <c r="Q413" s="486"/>
      <c r="R413" s="486"/>
      <c r="S413" s="486"/>
      <c r="T413" s="486"/>
      <c r="U413" s="486"/>
      <c r="V413" s="486"/>
      <c r="W413" s="486"/>
      <c r="X413" s="486"/>
      <c r="Y413" s="486"/>
      <c r="Z413" s="486"/>
    </row>
    <row r="414" spans="1:26" ht="15.75" customHeight="1" x14ac:dyDescent="0.2">
      <c r="A414" s="486"/>
      <c r="B414" s="486"/>
      <c r="C414" s="486"/>
      <c r="D414" s="486"/>
      <c r="E414" s="486"/>
      <c r="F414" s="486"/>
      <c r="G414" s="486"/>
      <c r="H414" s="486"/>
      <c r="I414" s="486"/>
      <c r="J414" s="486"/>
      <c r="K414" s="486"/>
      <c r="L414" s="486"/>
      <c r="M414" s="486"/>
      <c r="N414" s="486"/>
      <c r="O414" s="486"/>
      <c r="P414" s="486"/>
      <c r="Q414" s="486"/>
      <c r="R414" s="486"/>
      <c r="S414" s="486"/>
      <c r="T414" s="486"/>
      <c r="U414" s="486"/>
      <c r="V414" s="486"/>
      <c r="W414" s="486"/>
      <c r="X414" s="486"/>
      <c r="Y414" s="486"/>
      <c r="Z414" s="486"/>
    </row>
    <row r="415" spans="1:26" ht="15.75" customHeight="1" x14ac:dyDescent="0.2">
      <c r="A415" s="486"/>
      <c r="B415" s="486"/>
      <c r="C415" s="486"/>
      <c r="D415" s="486"/>
      <c r="E415" s="486"/>
      <c r="F415" s="486"/>
      <c r="G415" s="486"/>
      <c r="H415" s="486"/>
      <c r="I415" s="486"/>
      <c r="J415" s="486"/>
      <c r="K415" s="486"/>
      <c r="L415" s="486"/>
      <c r="M415" s="486"/>
      <c r="N415" s="486"/>
      <c r="O415" s="486"/>
      <c r="P415" s="486"/>
      <c r="Q415" s="486"/>
      <c r="R415" s="486"/>
      <c r="S415" s="486"/>
      <c r="T415" s="486"/>
      <c r="U415" s="486"/>
      <c r="V415" s="486"/>
      <c r="W415" s="486"/>
      <c r="X415" s="486"/>
      <c r="Y415" s="486"/>
      <c r="Z415" s="486"/>
    </row>
    <row r="416" spans="1:26" ht="15.75" customHeight="1" x14ac:dyDescent="0.2">
      <c r="A416" s="486"/>
      <c r="B416" s="486"/>
      <c r="C416" s="486"/>
      <c r="D416" s="486"/>
      <c r="E416" s="486"/>
      <c r="F416" s="486"/>
      <c r="G416" s="486"/>
      <c r="H416" s="486"/>
      <c r="I416" s="486"/>
      <c r="J416" s="486"/>
      <c r="K416" s="486"/>
      <c r="L416" s="486"/>
      <c r="M416" s="486"/>
      <c r="N416" s="486"/>
      <c r="O416" s="486"/>
      <c r="P416" s="486"/>
      <c r="Q416" s="486"/>
      <c r="R416" s="486"/>
      <c r="S416" s="486"/>
      <c r="T416" s="486"/>
      <c r="U416" s="486"/>
      <c r="V416" s="486"/>
      <c r="W416" s="486"/>
      <c r="X416" s="486"/>
      <c r="Y416" s="486"/>
      <c r="Z416" s="486"/>
    </row>
    <row r="417" spans="1:26" ht="15.75" customHeight="1" x14ac:dyDescent="0.2">
      <c r="A417" s="486"/>
      <c r="B417" s="486"/>
      <c r="C417" s="486"/>
      <c r="D417" s="486"/>
      <c r="E417" s="486"/>
      <c r="F417" s="486"/>
      <c r="G417" s="486"/>
      <c r="H417" s="486"/>
      <c r="I417" s="486"/>
      <c r="J417" s="486"/>
      <c r="K417" s="486"/>
      <c r="L417" s="486"/>
      <c r="M417" s="486"/>
      <c r="N417" s="486"/>
      <c r="O417" s="486"/>
      <c r="P417" s="486"/>
      <c r="Q417" s="486"/>
      <c r="R417" s="486"/>
      <c r="S417" s="486"/>
      <c r="T417" s="486"/>
      <c r="U417" s="486"/>
      <c r="V417" s="486"/>
      <c r="W417" s="486"/>
      <c r="X417" s="486"/>
      <c r="Y417" s="486"/>
      <c r="Z417" s="486"/>
    </row>
    <row r="418" spans="1:26" ht="15.75" customHeight="1" x14ac:dyDescent="0.2">
      <c r="A418" s="486"/>
      <c r="B418" s="486"/>
      <c r="C418" s="486"/>
      <c r="D418" s="486"/>
      <c r="E418" s="486"/>
      <c r="F418" s="486"/>
      <c r="G418" s="486"/>
      <c r="H418" s="486"/>
      <c r="I418" s="486"/>
      <c r="J418" s="486"/>
      <c r="K418" s="486"/>
      <c r="L418" s="486"/>
      <c r="M418" s="486"/>
      <c r="N418" s="486"/>
      <c r="O418" s="486"/>
      <c r="P418" s="486"/>
      <c r="Q418" s="486"/>
      <c r="R418" s="486"/>
      <c r="S418" s="486"/>
      <c r="T418" s="486"/>
      <c r="U418" s="486"/>
      <c r="V418" s="486"/>
      <c r="W418" s="486"/>
      <c r="X418" s="486"/>
      <c r="Y418" s="486"/>
      <c r="Z418" s="486"/>
    </row>
    <row r="419" spans="1:26" ht="15.75" customHeight="1" x14ac:dyDescent="0.2">
      <c r="A419" s="486"/>
      <c r="B419" s="486"/>
      <c r="C419" s="486"/>
      <c r="D419" s="486"/>
      <c r="E419" s="486"/>
      <c r="F419" s="486"/>
      <c r="G419" s="486"/>
      <c r="H419" s="486"/>
      <c r="I419" s="486"/>
      <c r="J419" s="486"/>
      <c r="K419" s="486"/>
      <c r="L419" s="486"/>
      <c r="M419" s="486"/>
      <c r="N419" s="486"/>
      <c r="O419" s="486"/>
      <c r="P419" s="486"/>
      <c r="Q419" s="486"/>
      <c r="R419" s="486"/>
      <c r="S419" s="486"/>
      <c r="T419" s="486"/>
      <c r="U419" s="486"/>
      <c r="V419" s="486"/>
      <c r="W419" s="486"/>
      <c r="X419" s="486"/>
      <c r="Y419" s="486"/>
      <c r="Z419" s="486"/>
    </row>
    <row r="420" spans="1:26" ht="15.75" customHeight="1" x14ac:dyDescent="0.2">
      <c r="A420" s="486"/>
      <c r="B420" s="486"/>
      <c r="C420" s="486"/>
      <c r="D420" s="486"/>
      <c r="E420" s="486"/>
      <c r="F420" s="486"/>
      <c r="G420" s="486"/>
      <c r="H420" s="486"/>
      <c r="I420" s="486"/>
      <c r="J420" s="486"/>
      <c r="K420" s="486"/>
      <c r="L420" s="486"/>
      <c r="M420" s="486"/>
      <c r="N420" s="486"/>
      <c r="O420" s="486"/>
      <c r="P420" s="486"/>
      <c r="Q420" s="486"/>
      <c r="R420" s="486"/>
      <c r="S420" s="486"/>
      <c r="T420" s="486"/>
      <c r="U420" s="486"/>
      <c r="V420" s="486"/>
      <c r="W420" s="486"/>
      <c r="X420" s="486"/>
      <c r="Y420" s="486"/>
      <c r="Z420" s="486"/>
    </row>
    <row r="421" spans="1:26" ht="15.75" customHeight="1" x14ac:dyDescent="0.2">
      <c r="A421" s="486"/>
      <c r="B421" s="486"/>
      <c r="C421" s="486"/>
      <c r="D421" s="486"/>
      <c r="E421" s="486"/>
      <c r="F421" s="486"/>
      <c r="G421" s="486"/>
      <c r="H421" s="486"/>
      <c r="I421" s="486"/>
      <c r="J421" s="486"/>
      <c r="K421" s="486"/>
      <c r="L421" s="486"/>
      <c r="M421" s="486"/>
      <c r="N421" s="486"/>
      <c r="O421" s="486"/>
      <c r="P421" s="486"/>
      <c r="Q421" s="486"/>
      <c r="R421" s="486"/>
      <c r="S421" s="486"/>
      <c r="T421" s="486"/>
      <c r="U421" s="486"/>
      <c r="V421" s="486"/>
      <c r="W421" s="486"/>
      <c r="X421" s="486"/>
      <c r="Y421" s="486"/>
      <c r="Z421" s="486"/>
    </row>
    <row r="422" spans="1:26" ht="15.75" customHeight="1" x14ac:dyDescent="0.2">
      <c r="A422" s="486"/>
      <c r="B422" s="486"/>
      <c r="C422" s="486"/>
      <c r="D422" s="486"/>
      <c r="E422" s="486"/>
      <c r="F422" s="486"/>
      <c r="G422" s="486"/>
      <c r="H422" s="486"/>
      <c r="I422" s="486"/>
      <c r="J422" s="486"/>
      <c r="K422" s="486"/>
      <c r="L422" s="486"/>
      <c r="M422" s="486"/>
      <c r="N422" s="486"/>
      <c r="O422" s="486"/>
      <c r="P422" s="486"/>
      <c r="Q422" s="486"/>
      <c r="R422" s="486"/>
      <c r="S422" s="486"/>
      <c r="T422" s="486"/>
      <c r="U422" s="486"/>
      <c r="V422" s="486"/>
      <c r="W422" s="486"/>
      <c r="X422" s="486"/>
      <c r="Y422" s="486"/>
      <c r="Z422" s="486"/>
    </row>
    <row r="423" spans="1:26" ht="15.75" customHeight="1" x14ac:dyDescent="0.2">
      <c r="A423" s="486"/>
      <c r="B423" s="486"/>
      <c r="C423" s="486"/>
      <c r="D423" s="486"/>
      <c r="E423" s="486"/>
      <c r="F423" s="486"/>
      <c r="G423" s="486"/>
      <c r="H423" s="486"/>
      <c r="I423" s="486"/>
      <c r="J423" s="486"/>
      <c r="K423" s="486"/>
      <c r="L423" s="486"/>
      <c r="M423" s="486"/>
      <c r="N423" s="486"/>
      <c r="O423" s="486"/>
      <c r="P423" s="486"/>
      <c r="Q423" s="486"/>
      <c r="R423" s="486"/>
      <c r="S423" s="486"/>
      <c r="T423" s="486"/>
      <c r="U423" s="486"/>
      <c r="V423" s="486"/>
      <c r="W423" s="486"/>
      <c r="X423" s="486"/>
      <c r="Y423" s="486"/>
      <c r="Z423" s="486"/>
    </row>
    <row r="424" spans="1:26" ht="15.75" customHeight="1" x14ac:dyDescent="0.2">
      <c r="A424" s="486"/>
      <c r="B424" s="486"/>
      <c r="C424" s="486"/>
      <c r="D424" s="486"/>
      <c r="E424" s="486"/>
      <c r="F424" s="486"/>
      <c r="G424" s="486"/>
      <c r="H424" s="486"/>
      <c r="I424" s="486"/>
      <c r="J424" s="486"/>
      <c r="K424" s="486"/>
      <c r="L424" s="486"/>
      <c r="M424" s="486"/>
      <c r="N424" s="486"/>
      <c r="O424" s="486"/>
      <c r="P424" s="486"/>
      <c r="Q424" s="486"/>
      <c r="R424" s="486"/>
      <c r="S424" s="486"/>
      <c r="T424" s="486"/>
      <c r="U424" s="486"/>
      <c r="V424" s="486"/>
      <c r="W424" s="486"/>
      <c r="X424" s="486"/>
      <c r="Y424" s="486"/>
      <c r="Z424" s="486"/>
    </row>
    <row r="425" spans="1:26" ht="15.75" customHeight="1" x14ac:dyDescent="0.2">
      <c r="A425" s="486"/>
      <c r="B425" s="486"/>
      <c r="C425" s="486"/>
      <c r="D425" s="486"/>
      <c r="E425" s="486"/>
      <c r="F425" s="486"/>
      <c r="G425" s="486"/>
      <c r="H425" s="486"/>
      <c r="I425" s="486"/>
      <c r="J425" s="486"/>
      <c r="K425" s="486"/>
      <c r="L425" s="486"/>
      <c r="M425" s="486"/>
      <c r="N425" s="486"/>
      <c r="O425" s="486"/>
      <c r="P425" s="486"/>
      <c r="Q425" s="486"/>
      <c r="R425" s="486"/>
      <c r="S425" s="486"/>
      <c r="T425" s="486"/>
      <c r="U425" s="486"/>
      <c r="V425" s="486"/>
      <c r="W425" s="486"/>
      <c r="X425" s="486"/>
      <c r="Y425" s="486"/>
      <c r="Z425" s="486"/>
    </row>
    <row r="426" spans="1:26" ht="15.75" customHeight="1" x14ac:dyDescent="0.2">
      <c r="A426" s="486"/>
      <c r="B426" s="486"/>
      <c r="C426" s="486"/>
      <c r="D426" s="486"/>
      <c r="E426" s="486"/>
      <c r="F426" s="486"/>
      <c r="G426" s="486"/>
      <c r="H426" s="486"/>
      <c r="I426" s="486"/>
      <c r="J426" s="486"/>
      <c r="K426" s="486"/>
      <c r="L426" s="486"/>
      <c r="M426" s="486"/>
      <c r="N426" s="486"/>
      <c r="O426" s="486"/>
      <c r="P426" s="486"/>
      <c r="Q426" s="486"/>
      <c r="R426" s="486"/>
      <c r="S426" s="486"/>
      <c r="T426" s="486"/>
      <c r="U426" s="486"/>
      <c r="V426" s="486"/>
      <c r="W426" s="486"/>
      <c r="X426" s="486"/>
      <c r="Y426" s="486"/>
      <c r="Z426" s="486"/>
    </row>
    <row r="427" spans="1:26" ht="15.75" customHeight="1" x14ac:dyDescent="0.2">
      <c r="A427" s="486"/>
      <c r="B427" s="486"/>
      <c r="C427" s="486"/>
      <c r="D427" s="486"/>
      <c r="E427" s="486"/>
      <c r="F427" s="486"/>
      <c r="G427" s="486"/>
      <c r="H427" s="486"/>
      <c r="I427" s="486"/>
      <c r="J427" s="486"/>
      <c r="K427" s="486"/>
      <c r="L427" s="486"/>
      <c r="M427" s="486"/>
      <c r="N427" s="486"/>
      <c r="O427" s="486"/>
      <c r="P427" s="486"/>
      <c r="Q427" s="486"/>
      <c r="R427" s="486"/>
      <c r="S427" s="486"/>
      <c r="T427" s="486"/>
      <c r="U427" s="486"/>
      <c r="V427" s="486"/>
      <c r="W427" s="486"/>
      <c r="X427" s="486"/>
      <c r="Y427" s="486"/>
      <c r="Z427" s="486"/>
    </row>
    <row r="428" spans="1:26" ht="15.75" customHeight="1" x14ac:dyDescent="0.2">
      <c r="A428" s="486"/>
      <c r="B428" s="486"/>
      <c r="C428" s="486"/>
      <c r="D428" s="486"/>
      <c r="E428" s="486"/>
      <c r="F428" s="486"/>
      <c r="G428" s="486"/>
      <c r="H428" s="486"/>
      <c r="I428" s="486"/>
      <c r="J428" s="486"/>
      <c r="K428" s="486"/>
      <c r="L428" s="486"/>
      <c r="M428" s="486"/>
      <c r="N428" s="486"/>
      <c r="O428" s="486"/>
      <c r="P428" s="486"/>
      <c r="Q428" s="486"/>
      <c r="R428" s="486"/>
      <c r="S428" s="486"/>
      <c r="T428" s="486"/>
      <c r="U428" s="486"/>
      <c r="V428" s="486"/>
      <c r="W428" s="486"/>
      <c r="X428" s="486"/>
      <c r="Y428" s="486"/>
      <c r="Z428" s="486"/>
    </row>
    <row r="429" spans="1:26" ht="15.75" customHeight="1" x14ac:dyDescent="0.2">
      <c r="A429" s="486"/>
      <c r="B429" s="486"/>
      <c r="C429" s="486"/>
      <c r="D429" s="486"/>
      <c r="E429" s="486"/>
      <c r="F429" s="486"/>
      <c r="G429" s="486"/>
      <c r="H429" s="486"/>
      <c r="I429" s="486"/>
      <c r="J429" s="486"/>
      <c r="K429" s="486"/>
      <c r="L429" s="486"/>
      <c r="M429" s="486"/>
      <c r="N429" s="486"/>
      <c r="O429" s="486"/>
      <c r="P429" s="486"/>
      <c r="Q429" s="486"/>
      <c r="R429" s="486"/>
      <c r="S429" s="486"/>
      <c r="T429" s="486"/>
      <c r="U429" s="486"/>
      <c r="V429" s="486"/>
      <c r="W429" s="486"/>
      <c r="X429" s="486"/>
      <c r="Y429" s="486"/>
      <c r="Z429" s="486"/>
    </row>
    <row r="430" spans="1:26" ht="15.75" customHeight="1" x14ac:dyDescent="0.2">
      <c r="A430" s="486"/>
      <c r="B430" s="486"/>
      <c r="C430" s="486"/>
      <c r="D430" s="486"/>
      <c r="E430" s="486"/>
      <c r="F430" s="486"/>
      <c r="G430" s="486"/>
      <c r="H430" s="486"/>
      <c r="I430" s="486"/>
      <c r="J430" s="486"/>
      <c r="K430" s="486"/>
      <c r="L430" s="486"/>
      <c r="M430" s="486"/>
      <c r="N430" s="486"/>
      <c r="O430" s="486"/>
      <c r="P430" s="486"/>
      <c r="Q430" s="486"/>
      <c r="R430" s="486"/>
      <c r="S430" s="486"/>
      <c r="T430" s="486"/>
      <c r="U430" s="486"/>
      <c r="V430" s="486"/>
      <c r="W430" s="486"/>
      <c r="X430" s="486"/>
      <c r="Y430" s="486"/>
      <c r="Z430" s="486"/>
    </row>
    <row r="431" spans="1:26" ht="15.75" customHeight="1" x14ac:dyDescent="0.2">
      <c r="A431" s="486"/>
      <c r="B431" s="486"/>
      <c r="C431" s="486"/>
      <c r="D431" s="486"/>
      <c r="E431" s="486"/>
      <c r="F431" s="486"/>
      <c r="G431" s="486"/>
      <c r="H431" s="486"/>
      <c r="I431" s="486"/>
      <c r="J431" s="486"/>
      <c r="K431" s="486"/>
      <c r="L431" s="486"/>
      <c r="M431" s="486"/>
      <c r="N431" s="486"/>
      <c r="O431" s="486"/>
      <c r="P431" s="486"/>
      <c r="Q431" s="486"/>
      <c r="R431" s="486"/>
      <c r="S431" s="486"/>
      <c r="T431" s="486"/>
      <c r="U431" s="486"/>
      <c r="V431" s="486"/>
      <c r="W431" s="486"/>
      <c r="X431" s="486"/>
      <c r="Y431" s="486"/>
      <c r="Z431" s="486"/>
    </row>
    <row r="432" spans="1:26" ht="15.75" customHeight="1" x14ac:dyDescent="0.2">
      <c r="A432" s="486"/>
      <c r="B432" s="486"/>
      <c r="C432" s="486"/>
      <c r="D432" s="486"/>
      <c r="E432" s="486"/>
      <c r="F432" s="486"/>
      <c r="G432" s="486"/>
      <c r="H432" s="486"/>
      <c r="I432" s="486"/>
      <c r="J432" s="486"/>
      <c r="K432" s="486"/>
      <c r="L432" s="486"/>
      <c r="M432" s="486"/>
      <c r="N432" s="486"/>
      <c r="O432" s="486"/>
      <c r="P432" s="486"/>
      <c r="Q432" s="486"/>
      <c r="R432" s="486"/>
      <c r="S432" s="486"/>
      <c r="T432" s="486"/>
      <c r="U432" s="486"/>
      <c r="V432" s="486"/>
      <c r="W432" s="486"/>
      <c r="X432" s="486"/>
      <c r="Y432" s="486"/>
      <c r="Z432" s="486"/>
    </row>
    <row r="433" spans="1:26" ht="15.75" customHeight="1" x14ac:dyDescent="0.2">
      <c r="A433" s="486"/>
      <c r="B433" s="486"/>
      <c r="C433" s="486"/>
      <c r="D433" s="486"/>
      <c r="E433" s="486"/>
      <c r="F433" s="486"/>
      <c r="G433" s="486"/>
      <c r="H433" s="486"/>
      <c r="I433" s="486"/>
      <c r="J433" s="486"/>
      <c r="K433" s="486"/>
      <c r="L433" s="486"/>
      <c r="M433" s="486"/>
      <c r="N433" s="486"/>
      <c r="O433" s="486"/>
      <c r="P433" s="486"/>
      <c r="Q433" s="486"/>
      <c r="R433" s="486"/>
      <c r="S433" s="486"/>
      <c r="T433" s="486"/>
      <c r="U433" s="486"/>
      <c r="V433" s="486"/>
      <c r="W433" s="486"/>
      <c r="X433" s="486"/>
      <c r="Y433" s="486"/>
      <c r="Z433" s="486"/>
    </row>
    <row r="434" spans="1:26" ht="15.75" customHeight="1" x14ac:dyDescent="0.2">
      <c r="A434" s="486"/>
      <c r="B434" s="486"/>
      <c r="C434" s="486"/>
      <c r="D434" s="486"/>
      <c r="E434" s="486"/>
      <c r="F434" s="486"/>
      <c r="G434" s="486"/>
      <c r="H434" s="486"/>
      <c r="I434" s="486"/>
      <c r="J434" s="486"/>
      <c r="K434" s="486"/>
      <c r="L434" s="486"/>
      <c r="M434" s="486"/>
      <c r="N434" s="486"/>
      <c r="O434" s="486"/>
      <c r="P434" s="486"/>
      <c r="Q434" s="486"/>
      <c r="R434" s="486"/>
      <c r="S434" s="486"/>
      <c r="T434" s="486"/>
      <c r="U434" s="486"/>
      <c r="V434" s="486"/>
      <c r="W434" s="486"/>
      <c r="X434" s="486"/>
      <c r="Y434" s="486"/>
      <c r="Z434" s="486"/>
    </row>
    <row r="435" spans="1:26" ht="15.75" customHeight="1" x14ac:dyDescent="0.2">
      <c r="A435" s="486"/>
      <c r="B435" s="486"/>
      <c r="C435" s="486"/>
      <c r="D435" s="486"/>
      <c r="E435" s="486"/>
      <c r="F435" s="486"/>
      <c r="G435" s="486"/>
      <c r="H435" s="486"/>
      <c r="I435" s="486"/>
      <c r="J435" s="486"/>
      <c r="K435" s="486"/>
      <c r="L435" s="486"/>
      <c r="M435" s="486"/>
      <c r="N435" s="486"/>
      <c r="O435" s="486"/>
      <c r="P435" s="486"/>
      <c r="Q435" s="486"/>
      <c r="R435" s="486"/>
      <c r="S435" s="486"/>
      <c r="T435" s="486"/>
      <c r="U435" s="486"/>
      <c r="V435" s="486"/>
      <c r="W435" s="486"/>
      <c r="X435" s="486"/>
      <c r="Y435" s="486"/>
      <c r="Z435" s="486"/>
    </row>
    <row r="436" spans="1:26" ht="15.75" customHeight="1" x14ac:dyDescent="0.2">
      <c r="A436" s="486"/>
      <c r="B436" s="486"/>
      <c r="C436" s="486"/>
      <c r="D436" s="486"/>
      <c r="E436" s="486"/>
      <c r="F436" s="486"/>
      <c r="G436" s="486"/>
      <c r="H436" s="486"/>
      <c r="I436" s="486"/>
      <c r="J436" s="486"/>
      <c r="K436" s="486"/>
      <c r="L436" s="486"/>
      <c r="M436" s="486"/>
      <c r="N436" s="486"/>
      <c r="O436" s="486"/>
      <c r="P436" s="486"/>
      <c r="Q436" s="486"/>
      <c r="R436" s="486"/>
      <c r="S436" s="486"/>
      <c r="T436" s="486"/>
      <c r="U436" s="486"/>
      <c r="V436" s="486"/>
      <c r="W436" s="486"/>
      <c r="X436" s="486"/>
      <c r="Y436" s="486"/>
      <c r="Z436" s="486"/>
    </row>
    <row r="437" spans="1:26" ht="15.75" customHeight="1" x14ac:dyDescent="0.2">
      <c r="A437" s="486"/>
      <c r="B437" s="486"/>
      <c r="C437" s="486"/>
      <c r="D437" s="486"/>
      <c r="E437" s="486"/>
      <c r="F437" s="486"/>
      <c r="G437" s="486"/>
      <c r="H437" s="486"/>
      <c r="I437" s="486"/>
      <c r="J437" s="486"/>
      <c r="K437" s="486"/>
      <c r="L437" s="486"/>
      <c r="M437" s="486"/>
      <c r="N437" s="486"/>
      <c r="O437" s="486"/>
      <c r="P437" s="486"/>
      <c r="Q437" s="486"/>
      <c r="R437" s="486"/>
      <c r="S437" s="486"/>
      <c r="T437" s="486"/>
      <c r="U437" s="486"/>
      <c r="V437" s="486"/>
      <c r="W437" s="486"/>
      <c r="X437" s="486"/>
      <c r="Y437" s="486"/>
      <c r="Z437" s="486"/>
    </row>
    <row r="438" spans="1:26" ht="15.75" customHeight="1" x14ac:dyDescent="0.2">
      <c r="A438" s="486"/>
      <c r="B438" s="486"/>
      <c r="C438" s="486"/>
      <c r="D438" s="486"/>
      <c r="E438" s="486"/>
      <c r="F438" s="486"/>
      <c r="G438" s="486"/>
      <c r="H438" s="486"/>
      <c r="I438" s="486"/>
      <c r="J438" s="486"/>
      <c r="K438" s="486"/>
      <c r="L438" s="486"/>
      <c r="M438" s="486"/>
      <c r="N438" s="486"/>
      <c r="O438" s="486"/>
      <c r="P438" s="486"/>
      <c r="Q438" s="486"/>
      <c r="R438" s="486"/>
      <c r="S438" s="486"/>
      <c r="T438" s="486"/>
      <c r="U438" s="486"/>
      <c r="V438" s="486"/>
      <c r="W438" s="486"/>
      <c r="X438" s="486"/>
      <c r="Y438" s="486"/>
      <c r="Z438" s="486"/>
    </row>
    <row r="439" spans="1:26" ht="15.75" customHeight="1" x14ac:dyDescent="0.2">
      <c r="A439" s="486"/>
      <c r="B439" s="486"/>
      <c r="C439" s="486"/>
      <c r="D439" s="486"/>
      <c r="E439" s="486"/>
      <c r="F439" s="486"/>
      <c r="G439" s="486"/>
      <c r="H439" s="486"/>
      <c r="I439" s="486"/>
      <c r="J439" s="486"/>
      <c r="K439" s="486"/>
      <c r="L439" s="486"/>
      <c r="M439" s="486"/>
      <c r="N439" s="486"/>
      <c r="O439" s="486"/>
      <c r="P439" s="486"/>
      <c r="Q439" s="486"/>
      <c r="R439" s="486"/>
      <c r="S439" s="486"/>
      <c r="T439" s="486"/>
      <c r="U439" s="486"/>
      <c r="V439" s="486"/>
      <c r="W439" s="486"/>
      <c r="X439" s="486"/>
      <c r="Y439" s="486"/>
      <c r="Z439" s="486"/>
    </row>
    <row r="440" spans="1:26" ht="15.75" customHeight="1" x14ac:dyDescent="0.2">
      <c r="A440" s="486"/>
      <c r="B440" s="486"/>
      <c r="C440" s="486"/>
      <c r="D440" s="486"/>
      <c r="E440" s="486"/>
      <c r="F440" s="486"/>
      <c r="G440" s="486"/>
      <c r="H440" s="486"/>
      <c r="I440" s="486"/>
      <c r="J440" s="486"/>
      <c r="K440" s="486"/>
      <c r="L440" s="486"/>
      <c r="M440" s="486"/>
      <c r="N440" s="486"/>
      <c r="O440" s="486"/>
      <c r="P440" s="486"/>
      <c r="Q440" s="486"/>
      <c r="R440" s="486"/>
      <c r="S440" s="486"/>
      <c r="T440" s="486"/>
      <c r="U440" s="486"/>
      <c r="V440" s="486"/>
      <c r="W440" s="486"/>
      <c r="X440" s="486"/>
      <c r="Y440" s="486"/>
      <c r="Z440" s="486"/>
    </row>
    <row r="441" spans="1:26" ht="15.75" customHeight="1" x14ac:dyDescent="0.2">
      <c r="A441" s="486"/>
      <c r="B441" s="486"/>
      <c r="C441" s="486"/>
      <c r="D441" s="486"/>
      <c r="E441" s="486"/>
      <c r="F441" s="486"/>
      <c r="G441" s="486"/>
      <c r="H441" s="486"/>
      <c r="I441" s="486"/>
      <c r="J441" s="486"/>
      <c r="K441" s="486"/>
      <c r="L441" s="486"/>
      <c r="M441" s="486"/>
      <c r="N441" s="486"/>
      <c r="O441" s="486"/>
      <c r="P441" s="486"/>
      <c r="Q441" s="486"/>
      <c r="R441" s="486"/>
      <c r="S441" s="486"/>
      <c r="T441" s="486"/>
      <c r="U441" s="486"/>
      <c r="V441" s="486"/>
      <c r="W441" s="486"/>
      <c r="X441" s="486"/>
      <c r="Y441" s="486"/>
      <c r="Z441" s="486"/>
    </row>
    <row r="442" spans="1:26" ht="15.75" customHeight="1" x14ac:dyDescent="0.2">
      <c r="A442" s="486"/>
      <c r="B442" s="486"/>
      <c r="C442" s="486"/>
      <c r="D442" s="486"/>
      <c r="E442" s="486"/>
      <c r="F442" s="486"/>
      <c r="G442" s="486"/>
      <c r="H442" s="486"/>
      <c r="I442" s="486"/>
      <c r="J442" s="486"/>
      <c r="K442" s="486"/>
      <c r="L442" s="486"/>
      <c r="M442" s="486"/>
      <c r="N442" s="486"/>
      <c r="O442" s="486"/>
      <c r="P442" s="486"/>
      <c r="Q442" s="486"/>
      <c r="R442" s="486"/>
      <c r="S442" s="486"/>
      <c r="T442" s="486"/>
      <c r="U442" s="486"/>
      <c r="V442" s="486"/>
      <c r="W442" s="486"/>
      <c r="X442" s="486"/>
      <c r="Y442" s="486"/>
      <c r="Z442" s="486"/>
    </row>
    <row r="443" spans="1:26" ht="15.75" customHeight="1" x14ac:dyDescent="0.2">
      <c r="A443" s="486"/>
      <c r="B443" s="486"/>
      <c r="C443" s="486"/>
      <c r="D443" s="486"/>
      <c r="E443" s="486"/>
      <c r="F443" s="486"/>
      <c r="G443" s="486"/>
      <c r="H443" s="486"/>
      <c r="I443" s="486"/>
      <c r="J443" s="486"/>
      <c r="K443" s="486"/>
      <c r="L443" s="486"/>
      <c r="M443" s="486"/>
      <c r="N443" s="486"/>
      <c r="O443" s="486"/>
      <c r="P443" s="486"/>
      <c r="Q443" s="486"/>
      <c r="R443" s="486"/>
      <c r="S443" s="486"/>
      <c r="T443" s="486"/>
      <c r="U443" s="486"/>
      <c r="V443" s="486"/>
      <c r="W443" s="486"/>
      <c r="X443" s="486"/>
      <c r="Y443" s="486"/>
      <c r="Z443" s="486"/>
    </row>
    <row r="444" spans="1:26" ht="15.75" customHeight="1" x14ac:dyDescent="0.2">
      <c r="A444" s="486"/>
      <c r="B444" s="486"/>
      <c r="C444" s="486"/>
      <c r="D444" s="486"/>
      <c r="E444" s="486"/>
      <c r="F444" s="486"/>
      <c r="G444" s="486"/>
      <c r="H444" s="486"/>
      <c r="I444" s="486"/>
      <c r="J444" s="486"/>
      <c r="K444" s="486"/>
      <c r="L444" s="486"/>
      <c r="M444" s="486"/>
      <c r="N444" s="486"/>
      <c r="O444" s="486"/>
      <c r="P444" s="486"/>
      <c r="Q444" s="486"/>
      <c r="R444" s="486"/>
      <c r="S444" s="486"/>
      <c r="T444" s="486"/>
      <c r="U444" s="486"/>
      <c r="V444" s="486"/>
      <c r="W444" s="486"/>
      <c r="X444" s="486"/>
      <c r="Y444" s="486"/>
      <c r="Z444" s="486"/>
    </row>
    <row r="445" spans="1:26" ht="15.75" customHeight="1" x14ac:dyDescent="0.2">
      <c r="A445" s="486"/>
      <c r="B445" s="486"/>
      <c r="C445" s="486"/>
      <c r="D445" s="486"/>
      <c r="E445" s="486"/>
      <c r="F445" s="486"/>
      <c r="G445" s="486"/>
      <c r="H445" s="486"/>
      <c r="I445" s="486"/>
      <c r="J445" s="486"/>
      <c r="K445" s="486"/>
      <c r="L445" s="486"/>
      <c r="M445" s="486"/>
      <c r="N445" s="486"/>
      <c r="O445" s="486"/>
      <c r="P445" s="486"/>
      <c r="Q445" s="486"/>
      <c r="R445" s="486"/>
      <c r="S445" s="486"/>
      <c r="T445" s="486"/>
      <c r="U445" s="486"/>
      <c r="V445" s="486"/>
      <c r="W445" s="486"/>
      <c r="X445" s="486"/>
      <c r="Y445" s="486"/>
      <c r="Z445" s="486"/>
    </row>
    <row r="446" spans="1:26" ht="15.75" customHeight="1" x14ac:dyDescent="0.2">
      <c r="A446" s="486"/>
      <c r="B446" s="486"/>
      <c r="C446" s="486"/>
      <c r="D446" s="486"/>
      <c r="E446" s="486"/>
      <c r="F446" s="486"/>
      <c r="G446" s="486"/>
      <c r="H446" s="486"/>
      <c r="I446" s="486"/>
      <c r="J446" s="486"/>
      <c r="K446" s="486"/>
      <c r="L446" s="486"/>
      <c r="M446" s="486"/>
      <c r="N446" s="486"/>
      <c r="O446" s="486"/>
      <c r="P446" s="486"/>
      <c r="Q446" s="486"/>
      <c r="R446" s="486"/>
      <c r="S446" s="486"/>
      <c r="T446" s="486"/>
      <c r="U446" s="486"/>
      <c r="V446" s="486"/>
      <c r="W446" s="486"/>
      <c r="X446" s="486"/>
      <c r="Y446" s="486"/>
      <c r="Z446" s="486"/>
    </row>
    <row r="447" spans="1:26" ht="15.75" customHeight="1" x14ac:dyDescent="0.2">
      <c r="A447" s="486"/>
      <c r="B447" s="486"/>
      <c r="C447" s="486"/>
      <c r="D447" s="486"/>
      <c r="E447" s="486"/>
      <c r="F447" s="486"/>
      <c r="G447" s="486"/>
      <c r="H447" s="486"/>
      <c r="I447" s="486"/>
      <c r="J447" s="486"/>
      <c r="K447" s="486"/>
      <c r="L447" s="486"/>
      <c r="M447" s="486"/>
      <c r="N447" s="486"/>
      <c r="O447" s="486"/>
      <c r="P447" s="486"/>
      <c r="Q447" s="486"/>
      <c r="R447" s="486"/>
      <c r="S447" s="486"/>
      <c r="T447" s="486"/>
      <c r="U447" s="486"/>
      <c r="V447" s="486"/>
      <c r="W447" s="486"/>
      <c r="X447" s="486"/>
      <c r="Y447" s="486"/>
      <c r="Z447" s="486"/>
    </row>
    <row r="448" spans="1:26" ht="15.75" customHeight="1" x14ac:dyDescent="0.2">
      <c r="A448" s="486"/>
      <c r="B448" s="486"/>
      <c r="C448" s="486"/>
      <c r="D448" s="486"/>
      <c r="E448" s="486"/>
      <c r="F448" s="486"/>
      <c r="G448" s="486"/>
      <c r="H448" s="486"/>
      <c r="I448" s="486"/>
      <c r="J448" s="486"/>
      <c r="K448" s="486"/>
      <c r="L448" s="486"/>
      <c r="M448" s="486"/>
      <c r="N448" s="486"/>
      <c r="O448" s="486"/>
      <c r="P448" s="486"/>
      <c r="Q448" s="486"/>
      <c r="R448" s="486"/>
      <c r="S448" s="486"/>
      <c r="T448" s="486"/>
      <c r="U448" s="486"/>
      <c r="V448" s="486"/>
      <c r="W448" s="486"/>
      <c r="X448" s="486"/>
      <c r="Y448" s="486"/>
      <c r="Z448" s="486"/>
    </row>
    <row r="449" spans="1:26" ht="15.75" customHeight="1" x14ac:dyDescent="0.2">
      <c r="A449" s="486"/>
      <c r="B449" s="486"/>
      <c r="C449" s="486"/>
      <c r="D449" s="486"/>
      <c r="E449" s="486"/>
      <c r="F449" s="486"/>
      <c r="G449" s="486"/>
      <c r="H449" s="486"/>
      <c r="I449" s="486"/>
      <c r="J449" s="486"/>
      <c r="K449" s="486"/>
      <c r="L449" s="486"/>
      <c r="M449" s="486"/>
      <c r="N449" s="486"/>
      <c r="O449" s="486"/>
      <c r="P449" s="486"/>
      <c r="Q449" s="486"/>
      <c r="R449" s="486"/>
      <c r="S449" s="486"/>
      <c r="T449" s="486"/>
      <c r="U449" s="486"/>
      <c r="V449" s="486"/>
      <c r="W449" s="486"/>
      <c r="X449" s="486"/>
      <c r="Y449" s="486"/>
      <c r="Z449" s="486"/>
    </row>
    <row r="450" spans="1:26" ht="15.75" customHeight="1" x14ac:dyDescent="0.2">
      <c r="A450" s="486"/>
      <c r="B450" s="486"/>
      <c r="C450" s="486"/>
      <c r="D450" s="486"/>
      <c r="E450" s="486"/>
      <c r="F450" s="486"/>
      <c r="G450" s="486"/>
      <c r="H450" s="486"/>
      <c r="I450" s="486"/>
      <c r="J450" s="486"/>
      <c r="K450" s="486"/>
      <c r="L450" s="486"/>
      <c r="M450" s="486"/>
      <c r="N450" s="486"/>
      <c r="O450" s="486"/>
      <c r="P450" s="486"/>
      <c r="Q450" s="486"/>
      <c r="R450" s="486"/>
      <c r="S450" s="486"/>
      <c r="T450" s="486"/>
      <c r="U450" s="486"/>
      <c r="V450" s="486"/>
      <c r="W450" s="486"/>
      <c r="X450" s="486"/>
      <c r="Y450" s="486"/>
      <c r="Z450" s="486"/>
    </row>
    <row r="451" spans="1:26" ht="15.75" customHeight="1" x14ac:dyDescent="0.2">
      <c r="A451" s="486"/>
      <c r="B451" s="486"/>
      <c r="C451" s="486"/>
      <c r="D451" s="486"/>
      <c r="E451" s="486"/>
      <c r="F451" s="486"/>
      <c r="G451" s="486"/>
      <c r="H451" s="486"/>
      <c r="I451" s="486"/>
      <c r="J451" s="486"/>
      <c r="K451" s="486"/>
      <c r="L451" s="486"/>
      <c r="M451" s="486"/>
      <c r="N451" s="486"/>
      <c r="O451" s="486"/>
      <c r="P451" s="486"/>
      <c r="Q451" s="486"/>
      <c r="R451" s="486"/>
      <c r="S451" s="486"/>
      <c r="T451" s="486"/>
      <c r="U451" s="486"/>
      <c r="V451" s="486"/>
      <c r="W451" s="486"/>
      <c r="X451" s="486"/>
      <c r="Y451" s="486"/>
      <c r="Z451" s="486"/>
    </row>
    <row r="452" spans="1:26" ht="15.75" customHeight="1" x14ac:dyDescent="0.2">
      <c r="A452" s="486"/>
      <c r="B452" s="486"/>
      <c r="C452" s="486"/>
      <c r="D452" s="486"/>
      <c r="E452" s="486"/>
      <c r="F452" s="486"/>
      <c r="G452" s="486"/>
      <c r="H452" s="486"/>
      <c r="I452" s="486"/>
      <c r="J452" s="486"/>
      <c r="K452" s="486"/>
      <c r="L452" s="486"/>
      <c r="M452" s="486"/>
      <c r="N452" s="486"/>
      <c r="O452" s="486"/>
      <c r="P452" s="486"/>
      <c r="Q452" s="486"/>
      <c r="R452" s="486"/>
      <c r="S452" s="486"/>
      <c r="T452" s="486"/>
      <c r="U452" s="486"/>
      <c r="V452" s="486"/>
      <c r="W452" s="486"/>
      <c r="X452" s="486"/>
      <c r="Y452" s="486"/>
      <c r="Z452" s="486"/>
    </row>
    <row r="453" spans="1:26" ht="15.75" customHeight="1" x14ac:dyDescent="0.2">
      <c r="A453" s="486"/>
      <c r="B453" s="486"/>
      <c r="C453" s="486"/>
      <c r="D453" s="486"/>
      <c r="E453" s="486"/>
      <c r="F453" s="486"/>
      <c r="G453" s="486"/>
      <c r="H453" s="486"/>
      <c r="I453" s="486"/>
      <c r="J453" s="486"/>
      <c r="K453" s="486"/>
      <c r="L453" s="486"/>
      <c r="M453" s="486"/>
      <c r="N453" s="486"/>
      <c r="O453" s="486"/>
      <c r="P453" s="486"/>
      <c r="Q453" s="486"/>
      <c r="R453" s="486"/>
      <c r="S453" s="486"/>
      <c r="T453" s="486"/>
      <c r="U453" s="486"/>
      <c r="V453" s="486"/>
      <c r="W453" s="486"/>
      <c r="X453" s="486"/>
      <c r="Y453" s="486"/>
      <c r="Z453" s="486"/>
    </row>
    <row r="454" spans="1:26" ht="15.75" customHeight="1" x14ac:dyDescent="0.2">
      <c r="A454" s="486"/>
      <c r="B454" s="486"/>
      <c r="C454" s="486"/>
      <c r="D454" s="486"/>
      <c r="E454" s="486"/>
      <c r="F454" s="486"/>
      <c r="G454" s="486"/>
      <c r="H454" s="486"/>
      <c r="I454" s="486"/>
      <c r="J454" s="486"/>
      <c r="K454" s="486"/>
      <c r="L454" s="486"/>
      <c r="M454" s="486"/>
      <c r="N454" s="486"/>
      <c r="O454" s="486"/>
      <c r="P454" s="486"/>
      <c r="Q454" s="486"/>
      <c r="R454" s="486"/>
      <c r="S454" s="486"/>
      <c r="T454" s="486"/>
      <c r="U454" s="486"/>
      <c r="V454" s="486"/>
      <c r="W454" s="486"/>
      <c r="X454" s="486"/>
      <c r="Y454" s="486"/>
      <c r="Z454" s="486"/>
    </row>
    <row r="455" spans="1:26" ht="15.75" customHeight="1" x14ac:dyDescent="0.2">
      <c r="A455" s="486"/>
      <c r="B455" s="486"/>
      <c r="C455" s="486"/>
      <c r="D455" s="486"/>
      <c r="E455" s="486"/>
      <c r="F455" s="486"/>
      <c r="G455" s="486"/>
      <c r="H455" s="486"/>
      <c r="I455" s="486"/>
      <c r="J455" s="486"/>
      <c r="K455" s="486"/>
      <c r="L455" s="486"/>
      <c r="M455" s="486"/>
      <c r="N455" s="486"/>
      <c r="O455" s="486"/>
      <c r="P455" s="486"/>
      <c r="Q455" s="486"/>
      <c r="R455" s="486"/>
      <c r="S455" s="486"/>
      <c r="T455" s="486"/>
      <c r="U455" s="486"/>
      <c r="V455" s="486"/>
      <c r="W455" s="486"/>
      <c r="X455" s="486"/>
      <c r="Y455" s="486"/>
      <c r="Z455" s="486"/>
    </row>
    <row r="456" spans="1:26" ht="15.75" customHeight="1" x14ac:dyDescent="0.2">
      <c r="A456" s="486"/>
      <c r="B456" s="486"/>
      <c r="C456" s="486"/>
      <c r="D456" s="486"/>
      <c r="E456" s="486"/>
      <c r="F456" s="486"/>
      <c r="G456" s="486"/>
      <c r="H456" s="486"/>
      <c r="I456" s="486"/>
      <c r="J456" s="486"/>
      <c r="K456" s="486"/>
      <c r="L456" s="486"/>
      <c r="M456" s="486"/>
      <c r="N456" s="486"/>
      <c r="O456" s="486"/>
      <c r="P456" s="486"/>
      <c r="Q456" s="486"/>
      <c r="R456" s="486"/>
      <c r="S456" s="486"/>
      <c r="T456" s="486"/>
      <c r="U456" s="486"/>
      <c r="V456" s="486"/>
      <c r="W456" s="486"/>
      <c r="X456" s="486"/>
      <c r="Y456" s="486"/>
      <c r="Z456" s="486"/>
    </row>
    <row r="457" spans="1:26" ht="15.75" customHeight="1" x14ac:dyDescent="0.2">
      <c r="A457" s="486"/>
      <c r="B457" s="486"/>
      <c r="C457" s="486"/>
      <c r="D457" s="486"/>
      <c r="E457" s="486"/>
      <c r="F457" s="486"/>
      <c r="G457" s="486"/>
      <c r="H457" s="486"/>
      <c r="I457" s="486"/>
      <c r="J457" s="486"/>
      <c r="K457" s="486"/>
      <c r="L457" s="486"/>
      <c r="M457" s="486"/>
      <c r="N457" s="486"/>
      <c r="O457" s="486"/>
      <c r="P457" s="486"/>
      <c r="Q457" s="486"/>
      <c r="R457" s="486"/>
      <c r="S457" s="486"/>
      <c r="T457" s="486"/>
      <c r="U457" s="486"/>
      <c r="V457" s="486"/>
      <c r="W457" s="486"/>
      <c r="X457" s="486"/>
      <c r="Y457" s="486"/>
      <c r="Z457" s="486"/>
    </row>
    <row r="458" spans="1:26" ht="15.75" customHeight="1" x14ac:dyDescent="0.2">
      <c r="A458" s="486"/>
      <c r="B458" s="486"/>
      <c r="C458" s="486"/>
      <c r="D458" s="486"/>
      <c r="E458" s="486"/>
      <c r="F458" s="486"/>
      <c r="G458" s="486"/>
      <c r="H458" s="486"/>
      <c r="I458" s="486"/>
      <c r="J458" s="486"/>
      <c r="K458" s="486"/>
      <c r="L458" s="486"/>
      <c r="M458" s="486"/>
      <c r="N458" s="486"/>
      <c r="O458" s="486"/>
      <c r="P458" s="486"/>
      <c r="Q458" s="486"/>
      <c r="R458" s="486"/>
      <c r="S458" s="486"/>
      <c r="T458" s="486"/>
      <c r="U458" s="486"/>
      <c r="V458" s="486"/>
      <c r="W458" s="486"/>
      <c r="X458" s="486"/>
      <c r="Y458" s="486"/>
      <c r="Z458" s="486"/>
    </row>
    <row r="459" spans="1:26" ht="15.75" customHeight="1" x14ac:dyDescent="0.2">
      <c r="A459" s="486"/>
      <c r="B459" s="486"/>
      <c r="C459" s="486"/>
      <c r="D459" s="486"/>
      <c r="E459" s="486"/>
      <c r="F459" s="486"/>
      <c r="G459" s="486"/>
      <c r="H459" s="486"/>
      <c r="I459" s="486"/>
      <c r="J459" s="486"/>
      <c r="K459" s="486"/>
      <c r="L459" s="486"/>
      <c r="M459" s="486"/>
      <c r="N459" s="486"/>
      <c r="O459" s="486"/>
      <c r="P459" s="486"/>
      <c r="Q459" s="486"/>
      <c r="R459" s="486"/>
      <c r="S459" s="486"/>
      <c r="T459" s="486"/>
      <c r="U459" s="486"/>
      <c r="V459" s="486"/>
      <c r="W459" s="486"/>
      <c r="X459" s="486"/>
      <c r="Y459" s="486"/>
      <c r="Z459" s="486"/>
    </row>
    <row r="460" spans="1:26" ht="15.75" customHeight="1" x14ac:dyDescent="0.2">
      <c r="A460" s="486"/>
      <c r="B460" s="486"/>
      <c r="C460" s="486"/>
      <c r="D460" s="486"/>
      <c r="E460" s="486"/>
      <c r="F460" s="486"/>
      <c r="G460" s="486"/>
      <c r="H460" s="486"/>
      <c r="I460" s="486"/>
      <c r="J460" s="486"/>
      <c r="K460" s="486"/>
      <c r="L460" s="486"/>
      <c r="M460" s="486"/>
      <c r="N460" s="486"/>
      <c r="O460" s="486"/>
      <c r="P460" s="486"/>
      <c r="Q460" s="486"/>
      <c r="R460" s="486"/>
      <c r="S460" s="486"/>
      <c r="T460" s="486"/>
      <c r="U460" s="486"/>
      <c r="V460" s="486"/>
      <c r="W460" s="486"/>
      <c r="X460" s="486"/>
      <c r="Y460" s="486"/>
      <c r="Z460" s="486"/>
    </row>
    <row r="461" spans="1:26" ht="15.75" customHeight="1" x14ac:dyDescent="0.2">
      <c r="A461" s="486"/>
      <c r="B461" s="486"/>
      <c r="C461" s="486"/>
      <c r="D461" s="486"/>
      <c r="E461" s="486"/>
      <c r="F461" s="486"/>
      <c r="G461" s="486"/>
      <c r="H461" s="486"/>
      <c r="I461" s="486"/>
      <c r="J461" s="486"/>
      <c r="K461" s="486"/>
      <c r="L461" s="486"/>
      <c r="M461" s="486"/>
      <c r="N461" s="486"/>
      <c r="O461" s="486"/>
      <c r="P461" s="486"/>
      <c r="Q461" s="486"/>
      <c r="R461" s="486"/>
      <c r="S461" s="486"/>
      <c r="T461" s="486"/>
      <c r="U461" s="486"/>
      <c r="V461" s="486"/>
      <c r="W461" s="486"/>
      <c r="X461" s="486"/>
      <c r="Y461" s="486"/>
      <c r="Z461" s="486"/>
    </row>
    <row r="462" spans="1:26" ht="15.75" customHeight="1" x14ac:dyDescent="0.2">
      <c r="A462" s="486"/>
      <c r="B462" s="486"/>
      <c r="C462" s="486"/>
      <c r="D462" s="486"/>
      <c r="E462" s="486"/>
      <c r="F462" s="486"/>
      <c r="G462" s="486"/>
      <c r="H462" s="486"/>
      <c r="I462" s="486"/>
      <c r="J462" s="486"/>
      <c r="K462" s="486"/>
      <c r="L462" s="486"/>
      <c r="M462" s="486"/>
      <c r="N462" s="486"/>
      <c r="O462" s="486"/>
      <c r="P462" s="486"/>
      <c r="Q462" s="486"/>
      <c r="R462" s="486"/>
      <c r="S462" s="486"/>
      <c r="T462" s="486"/>
      <c r="U462" s="486"/>
      <c r="V462" s="486"/>
      <c r="W462" s="486"/>
      <c r="X462" s="486"/>
      <c r="Y462" s="486"/>
      <c r="Z462" s="486"/>
    </row>
    <row r="463" spans="1:26" ht="15.75" customHeight="1" x14ac:dyDescent="0.2">
      <c r="A463" s="486"/>
      <c r="B463" s="486"/>
      <c r="C463" s="486"/>
      <c r="D463" s="486"/>
      <c r="E463" s="486"/>
      <c r="F463" s="486"/>
      <c r="G463" s="486"/>
      <c r="H463" s="486"/>
      <c r="I463" s="486"/>
      <c r="J463" s="486"/>
      <c r="K463" s="486"/>
      <c r="L463" s="486"/>
      <c r="M463" s="486"/>
      <c r="N463" s="486"/>
      <c r="O463" s="486"/>
      <c r="P463" s="486"/>
      <c r="Q463" s="486"/>
      <c r="R463" s="486"/>
      <c r="S463" s="486"/>
      <c r="T463" s="486"/>
      <c r="U463" s="486"/>
      <c r="V463" s="486"/>
      <c r="W463" s="486"/>
      <c r="X463" s="486"/>
      <c r="Y463" s="486"/>
      <c r="Z463" s="486"/>
    </row>
    <row r="464" spans="1:26" ht="15.75" customHeight="1" x14ac:dyDescent="0.2">
      <c r="A464" s="486"/>
      <c r="B464" s="486"/>
      <c r="C464" s="486"/>
      <c r="D464" s="486"/>
      <c r="E464" s="486"/>
      <c r="F464" s="486"/>
      <c r="G464" s="486"/>
      <c r="H464" s="486"/>
      <c r="I464" s="486"/>
      <c r="J464" s="486"/>
      <c r="K464" s="486"/>
      <c r="L464" s="486"/>
      <c r="M464" s="486"/>
      <c r="N464" s="486"/>
      <c r="O464" s="486"/>
      <c r="P464" s="486"/>
      <c r="Q464" s="486"/>
      <c r="R464" s="486"/>
      <c r="S464" s="486"/>
      <c r="T464" s="486"/>
      <c r="U464" s="486"/>
      <c r="V464" s="486"/>
      <c r="W464" s="486"/>
      <c r="X464" s="486"/>
      <c r="Y464" s="486"/>
      <c r="Z464" s="486"/>
    </row>
    <row r="465" spans="1:26" ht="15.75" customHeight="1" x14ac:dyDescent="0.2">
      <c r="A465" s="486"/>
      <c r="B465" s="486"/>
      <c r="C465" s="486"/>
      <c r="D465" s="486"/>
      <c r="E465" s="486"/>
      <c r="F465" s="486"/>
      <c r="G465" s="486"/>
      <c r="H465" s="486"/>
      <c r="I465" s="486"/>
      <c r="J465" s="486"/>
      <c r="K465" s="486"/>
      <c r="L465" s="486"/>
      <c r="M465" s="486"/>
      <c r="N465" s="486"/>
      <c r="O465" s="486"/>
      <c r="P465" s="486"/>
      <c r="Q465" s="486"/>
      <c r="R465" s="486"/>
      <c r="S465" s="486"/>
      <c r="T465" s="486"/>
      <c r="U465" s="486"/>
      <c r="V465" s="486"/>
      <c r="W465" s="486"/>
      <c r="X465" s="486"/>
      <c r="Y465" s="486"/>
      <c r="Z465" s="486"/>
    </row>
    <row r="466" spans="1:26" ht="15.75" customHeight="1" x14ac:dyDescent="0.2">
      <c r="A466" s="486"/>
      <c r="B466" s="486"/>
      <c r="C466" s="486"/>
      <c r="D466" s="486"/>
      <c r="E466" s="486"/>
      <c r="F466" s="486"/>
      <c r="G466" s="486"/>
      <c r="H466" s="486"/>
      <c r="I466" s="486"/>
      <c r="J466" s="486"/>
      <c r="K466" s="486"/>
      <c r="L466" s="486"/>
      <c r="M466" s="486"/>
      <c r="N466" s="486"/>
      <c r="O466" s="486"/>
      <c r="P466" s="486"/>
      <c r="Q466" s="486"/>
      <c r="R466" s="486"/>
      <c r="S466" s="486"/>
      <c r="T466" s="486"/>
      <c r="U466" s="486"/>
      <c r="V466" s="486"/>
      <c r="W466" s="486"/>
      <c r="X466" s="486"/>
      <c r="Y466" s="486"/>
      <c r="Z466" s="486"/>
    </row>
    <row r="467" spans="1:26" ht="15.75" customHeight="1" x14ac:dyDescent="0.2">
      <c r="A467" s="486"/>
      <c r="B467" s="486"/>
      <c r="C467" s="486"/>
      <c r="D467" s="486"/>
      <c r="E467" s="486"/>
      <c r="F467" s="486"/>
      <c r="G467" s="486"/>
      <c r="H467" s="486"/>
      <c r="I467" s="486"/>
      <c r="J467" s="486"/>
      <c r="K467" s="486"/>
      <c r="L467" s="486"/>
      <c r="M467" s="486"/>
      <c r="N467" s="486"/>
      <c r="O467" s="486"/>
      <c r="P467" s="486"/>
      <c r="Q467" s="486"/>
      <c r="R467" s="486"/>
      <c r="S467" s="486"/>
      <c r="T467" s="486"/>
      <c r="U467" s="486"/>
      <c r="V467" s="486"/>
      <c r="W467" s="486"/>
      <c r="X467" s="486"/>
      <c r="Y467" s="486"/>
      <c r="Z467" s="486"/>
    </row>
    <row r="468" spans="1:26" ht="15.75" customHeight="1" x14ac:dyDescent="0.2">
      <c r="A468" s="486"/>
      <c r="B468" s="486"/>
      <c r="C468" s="486"/>
      <c r="D468" s="486"/>
      <c r="E468" s="486"/>
      <c r="F468" s="486"/>
      <c r="G468" s="486"/>
      <c r="H468" s="486"/>
      <c r="I468" s="486"/>
      <c r="J468" s="486"/>
      <c r="K468" s="486"/>
      <c r="L468" s="486"/>
      <c r="M468" s="486"/>
      <c r="N468" s="486"/>
      <c r="O468" s="486"/>
      <c r="P468" s="486"/>
      <c r="Q468" s="486"/>
      <c r="R468" s="486"/>
      <c r="S468" s="486"/>
      <c r="T468" s="486"/>
      <c r="U468" s="486"/>
      <c r="V468" s="486"/>
      <c r="W468" s="486"/>
      <c r="X468" s="486"/>
      <c r="Y468" s="486"/>
      <c r="Z468" s="486"/>
    </row>
    <row r="469" spans="1:26" ht="15.75" customHeight="1" x14ac:dyDescent="0.2">
      <c r="A469" s="486"/>
      <c r="B469" s="486"/>
      <c r="C469" s="486"/>
      <c r="D469" s="486"/>
      <c r="E469" s="486"/>
      <c r="F469" s="486"/>
      <c r="G469" s="486"/>
      <c r="H469" s="486"/>
      <c r="I469" s="486"/>
      <c r="J469" s="486"/>
      <c r="K469" s="486"/>
      <c r="L469" s="486"/>
      <c r="M469" s="486"/>
      <c r="N469" s="486"/>
      <c r="O469" s="486"/>
      <c r="P469" s="486"/>
      <c r="Q469" s="486"/>
      <c r="R469" s="486"/>
      <c r="S469" s="486"/>
      <c r="T469" s="486"/>
      <c r="U469" s="486"/>
      <c r="V469" s="486"/>
      <c r="W469" s="486"/>
      <c r="X469" s="486"/>
      <c r="Y469" s="486"/>
      <c r="Z469" s="486"/>
    </row>
    <row r="470" spans="1:26" ht="15.75" customHeight="1" x14ac:dyDescent="0.2">
      <c r="A470" s="486"/>
      <c r="B470" s="486"/>
      <c r="C470" s="486"/>
      <c r="D470" s="486"/>
      <c r="E470" s="486"/>
      <c r="F470" s="486"/>
      <c r="G470" s="486"/>
      <c r="H470" s="486"/>
      <c r="I470" s="486"/>
      <c r="J470" s="486"/>
      <c r="K470" s="486"/>
      <c r="L470" s="486"/>
      <c r="M470" s="486"/>
      <c r="N470" s="486"/>
      <c r="O470" s="486"/>
      <c r="P470" s="486"/>
      <c r="Q470" s="486"/>
      <c r="R470" s="486"/>
      <c r="S470" s="486"/>
      <c r="T470" s="486"/>
      <c r="U470" s="486"/>
      <c r="V470" s="486"/>
      <c r="W470" s="486"/>
      <c r="X470" s="486"/>
      <c r="Y470" s="486"/>
      <c r="Z470" s="486"/>
    </row>
    <row r="471" spans="1:26" ht="15.75" customHeight="1" x14ac:dyDescent="0.2">
      <c r="A471" s="486"/>
      <c r="B471" s="486"/>
      <c r="C471" s="486"/>
      <c r="D471" s="486"/>
      <c r="E471" s="486"/>
      <c r="F471" s="486"/>
      <c r="G471" s="486"/>
      <c r="H471" s="486"/>
      <c r="I471" s="486"/>
      <c r="J471" s="486"/>
      <c r="K471" s="486"/>
      <c r="L471" s="486"/>
      <c r="M471" s="486"/>
      <c r="N471" s="486"/>
      <c r="O471" s="486"/>
      <c r="P471" s="486"/>
      <c r="Q471" s="486"/>
      <c r="R471" s="486"/>
      <c r="S471" s="486"/>
      <c r="T471" s="486"/>
      <c r="U471" s="486"/>
      <c r="V471" s="486"/>
      <c r="W471" s="486"/>
      <c r="X471" s="486"/>
      <c r="Y471" s="486"/>
      <c r="Z471" s="486"/>
    </row>
    <row r="472" spans="1:26" ht="15.75" customHeight="1" x14ac:dyDescent="0.2">
      <c r="A472" s="486"/>
      <c r="B472" s="486"/>
      <c r="C472" s="486"/>
      <c r="D472" s="486"/>
      <c r="E472" s="486"/>
      <c r="F472" s="486"/>
      <c r="G472" s="486"/>
      <c r="H472" s="486"/>
      <c r="I472" s="486"/>
      <c r="J472" s="486"/>
      <c r="K472" s="486"/>
      <c r="L472" s="486"/>
      <c r="M472" s="486"/>
      <c r="N472" s="486"/>
      <c r="O472" s="486"/>
      <c r="P472" s="486"/>
      <c r="Q472" s="486"/>
      <c r="R472" s="486"/>
      <c r="S472" s="486"/>
      <c r="T472" s="486"/>
      <c r="U472" s="486"/>
      <c r="V472" s="486"/>
      <c r="W472" s="486"/>
      <c r="X472" s="486"/>
      <c r="Y472" s="486"/>
      <c r="Z472" s="486"/>
    </row>
    <row r="473" spans="1:26" ht="15.75" customHeight="1" x14ac:dyDescent="0.2">
      <c r="A473" s="486"/>
      <c r="B473" s="486"/>
      <c r="C473" s="486"/>
      <c r="D473" s="486"/>
      <c r="E473" s="486"/>
      <c r="F473" s="486"/>
      <c r="G473" s="486"/>
      <c r="H473" s="486"/>
      <c r="I473" s="486"/>
      <c r="J473" s="486"/>
      <c r="K473" s="486"/>
      <c r="L473" s="486"/>
      <c r="M473" s="486"/>
      <c r="N473" s="486"/>
      <c r="O473" s="486"/>
      <c r="P473" s="486"/>
      <c r="Q473" s="486"/>
      <c r="R473" s="486"/>
      <c r="S473" s="486"/>
      <c r="T473" s="486"/>
      <c r="U473" s="486"/>
      <c r="V473" s="486"/>
      <c r="W473" s="486"/>
      <c r="X473" s="486"/>
      <c r="Y473" s="486"/>
      <c r="Z473" s="486"/>
    </row>
    <row r="474" spans="1:26" ht="15.75" customHeight="1" x14ac:dyDescent="0.2">
      <c r="A474" s="486"/>
      <c r="B474" s="486"/>
      <c r="C474" s="486"/>
      <c r="D474" s="486"/>
      <c r="E474" s="486"/>
      <c r="F474" s="486"/>
      <c r="G474" s="486"/>
      <c r="H474" s="486"/>
      <c r="I474" s="486"/>
      <c r="J474" s="486"/>
      <c r="K474" s="486"/>
      <c r="L474" s="486"/>
      <c r="M474" s="486"/>
      <c r="N474" s="486"/>
      <c r="O474" s="486"/>
      <c r="P474" s="486"/>
      <c r="Q474" s="486"/>
      <c r="R474" s="486"/>
      <c r="S474" s="486"/>
      <c r="T474" s="486"/>
      <c r="U474" s="486"/>
      <c r="V474" s="486"/>
      <c r="W474" s="486"/>
      <c r="X474" s="486"/>
      <c r="Y474" s="486"/>
      <c r="Z474" s="486"/>
    </row>
    <row r="475" spans="1:26" ht="15.75" customHeight="1" x14ac:dyDescent="0.2">
      <c r="A475" s="486"/>
      <c r="B475" s="486"/>
      <c r="C475" s="486"/>
      <c r="D475" s="486"/>
      <c r="E475" s="486"/>
      <c r="F475" s="486"/>
      <c r="G475" s="486"/>
      <c r="H475" s="486"/>
      <c r="I475" s="486"/>
      <c r="J475" s="486"/>
      <c r="K475" s="486"/>
      <c r="L475" s="486"/>
      <c r="M475" s="486"/>
      <c r="N475" s="486"/>
      <c r="O475" s="486"/>
      <c r="P475" s="486"/>
      <c r="Q475" s="486"/>
      <c r="R475" s="486"/>
      <c r="S475" s="486"/>
      <c r="T475" s="486"/>
      <c r="U475" s="486"/>
      <c r="V475" s="486"/>
      <c r="W475" s="486"/>
      <c r="X475" s="486"/>
      <c r="Y475" s="486"/>
      <c r="Z475" s="486"/>
    </row>
    <row r="476" spans="1:26" ht="15.75" customHeight="1" x14ac:dyDescent="0.2">
      <c r="A476" s="486"/>
      <c r="B476" s="486"/>
      <c r="C476" s="486"/>
      <c r="D476" s="486"/>
      <c r="E476" s="486"/>
      <c r="F476" s="486"/>
      <c r="G476" s="486"/>
      <c r="H476" s="486"/>
      <c r="I476" s="486"/>
      <c r="J476" s="486"/>
      <c r="K476" s="486"/>
      <c r="L476" s="486"/>
      <c r="M476" s="486"/>
      <c r="N476" s="486"/>
      <c r="O476" s="486"/>
      <c r="P476" s="486"/>
      <c r="Q476" s="486"/>
      <c r="R476" s="486"/>
      <c r="S476" s="486"/>
      <c r="T476" s="486"/>
      <c r="U476" s="486"/>
      <c r="V476" s="486"/>
      <c r="W476" s="486"/>
      <c r="X476" s="486"/>
      <c r="Y476" s="486"/>
      <c r="Z476" s="486"/>
    </row>
    <row r="477" spans="1:26" ht="15.75" customHeight="1" x14ac:dyDescent="0.2">
      <c r="A477" s="486"/>
      <c r="B477" s="486"/>
      <c r="C477" s="486"/>
      <c r="D477" s="486"/>
      <c r="E477" s="486"/>
      <c r="F477" s="486"/>
      <c r="G477" s="486"/>
      <c r="H477" s="486"/>
      <c r="I477" s="486"/>
      <c r="J477" s="486"/>
      <c r="K477" s="486"/>
      <c r="L477" s="486"/>
      <c r="M477" s="486"/>
      <c r="N477" s="486"/>
      <c r="O477" s="486"/>
      <c r="P477" s="486"/>
      <c r="Q477" s="486"/>
      <c r="R477" s="486"/>
      <c r="S477" s="486"/>
      <c r="T477" s="486"/>
      <c r="U477" s="486"/>
      <c r="V477" s="486"/>
      <c r="W477" s="486"/>
      <c r="X477" s="486"/>
      <c r="Y477" s="486"/>
      <c r="Z477" s="486"/>
    </row>
    <row r="478" spans="1:26" ht="15.75" customHeight="1" x14ac:dyDescent="0.2">
      <c r="A478" s="486"/>
      <c r="B478" s="486"/>
      <c r="C478" s="486"/>
      <c r="D478" s="486"/>
      <c r="E478" s="486"/>
      <c r="F478" s="486"/>
      <c r="G478" s="486"/>
      <c r="H478" s="486"/>
      <c r="I478" s="486"/>
      <c r="J478" s="486"/>
      <c r="K478" s="486"/>
      <c r="L478" s="486"/>
      <c r="M478" s="486"/>
      <c r="N478" s="486"/>
      <c r="O478" s="486"/>
      <c r="P478" s="486"/>
      <c r="Q478" s="486"/>
      <c r="R478" s="486"/>
      <c r="S478" s="486"/>
      <c r="T478" s="486"/>
      <c r="U478" s="486"/>
      <c r="V478" s="486"/>
      <c r="W478" s="486"/>
      <c r="X478" s="486"/>
      <c r="Y478" s="486"/>
      <c r="Z478" s="486"/>
    </row>
    <row r="479" spans="1:26" ht="15.75" customHeight="1" x14ac:dyDescent="0.2">
      <c r="A479" s="486"/>
      <c r="B479" s="486"/>
      <c r="C479" s="486"/>
      <c r="D479" s="486"/>
      <c r="E479" s="486"/>
      <c r="F479" s="486"/>
      <c r="G479" s="486"/>
      <c r="H479" s="486"/>
      <c r="I479" s="486"/>
      <c r="J479" s="486"/>
      <c r="K479" s="486"/>
      <c r="L479" s="486"/>
      <c r="M479" s="486"/>
      <c r="N479" s="486"/>
      <c r="O479" s="486"/>
      <c r="P479" s="486"/>
      <c r="Q479" s="486"/>
      <c r="R479" s="486"/>
      <c r="S479" s="486"/>
      <c r="T479" s="486"/>
      <c r="U479" s="486"/>
      <c r="V479" s="486"/>
      <c r="W479" s="486"/>
      <c r="X479" s="486"/>
      <c r="Y479" s="486"/>
      <c r="Z479" s="486"/>
    </row>
    <row r="480" spans="1:26" ht="15.75" customHeight="1" x14ac:dyDescent="0.2">
      <c r="A480" s="486"/>
      <c r="B480" s="486"/>
      <c r="C480" s="486"/>
      <c r="D480" s="486"/>
      <c r="E480" s="486"/>
      <c r="F480" s="486"/>
      <c r="G480" s="486"/>
      <c r="H480" s="486"/>
      <c r="I480" s="486"/>
      <c r="J480" s="486"/>
      <c r="K480" s="486"/>
      <c r="L480" s="486"/>
      <c r="M480" s="486"/>
      <c r="N480" s="486"/>
      <c r="O480" s="486"/>
      <c r="P480" s="486"/>
      <c r="Q480" s="486"/>
      <c r="R480" s="486"/>
      <c r="S480" s="486"/>
      <c r="T480" s="486"/>
      <c r="U480" s="486"/>
      <c r="V480" s="486"/>
      <c r="W480" s="486"/>
      <c r="X480" s="486"/>
      <c r="Y480" s="486"/>
      <c r="Z480" s="486"/>
    </row>
    <row r="481" spans="1:26" ht="15.75" customHeight="1" x14ac:dyDescent="0.2">
      <c r="A481" s="486"/>
      <c r="B481" s="486"/>
      <c r="C481" s="486"/>
      <c r="D481" s="486"/>
      <c r="E481" s="486"/>
      <c r="F481" s="486"/>
      <c r="G481" s="486"/>
      <c r="H481" s="486"/>
      <c r="I481" s="486"/>
      <c r="J481" s="486"/>
      <c r="K481" s="486"/>
      <c r="L481" s="486"/>
      <c r="M481" s="486"/>
      <c r="N481" s="486"/>
      <c r="O481" s="486"/>
      <c r="P481" s="486"/>
      <c r="Q481" s="486"/>
      <c r="R481" s="486"/>
      <c r="S481" s="486"/>
      <c r="T481" s="486"/>
      <c r="U481" s="486"/>
      <c r="V481" s="486"/>
      <c r="W481" s="486"/>
      <c r="X481" s="486"/>
      <c r="Y481" s="486"/>
      <c r="Z481" s="486"/>
    </row>
    <row r="482" spans="1:26" ht="15.75" customHeight="1" x14ac:dyDescent="0.2">
      <c r="A482" s="486"/>
      <c r="B482" s="486"/>
      <c r="C482" s="486"/>
      <c r="D482" s="486"/>
      <c r="E482" s="486"/>
      <c r="F482" s="486"/>
      <c r="G482" s="486"/>
      <c r="H482" s="486"/>
      <c r="I482" s="486"/>
      <c r="J482" s="486"/>
      <c r="K482" s="486"/>
      <c r="L482" s="486"/>
      <c r="M482" s="486"/>
      <c r="N482" s="486"/>
      <c r="O482" s="486"/>
      <c r="P482" s="486"/>
      <c r="Q482" s="486"/>
      <c r="R482" s="486"/>
      <c r="S482" s="486"/>
      <c r="T482" s="486"/>
      <c r="U482" s="486"/>
      <c r="V482" s="486"/>
      <c r="W482" s="486"/>
      <c r="X482" s="486"/>
      <c r="Y482" s="486"/>
      <c r="Z482" s="486"/>
    </row>
    <row r="483" spans="1:26" ht="15.75" customHeight="1" x14ac:dyDescent="0.2">
      <c r="A483" s="486"/>
      <c r="B483" s="486"/>
      <c r="C483" s="486"/>
      <c r="D483" s="486"/>
      <c r="E483" s="486"/>
      <c r="F483" s="486"/>
      <c r="G483" s="486"/>
      <c r="H483" s="486"/>
      <c r="I483" s="486"/>
      <c r="J483" s="486"/>
      <c r="K483" s="486"/>
      <c r="L483" s="486"/>
      <c r="M483" s="486"/>
      <c r="N483" s="486"/>
      <c r="O483" s="486"/>
      <c r="P483" s="486"/>
      <c r="Q483" s="486"/>
      <c r="R483" s="486"/>
      <c r="S483" s="486"/>
      <c r="T483" s="486"/>
      <c r="U483" s="486"/>
      <c r="V483" s="486"/>
      <c r="W483" s="486"/>
      <c r="X483" s="486"/>
      <c r="Y483" s="486"/>
      <c r="Z483" s="486"/>
    </row>
    <row r="484" spans="1:26" ht="15.75" customHeight="1" x14ac:dyDescent="0.2">
      <c r="A484" s="486"/>
      <c r="B484" s="486"/>
      <c r="C484" s="486"/>
      <c r="D484" s="486"/>
      <c r="E484" s="486"/>
      <c r="F484" s="486"/>
      <c r="G484" s="486"/>
      <c r="H484" s="486"/>
      <c r="I484" s="486"/>
      <c r="J484" s="486"/>
      <c r="K484" s="486"/>
      <c r="L484" s="486"/>
      <c r="M484" s="486"/>
      <c r="N484" s="486"/>
      <c r="O484" s="486"/>
      <c r="P484" s="486"/>
      <c r="Q484" s="486"/>
      <c r="R484" s="486"/>
      <c r="S484" s="486"/>
      <c r="T484" s="486"/>
      <c r="U484" s="486"/>
      <c r="V484" s="486"/>
      <c r="W484" s="486"/>
      <c r="X484" s="486"/>
      <c r="Y484" s="486"/>
      <c r="Z484" s="486"/>
    </row>
    <row r="485" spans="1:26" ht="15.75" customHeight="1" x14ac:dyDescent="0.2">
      <c r="A485" s="486"/>
      <c r="B485" s="486"/>
      <c r="C485" s="486"/>
      <c r="D485" s="486"/>
      <c r="E485" s="486"/>
      <c r="F485" s="486"/>
      <c r="G485" s="486"/>
      <c r="H485" s="486"/>
      <c r="I485" s="486"/>
      <c r="J485" s="486"/>
      <c r="K485" s="486"/>
      <c r="L485" s="486"/>
      <c r="M485" s="486"/>
      <c r="N485" s="486"/>
      <c r="O485" s="486"/>
      <c r="P485" s="486"/>
      <c r="Q485" s="486"/>
      <c r="R485" s="486"/>
      <c r="S485" s="486"/>
      <c r="T485" s="486"/>
      <c r="U485" s="486"/>
      <c r="V485" s="486"/>
      <c r="W485" s="486"/>
      <c r="X485" s="486"/>
      <c r="Y485" s="486"/>
      <c r="Z485" s="486"/>
    </row>
    <row r="486" spans="1:26" ht="15.75" customHeight="1" x14ac:dyDescent="0.2">
      <c r="A486" s="486"/>
      <c r="B486" s="486"/>
      <c r="C486" s="486"/>
      <c r="D486" s="486"/>
      <c r="E486" s="486"/>
      <c r="F486" s="486"/>
      <c r="G486" s="486"/>
      <c r="H486" s="486"/>
      <c r="I486" s="486"/>
      <c r="J486" s="486"/>
      <c r="K486" s="486"/>
      <c r="L486" s="486"/>
      <c r="M486" s="486"/>
      <c r="N486" s="486"/>
      <c r="O486" s="486"/>
      <c r="P486" s="486"/>
      <c r="Q486" s="486"/>
      <c r="R486" s="486"/>
      <c r="S486" s="486"/>
      <c r="T486" s="486"/>
      <c r="U486" s="486"/>
      <c r="V486" s="486"/>
      <c r="W486" s="486"/>
      <c r="X486" s="486"/>
      <c r="Y486" s="486"/>
      <c r="Z486" s="486"/>
    </row>
    <row r="487" spans="1:26" ht="15.75" customHeight="1" x14ac:dyDescent="0.2">
      <c r="A487" s="486"/>
      <c r="B487" s="486"/>
      <c r="C487" s="486"/>
      <c r="D487" s="486"/>
      <c r="E487" s="486"/>
      <c r="F487" s="486"/>
      <c r="G487" s="486"/>
      <c r="H487" s="486"/>
      <c r="I487" s="486"/>
      <c r="J487" s="486"/>
      <c r="K487" s="486"/>
      <c r="L487" s="486"/>
      <c r="M487" s="486"/>
      <c r="N487" s="486"/>
      <c r="O487" s="486"/>
      <c r="P487" s="486"/>
      <c r="Q487" s="486"/>
      <c r="R487" s="486"/>
      <c r="S487" s="486"/>
      <c r="T487" s="486"/>
      <c r="U487" s="486"/>
      <c r="V487" s="486"/>
      <c r="W487" s="486"/>
      <c r="X487" s="486"/>
      <c r="Y487" s="486"/>
      <c r="Z487" s="486"/>
    </row>
    <row r="488" spans="1:26" ht="15.75" customHeight="1" x14ac:dyDescent="0.2">
      <c r="A488" s="486"/>
      <c r="B488" s="486"/>
      <c r="C488" s="486"/>
      <c r="D488" s="486"/>
      <c r="E488" s="486"/>
      <c r="F488" s="486"/>
      <c r="G488" s="486"/>
      <c r="H488" s="486"/>
      <c r="I488" s="486"/>
      <c r="J488" s="486"/>
      <c r="K488" s="486"/>
      <c r="L488" s="486"/>
      <c r="M488" s="486"/>
      <c r="N488" s="486"/>
      <c r="O488" s="486"/>
      <c r="P488" s="486"/>
      <c r="Q488" s="486"/>
      <c r="R488" s="486"/>
      <c r="S488" s="486"/>
      <c r="T488" s="486"/>
      <c r="U488" s="486"/>
      <c r="V488" s="486"/>
      <c r="W488" s="486"/>
      <c r="X488" s="486"/>
      <c r="Y488" s="486"/>
      <c r="Z488" s="486"/>
    </row>
    <row r="489" spans="1:26" ht="15.75" customHeight="1" x14ac:dyDescent="0.2">
      <c r="A489" s="486"/>
      <c r="B489" s="486"/>
      <c r="C489" s="486"/>
      <c r="D489" s="486"/>
      <c r="E489" s="486"/>
      <c r="F489" s="486"/>
      <c r="G489" s="486"/>
      <c r="H489" s="486"/>
      <c r="I489" s="486"/>
      <c r="J489" s="486"/>
      <c r="K489" s="486"/>
      <c r="L489" s="486"/>
      <c r="M489" s="486"/>
      <c r="N489" s="486"/>
      <c r="O489" s="486"/>
      <c r="P489" s="486"/>
      <c r="Q489" s="486"/>
      <c r="R489" s="486"/>
      <c r="S489" s="486"/>
      <c r="T489" s="486"/>
      <c r="U489" s="486"/>
      <c r="V489" s="486"/>
      <c r="W489" s="486"/>
      <c r="X489" s="486"/>
      <c r="Y489" s="486"/>
      <c r="Z489" s="486"/>
    </row>
    <row r="490" spans="1:26" ht="15.75" customHeight="1" x14ac:dyDescent="0.2">
      <c r="A490" s="486"/>
      <c r="B490" s="486"/>
      <c r="C490" s="486"/>
      <c r="D490" s="486"/>
      <c r="E490" s="486"/>
      <c r="F490" s="486"/>
      <c r="G490" s="486"/>
      <c r="H490" s="486"/>
      <c r="I490" s="486"/>
      <c r="J490" s="486"/>
      <c r="K490" s="486"/>
      <c r="L490" s="486"/>
      <c r="M490" s="486"/>
      <c r="N490" s="486"/>
      <c r="O490" s="486"/>
      <c r="P490" s="486"/>
      <c r="Q490" s="486"/>
      <c r="R490" s="486"/>
      <c r="S490" s="486"/>
      <c r="T490" s="486"/>
      <c r="U490" s="486"/>
      <c r="V490" s="486"/>
      <c r="W490" s="486"/>
      <c r="X490" s="486"/>
      <c r="Y490" s="486"/>
      <c r="Z490" s="486"/>
    </row>
    <row r="491" spans="1:26" ht="15.75" customHeight="1" x14ac:dyDescent="0.2">
      <c r="A491" s="486"/>
      <c r="B491" s="486"/>
      <c r="C491" s="486"/>
      <c r="D491" s="486"/>
      <c r="E491" s="486"/>
      <c r="F491" s="486"/>
      <c r="G491" s="486"/>
      <c r="H491" s="486"/>
      <c r="I491" s="486"/>
      <c r="J491" s="486"/>
      <c r="K491" s="486"/>
      <c r="L491" s="486"/>
      <c r="M491" s="486"/>
      <c r="N491" s="486"/>
      <c r="O491" s="486"/>
      <c r="P491" s="486"/>
      <c r="Q491" s="486"/>
      <c r="R491" s="486"/>
      <c r="S491" s="486"/>
      <c r="T491" s="486"/>
      <c r="U491" s="486"/>
      <c r="V491" s="486"/>
      <c r="W491" s="486"/>
      <c r="X491" s="486"/>
      <c r="Y491" s="486"/>
      <c r="Z491" s="486"/>
    </row>
    <row r="492" spans="1:26" ht="15.75" customHeight="1" x14ac:dyDescent="0.2">
      <c r="A492" s="486"/>
      <c r="B492" s="486"/>
      <c r="C492" s="486"/>
      <c r="D492" s="486"/>
      <c r="E492" s="486"/>
      <c r="F492" s="486"/>
      <c r="G492" s="486"/>
      <c r="H492" s="486"/>
      <c r="I492" s="486"/>
      <c r="J492" s="486"/>
      <c r="K492" s="486"/>
      <c r="L492" s="486"/>
      <c r="M492" s="486"/>
      <c r="N492" s="486"/>
      <c r="O492" s="486"/>
      <c r="P492" s="486"/>
      <c r="Q492" s="486"/>
      <c r="R492" s="486"/>
      <c r="S492" s="486"/>
      <c r="T492" s="486"/>
      <c r="U492" s="486"/>
      <c r="V492" s="486"/>
      <c r="W492" s="486"/>
      <c r="X492" s="486"/>
      <c r="Y492" s="486"/>
      <c r="Z492" s="486"/>
    </row>
    <row r="493" spans="1:26" ht="15.75" customHeight="1" x14ac:dyDescent="0.2">
      <c r="A493" s="486"/>
      <c r="B493" s="486"/>
      <c r="C493" s="486"/>
      <c r="D493" s="486"/>
      <c r="E493" s="486"/>
      <c r="F493" s="486"/>
      <c r="G493" s="486"/>
      <c r="H493" s="486"/>
      <c r="I493" s="486"/>
      <c r="J493" s="486"/>
      <c r="K493" s="486"/>
      <c r="L493" s="486"/>
      <c r="M493" s="486"/>
      <c r="N493" s="486"/>
      <c r="O493" s="486"/>
      <c r="P493" s="486"/>
      <c r="Q493" s="486"/>
      <c r="R493" s="486"/>
      <c r="S493" s="486"/>
      <c r="T493" s="486"/>
      <c r="U493" s="486"/>
      <c r="V493" s="486"/>
      <c r="W493" s="486"/>
      <c r="X493" s="486"/>
      <c r="Y493" s="486"/>
      <c r="Z493" s="486"/>
    </row>
    <row r="494" spans="1:26" ht="15.75" customHeight="1" x14ac:dyDescent="0.2">
      <c r="A494" s="486"/>
      <c r="B494" s="486"/>
      <c r="C494" s="486"/>
      <c r="D494" s="486"/>
      <c r="E494" s="486"/>
      <c r="F494" s="486"/>
      <c r="G494" s="486"/>
      <c r="H494" s="486"/>
      <c r="I494" s="486"/>
      <c r="J494" s="486"/>
      <c r="K494" s="486"/>
      <c r="L494" s="486"/>
      <c r="M494" s="486"/>
      <c r="N494" s="486"/>
      <c r="O494" s="486"/>
      <c r="P494" s="486"/>
      <c r="Q494" s="486"/>
      <c r="R494" s="486"/>
      <c r="S494" s="486"/>
      <c r="T494" s="486"/>
      <c r="U494" s="486"/>
      <c r="V494" s="486"/>
      <c r="W494" s="486"/>
      <c r="X494" s="486"/>
      <c r="Y494" s="486"/>
      <c r="Z494" s="486"/>
    </row>
    <row r="495" spans="1:26" ht="15.75" customHeight="1" x14ac:dyDescent="0.2">
      <c r="A495" s="486"/>
      <c r="B495" s="486"/>
      <c r="C495" s="486"/>
      <c r="D495" s="486"/>
      <c r="E495" s="486"/>
      <c r="F495" s="486"/>
      <c r="G495" s="486"/>
      <c r="H495" s="486"/>
      <c r="I495" s="486"/>
      <c r="J495" s="486"/>
      <c r="K495" s="486"/>
      <c r="L495" s="486"/>
      <c r="M495" s="486"/>
      <c r="N495" s="486"/>
      <c r="O495" s="486"/>
      <c r="P495" s="486"/>
      <c r="Q495" s="486"/>
      <c r="R495" s="486"/>
      <c r="S495" s="486"/>
      <c r="T495" s="486"/>
      <c r="U495" s="486"/>
      <c r="V495" s="486"/>
      <c r="W495" s="486"/>
      <c r="X495" s="486"/>
      <c r="Y495" s="486"/>
      <c r="Z495" s="486"/>
    </row>
    <row r="496" spans="1:26" ht="15.75" customHeight="1" x14ac:dyDescent="0.2">
      <c r="A496" s="486"/>
      <c r="B496" s="486"/>
      <c r="C496" s="486"/>
      <c r="D496" s="486"/>
      <c r="E496" s="486"/>
      <c r="F496" s="486"/>
      <c r="G496" s="486"/>
      <c r="H496" s="486"/>
      <c r="I496" s="486"/>
      <c r="J496" s="486"/>
      <c r="K496" s="486"/>
      <c r="L496" s="486"/>
      <c r="M496" s="486"/>
      <c r="N496" s="486"/>
      <c r="O496" s="486"/>
      <c r="P496" s="486"/>
      <c r="Q496" s="486"/>
      <c r="R496" s="486"/>
      <c r="S496" s="486"/>
      <c r="T496" s="486"/>
      <c r="U496" s="486"/>
      <c r="V496" s="486"/>
      <c r="W496" s="486"/>
      <c r="X496" s="486"/>
      <c r="Y496" s="486"/>
      <c r="Z496" s="486"/>
    </row>
    <row r="497" spans="1:26" ht="15.75" customHeight="1" x14ac:dyDescent="0.2">
      <c r="A497" s="486"/>
      <c r="B497" s="486"/>
      <c r="C497" s="486"/>
      <c r="D497" s="486"/>
      <c r="E497" s="486"/>
      <c r="F497" s="486"/>
      <c r="G497" s="486"/>
      <c r="H497" s="486"/>
      <c r="I497" s="486"/>
      <c r="J497" s="486"/>
      <c r="K497" s="486"/>
      <c r="L497" s="486"/>
      <c r="M497" s="486"/>
      <c r="N497" s="486"/>
      <c r="O497" s="486"/>
      <c r="P497" s="486"/>
      <c r="Q497" s="486"/>
      <c r="R497" s="486"/>
      <c r="S497" s="486"/>
      <c r="T497" s="486"/>
      <c r="U497" s="486"/>
      <c r="V497" s="486"/>
      <c r="W497" s="486"/>
      <c r="X497" s="486"/>
      <c r="Y497" s="486"/>
      <c r="Z497" s="486"/>
    </row>
    <row r="498" spans="1:26" ht="15.75" customHeight="1" x14ac:dyDescent="0.2">
      <c r="A498" s="486"/>
      <c r="B498" s="486"/>
      <c r="C498" s="486"/>
      <c r="D498" s="486"/>
      <c r="E498" s="486"/>
      <c r="F498" s="486"/>
      <c r="G498" s="486"/>
      <c r="H498" s="486"/>
      <c r="I498" s="486"/>
      <c r="J498" s="486"/>
      <c r="K498" s="486"/>
      <c r="L498" s="486"/>
      <c r="M498" s="486"/>
      <c r="N498" s="486"/>
      <c r="O498" s="486"/>
      <c r="P498" s="486"/>
      <c r="Q498" s="486"/>
      <c r="R498" s="486"/>
      <c r="S498" s="486"/>
      <c r="T498" s="486"/>
      <c r="U498" s="486"/>
      <c r="V498" s="486"/>
      <c r="W498" s="486"/>
      <c r="X498" s="486"/>
      <c r="Y498" s="486"/>
      <c r="Z498" s="486"/>
    </row>
    <row r="499" spans="1:26" ht="15.75" customHeight="1" x14ac:dyDescent="0.2">
      <c r="A499" s="486"/>
      <c r="B499" s="486"/>
      <c r="C499" s="486"/>
      <c r="D499" s="486"/>
      <c r="E499" s="486"/>
      <c r="F499" s="486"/>
      <c r="G499" s="486"/>
      <c r="H499" s="486"/>
      <c r="I499" s="486"/>
      <c r="J499" s="486"/>
      <c r="K499" s="486"/>
      <c r="L499" s="486"/>
      <c r="M499" s="486"/>
      <c r="N499" s="486"/>
      <c r="O499" s="486"/>
      <c r="P499" s="486"/>
      <c r="Q499" s="486"/>
      <c r="R499" s="486"/>
      <c r="S499" s="486"/>
      <c r="T499" s="486"/>
      <c r="U499" s="486"/>
      <c r="V499" s="486"/>
      <c r="W499" s="486"/>
      <c r="X499" s="486"/>
      <c r="Y499" s="486"/>
      <c r="Z499" s="486"/>
    </row>
    <row r="500" spans="1:26" ht="15.75" customHeight="1" x14ac:dyDescent="0.2">
      <c r="A500" s="486"/>
      <c r="B500" s="486"/>
      <c r="C500" s="486"/>
      <c r="D500" s="486"/>
      <c r="E500" s="486"/>
      <c r="F500" s="486"/>
      <c r="G500" s="486"/>
      <c r="H500" s="486"/>
      <c r="I500" s="486"/>
      <c r="J500" s="486"/>
      <c r="K500" s="486"/>
      <c r="L500" s="486"/>
      <c r="M500" s="486"/>
      <c r="N500" s="486"/>
      <c r="O500" s="486"/>
      <c r="P500" s="486"/>
      <c r="Q500" s="486"/>
      <c r="R500" s="486"/>
      <c r="S500" s="486"/>
      <c r="T500" s="486"/>
      <c r="U500" s="486"/>
      <c r="V500" s="486"/>
      <c r="W500" s="486"/>
      <c r="X500" s="486"/>
      <c r="Y500" s="486"/>
      <c r="Z500" s="486"/>
    </row>
    <row r="501" spans="1:26" ht="15.75" customHeight="1" x14ac:dyDescent="0.2">
      <c r="A501" s="486"/>
      <c r="B501" s="486"/>
      <c r="C501" s="486"/>
      <c r="D501" s="486"/>
      <c r="E501" s="486"/>
      <c r="F501" s="486"/>
      <c r="G501" s="486"/>
      <c r="H501" s="486"/>
      <c r="I501" s="486"/>
      <c r="J501" s="486"/>
      <c r="K501" s="486"/>
      <c r="L501" s="486"/>
      <c r="M501" s="486"/>
      <c r="N501" s="486"/>
      <c r="O501" s="486"/>
      <c r="P501" s="486"/>
      <c r="Q501" s="486"/>
      <c r="R501" s="486"/>
      <c r="S501" s="486"/>
      <c r="T501" s="486"/>
      <c r="U501" s="486"/>
      <c r="V501" s="486"/>
      <c r="W501" s="486"/>
      <c r="X501" s="486"/>
      <c r="Y501" s="486"/>
      <c r="Z501" s="486"/>
    </row>
    <row r="502" spans="1:26" ht="15.75" customHeight="1" x14ac:dyDescent="0.2">
      <c r="A502" s="486"/>
      <c r="B502" s="486"/>
      <c r="C502" s="486"/>
      <c r="D502" s="486"/>
      <c r="E502" s="486"/>
      <c r="F502" s="486"/>
      <c r="G502" s="486"/>
      <c r="H502" s="486"/>
      <c r="I502" s="486"/>
      <c r="J502" s="486"/>
      <c r="K502" s="486"/>
      <c r="L502" s="486"/>
      <c r="M502" s="486"/>
      <c r="N502" s="486"/>
      <c r="O502" s="486"/>
      <c r="P502" s="486"/>
      <c r="Q502" s="486"/>
      <c r="R502" s="486"/>
      <c r="S502" s="486"/>
      <c r="T502" s="486"/>
      <c r="U502" s="486"/>
      <c r="V502" s="486"/>
      <c r="W502" s="486"/>
      <c r="X502" s="486"/>
      <c r="Y502" s="486"/>
      <c r="Z502" s="486"/>
    </row>
    <row r="503" spans="1:26" ht="15.75" customHeight="1" x14ac:dyDescent="0.2">
      <c r="A503" s="486"/>
      <c r="B503" s="486"/>
      <c r="C503" s="486"/>
      <c r="D503" s="486"/>
      <c r="E503" s="486"/>
      <c r="F503" s="486"/>
      <c r="G503" s="486"/>
      <c r="H503" s="486"/>
      <c r="I503" s="486"/>
      <c r="J503" s="486"/>
      <c r="K503" s="486"/>
      <c r="L503" s="486"/>
      <c r="M503" s="486"/>
      <c r="N503" s="486"/>
      <c r="O503" s="486"/>
      <c r="P503" s="486"/>
      <c r="Q503" s="486"/>
      <c r="R503" s="486"/>
      <c r="S503" s="486"/>
      <c r="T503" s="486"/>
      <c r="U503" s="486"/>
      <c r="V503" s="486"/>
      <c r="W503" s="486"/>
      <c r="X503" s="486"/>
      <c r="Y503" s="486"/>
      <c r="Z503" s="486"/>
    </row>
    <row r="504" spans="1:26" ht="15.75" customHeight="1" x14ac:dyDescent="0.2">
      <c r="A504" s="486"/>
      <c r="B504" s="486"/>
      <c r="C504" s="486"/>
      <c r="D504" s="486"/>
      <c r="E504" s="486"/>
      <c r="F504" s="486"/>
      <c r="G504" s="486"/>
      <c r="H504" s="486"/>
      <c r="I504" s="486"/>
      <c r="J504" s="486"/>
      <c r="K504" s="486"/>
      <c r="L504" s="486"/>
      <c r="M504" s="486"/>
      <c r="N504" s="486"/>
      <c r="O504" s="486"/>
      <c r="P504" s="486"/>
      <c r="Q504" s="486"/>
      <c r="R504" s="486"/>
      <c r="S504" s="486"/>
      <c r="T504" s="486"/>
      <c r="U504" s="486"/>
      <c r="V504" s="486"/>
      <c r="W504" s="486"/>
      <c r="X504" s="486"/>
      <c r="Y504" s="486"/>
      <c r="Z504" s="486"/>
    </row>
    <row r="505" spans="1:26" ht="15.75" customHeight="1" x14ac:dyDescent="0.2">
      <c r="A505" s="486"/>
      <c r="B505" s="486"/>
      <c r="C505" s="486"/>
      <c r="D505" s="486"/>
      <c r="E505" s="486"/>
      <c r="F505" s="486"/>
      <c r="G505" s="486"/>
      <c r="H505" s="486"/>
      <c r="I505" s="486"/>
      <c r="J505" s="486"/>
      <c r="K505" s="486"/>
      <c r="L505" s="486"/>
      <c r="M505" s="486"/>
      <c r="N505" s="486"/>
      <c r="O505" s="486"/>
      <c r="P505" s="486"/>
      <c r="Q505" s="486"/>
      <c r="R505" s="486"/>
      <c r="S505" s="486"/>
      <c r="T505" s="486"/>
      <c r="U505" s="486"/>
      <c r="V505" s="486"/>
      <c r="W505" s="486"/>
      <c r="X505" s="486"/>
      <c r="Y505" s="486"/>
      <c r="Z505" s="486"/>
    </row>
    <row r="506" spans="1:26" ht="15.75" customHeight="1" x14ac:dyDescent="0.2">
      <c r="A506" s="486"/>
      <c r="B506" s="486"/>
      <c r="C506" s="486"/>
      <c r="D506" s="486"/>
      <c r="E506" s="486"/>
      <c r="F506" s="486"/>
      <c r="G506" s="486"/>
      <c r="H506" s="486"/>
      <c r="I506" s="486"/>
      <c r="J506" s="486"/>
      <c r="K506" s="486"/>
      <c r="L506" s="486"/>
      <c r="M506" s="486"/>
      <c r="N506" s="486"/>
      <c r="O506" s="486"/>
      <c r="P506" s="486"/>
      <c r="Q506" s="486"/>
      <c r="R506" s="486"/>
      <c r="S506" s="486"/>
      <c r="T506" s="486"/>
      <c r="U506" s="486"/>
      <c r="V506" s="486"/>
      <c r="W506" s="486"/>
      <c r="X506" s="486"/>
      <c r="Y506" s="486"/>
      <c r="Z506" s="486"/>
    </row>
    <row r="507" spans="1:26" ht="15.75" customHeight="1" x14ac:dyDescent="0.2">
      <c r="A507" s="486"/>
      <c r="B507" s="486"/>
      <c r="C507" s="486"/>
      <c r="D507" s="486"/>
      <c r="E507" s="486"/>
      <c r="F507" s="486"/>
      <c r="G507" s="486"/>
      <c r="H507" s="486"/>
      <c r="I507" s="486"/>
      <c r="J507" s="486"/>
      <c r="K507" s="486"/>
      <c r="L507" s="486"/>
      <c r="M507" s="486"/>
      <c r="N507" s="486"/>
      <c r="O507" s="486"/>
      <c r="P507" s="486"/>
      <c r="Q507" s="486"/>
      <c r="R507" s="486"/>
      <c r="S507" s="486"/>
      <c r="T507" s="486"/>
      <c r="U507" s="486"/>
      <c r="V507" s="486"/>
      <c r="W507" s="486"/>
      <c r="X507" s="486"/>
      <c r="Y507" s="486"/>
      <c r="Z507" s="486"/>
    </row>
    <row r="508" spans="1:26" ht="15.75" customHeight="1" x14ac:dyDescent="0.2">
      <c r="A508" s="486"/>
      <c r="B508" s="486"/>
      <c r="C508" s="486"/>
      <c r="D508" s="486"/>
      <c r="E508" s="486"/>
      <c r="F508" s="486"/>
      <c r="G508" s="486"/>
      <c r="H508" s="486"/>
      <c r="I508" s="486"/>
      <c r="J508" s="486"/>
      <c r="K508" s="486"/>
      <c r="L508" s="486"/>
      <c r="M508" s="486"/>
      <c r="N508" s="486"/>
      <c r="O508" s="486"/>
      <c r="P508" s="486"/>
      <c r="Q508" s="486"/>
      <c r="R508" s="486"/>
      <c r="S508" s="486"/>
      <c r="T508" s="486"/>
      <c r="U508" s="486"/>
      <c r="V508" s="486"/>
      <c r="W508" s="486"/>
      <c r="X508" s="486"/>
      <c r="Y508" s="486"/>
      <c r="Z508" s="486"/>
    </row>
    <row r="509" spans="1:26" ht="15.75" customHeight="1" x14ac:dyDescent="0.2">
      <c r="A509" s="486"/>
      <c r="B509" s="486"/>
      <c r="C509" s="486"/>
      <c r="D509" s="486"/>
      <c r="E509" s="486"/>
      <c r="F509" s="486"/>
      <c r="G509" s="486"/>
      <c r="H509" s="486"/>
      <c r="I509" s="486"/>
      <c r="J509" s="486"/>
      <c r="K509" s="486"/>
      <c r="L509" s="486"/>
      <c r="M509" s="486"/>
      <c r="N509" s="486"/>
      <c r="O509" s="486"/>
      <c r="P509" s="486"/>
      <c r="Q509" s="486"/>
      <c r="R509" s="486"/>
      <c r="S509" s="486"/>
      <c r="T509" s="486"/>
      <c r="U509" s="486"/>
      <c r="V509" s="486"/>
      <c r="W509" s="486"/>
      <c r="X509" s="486"/>
      <c r="Y509" s="486"/>
      <c r="Z509" s="486"/>
    </row>
    <row r="510" spans="1:26" ht="15.75" customHeight="1" x14ac:dyDescent="0.2">
      <c r="A510" s="486"/>
      <c r="B510" s="486"/>
      <c r="C510" s="486"/>
      <c r="D510" s="486"/>
      <c r="E510" s="486"/>
      <c r="F510" s="486"/>
      <c r="G510" s="486"/>
      <c r="H510" s="486"/>
      <c r="I510" s="486"/>
      <c r="J510" s="486"/>
      <c r="K510" s="486"/>
      <c r="L510" s="486"/>
      <c r="M510" s="486"/>
      <c r="N510" s="486"/>
      <c r="O510" s="486"/>
      <c r="P510" s="486"/>
      <c r="Q510" s="486"/>
      <c r="R510" s="486"/>
      <c r="S510" s="486"/>
      <c r="T510" s="486"/>
      <c r="U510" s="486"/>
      <c r="V510" s="486"/>
      <c r="W510" s="486"/>
      <c r="X510" s="486"/>
      <c r="Y510" s="486"/>
      <c r="Z510" s="486"/>
    </row>
    <row r="511" spans="1:26" ht="15.75" customHeight="1" x14ac:dyDescent="0.2">
      <c r="A511" s="486"/>
      <c r="B511" s="486"/>
      <c r="C511" s="486"/>
      <c r="D511" s="486"/>
      <c r="E511" s="486"/>
      <c r="F511" s="486"/>
      <c r="G511" s="486"/>
      <c r="H511" s="486"/>
      <c r="I511" s="486"/>
      <c r="J511" s="486"/>
      <c r="K511" s="486"/>
      <c r="L511" s="486"/>
      <c r="M511" s="486"/>
      <c r="N511" s="486"/>
      <c r="O511" s="486"/>
      <c r="P511" s="486"/>
      <c r="Q511" s="486"/>
      <c r="R511" s="486"/>
      <c r="S511" s="486"/>
      <c r="T511" s="486"/>
      <c r="U511" s="486"/>
      <c r="V511" s="486"/>
      <c r="W511" s="486"/>
      <c r="X511" s="486"/>
      <c r="Y511" s="486"/>
      <c r="Z511" s="486"/>
    </row>
    <row r="512" spans="1:26" ht="15.75" customHeight="1" x14ac:dyDescent="0.2">
      <c r="A512" s="486"/>
      <c r="B512" s="486"/>
      <c r="C512" s="486"/>
      <c r="D512" s="486"/>
      <c r="E512" s="486"/>
      <c r="F512" s="486"/>
      <c r="G512" s="486"/>
      <c r="H512" s="486"/>
      <c r="I512" s="486"/>
      <c r="J512" s="486"/>
      <c r="K512" s="486"/>
      <c r="L512" s="486"/>
      <c r="M512" s="486"/>
      <c r="N512" s="486"/>
      <c r="O512" s="486"/>
      <c r="P512" s="486"/>
      <c r="Q512" s="486"/>
      <c r="R512" s="486"/>
      <c r="S512" s="486"/>
      <c r="T512" s="486"/>
      <c r="U512" s="486"/>
      <c r="V512" s="486"/>
      <c r="W512" s="486"/>
      <c r="X512" s="486"/>
      <c r="Y512" s="486"/>
      <c r="Z512" s="486"/>
    </row>
    <row r="513" spans="1:26" ht="15.75" customHeight="1" x14ac:dyDescent="0.2">
      <c r="A513" s="486"/>
      <c r="B513" s="486"/>
      <c r="C513" s="486"/>
      <c r="D513" s="486"/>
      <c r="E513" s="486"/>
      <c r="F513" s="486"/>
      <c r="G513" s="486"/>
      <c r="H513" s="486"/>
      <c r="I513" s="486"/>
      <c r="J513" s="486"/>
      <c r="K513" s="486"/>
      <c r="L513" s="486"/>
      <c r="M513" s="486"/>
      <c r="N513" s="486"/>
      <c r="O513" s="486"/>
      <c r="P513" s="486"/>
      <c r="Q513" s="486"/>
      <c r="R513" s="486"/>
      <c r="S513" s="486"/>
      <c r="T513" s="486"/>
      <c r="U513" s="486"/>
      <c r="V513" s="486"/>
      <c r="W513" s="486"/>
      <c r="X513" s="486"/>
      <c r="Y513" s="486"/>
      <c r="Z513" s="486"/>
    </row>
    <row r="514" spans="1:26" ht="15.75" customHeight="1" x14ac:dyDescent="0.2">
      <c r="A514" s="486"/>
      <c r="B514" s="486"/>
      <c r="C514" s="486"/>
      <c r="D514" s="486"/>
      <c r="E514" s="486"/>
      <c r="F514" s="486"/>
      <c r="G514" s="486"/>
      <c r="H514" s="486"/>
      <c r="I514" s="486"/>
      <c r="J514" s="486"/>
      <c r="K514" s="486"/>
      <c r="L514" s="486"/>
      <c r="M514" s="486"/>
      <c r="N514" s="486"/>
      <c r="O514" s="486"/>
      <c r="P514" s="486"/>
      <c r="Q514" s="486"/>
      <c r="R514" s="486"/>
      <c r="S514" s="486"/>
      <c r="T514" s="486"/>
      <c r="U514" s="486"/>
      <c r="V514" s="486"/>
      <c r="W514" s="486"/>
      <c r="X514" s="486"/>
      <c r="Y514" s="486"/>
      <c r="Z514" s="486"/>
    </row>
    <row r="515" spans="1:26" ht="15.75" customHeight="1" x14ac:dyDescent="0.2">
      <c r="A515" s="486"/>
      <c r="B515" s="486"/>
      <c r="C515" s="486"/>
      <c r="D515" s="486"/>
      <c r="E515" s="486"/>
      <c r="F515" s="486"/>
      <c r="G515" s="486"/>
      <c r="H515" s="486"/>
      <c r="I515" s="486"/>
      <c r="J515" s="486"/>
      <c r="K515" s="486"/>
      <c r="L515" s="486"/>
      <c r="M515" s="486"/>
      <c r="N515" s="486"/>
      <c r="O515" s="486"/>
      <c r="P515" s="486"/>
      <c r="Q515" s="486"/>
      <c r="R515" s="486"/>
      <c r="S515" s="486"/>
      <c r="T515" s="486"/>
      <c r="U515" s="486"/>
      <c r="V515" s="486"/>
      <c r="W515" s="486"/>
      <c r="X515" s="486"/>
      <c r="Y515" s="486"/>
      <c r="Z515" s="486"/>
    </row>
    <row r="516" spans="1:26" ht="15.75" customHeight="1" x14ac:dyDescent="0.2">
      <c r="A516" s="486"/>
      <c r="B516" s="486"/>
      <c r="C516" s="486"/>
      <c r="D516" s="486"/>
      <c r="E516" s="486"/>
      <c r="F516" s="486"/>
      <c r="G516" s="486"/>
      <c r="H516" s="486"/>
      <c r="I516" s="486"/>
      <c r="J516" s="486"/>
      <c r="K516" s="486"/>
      <c r="L516" s="486"/>
      <c r="M516" s="486"/>
      <c r="N516" s="486"/>
      <c r="O516" s="486"/>
      <c r="P516" s="486"/>
      <c r="Q516" s="486"/>
      <c r="R516" s="486"/>
      <c r="S516" s="486"/>
      <c r="T516" s="486"/>
      <c r="U516" s="486"/>
      <c r="V516" s="486"/>
      <c r="W516" s="486"/>
      <c r="X516" s="486"/>
      <c r="Y516" s="486"/>
      <c r="Z516" s="486"/>
    </row>
    <row r="517" spans="1:26" ht="15.75" customHeight="1" x14ac:dyDescent="0.2">
      <c r="A517" s="486"/>
      <c r="B517" s="486"/>
      <c r="C517" s="486"/>
      <c r="D517" s="486"/>
      <c r="E517" s="486"/>
      <c r="F517" s="486"/>
      <c r="G517" s="486"/>
      <c r="H517" s="486"/>
      <c r="I517" s="486"/>
      <c r="J517" s="486"/>
      <c r="K517" s="486"/>
      <c r="L517" s="486"/>
      <c r="M517" s="486"/>
      <c r="N517" s="486"/>
      <c r="O517" s="486"/>
      <c r="P517" s="486"/>
      <c r="Q517" s="486"/>
      <c r="R517" s="486"/>
      <c r="S517" s="486"/>
      <c r="T517" s="486"/>
      <c r="U517" s="486"/>
      <c r="V517" s="486"/>
      <c r="W517" s="486"/>
      <c r="X517" s="486"/>
      <c r="Y517" s="486"/>
      <c r="Z517" s="486"/>
    </row>
    <row r="518" spans="1:26" ht="15.75" customHeight="1" x14ac:dyDescent="0.2">
      <c r="A518" s="486"/>
      <c r="B518" s="486"/>
      <c r="C518" s="486"/>
      <c r="D518" s="486"/>
      <c r="E518" s="486"/>
      <c r="F518" s="486"/>
      <c r="G518" s="486"/>
      <c r="H518" s="486"/>
      <c r="I518" s="486"/>
      <c r="J518" s="486"/>
      <c r="K518" s="486"/>
      <c r="L518" s="486"/>
      <c r="M518" s="486"/>
      <c r="N518" s="486"/>
      <c r="O518" s="486"/>
      <c r="P518" s="486"/>
      <c r="Q518" s="486"/>
      <c r="R518" s="486"/>
      <c r="S518" s="486"/>
      <c r="T518" s="486"/>
      <c r="U518" s="486"/>
      <c r="V518" s="486"/>
      <c r="W518" s="486"/>
      <c r="X518" s="486"/>
      <c r="Y518" s="486"/>
      <c r="Z518" s="486"/>
    </row>
    <row r="519" spans="1:26" ht="15.75" customHeight="1" x14ac:dyDescent="0.2">
      <c r="A519" s="486"/>
      <c r="B519" s="486"/>
      <c r="C519" s="486"/>
      <c r="D519" s="486"/>
      <c r="E519" s="486"/>
      <c r="F519" s="486"/>
      <c r="G519" s="486"/>
      <c r="H519" s="486"/>
      <c r="I519" s="486"/>
      <c r="J519" s="486"/>
      <c r="K519" s="486"/>
      <c r="L519" s="486"/>
      <c r="M519" s="486"/>
      <c r="N519" s="486"/>
      <c r="O519" s="486"/>
      <c r="P519" s="486"/>
      <c r="Q519" s="486"/>
      <c r="R519" s="486"/>
      <c r="S519" s="486"/>
      <c r="T519" s="486"/>
      <c r="U519" s="486"/>
      <c r="V519" s="486"/>
      <c r="W519" s="486"/>
      <c r="X519" s="486"/>
      <c r="Y519" s="486"/>
      <c r="Z519" s="486"/>
    </row>
    <row r="520" spans="1:26" ht="15.75" customHeight="1" x14ac:dyDescent="0.2">
      <c r="A520" s="486"/>
      <c r="B520" s="486"/>
      <c r="C520" s="486"/>
      <c r="D520" s="486"/>
      <c r="E520" s="486"/>
      <c r="F520" s="486"/>
      <c r="G520" s="486"/>
      <c r="H520" s="486"/>
      <c r="I520" s="486"/>
      <c r="J520" s="486"/>
      <c r="K520" s="486"/>
      <c r="L520" s="486"/>
      <c r="M520" s="486"/>
      <c r="N520" s="486"/>
      <c r="O520" s="486"/>
      <c r="P520" s="486"/>
      <c r="Q520" s="486"/>
      <c r="R520" s="486"/>
      <c r="S520" s="486"/>
      <c r="T520" s="486"/>
      <c r="U520" s="486"/>
      <c r="V520" s="486"/>
      <c r="W520" s="486"/>
      <c r="X520" s="486"/>
      <c r="Y520" s="486"/>
      <c r="Z520" s="486"/>
    </row>
    <row r="521" spans="1:26" ht="15.75" customHeight="1" x14ac:dyDescent="0.2">
      <c r="A521" s="486"/>
      <c r="B521" s="486"/>
      <c r="C521" s="486"/>
      <c r="D521" s="486"/>
      <c r="E521" s="486"/>
      <c r="F521" s="486"/>
      <c r="G521" s="486"/>
      <c r="H521" s="486"/>
      <c r="I521" s="486"/>
      <c r="J521" s="486"/>
      <c r="K521" s="486"/>
      <c r="L521" s="486"/>
      <c r="M521" s="486"/>
      <c r="N521" s="486"/>
      <c r="O521" s="486"/>
      <c r="P521" s="486"/>
      <c r="Q521" s="486"/>
      <c r="R521" s="486"/>
      <c r="S521" s="486"/>
      <c r="T521" s="486"/>
      <c r="U521" s="486"/>
      <c r="V521" s="486"/>
      <c r="W521" s="486"/>
      <c r="X521" s="486"/>
      <c r="Y521" s="486"/>
      <c r="Z521" s="486"/>
    </row>
    <row r="522" spans="1:26" ht="15.75" customHeight="1" x14ac:dyDescent="0.2">
      <c r="A522" s="486"/>
      <c r="B522" s="486"/>
      <c r="C522" s="486"/>
      <c r="D522" s="486"/>
      <c r="E522" s="486"/>
      <c r="F522" s="486"/>
      <c r="G522" s="486"/>
      <c r="H522" s="486"/>
      <c r="I522" s="486"/>
      <c r="J522" s="486"/>
      <c r="K522" s="486"/>
      <c r="L522" s="486"/>
      <c r="M522" s="486"/>
      <c r="N522" s="486"/>
      <c r="O522" s="486"/>
      <c r="P522" s="486"/>
      <c r="Q522" s="486"/>
      <c r="R522" s="486"/>
      <c r="S522" s="486"/>
      <c r="T522" s="486"/>
      <c r="U522" s="486"/>
      <c r="V522" s="486"/>
      <c r="W522" s="486"/>
      <c r="X522" s="486"/>
      <c r="Y522" s="486"/>
      <c r="Z522" s="486"/>
    </row>
    <row r="523" spans="1:26" ht="15.75" customHeight="1" x14ac:dyDescent="0.2">
      <c r="A523" s="486"/>
      <c r="B523" s="486"/>
      <c r="C523" s="486"/>
      <c r="D523" s="486"/>
      <c r="E523" s="486"/>
      <c r="F523" s="486"/>
      <c r="G523" s="486"/>
      <c r="H523" s="486"/>
      <c r="I523" s="486"/>
      <c r="J523" s="486"/>
      <c r="K523" s="486"/>
      <c r="L523" s="486"/>
      <c r="M523" s="486"/>
      <c r="N523" s="486"/>
      <c r="O523" s="486"/>
      <c r="P523" s="486"/>
      <c r="Q523" s="486"/>
      <c r="R523" s="486"/>
      <c r="S523" s="486"/>
      <c r="T523" s="486"/>
      <c r="U523" s="486"/>
      <c r="V523" s="486"/>
      <c r="W523" s="486"/>
      <c r="X523" s="486"/>
      <c r="Y523" s="486"/>
      <c r="Z523" s="486"/>
    </row>
    <row r="524" spans="1:26" ht="15.75" customHeight="1" x14ac:dyDescent="0.2">
      <c r="A524" s="486"/>
      <c r="B524" s="486"/>
      <c r="C524" s="486"/>
      <c r="D524" s="486"/>
      <c r="E524" s="486"/>
      <c r="F524" s="486"/>
      <c r="G524" s="486"/>
      <c r="H524" s="486"/>
      <c r="I524" s="486"/>
      <c r="J524" s="486"/>
      <c r="K524" s="486"/>
      <c r="L524" s="486"/>
      <c r="M524" s="486"/>
      <c r="N524" s="486"/>
      <c r="O524" s="486"/>
      <c r="P524" s="486"/>
      <c r="Q524" s="486"/>
      <c r="R524" s="486"/>
      <c r="S524" s="486"/>
      <c r="T524" s="486"/>
      <c r="U524" s="486"/>
      <c r="V524" s="486"/>
      <c r="W524" s="486"/>
      <c r="X524" s="486"/>
      <c r="Y524" s="486"/>
      <c r="Z524" s="486"/>
    </row>
    <row r="525" spans="1:26" ht="15.75" customHeight="1" x14ac:dyDescent="0.2">
      <c r="A525" s="486"/>
      <c r="B525" s="486"/>
      <c r="C525" s="486"/>
      <c r="D525" s="486"/>
      <c r="E525" s="486"/>
      <c r="F525" s="486"/>
      <c r="G525" s="486"/>
      <c r="H525" s="486"/>
      <c r="I525" s="486"/>
      <c r="J525" s="486"/>
      <c r="K525" s="486"/>
      <c r="L525" s="486"/>
      <c r="M525" s="486"/>
      <c r="N525" s="486"/>
      <c r="O525" s="486"/>
      <c r="P525" s="486"/>
      <c r="Q525" s="486"/>
      <c r="R525" s="486"/>
      <c r="S525" s="486"/>
      <c r="T525" s="486"/>
      <c r="U525" s="486"/>
      <c r="V525" s="486"/>
      <c r="W525" s="486"/>
      <c r="X525" s="486"/>
      <c r="Y525" s="486"/>
      <c r="Z525" s="486"/>
    </row>
    <row r="526" spans="1:26" ht="15.75" customHeight="1" x14ac:dyDescent="0.2">
      <c r="A526" s="486"/>
      <c r="B526" s="486"/>
      <c r="C526" s="486"/>
      <c r="D526" s="486"/>
      <c r="E526" s="486"/>
      <c r="F526" s="486"/>
      <c r="G526" s="486"/>
      <c r="H526" s="486"/>
      <c r="I526" s="486"/>
      <c r="J526" s="486"/>
      <c r="K526" s="486"/>
      <c r="L526" s="486"/>
      <c r="M526" s="486"/>
      <c r="N526" s="486"/>
      <c r="O526" s="486"/>
      <c r="P526" s="486"/>
      <c r="Q526" s="486"/>
      <c r="R526" s="486"/>
      <c r="S526" s="486"/>
      <c r="T526" s="486"/>
      <c r="U526" s="486"/>
      <c r="V526" s="486"/>
      <c r="W526" s="486"/>
      <c r="X526" s="486"/>
      <c r="Y526" s="486"/>
      <c r="Z526" s="486"/>
    </row>
    <row r="527" spans="1:26" ht="15.75" customHeight="1" x14ac:dyDescent="0.2">
      <c r="A527" s="486"/>
      <c r="B527" s="486"/>
      <c r="C527" s="486"/>
      <c r="D527" s="486"/>
      <c r="E527" s="486"/>
      <c r="F527" s="486"/>
      <c r="G527" s="486"/>
      <c r="H527" s="486"/>
      <c r="I527" s="486"/>
      <c r="J527" s="486"/>
      <c r="K527" s="486"/>
      <c r="L527" s="486"/>
      <c r="M527" s="486"/>
      <c r="N527" s="486"/>
      <c r="O527" s="486"/>
      <c r="P527" s="486"/>
      <c r="Q527" s="486"/>
      <c r="R527" s="486"/>
      <c r="S527" s="486"/>
      <c r="T527" s="486"/>
      <c r="U527" s="486"/>
      <c r="V527" s="486"/>
      <c r="W527" s="486"/>
      <c r="X527" s="486"/>
      <c r="Y527" s="486"/>
      <c r="Z527" s="486"/>
    </row>
    <row r="528" spans="1:26" ht="15.75" customHeight="1" x14ac:dyDescent="0.2">
      <c r="A528" s="486"/>
      <c r="B528" s="486"/>
      <c r="C528" s="486"/>
      <c r="D528" s="486"/>
      <c r="E528" s="486"/>
      <c r="F528" s="486"/>
      <c r="G528" s="486"/>
      <c r="H528" s="486"/>
      <c r="I528" s="486"/>
      <c r="J528" s="486"/>
      <c r="K528" s="486"/>
      <c r="L528" s="486"/>
      <c r="M528" s="486"/>
      <c r="N528" s="486"/>
      <c r="O528" s="486"/>
      <c r="P528" s="486"/>
      <c r="Q528" s="486"/>
      <c r="R528" s="486"/>
      <c r="S528" s="486"/>
      <c r="T528" s="486"/>
      <c r="U528" s="486"/>
      <c r="V528" s="486"/>
      <c r="W528" s="486"/>
      <c r="X528" s="486"/>
      <c r="Y528" s="486"/>
      <c r="Z528" s="486"/>
    </row>
    <row r="529" spans="1:26" ht="15.75" customHeight="1" x14ac:dyDescent="0.2">
      <c r="A529" s="486"/>
      <c r="B529" s="486"/>
      <c r="C529" s="486"/>
      <c r="D529" s="486"/>
      <c r="E529" s="486"/>
      <c r="F529" s="486"/>
      <c r="G529" s="486"/>
      <c r="H529" s="486"/>
      <c r="I529" s="486"/>
      <c r="J529" s="486"/>
      <c r="K529" s="486"/>
      <c r="L529" s="486"/>
      <c r="M529" s="486"/>
      <c r="N529" s="486"/>
      <c r="O529" s="486"/>
      <c r="P529" s="486"/>
      <c r="Q529" s="486"/>
      <c r="R529" s="486"/>
      <c r="S529" s="486"/>
      <c r="T529" s="486"/>
      <c r="U529" s="486"/>
      <c r="V529" s="486"/>
      <c r="W529" s="486"/>
      <c r="X529" s="486"/>
      <c r="Y529" s="486"/>
      <c r="Z529" s="486"/>
    </row>
    <row r="530" spans="1:26" ht="15.75" customHeight="1" x14ac:dyDescent="0.2">
      <c r="A530" s="486"/>
      <c r="B530" s="486"/>
      <c r="C530" s="486"/>
      <c r="D530" s="486"/>
      <c r="E530" s="486"/>
      <c r="F530" s="486"/>
      <c r="G530" s="486"/>
      <c r="H530" s="486"/>
      <c r="I530" s="486"/>
      <c r="J530" s="486"/>
      <c r="K530" s="486"/>
      <c r="L530" s="486"/>
      <c r="M530" s="486"/>
      <c r="N530" s="486"/>
      <c r="O530" s="486"/>
      <c r="P530" s="486"/>
      <c r="Q530" s="486"/>
      <c r="R530" s="486"/>
      <c r="S530" s="486"/>
      <c r="T530" s="486"/>
      <c r="U530" s="486"/>
      <c r="V530" s="486"/>
      <c r="W530" s="486"/>
      <c r="X530" s="486"/>
      <c r="Y530" s="486"/>
      <c r="Z530" s="486"/>
    </row>
    <row r="531" spans="1:26" ht="15.75" customHeight="1" x14ac:dyDescent="0.2">
      <c r="A531" s="486"/>
      <c r="B531" s="486"/>
      <c r="C531" s="486"/>
      <c r="D531" s="486"/>
      <c r="E531" s="486"/>
      <c r="F531" s="486"/>
      <c r="G531" s="486"/>
      <c r="H531" s="486"/>
      <c r="I531" s="486"/>
      <c r="J531" s="486"/>
      <c r="K531" s="486"/>
      <c r="L531" s="486"/>
      <c r="M531" s="486"/>
      <c r="N531" s="486"/>
      <c r="O531" s="486"/>
      <c r="P531" s="486"/>
      <c r="Q531" s="486"/>
      <c r="R531" s="486"/>
      <c r="S531" s="486"/>
      <c r="T531" s="486"/>
      <c r="U531" s="486"/>
      <c r="V531" s="486"/>
      <c r="W531" s="486"/>
      <c r="X531" s="486"/>
      <c r="Y531" s="486"/>
      <c r="Z531" s="486"/>
    </row>
    <row r="532" spans="1:26" ht="15.75" customHeight="1" x14ac:dyDescent="0.2">
      <c r="A532" s="486"/>
      <c r="B532" s="486"/>
      <c r="C532" s="486"/>
      <c r="D532" s="486"/>
      <c r="E532" s="486"/>
      <c r="F532" s="486"/>
      <c r="G532" s="486"/>
      <c r="H532" s="486"/>
      <c r="I532" s="486"/>
      <c r="J532" s="486"/>
      <c r="K532" s="486"/>
      <c r="L532" s="486"/>
      <c r="M532" s="486"/>
      <c r="N532" s="486"/>
      <c r="O532" s="486"/>
      <c r="P532" s="486"/>
      <c r="Q532" s="486"/>
      <c r="R532" s="486"/>
      <c r="S532" s="486"/>
      <c r="T532" s="486"/>
      <c r="U532" s="486"/>
      <c r="V532" s="486"/>
      <c r="W532" s="486"/>
      <c r="X532" s="486"/>
      <c r="Y532" s="486"/>
      <c r="Z532" s="486"/>
    </row>
    <row r="533" spans="1:26" ht="15.75" customHeight="1" x14ac:dyDescent="0.2">
      <c r="A533" s="486"/>
      <c r="B533" s="486"/>
      <c r="C533" s="486"/>
      <c r="D533" s="486"/>
      <c r="E533" s="486"/>
      <c r="F533" s="486"/>
      <c r="G533" s="486"/>
      <c r="H533" s="486"/>
      <c r="I533" s="486"/>
      <c r="J533" s="486"/>
      <c r="K533" s="486"/>
      <c r="L533" s="486"/>
      <c r="M533" s="486"/>
      <c r="N533" s="486"/>
      <c r="O533" s="486"/>
      <c r="P533" s="486"/>
      <c r="Q533" s="486"/>
      <c r="R533" s="486"/>
      <c r="S533" s="486"/>
      <c r="T533" s="486"/>
      <c r="U533" s="486"/>
      <c r="V533" s="486"/>
      <c r="W533" s="486"/>
      <c r="X533" s="486"/>
      <c r="Y533" s="486"/>
      <c r="Z533" s="486"/>
    </row>
    <row r="534" spans="1:26" ht="15.75" customHeight="1" x14ac:dyDescent="0.2">
      <c r="A534" s="486"/>
      <c r="B534" s="486"/>
      <c r="C534" s="486"/>
      <c r="D534" s="486"/>
      <c r="E534" s="486"/>
      <c r="F534" s="486"/>
      <c r="G534" s="486"/>
      <c r="H534" s="486"/>
      <c r="I534" s="486"/>
      <c r="J534" s="486"/>
      <c r="K534" s="486"/>
      <c r="L534" s="486"/>
      <c r="M534" s="486"/>
      <c r="N534" s="486"/>
      <c r="O534" s="486"/>
      <c r="P534" s="486"/>
      <c r="Q534" s="486"/>
      <c r="R534" s="486"/>
      <c r="S534" s="486"/>
      <c r="T534" s="486"/>
      <c r="U534" s="486"/>
      <c r="V534" s="486"/>
      <c r="W534" s="486"/>
      <c r="X534" s="486"/>
      <c r="Y534" s="486"/>
      <c r="Z534" s="486"/>
    </row>
    <row r="535" spans="1:26" ht="15.75" customHeight="1" x14ac:dyDescent="0.2">
      <c r="A535" s="486"/>
      <c r="B535" s="486"/>
      <c r="C535" s="486"/>
      <c r="D535" s="486"/>
      <c r="E535" s="486"/>
      <c r="F535" s="486"/>
      <c r="G535" s="486"/>
      <c r="H535" s="486"/>
      <c r="I535" s="486"/>
      <c r="J535" s="486"/>
      <c r="K535" s="486"/>
      <c r="L535" s="486"/>
      <c r="M535" s="486"/>
      <c r="N535" s="486"/>
      <c r="O535" s="486"/>
      <c r="P535" s="486"/>
      <c r="Q535" s="486"/>
      <c r="R535" s="486"/>
      <c r="S535" s="486"/>
      <c r="T535" s="486"/>
      <c r="U535" s="486"/>
      <c r="V535" s="486"/>
      <c r="W535" s="486"/>
      <c r="X535" s="486"/>
      <c r="Y535" s="486"/>
      <c r="Z535" s="486"/>
    </row>
    <row r="536" spans="1:26" ht="15.75" customHeight="1" x14ac:dyDescent="0.2">
      <c r="A536" s="486"/>
      <c r="B536" s="486"/>
      <c r="C536" s="486"/>
      <c r="D536" s="486"/>
      <c r="E536" s="486"/>
      <c r="F536" s="486"/>
      <c r="G536" s="486"/>
      <c r="H536" s="486"/>
      <c r="I536" s="486"/>
      <c r="J536" s="486"/>
      <c r="K536" s="486"/>
      <c r="L536" s="486"/>
      <c r="M536" s="486"/>
      <c r="N536" s="486"/>
      <c r="O536" s="486"/>
      <c r="P536" s="486"/>
      <c r="Q536" s="486"/>
      <c r="R536" s="486"/>
      <c r="S536" s="486"/>
      <c r="T536" s="486"/>
      <c r="U536" s="486"/>
      <c r="V536" s="486"/>
      <c r="W536" s="486"/>
      <c r="X536" s="486"/>
      <c r="Y536" s="486"/>
      <c r="Z536" s="486"/>
    </row>
    <row r="537" spans="1:26" ht="15.75" customHeight="1" x14ac:dyDescent="0.2">
      <c r="A537" s="486"/>
      <c r="B537" s="486"/>
      <c r="C537" s="486"/>
      <c r="D537" s="486"/>
      <c r="E537" s="486"/>
      <c r="F537" s="486"/>
      <c r="G537" s="486"/>
      <c r="H537" s="486"/>
      <c r="I537" s="486"/>
      <c r="J537" s="486"/>
      <c r="K537" s="486"/>
      <c r="L537" s="486"/>
      <c r="M537" s="486"/>
      <c r="N537" s="486"/>
      <c r="O537" s="486"/>
      <c r="P537" s="486"/>
      <c r="Q537" s="486"/>
      <c r="R537" s="486"/>
      <c r="S537" s="486"/>
      <c r="T537" s="486"/>
      <c r="U537" s="486"/>
      <c r="V537" s="486"/>
      <c r="W537" s="486"/>
      <c r="X537" s="486"/>
      <c r="Y537" s="486"/>
      <c r="Z537" s="486"/>
    </row>
    <row r="538" spans="1:26" ht="15.75" customHeight="1" x14ac:dyDescent="0.2">
      <c r="A538" s="486"/>
      <c r="B538" s="486"/>
      <c r="C538" s="486"/>
      <c r="D538" s="486"/>
      <c r="E538" s="486"/>
      <c r="F538" s="486"/>
      <c r="G538" s="486"/>
      <c r="H538" s="486"/>
      <c r="I538" s="486"/>
      <c r="J538" s="486"/>
      <c r="K538" s="486"/>
      <c r="L538" s="486"/>
      <c r="M538" s="486"/>
      <c r="N538" s="486"/>
      <c r="O538" s="486"/>
      <c r="P538" s="486"/>
      <c r="Q538" s="486"/>
      <c r="R538" s="486"/>
      <c r="S538" s="486"/>
      <c r="T538" s="486"/>
      <c r="U538" s="486"/>
      <c r="V538" s="486"/>
      <c r="W538" s="486"/>
      <c r="X538" s="486"/>
      <c r="Y538" s="486"/>
      <c r="Z538" s="486"/>
    </row>
    <row r="539" spans="1:26" ht="15.75" customHeight="1" x14ac:dyDescent="0.2">
      <c r="A539" s="486"/>
      <c r="B539" s="486"/>
      <c r="C539" s="486"/>
      <c r="D539" s="486"/>
      <c r="E539" s="486"/>
      <c r="F539" s="486"/>
      <c r="G539" s="486"/>
      <c r="H539" s="486"/>
      <c r="I539" s="486"/>
      <c r="J539" s="486"/>
      <c r="K539" s="486"/>
      <c r="L539" s="486"/>
      <c r="M539" s="486"/>
      <c r="N539" s="486"/>
      <c r="O539" s="486"/>
      <c r="P539" s="486"/>
      <c r="Q539" s="486"/>
      <c r="R539" s="486"/>
      <c r="S539" s="486"/>
      <c r="T539" s="486"/>
      <c r="U539" s="486"/>
      <c r="V539" s="486"/>
      <c r="W539" s="486"/>
      <c r="X539" s="486"/>
      <c r="Y539" s="486"/>
      <c r="Z539" s="486"/>
    </row>
    <row r="540" spans="1:26" ht="15.75" customHeight="1" x14ac:dyDescent="0.2">
      <c r="A540" s="486"/>
      <c r="B540" s="486"/>
      <c r="C540" s="486"/>
      <c r="D540" s="486"/>
      <c r="E540" s="486"/>
      <c r="F540" s="486"/>
      <c r="G540" s="486"/>
      <c r="H540" s="486"/>
      <c r="I540" s="486"/>
      <c r="J540" s="486"/>
      <c r="K540" s="486"/>
      <c r="L540" s="486"/>
      <c r="M540" s="486"/>
      <c r="N540" s="486"/>
      <c r="O540" s="486"/>
      <c r="P540" s="486"/>
      <c r="Q540" s="486"/>
      <c r="R540" s="486"/>
      <c r="S540" s="486"/>
      <c r="T540" s="486"/>
      <c r="U540" s="486"/>
      <c r="V540" s="486"/>
      <c r="W540" s="486"/>
      <c r="X540" s="486"/>
      <c r="Y540" s="486"/>
      <c r="Z540" s="486"/>
    </row>
    <row r="541" spans="1:26" ht="15.75" customHeight="1" x14ac:dyDescent="0.2">
      <c r="A541" s="486"/>
      <c r="B541" s="486"/>
      <c r="C541" s="486"/>
      <c r="D541" s="486"/>
      <c r="E541" s="486"/>
      <c r="F541" s="486"/>
      <c r="G541" s="486"/>
      <c r="H541" s="486"/>
      <c r="I541" s="486"/>
      <c r="J541" s="486"/>
      <c r="K541" s="486"/>
      <c r="L541" s="486"/>
      <c r="M541" s="486"/>
      <c r="N541" s="486"/>
      <c r="O541" s="486"/>
      <c r="P541" s="486"/>
      <c r="Q541" s="486"/>
      <c r="R541" s="486"/>
      <c r="S541" s="486"/>
      <c r="T541" s="486"/>
      <c r="U541" s="486"/>
      <c r="V541" s="486"/>
      <c r="W541" s="486"/>
      <c r="X541" s="486"/>
      <c r="Y541" s="486"/>
      <c r="Z541" s="486"/>
    </row>
    <row r="542" spans="1:26" ht="15.75" customHeight="1" x14ac:dyDescent="0.2">
      <c r="A542" s="486"/>
      <c r="B542" s="486"/>
      <c r="C542" s="486"/>
      <c r="D542" s="486"/>
      <c r="E542" s="486"/>
      <c r="F542" s="486"/>
      <c r="G542" s="486"/>
      <c r="H542" s="486"/>
      <c r="I542" s="486"/>
      <c r="J542" s="486"/>
      <c r="K542" s="486"/>
      <c r="L542" s="486"/>
      <c r="M542" s="486"/>
      <c r="N542" s="486"/>
      <c r="O542" s="486"/>
      <c r="P542" s="486"/>
      <c r="Q542" s="486"/>
      <c r="R542" s="486"/>
      <c r="S542" s="486"/>
      <c r="T542" s="486"/>
      <c r="U542" s="486"/>
      <c r="V542" s="486"/>
      <c r="W542" s="486"/>
      <c r="X542" s="486"/>
      <c r="Y542" s="486"/>
      <c r="Z542" s="486"/>
    </row>
    <row r="543" spans="1:26" ht="15.75" customHeight="1" x14ac:dyDescent="0.2">
      <c r="A543" s="486"/>
      <c r="B543" s="486"/>
      <c r="C543" s="486"/>
      <c r="D543" s="486"/>
      <c r="E543" s="486"/>
      <c r="F543" s="486"/>
      <c r="G543" s="486"/>
      <c r="H543" s="486"/>
      <c r="I543" s="486"/>
      <c r="J543" s="486"/>
      <c r="K543" s="486"/>
      <c r="L543" s="486"/>
      <c r="M543" s="486"/>
      <c r="N543" s="486"/>
      <c r="O543" s="486"/>
      <c r="P543" s="486"/>
      <c r="Q543" s="486"/>
      <c r="R543" s="486"/>
      <c r="S543" s="486"/>
      <c r="T543" s="486"/>
      <c r="U543" s="486"/>
      <c r="V543" s="486"/>
      <c r="W543" s="486"/>
      <c r="X543" s="486"/>
      <c r="Y543" s="486"/>
      <c r="Z543" s="486"/>
    </row>
    <row r="544" spans="1:26" ht="15.75" customHeight="1" x14ac:dyDescent="0.2">
      <c r="A544" s="486"/>
      <c r="B544" s="486"/>
      <c r="C544" s="486"/>
      <c r="D544" s="486"/>
      <c r="E544" s="486"/>
      <c r="F544" s="486"/>
      <c r="G544" s="486"/>
      <c r="H544" s="486"/>
      <c r="I544" s="486"/>
      <c r="J544" s="486"/>
      <c r="K544" s="486"/>
      <c r="L544" s="486"/>
      <c r="M544" s="486"/>
      <c r="N544" s="486"/>
      <c r="O544" s="486"/>
      <c r="P544" s="486"/>
      <c r="Q544" s="486"/>
      <c r="R544" s="486"/>
      <c r="S544" s="486"/>
      <c r="T544" s="486"/>
      <c r="U544" s="486"/>
      <c r="V544" s="486"/>
      <c r="W544" s="486"/>
      <c r="X544" s="486"/>
      <c r="Y544" s="486"/>
      <c r="Z544" s="486"/>
    </row>
    <row r="545" spans="1:26" ht="15.75" customHeight="1" x14ac:dyDescent="0.2">
      <c r="A545" s="486"/>
      <c r="B545" s="486"/>
      <c r="C545" s="486"/>
      <c r="D545" s="486"/>
      <c r="E545" s="486"/>
      <c r="F545" s="486"/>
      <c r="G545" s="486"/>
      <c r="H545" s="486"/>
      <c r="I545" s="486"/>
      <c r="J545" s="486"/>
      <c r="K545" s="486"/>
      <c r="L545" s="486"/>
      <c r="M545" s="486"/>
      <c r="N545" s="486"/>
      <c r="O545" s="486"/>
      <c r="P545" s="486"/>
      <c r="Q545" s="486"/>
      <c r="R545" s="486"/>
      <c r="S545" s="486"/>
      <c r="T545" s="486"/>
      <c r="U545" s="486"/>
      <c r="V545" s="486"/>
      <c r="W545" s="486"/>
      <c r="X545" s="486"/>
      <c r="Y545" s="486"/>
      <c r="Z545" s="486"/>
    </row>
    <row r="546" spans="1:26" ht="15.75" customHeight="1" x14ac:dyDescent="0.2">
      <c r="A546" s="486"/>
      <c r="B546" s="486"/>
      <c r="C546" s="486"/>
      <c r="D546" s="486"/>
      <c r="E546" s="486"/>
      <c r="F546" s="486"/>
      <c r="G546" s="486"/>
      <c r="H546" s="486"/>
      <c r="I546" s="486"/>
      <c r="J546" s="486"/>
      <c r="K546" s="486"/>
      <c r="L546" s="486"/>
      <c r="M546" s="486"/>
      <c r="N546" s="486"/>
      <c r="O546" s="486"/>
      <c r="P546" s="486"/>
      <c r="Q546" s="486"/>
      <c r="R546" s="486"/>
      <c r="S546" s="486"/>
      <c r="T546" s="486"/>
      <c r="U546" s="486"/>
      <c r="V546" s="486"/>
      <c r="W546" s="486"/>
      <c r="X546" s="486"/>
      <c r="Y546" s="486"/>
      <c r="Z546" s="486"/>
    </row>
    <row r="547" spans="1:26" ht="15.75" customHeight="1" x14ac:dyDescent="0.2">
      <c r="A547" s="486"/>
      <c r="B547" s="486"/>
      <c r="C547" s="486"/>
      <c r="D547" s="486"/>
      <c r="E547" s="486"/>
      <c r="F547" s="486"/>
      <c r="G547" s="486"/>
      <c r="H547" s="486"/>
      <c r="I547" s="486"/>
      <c r="J547" s="486"/>
      <c r="K547" s="486"/>
      <c r="L547" s="486"/>
      <c r="M547" s="486"/>
      <c r="N547" s="486"/>
      <c r="O547" s="486"/>
      <c r="P547" s="486"/>
      <c r="Q547" s="486"/>
      <c r="R547" s="486"/>
      <c r="S547" s="486"/>
      <c r="T547" s="486"/>
      <c r="U547" s="486"/>
      <c r="V547" s="486"/>
      <c r="W547" s="486"/>
      <c r="X547" s="486"/>
      <c r="Y547" s="486"/>
      <c r="Z547" s="486"/>
    </row>
    <row r="548" spans="1:26" ht="15.75" customHeight="1" x14ac:dyDescent="0.2">
      <c r="A548" s="486"/>
      <c r="B548" s="486"/>
      <c r="C548" s="486"/>
      <c r="D548" s="486"/>
      <c r="E548" s="486"/>
      <c r="F548" s="486"/>
      <c r="G548" s="486"/>
      <c r="H548" s="486"/>
      <c r="I548" s="486"/>
      <c r="J548" s="486"/>
      <c r="K548" s="486"/>
      <c r="L548" s="486"/>
      <c r="M548" s="486"/>
      <c r="N548" s="486"/>
      <c r="O548" s="486"/>
      <c r="P548" s="486"/>
      <c r="Q548" s="486"/>
      <c r="R548" s="486"/>
      <c r="S548" s="486"/>
      <c r="T548" s="486"/>
      <c r="U548" s="486"/>
      <c r="V548" s="486"/>
      <c r="W548" s="486"/>
      <c r="X548" s="486"/>
      <c r="Y548" s="486"/>
      <c r="Z548" s="486"/>
    </row>
    <row r="549" spans="1:26" ht="15.75" customHeight="1" x14ac:dyDescent="0.2">
      <c r="A549" s="486"/>
      <c r="B549" s="486"/>
      <c r="C549" s="486"/>
      <c r="D549" s="486"/>
      <c r="E549" s="486"/>
      <c r="F549" s="486"/>
      <c r="G549" s="486"/>
      <c r="H549" s="486"/>
      <c r="I549" s="486"/>
      <c r="J549" s="486"/>
      <c r="K549" s="486"/>
      <c r="L549" s="486"/>
      <c r="M549" s="486"/>
      <c r="N549" s="486"/>
      <c r="O549" s="486"/>
      <c r="P549" s="486"/>
      <c r="Q549" s="486"/>
      <c r="R549" s="486"/>
      <c r="S549" s="486"/>
      <c r="T549" s="486"/>
      <c r="U549" s="486"/>
      <c r="V549" s="486"/>
      <c r="W549" s="486"/>
      <c r="X549" s="486"/>
      <c r="Y549" s="486"/>
      <c r="Z549" s="486"/>
    </row>
    <row r="550" spans="1:26" ht="15.75" customHeight="1" x14ac:dyDescent="0.2">
      <c r="A550" s="486"/>
      <c r="B550" s="486"/>
      <c r="C550" s="486"/>
      <c r="D550" s="486"/>
      <c r="E550" s="486"/>
      <c r="F550" s="486"/>
      <c r="G550" s="486"/>
      <c r="H550" s="486"/>
      <c r="I550" s="486"/>
      <c r="J550" s="486"/>
      <c r="K550" s="486"/>
      <c r="L550" s="486"/>
      <c r="M550" s="486"/>
      <c r="N550" s="486"/>
      <c r="O550" s="486"/>
      <c r="P550" s="486"/>
      <c r="Q550" s="486"/>
      <c r="R550" s="486"/>
      <c r="S550" s="486"/>
      <c r="T550" s="486"/>
      <c r="U550" s="486"/>
      <c r="V550" s="486"/>
      <c r="W550" s="486"/>
      <c r="X550" s="486"/>
      <c r="Y550" s="486"/>
      <c r="Z550" s="486"/>
    </row>
    <row r="551" spans="1:26" ht="15.75" customHeight="1" x14ac:dyDescent="0.2">
      <c r="A551" s="486"/>
      <c r="B551" s="486"/>
      <c r="C551" s="486"/>
      <c r="D551" s="486"/>
      <c r="E551" s="486"/>
      <c r="F551" s="486"/>
      <c r="G551" s="486"/>
      <c r="H551" s="486"/>
      <c r="I551" s="486"/>
      <c r="J551" s="486"/>
      <c r="K551" s="486"/>
      <c r="L551" s="486"/>
      <c r="M551" s="486"/>
      <c r="N551" s="486"/>
      <c r="O551" s="486"/>
      <c r="P551" s="486"/>
      <c r="Q551" s="486"/>
      <c r="R551" s="486"/>
      <c r="S551" s="486"/>
      <c r="T551" s="486"/>
      <c r="U551" s="486"/>
      <c r="V551" s="486"/>
      <c r="W551" s="486"/>
      <c r="X551" s="486"/>
      <c r="Y551" s="486"/>
      <c r="Z551" s="486"/>
    </row>
    <row r="552" spans="1:26" ht="15.75" customHeight="1" x14ac:dyDescent="0.2">
      <c r="A552" s="486"/>
      <c r="B552" s="486"/>
      <c r="C552" s="486"/>
      <c r="D552" s="486"/>
      <c r="E552" s="486"/>
      <c r="F552" s="486"/>
      <c r="G552" s="486"/>
      <c r="H552" s="486"/>
      <c r="I552" s="486"/>
      <c r="J552" s="486"/>
      <c r="K552" s="486"/>
      <c r="L552" s="486"/>
      <c r="M552" s="486"/>
      <c r="N552" s="486"/>
      <c r="O552" s="486"/>
      <c r="P552" s="486"/>
      <c r="Q552" s="486"/>
      <c r="R552" s="486"/>
      <c r="S552" s="486"/>
      <c r="T552" s="486"/>
      <c r="U552" s="486"/>
      <c r="V552" s="486"/>
      <c r="W552" s="486"/>
      <c r="X552" s="486"/>
      <c r="Y552" s="486"/>
      <c r="Z552" s="486"/>
    </row>
    <row r="553" spans="1:26" ht="15.75" customHeight="1" x14ac:dyDescent="0.2">
      <c r="A553" s="486"/>
      <c r="B553" s="486"/>
      <c r="C553" s="486"/>
      <c r="D553" s="486"/>
      <c r="E553" s="486"/>
      <c r="F553" s="486"/>
      <c r="G553" s="486"/>
      <c r="H553" s="486"/>
      <c r="I553" s="486"/>
      <c r="J553" s="486"/>
      <c r="K553" s="486"/>
      <c r="L553" s="486"/>
      <c r="M553" s="486"/>
      <c r="N553" s="486"/>
      <c r="O553" s="486"/>
      <c r="P553" s="486"/>
      <c r="Q553" s="486"/>
      <c r="R553" s="486"/>
      <c r="S553" s="486"/>
      <c r="T553" s="486"/>
      <c r="U553" s="486"/>
      <c r="V553" s="486"/>
      <c r="W553" s="486"/>
      <c r="X553" s="486"/>
      <c r="Y553" s="486"/>
      <c r="Z553" s="486"/>
    </row>
    <row r="554" spans="1:26" ht="15.75" customHeight="1" x14ac:dyDescent="0.2">
      <c r="A554" s="486"/>
      <c r="B554" s="486"/>
      <c r="C554" s="486"/>
      <c r="D554" s="486"/>
      <c r="E554" s="486"/>
      <c r="F554" s="486"/>
      <c r="G554" s="486"/>
      <c r="H554" s="486"/>
      <c r="I554" s="486"/>
      <c r="J554" s="486"/>
      <c r="K554" s="486"/>
      <c r="L554" s="486"/>
      <c r="M554" s="486"/>
      <c r="N554" s="486"/>
      <c r="O554" s="486"/>
      <c r="P554" s="486"/>
      <c r="Q554" s="486"/>
      <c r="R554" s="486"/>
      <c r="S554" s="486"/>
      <c r="T554" s="486"/>
      <c r="U554" s="486"/>
      <c r="V554" s="486"/>
      <c r="W554" s="486"/>
      <c r="X554" s="486"/>
      <c r="Y554" s="486"/>
      <c r="Z554" s="486"/>
    </row>
    <row r="555" spans="1:26" ht="15.75" customHeight="1" x14ac:dyDescent="0.2">
      <c r="A555" s="486"/>
      <c r="B555" s="486"/>
      <c r="C555" s="486"/>
      <c r="D555" s="486"/>
      <c r="E555" s="486"/>
      <c r="F555" s="486"/>
      <c r="G555" s="486"/>
      <c r="H555" s="486"/>
      <c r="I555" s="486"/>
      <c r="J555" s="486"/>
      <c r="K555" s="486"/>
      <c r="L555" s="486"/>
      <c r="M555" s="486"/>
      <c r="N555" s="486"/>
      <c r="O555" s="486"/>
      <c r="P555" s="486"/>
      <c r="Q555" s="486"/>
      <c r="R555" s="486"/>
      <c r="S555" s="486"/>
      <c r="T555" s="486"/>
      <c r="U555" s="486"/>
      <c r="V555" s="486"/>
      <c r="W555" s="486"/>
      <c r="X555" s="486"/>
      <c r="Y555" s="486"/>
      <c r="Z555" s="486"/>
    </row>
    <row r="556" spans="1:26" ht="15.75" customHeight="1" x14ac:dyDescent="0.2">
      <c r="A556" s="486"/>
      <c r="B556" s="486"/>
      <c r="C556" s="486"/>
      <c r="D556" s="486"/>
      <c r="E556" s="486"/>
      <c r="F556" s="486"/>
      <c r="G556" s="486"/>
      <c r="H556" s="486"/>
      <c r="I556" s="486"/>
      <c r="J556" s="486"/>
      <c r="K556" s="486"/>
      <c r="L556" s="486"/>
      <c r="M556" s="486"/>
      <c r="N556" s="486"/>
      <c r="O556" s="486"/>
      <c r="P556" s="486"/>
      <c r="Q556" s="486"/>
      <c r="R556" s="486"/>
      <c r="S556" s="486"/>
      <c r="T556" s="486"/>
      <c r="U556" s="486"/>
      <c r="V556" s="486"/>
      <c r="W556" s="486"/>
      <c r="X556" s="486"/>
      <c r="Y556" s="486"/>
      <c r="Z556" s="486"/>
    </row>
    <row r="557" spans="1:26" ht="15.75" customHeight="1" x14ac:dyDescent="0.2">
      <c r="A557" s="486"/>
      <c r="B557" s="486"/>
      <c r="C557" s="486"/>
      <c r="D557" s="486"/>
      <c r="E557" s="486"/>
      <c r="F557" s="486"/>
      <c r="G557" s="486"/>
      <c r="H557" s="486"/>
      <c r="I557" s="486"/>
      <c r="J557" s="486"/>
      <c r="K557" s="486"/>
      <c r="L557" s="486"/>
      <c r="M557" s="486"/>
      <c r="N557" s="486"/>
      <c r="O557" s="486"/>
      <c r="P557" s="486"/>
      <c r="Q557" s="486"/>
      <c r="R557" s="486"/>
      <c r="S557" s="486"/>
      <c r="T557" s="486"/>
      <c r="U557" s="486"/>
      <c r="V557" s="486"/>
      <c r="W557" s="486"/>
      <c r="X557" s="486"/>
      <c r="Y557" s="486"/>
      <c r="Z557" s="486"/>
    </row>
    <row r="558" spans="1:26" ht="15.75" customHeight="1" x14ac:dyDescent="0.2">
      <c r="A558" s="486"/>
      <c r="B558" s="486"/>
      <c r="C558" s="486"/>
      <c r="D558" s="486"/>
      <c r="E558" s="486"/>
      <c r="F558" s="486"/>
      <c r="G558" s="486"/>
      <c r="H558" s="486"/>
      <c r="I558" s="486"/>
      <c r="J558" s="486"/>
      <c r="K558" s="486"/>
      <c r="L558" s="486"/>
      <c r="M558" s="486"/>
      <c r="N558" s="486"/>
      <c r="O558" s="486"/>
      <c r="P558" s="486"/>
      <c r="Q558" s="486"/>
      <c r="R558" s="486"/>
      <c r="S558" s="486"/>
      <c r="T558" s="486"/>
      <c r="U558" s="486"/>
      <c r="V558" s="486"/>
      <c r="W558" s="486"/>
      <c r="X558" s="486"/>
      <c r="Y558" s="486"/>
      <c r="Z558" s="486"/>
    </row>
    <row r="559" spans="1:26" ht="15.75" customHeight="1" x14ac:dyDescent="0.2">
      <c r="A559" s="486"/>
      <c r="B559" s="486"/>
      <c r="C559" s="486"/>
      <c r="D559" s="486"/>
      <c r="E559" s="486"/>
      <c r="F559" s="486"/>
      <c r="G559" s="486"/>
      <c r="H559" s="486"/>
      <c r="I559" s="486"/>
      <c r="J559" s="486"/>
      <c r="K559" s="486"/>
      <c r="L559" s="486"/>
      <c r="M559" s="486"/>
      <c r="N559" s="486"/>
      <c r="O559" s="486"/>
      <c r="P559" s="486"/>
      <c r="Q559" s="486"/>
      <c r="R559" s="486"/>
      <c r="S559" s="486"/>
      <c r="T559" s="486"/>
      <c r="U559" s="486"/>
      <c r="V559" s="486"/>
      <c r="W559" s="486"/>
      <c r="X559" s="486"/>
      <c r="Y559" s="486"/>
      <c r="Z559" s="486"/>
    </row>
    <row r="560" spans="1:26" ht="15.75" customHeight="1" x14ac:dyDescent="0.2">
      <c r="A560" s="486"/>
      <c r="B560" s="486"/>
      <c r="C560" s="486"/>
      <c r="D560" s="486"/>
      <c r="E560" s="486"/>
      <c r="F560" s="486"/>
      <c r="G560" s="486"/>
      <c r="H560" s="486"/>
      <c r="I560" s="486"/>
      <c r="J560" s="486"/>
      <c r="K560" s="486"/>
      <c r="L560" s="486"/>
      <c r="M560" s="486"/>
      <c r="N560" s="486"/>
      <c r="O560" s="486"/>
      <c r="P560" s="486"/>
      <c r="Q560" s="486"/>
      <c r="R560" s="486"/>
      <c r="S560" s="486"/>
      <c r="T560" s="486"/>
      <c r="U560" s="486"/>
      <c r="V560" s="486"/>
      <c r="W560" s="486"/>
      <c r="X560" s="486"/>
      <c r="Y560" s="486"/>
      <c r="Z560" s="486"/>
    </row>
    <row r="561" spans="1:26" ht="15.75" customHeight="1" x14ac:dyDescent="0.2">
      <c r="A561" s="486"/>
      <c r="B561" s="486"/>
      <c r="C561" s="486"/>
      <c r="D561" s="486"/>
      <c r="E561" s="486"/>
      <c r="F561" s="486"/>
      <c r="G561" s="486"/>
      <c r="H561" s="486"/>
      <c r="I561" s="486"/>
      <c r="J561" s="486"/>
      <c r="K561" s="486"/>
      <c r="L561" s="486"/>
      <c r="M561" s="486"/>
      <c r="N561" s="486"/>
      <c r="O561" s="486"/>
      <c r="P561" s="486"/>
      <c r="Q561" s="486"/>
      <c r="R561" s="486"/>
      <c r="S561" s="486"/>
      <c r="T561" s="486"/>
      <c r="U561" s="486"/>
      <c r="V561" s="486"/>
      <c r="W561" s="486"/>
      <c r="X561" s="486"/>
      <c r="Y561" s="486"/>
      <c r="Z561" s="486"/>
    </row>
    <row r="562" spans="1:26" ht="15.75" customHeight="1" x14ac:dyDescent="0.2">
      <c r="A562" s="486"/>
      <c r="B562" s="486"/>
      <c r="C562" s="486"/>
      <c r="D562" s="486"/>
      <c r="E562" s="486"/>
      <c r="F562" s="486"/>
      <c r="G562" s="486"/>
      <c r="H562" s="486"/>
      <c r="I562" s="486"/>
      <c r="J562" s="486"/>
      <c r="K562" s="486"/>
      <c r="L562" s="486"/>
      <c r="M562" s="486"/>
      <c r="N562" s="486"/>
      <c r="O562" s="486"/>
      <c r="P562" s="486"/>
      <c r="Q562" s="486"/>
      <c r="R562" s="486"/>
      <c r="S562" s="486"/>
      <c r="T562" s="486"/>
      <c r="U562" s="486"/>
      <c r="V562" s="486"/>
      <c r="W562" s="486"/>
      <c r="X562" s="486"/>
      <c r="Y562" s="486"/>
      <c r="Z562" s="486"/>
    </row>
    <row r="563" spans="1:26" ht="15.75" customHeight="1" x14ac:dyDescent="0.2">
      <c r="A563" s="486"/>
      <c r="B563" s="486"/>
      <c r="C563" s="486"/>
      <c r="D563" s="486"/>
      <c r="E563" s="486"/>
      <c r="F563" s="486"/>
      <c r="G563" s="486"/>
      <c r="H563" s="486"/>
      <c r="I563" s="486"/>
      <c r="J563" s="486"/>
      <c r="K563" s="486"/>
      <c r="L563" s="486"/>
      <c r="M563" s="486"/>
      <c r="N563" s="486"/>
      <c r="O563" s="486"/>
      <c r="P563" s="486"/>
      <c r="Q563" s="486"/>
      <c r="R563" s="486"/>
      <c r="S563" s="486"/>
      <c r="T563" s="486"/>
      <c r="U563" s="486"/>
      <c r="V563" s="486"/>
      <c r="W563" s="486"/>
      <c r="X563" s="486"/>
      <c r="Y563" s="486"/>
      <c r="Z563" s="486"/>
    </row>
    <row r="564" spans="1:26" ht="15.75" customHeight="1" x14ac:dyDescent="0.2">
      <c r="A564" s="486"/>
      <c r="B564" s="486"/>
      <c r="C564" s="486"/>
      <c r="D564" s="486"/>
      <c r="E564" s="486"/>
      <c r="F564" s="486"/>
      <c r="G564" s="486"/>
      <c r="H564" s="486"/>
      <c r="I564" s="486"/>
      <c r="J564" s="486"/>
      <c r="K564" s="486"/>
      <c r="L564" s="486"/>
      <c r="M564" s="486"/>
      <c r="N564" s="486"/>
      <c r="O564" s="486"/>
      <c r="P564" s="486"/>
      <c r="Q564" s="486"/>
      <c r="R564" s="486"/>
      <c r="S564" s="486"/>
      <c r="T564" s="486"/>
      <c r="U564" s="486"/>
      <c r="V564" s="486"/>
      <c r="W564" s="486"/>
      <c r="X564" s="486"/>
      <c r="Y564" s="486"/>
      <c r="Z564" s="486"/>
    </row>
    <row r="565" spans="1:26" ht="15.75" customHeight="1" x14ac:dyDescent="0.2">
      <c r="A565" s="486"/>
      <c r="B565" s="486"/>
      <c r="C565" s="486"/>
      <c r="D565" s="486"/>
      <c r="E565" s="486"/>
      <c r="F565" s="486"/>
      <c r="G565" s="486"/>
      <c r="H565" s="486"/>
      <c r="I565" s="486"/>
      <c r="J565" s="486"/>
      <c r="K565" s="486"/>
      <c r="L565" s="486"/>
      <c r="M565" s="486"/>
      <c r="N565" s="486"/>
      <c r="O565" s="486"/>
      <c r="P565" s="486"/>
      <c r="Q565" s="486"/>
      <c r="R565" s="486"/>
      <c r="S565" s="486"/>
      <c r="T565" s="486"/>
      <c r="U565" s="486"/>
      <c r="V565" s="486"/>
      <c r="W565" s="486"/>
      <c r="X565" s="486"/>
      <c r="Y565" s="486"/>
      <c r="Z565" s="486"/>
    </row>
    <row r="566" spans="1:26" ht="15.75" customHeight="1" x14ac:dyDescent="0.2">
      <c r="A566" s="486"/>
      <c r="B566" s="486"/>
      <c r="C566" s="486"/>
      <c r="D566" s="486"/>
      <c r="E566" s="486"/>
      <c r="F566" s="486"/>
      <c r="G566" s="486"/>
      <c r="H566" s="486"/>
      <c r="I566" s="486"/>
      <c r="J566" s="486"/>
      <c r="K566" s="486"/>
      <c r="L566" s="486"/>
      <c r="M566" s="486"/>
      <c r="N566" s="486"/>
      <c r="O566" s="486"/>
      <c r="P566" s="486"/>
      <c r="Q566" s="486"/>
      <c r="R566" s="486"/>
      <c r="S566" s="486"/>
      <c r="T566" s="486"/>
      <c r="U566" s="486"/>
      <c r="V566" s="486"/>
      <c r="W566" s="486"/>
      <c r="X566" s="486"/>
      <c r="Y566" s="486"/>
      <c r="Z566" s="486"/>
    </row>
    <row r="567" spans="1:26" ht="15.75" customHeight="1" x14ac:dyDescent="0.2">
      <c r="A567" s="486"/>
      <c r="B567" s="486"/>
      <c r="C567" s="486"/>
      <c r="D567" s="486"/>
      <c r="E567" s="486"/>
      <c r="F567" s="486"/>
      <c r="G567" s="486"/>
      <c r="H567" s="486"/>
      <c r="I567" s="486"/>
      <c r="J567" s="486"/>
      <c r="K567" s="486"/>
      <c r="L567" s="486"/>
      <c r="M567" s="486"/>
      <c r="N567" s="486"/>
      <c r="O567" s="486"/>
      <c r="P567" s="486"/>
      <c r="Q567" s="486"/>
      <c r="R567" s="486"/>
      <c r="S567" s="486"/>
      <c r="T567" s="486"/>
      <c r="U567" s="486"/>
      <c r="V567" s="486"/>
      <c r="W567" s="486"/>
      <c r="X567" s="486"/>
      <c r="Y567" s="486"/>
      <c r="Z567" s="486"/>
    </row>
    <row r="568" spans="1:26" ht="15.75" customHeight="1" x14ac:dyDescent="0.2">
      <c r="A568" s="486"/>
      <c r="B568" s="486"/>
      <c r="C568" s="486"/>
      <c r="D568" s="486"/>
      <c r="E568" s="486"/>
      <c r="F568" s="486"/>
      <c r="G568" s="486"/>
      <c r="H568" s="486"/>
      <c r="I568" s="486"/>
      <c r="J568" s="486"/>
      <c r="K568" s="486"/>
      <c r="L568" s="486"/>
      <c r="M568" s="486"/>
      <c r="N568" s="486"/>
      <c r="O568" s="486"/>
      <c r="P568" s="486"/>
      <c r="Q568" s="486"/>
      <c r="R568" s="486"/>
      <c r="S568" s="486"/>
      <c r="T568" s="486"/>
      <c r="U568" s="486"/>
      <c r="V568" s="486"/>
      <c r="W568" s="486"/>
      <c r="X568" s="486"/>
      <c r="Y568" s="486"/>
      <c r="Z568" s="486"/>
    </row>
    <row r="569" spans="1:26" ht="15.75" customHeight="1" x14ac:dyDescent="0.2">
      <c r="A569" s="486"/>
      <c r="B569" s="486"/>
      <c r="C569" s="486"/>
      <c r="D569" s="486"/>
      <c r="E569" s="486"/>
      <c r="F569" s="486"/>
      <c r="G569" s="486"/>
      <c r="H569" s="486"/>
      <c r="I569" s="486"/>
      <c r="J569" s="486"/>
      <c r="K569" s="486"/>
      <c r="L569" s="486"/>
      <c r="M569" s="486"/>
      <c r="N569" s="486"/>
      <c r="O569" s="486"/>
      <c r="P569" s="486"/>
      <c r="Q569" s="486"/>
      <c r="R569" s="486"/>
      <c r="S569" s="486"/>
      <c r="T569" s="486"/>
      <c r="U569" s="486"/>
      <c r="V569" s="486"/>
      <c r="W569" s="486"/>
      <c r="X569" s="486"/>
      <c r="Y569" s="486"/>
      <c r="Z569" s="486"/>
    </row>
    <row r="570" spans="1:26" ht="15.75" customHeight="1" x14ac:dyDescent="0.2">
      <c r="A570" s="486"/>
      <c r="B570" s="486"/>
      <c r="C570" s="486"/>
      <c r="D570" s="486"/>
      <c r="E570" s="486"/>
      <c r="F570" s="486"/>
      <c r="G570" s="486"/>
      <c r="H570" s="486"/>
      <c r="I570" s="486"/>
      <c r="J570" s="486"/>
      <c r="K570" s="486"/>
      <c r="L570" s="486"/>
      <c r="M570" s="486"/>
      <c r="N570" s="486"/>
      <c r="O570" s="486"/>
      <c r="P570" s="486"/>
      <c r="Q570" s="486"/>
      <c r="R570" s="486"/>
      <c r="S570" s="486"/>
      <c r="T570" s="486"/>
      <c r="U570" s="486"/>
      <c r="V570" s="486"/>
      <c r="W570" s="486"/>
      <c r="X570" s="486"/>
      <c r="Y570" s="486"/>
      <c r="Z570" s="486"/>
    </row>
    <row r="571" spans="1:26" ht="15.75" customHeight="1" x14ac:dyDescent="0.2">
      <c r="A571" s="486"/>
      <c r="B571" s="486"/>
      <c r="C571" s="486"/>
      <c r="D571" s="486"/>
      <c r="E571" s="486"/>
      <c r="F571" s="486"/>
      <c r="G571" s="486"/>
      <c r="H571" s="486"/>
      <c r="I571" s="486"/>
      <c r="J571" s="486"/>
      <c r="K571" s="486"/>
      <c r="L571" s="486"/>
      <c r="M571" s="486"/>
      <c r="N571" s="486"/>
      <c r="O571" s="486"/>
      <c r="P571" s="486"/>
      <c r="Q571" s="486"/>
      <c r="R571" s="486"/>
      <c r="S571" s="486"/>
      <c r="T571" s="486"/>
      <c r="U571" s="486"/>
      <c r="V571" s="486"/>
      <c r="W571" s="486"/>
      <c r="X571" s="486"/>
      <c r="Y571" s="486"/>
      <c r="Z571" s="486"/>
    </row>
    <row r="572" spans="1:26" ht="15.75" customHeight="1" x14ac:dyDescent="0.2">
      <c r="A572" s="486"/>
      <c r="B572" s="486"/>
      <c r="C572" s="486"/>
      <c r="D572" s="486"/>
      <c r="E572" s="486"/>
      <c r="F572" s="486"/>
      <c r="G572" s="486"/>
      <c r="H572" s="486"/>
      <c r="I572" s="486"/>
      <c r="J572" s="486"/>
      <c r="K572" s="486"/>
      <c r="L572" s="486"/>
      <c r="M572" s="486"/>
      <c r="N572" s="486"/>
      <c r="O572" s="486"/>
      <c r="P572" s="486"/>
      <c r="Q572" s="486"/>
      <c r="R572" s="486"/>
      <c r="S572" s="486"/>
      <c r="T572" s="486"/>
      <c r="U572" s="486"/>
      <c r="V572" s="486"/>
      <c r="W572" s="486"/>
      <c r="X572" s="486"/>
      <c r="Y572" s="486"/>
      <c r="Z572" s="486"/>
    </row>
    <row r="573" spans="1:26" ht="15.75" customHeight="1" x14ac:dyDescent="0.2">
      <c r="A573" s="486"/>
      <c r="B573" s="486"/>
      <c r="C573" s="486"/>
      <c r="D573" s="486"/>
      <c r="E573" s="486"/>
      <c r="F573" s="486"/>
      <c r="G573" s="486"/>
      <c r="H573" s="486"/>
      <c r="I573" s="486"/>
      <c r="J573" s="486"/>
      <c r="K573" s="486"/>
      <c r="L573" s="486"/>
      <c r="M573" s="486"/>
      <c r="N573" s="486"/>
      <c r="O573" s="486"/>
      <c r="P573" s="486"/>
      <c r="Q573" s="486"/>
      <c r="R573" s="486"/>
      <c r="S573" s="486"/>
      <c r="T573" s="486"/>
      <c r="U573" s="486"/>
      <c r="V573" s="486"/>
      <c r="W573" s="486"/>
      <c r="X573" s="486"/>
      <c r="Y573" s="486"/>
      <c r="Z573" s="486"/>
    </row>
    <row r="574" spans="1:26" ht="15.75" customHeight="1" x14ac:dyDescent="0.2">
      <c r="A574" s="486"/>
      <c r="B574" s="486"/>
      <c r="C574" s="486"/>
      <c r="D574" s="486"/>
      <c r="E574" s="486"/>
      <c r="F574" s="486"/>
      <c r="G574" s="486"/>
      <c r="H574" s="486"/>
      <c r="I574" s="486"/>
      <c r="J574" s="486"/>
      <c r="K574" s="486"/>
      <c r="L574" s="486"/>
      <c r="M574" s="486"/>
      <c r="N574" s="486"/>
      <c r="O574" s="486"/>
      <c r="P574" s="486"/>
      <c r="Q574" s="486"/>
      <c r="R574" s="486"/>
      <c r="S574" s="486"/>
      <c r="T574" s="486"/>
      <c r="U574" s="486"/>
      <c r="V574" s="486"/>
      <c r="W574" s="486"/>
      <c r="X574" s="486"/>
      <c r="Y574" s="486"/>
      <c r="Z574" s="486"/>
    </row>
    <row r="575" spans="1:26" ht="15.75" customHeight="1" x14ac:dyDescent="0.2">
      <c r="A575" s="486"/>
      <c r="B575" s="486"/>
      <c r="C575" s="486"/>
      <c r="D575" s="486"/>
      <c r="E575" s="486"/>
      <c r="F575" s="486"/>
      <c r="G575" s="486"/>
      <c r="H575" s="486"/>
      <c r="I575" s="486"/>
      <c r="J575" s="486"/>
      <c r="K575" s="486"/>
      <c r="L575" s="486"/>
      <c r="M575" s="486"/>
      <c r="N575" s="486"/>
      <c r="O575" s="486"/>
      <c r="P575" s="486"/>
      <c r="Q575" s="486"/>
      <c r="R575" s="486"/>
      <c r="S575" s="486"/>
      <c r="T575" s="486"/>
      <c r="U575" s="486"/>
      <c r="V575" s="486"/>
      <c r="W575" s="486"/>
      <c r="X575" s="486"/>
      <c r="Y575" s="486"/>
      <c r="Z575" s="486"/>
    </row>
    <row r="576" spans="1:26" ht="15.75" customHeight="1" x14ac:dyDescent="0.2">
      <c r="A576" s="486"/>
      <c r="B576" s="486"/>
      <c r="C576" s="486"/>
      <c r="D576" s="486"/>
      <c r="E576" s="486"/>
      <c r="F576" s="486"/>
      <c r="G576" s="486"/>
      <c r="H576" s="486"/>
      <c r="I576" s="486"/>
      <c r="J576" s="486"/>
      <c r="K576" s="486"/>
      <c r="L576" s="486"/>
      <c r="M576" s="486"/>
      <c r="N576" s="486"/>
      <c r="O576" s="486"/>
      <c r="P576" s="486"/>
      <c r="Q576" s="486"/>
      <c r="R576" s="486"/>
      <c r="S576" s="486"/>
      <c r="T576" s="486"/>
      <c r="U576" s="486"/>
      <c r="V576" s="486"/>
      <c r="W576" s="486"/>
      <c r="X576" s="486"/>
      <c r="Y576" s="486"/>
      <c r="Z576" s="486"/>
    </row>
    <row r="577" spans="1:26" ht="15.75" customHeight="1" x14ac:dyDescent="0.2">
      <c r="A577" s="486"/>
      <c r="B577" s="486"/>
      <c r="C577" s="486"/>
      <c r="D577" s="486"/>
      <c r="E577" s="486"/>
      <c r="F577" s="486"/>
      <c r="G577" s="486"/>
      <c r="H577" s="486"/>
      <c r="I577" s="486"/>
      <c r="J577" s="486"/>
      <c r="K577" s="486"/>
      <c r="L577" s="486"/>
      <c r="M577" s="486"/>
      <c r="N577" s="486"/>
      <c r="O577" s="486"/>
      <c r="P577" s="486"/>
      <c r="Q577" s="486"/>
      <c r="R577" s="486"/>
      <c r="S577" s="486"/>
      <c r="T577" s="486"/>
      <c r="U577" s="486"/>
      <c r="V577" s="486"/>
      <c r="W577" s="486"/>
      <c r="X577" s="486"/>
      <c r="Y577" s="486"/>
      <c r="Z577" s="486"/>
    </row>
    <row r="578" spans="1:26" ht="15.75" customHeight="1" x14ac:dyDescent="0.2">
      <c r="A578" s="486"/>
      <c r="B578" s="486"/>
      <c r="C578" s="486"/>
      <c r="D578" s="486"/>
      <c r="E578" s="486"/>
      <c r="F578" s="486"/>
      <c r="G578" s="486"/>
      <c r="H578" s="486"/>
      <c r="I578" s="486"/>
      <c r="J578" s="486"/>
      <c r="K578" s="486"/>
      <c r="L578" s="486"/>
      <c r="M578" s="486"/>
      <c r="N578" s="486"/>
      <c r="O578" s="486"/>
      <c r="P578" s="486"/>
      <c r="Q578" s="486"/>
      <c r="R578" s="486"/>
      <c r="S578" s="486"/>
      <c r="T578" s="486"/>
      <c r="U578" s="486"/>
      <c r="V578" s="486"/>
      <c r="W578" s="486"/>
      <c r="X578" s="486"/>
      <c r="Y578" s="486"/>
      <c r="Z578" s="486"/>
    </row>
    <row r="579" spans="1:26" ht="15.75" customHeight="1" x14ac:dyDescent="0.2">
      <c r="A579" s="486"/>
      <c r="B579" s="486"/>
      <c r="C579" s="486"/>
      <c r="D579" s="486"/>
      <c r="E579" s="486"/>
      <c r="F579" s="486"/>
      <c r="G579" s="486"/>
      <c r="H579" s="486"/>
      <c r="I579" s="486"/>
      <c r="J579" s="486"/>
      <c r="K579" s="486"/>
      <c r="L579" s="486"/>
      <c r="M579" s="486"/>
      <c r="N579" s="486"/>
      <c r="O579" s="486"/>
      <c r="P579" s="486"/>
      <c r="Q579" s="486"/>
      <c r="R579" s="486"/>
      <c r="S579" s="486"/>
      <c r="T579" s="486"/>
      <c r="U579" s="486"/>
      <c r="V579" s="486"/>
      <c r="W579" s="486"/>
      <c r="X579" s="486"/>
      <c r="Y579" s="486"/>
      <c r="Z579" s="486"/>
    </row>
    <row r="580" spans="1:26" ht="15.75" customHeight="1" x14ac:dyDescent="0.2">
      <c r="A580" s="486"/>
      <c r="B580" s="486"/>
      <c r="C580" s="486"/>
      <c r="D580" s="486"/>
      <c r="E580" s="486"/>
      <c r="F580" s="486"/>
      <c r="G580" s="486"/>
      <c r="H580" s="486"/>
      <c r="I580" s="486"/>
      <c r="J580" s="486"/>
      <c r="K580" s="486"/>
      <c r="L580" s="486"/>
      <c r="M580" s="486"/>
      <c r="N580" s="486"/>
      <c r="O580" s="486"/>
      <c r="P580" s="486"/>
      <c r="Q580" s="486"/>
      <c r="R580" s="486"/>
      <c r="S580" s="486"/>
      <c r="T580" s="486"/>
      <c r="U580" s="486"/>
      <c r="V580" s="486"/>
      <c r="W580" s="486"/>
      <c r="X580" s="486"/>
      <c r="Y580" s="486"/>
      <c r="Z580" s="486"/>
    </row>
    <row r="581" spans="1:26" ht="15.75" customHeight="1" x14ac:dyDescent="0.2">
      <c r="A581" s="486"/>
      <c r="B581" s="486"/>
      <c r="C581" s="486"/>
      <c r="D581" s="486"/>
      <c r="E581" s="486"/>
      <c r="F581" s="486"/>
      <c r="G581" s="486"/>
      <c r="H581" s="486"/>
      <c r="I581" s="486"/>
      <c r="J581" s="486"/>
      <c r="K581" s="486"/>
      <c r="L581" s="486"/>
      <c r="M581" s="486"/>
      <c r="N581" s="486"/>
      <c r="O581" s="486"/>
      <c r="P581" s="486"/>
      <c r="Q581" s="486"/>
      <c r="R581" s="486"/>
      <c r="S581" s="486"/>
      <c r="T581" s="486"/>
      <c r="U581" s="486"/>
      <c r="V581" s="486"/>
      <c r="W581" s="486"/>
      <c r="X581" s="486"/>
      <c r="Y581" s="486"/>
      <c r="Z581" s="486"/>
    </row>
    <row r="582" spans="1:26" ht="15.75" customHeight="1" x14ac:dyDescent="0.2">
      <c r="A582" s="486"/>
      <c r="B582" s="486"/>
      <c r="C582" s="486"/>
      <c r="D582" s="486"/>
      <c r="E582" s="486"/>
      <c r="F582" s="486"/>
      <c r="G582" s="486"/>
      <c r="H582" s="486"/>
      <c r="I582" s="486"/>
      <c r="J582" s="486"/>
      <c r="K582" s="486"/>
      <c r="L582" s="486"/>
      <c r="M582" s="486"/>
      <c r="N582" s="486"/>
      <c r="O582" s="486"/>
      <c r="P582" s="486"/>
      <c r="Q582" s="486"/>
      <c r="R582" s="486"/>
      <c r="S582" s="486"/>
      <c r="T582" s="486"/>
      <c r="U582" s="486"/>
      <c r="V582" s="486"/>
      <c r="W582" s="486"/>
      <c r="X582" s="486"/>
      <c r="Y582" s="486"/>
      <c r="Z582" s="486"/>
    </row>
    <row r="583" spans="1:26" ht="15.75" customHeight="1" x14ac:dyDescent="0.2">
      <c r="A583" s="486"/>
      <c r="B583" s="486"/>
      <c r="C583" s="486"/>
      <c r="D583" s="486"/>
      <c r="E583" s="486"/>
      <c r="F583" s="486"/>
      <c r="G583" s="486"/>
      <c r="H583" s="486"/>
      <c r="I583" s="486"/>
      <c r="J583" s="486"/>
      <c r="K583" s="486"/>
      <c r="L583" s="486"/>
      <c r="M583" s="486"/>
      <c r="N583" s="486"/>
      <c r="O583" s="486"/>
      <c r="P583" s="486"/>
      <c r="Q583" s="486"/>
      <c r="R583" s="486"/>
      <c r="S583" s="486"/>
      <c r="T583" s="486"/>
      <c r="U583" s="486"/>
      <c r="V583" s="486"/>
      <c r="W583" s="486"/>
      <c r="X583" s="486"/>
      <c r="Y583" s="486"/>
      <c r="Z583" s="486"/>
    </row>
    <row r="584" spans="1:26" ht="15.75" customHeight="1" x14ac:dyDescent="0.2">
      <c r="A584" s="486"/>
      <c r="B584" s="486"/>
      <c r="C584" s="486"/>
      <c r="D584" s="486"/>
      <c r="E584" s="486"/>
      <c r="F584" s="486"/>
      <c r="G584" s="486"/>
      <c r="H584" s="486"/>
      <c r="I584" s="486"/>
      <c r="J584" s="486"/>
      <c r="K584" s="486"/>
      <c r="L584" s="486"/>
      <c r="M584" s="486"/>
      <c r="N584" s="486"/>
      <c r="O584" s="486"/>
      <c r="P584" s="486"/>
      <c r="Q584" s="486"/>
      <c r="R584" s="486"/>
      <c r="S584" s="486"/>
      <c r="T584" s="486"/>
      <c r="U584" s="486"/>
      <c r="V584" s="486"/>
      <c r="W584" s="486"/>
      <c r="X584" s="486"/>
      <c r="Y584" s="486"/>
      <c r="Z584" s="486"/>
    </row>
    <row r="585" spans="1:26" ht="15.75" customHeight="1" x14ac:dyDescent="0.2">
      <c r="A585" s="486"/>
      <c r="B585" s="486"/>
      <c r="C585" s="486"/>
      <c r="D585" s="486"/>
      <c r="E585" s="486"/>
      <c r="F585" s="486"/>
      <c r="G585" s="486"/>
      <c r="H585" s="486"/>
      <c r="I585" s="486"/>
      <c r="J585" s="486"/>
      <c r="K585" s="486"/>
      <c r="L585" s="486"/>
      <c r="M585" s="486"/>
      <c r="N585" s="486"/>
      <c r="O585" s="486"/>
      <c r="P585" s="486"/>
      <c r="Q585" s="486"/>
      <c r="R585" s="486"/>
      <c r="S585" s="486"/>
      <c r="T585" s="486"/>
      <c r="U585" s="486"/>
      <c r="V585" s="486"/>
      <c r="W585" s="486"/>
      <c r="X585" s="486"/>
      <c r="Y585" s="486"/>
      <c r="Z585" s="486"/>
    </row>
    <row r="586" spans="1:26" ht="15.75" customHeight="1" x14ac:dyDescent="0.2">
      <c r="A586" s="486"/>
      <c r="B586" s="486"/>
      <c r="C586" s="486"/>
      <c r="D586" s="486"/>
      <c r="E586" s="486"/>
      <c r="F586" s="486"/>
      <c r="G586" s="486"/>
      <c r="H586" s="486"/>
      <c r="I586" s="486"/>
      <c r="J586" s="486"/>
      <c r="K586" s="486"/>
      <c r="L586" s="486"/>
      <c r="M586" s="486"/>
      <c r="N586" s="486"/>
      <c r="O586" s="486"/>
      <c r="P586" s="486"/>
      <c r="Q586" s="486"/>
      <c r="R586" s="486"/>
      <c r="S586" s="486"/>
      <c r="T586" s="486"/>
      <c r="U586" s="486"/>
      <c r="V586" s="486"/>
      <c r="W586" s="486"/>
      <c r="X586" s="486"/>
      <c r="Y586" s="486"/>
      <c r="Z586" s="486"/>
    </row>
    <row r="587" spans="1:26" ht="15.75" customHeight="1" x14ac:dyDescent="0.2">
      <c r="A587" s="486"/>
      <c r="B587" s="486"/>
      <c r="C587" s="486"/>
      <c r="D587" s="486"/>
      <c r="E587" s="486"/>
      <c r="F587" s="486"/>
      <c r="G587" s="486"/>
      <c r="H587" s="486"/>
      <c r="I587" s="486"/>
      <c r="J587" s="486"/>
      <c r="K587" s="486"/>
      <c r="L587" s="486"/>
      <c r="M587" s="486"/>
      <c r="N587" s="486"/>
      <c r="O587" s="486"/>
      <c r="P587" s="486"/>
      <c r="Q587" s="486"/>
      <c r="R587" s="486"/>
      <c r="S587" s="486"/>
      <c r="T587" s="486"/>
      <c r="U587" s="486"/>
      <c r="V587" s="486"/>
      <c r="W587" s="486"/>
      <c r="X587" s="486"/>
      <c r="Y587" s="486"/>
      <c r="Z587" s="486"/>
    </row>
    <row r="588" spans="1:26" ht="15.75" customHeight="1" x14ac:dyDescent="0.2">
      <c r="A588" s="486"/>
      <c r="B588" s="486"/>
      <c r="C588" s="486"/>
      <c r="D588" s="486"/>
      <c r="E588" s="486"/>
      <c r="F588" s="486"/>
      <c r="G588" s="486"/>
      <c r="H588" s="486"/>
      <c r="I588" s="486"/>
      <c r="J588" s="486"/>
      <c r="K588" s="486"/>
      <c r="L588" s="486"/>
      <c r="M588" s="486"/>
      <c r="N588" s="486"/>
      <c r="O588" s="486"/>
      <c r="P588" s="486"/>
      <c r="Q588" s="486"/>
      <c r="R588" s="486"/>
      <c r="S588" s="486"/>
      <c r="T588" s="486"/>
      <c r="U588" s="486"/>
      <c r="V588" s="486"/>
      <c r="W588" s="486"/>
      <c r="X588" s="486"/>
      <c r="Y588" s="486"/>
      <c r="Z588" s="486"/>
    </row>
    <row r="589" spans="1:26" ht="15.75" customHeight="1" x14ac:dyDescent="0.2">
      <c r="A589" s="486"/>
      <c r="B589" s="486"/>
      <c r="C589" s="486"/>
      <c r="D589" s="486"/>
      <c r="E589" s="486"/>
      <c r="F589" s="486"/>
      <c r="G589" s="486"/>
      <c r="H589" s="486"/>
      <c r="I589" s="486"/>
      <c r="J589" s="486"/>
      <c r="K589" s="486"/>
      <c r="L589" s="486"/>
      <c r="M589" s="486"/>
      <c r="N589" s="486"/>
      <c r="O589" s="486"/>
      <c r="P589" s="486"/>
      <c r="Q589" s="486"/>
      <c r="R589" s="486"/>
      <c r="S589" s="486"/>
      <c r="T589" s="486"/>
      <c r="U589" s="486"/>
      <c r="V589" s="486"/>
      <c r="W589" s="486"/>
      <c r="X589" s="486"/>
      <c r="Y589" s="486"/>
      <c r="Z589" s="486"/>
    </row>
    <row r="590" spans="1:26" ht="15.75" customHeight="1" x14ac:dyDescent="0.2">
      <c r="A590" s="486"/>
      <c r="B590" s="486"/>
      <c r="C590" s="486"/>
      <c r="D590" s="486"/>
      <c r="E590" s="486"/>
      <c r="F590" s="486"/>
      <c r="G590" s="486"/>
      <c r="H590" s="486"/>
      <c r="I590" s="486"/>
      <c r="J590" s="486"/>
      <c r="K590" s="486"/>
      <c r="L590" s="486"/>
      <c r="M590" s="486"/>
      <c r="N590" s="486"/>
      <c r="O590" s="486"/>
      <c r="P590" s="486"/>
      <c r="Q590" s="486"/>
      <c r="R590" s="486"/>
      <c r="S590" s="486"/>
      <c r="T590" s="486"/>
      <c r="U590" s="486"/>
      <c r="V590" s="486"/>
      <c r="W590" s="486"/>
      <c r="X590" s="486"/>
      <c r="Y590" s="486"/>
      <c r="Z590" s="486"/>
    </row>
    <row r="591" spans="1:26" ht="15.75" customHeight="1" x14ac:dyDescent="0.2">
      <c r="A591" s="486"/>
      <c r="B591" s="486"/>
      <c r="C591" s="486"/>
      <c r="D591" s="486"/>
      <c r="E591" s="486"/>
      <c r="F591" s="486"/>
      <c r="G591" s="486"/>
      <c r="H591" s="486"/>
      <c r="I591" s="486"/>
      <c r="J591" s="486"/>
      <c r="K591" s="486"/>
      <c r="L591" s="486"/>
      <c r="M591" s="486"/>
      <c r="N591" s="486"/>
      <c r="O591" s="486"/>
      <c r="P591" s="486"/>
      <c r="Q591" s="486"/>
      <c r="R591" s="486"/>
      <c r="S591" s="486"/>
      <c r="T591" s="486"/>
      <c r="U591" s="486"/>
      <c r="V591" s="486"/>
      <c r="W591" s="486"/>
      <c r="X591" s="486"/>
      <c r="Y591" s="486"/>
      <c r="Z591" s="486"/>
    </row>
    <row r="592" spans="1:26" ht="15.75" customHeight="1" x14ac:dyDescent="0.2">
      <c r="A592" s="486"/>
      <c r="B592" s="486"/>
      <c r="C592" s="486"/>
      <c r="D592" s="486"/>
      <c r="E592" s="486"/>
      <c r="F592" s="486"/>
      <c r="G592" s="486"/>
      <c r="H592" s="486"/>
      <c r="I592" s="486"/>
      <c r="J592" s="486"/>
      <c r="K592" s="486"/>
      <c r="L592" s="486"/>
      <c r="M592" s="486"/>
      <c r="N592" s="486"/>
      <c r="O592" s="486"/>
      <c r="P592" s="486"/>
      <c r="Q592" s="486"/>
      <c r="R592" s="486"/>
      <c r="S592" s="486"/>
      <c r="T592" s="486"/>
      <c r="U592" s="486"/>
      <c r="V592" s="486"/>
      <c r="W592" s="486"/>
      <c r="X592" s="486"/>
      <c r="Y592" s="486"/>
      <c r="Z592" s="486"/>
    </row>
    <row r="593" spans="1:26" ht="15.75" customHeight="1" x14ac:dyDescent="0.2">
      <c r="A593" s="486"/>
      <c r="B593" s="486"/>
      <c r="C593" s="486"/>
      <c r="D593" s="486"/>
      <c r="E593" s="486"/>
      <c r="F593" s="486"/>
      <c r="G593" s="486"/>
      <c r="H593" s="486"/>
      <c r="I593" s="486"/>
      <c r="J593" s="486"/>
      <c r="K593" s="486"/>
      <c r="L593" s="486"/>
      <c r="M593" s="486"/>
      <c r="N593" s="486"/>
      <c r="O593" s="486"/>
      <c r="P593" s="486"/>
      <c r="Q593" s="486"/>
      <c r="R593" s="486"/>
      <c r="S593" s="486"/>
      <c r="T593" s="486"/>
      <c r="U593" s="486"/>
      <c r="V593" s="486"/>
      <c r="W593" s="486"/>
      <c r="X593" s="486"/>
      <c r="Y593" s="486"/>
      <c r="Z593" s="486"/>
    </row>
    <row r="594" spans="1:26" ht="15.75" customHeight="1" x14ac:dyDescent="0.2">
      <c r="A594" s="486"/>
      <c r="B594" s="486"/>
      <c r="C594" s="486"/>
      <c r="D594" s="486"/>
      <c r="E594" s="486"/>
      <c r="F594" s="486"/>
      <c r="G594" s="486"/>
      <c r="H594" s="486"/>
      <c r="I594" s="486"/>
      <c r="J594" s="486"/>
      <c r="K594" s="486"/>
      <c r="L594" s="486"/>
      <c r="M594" s="486"/>
      <c r="N594" s="486"/>
      <c r="O594" s="486"/>
      <c r="P594" s="486"/>
      <c r="Q594" s="486"/>
      <c r="R594" s="486"/>
      <c r="S594" s="486"/>
      <c r="T594" s="486"/>
      <c r="U594" s="486"/>
      <c r="V594" s="486"/>
      <c r="W594" s="486"/>
      <c r="X594" s="486"/>
      <c r="Y594" s="486"/>
      <c r="Z594" s="486"/>
    </row>
    <row r="595" spans="1:26" ht="15.75" customHeight="1" x14ac:dyDescent="0.2">
      <c r="A595" s="486"/>
      <c r="B595" s="486"/>
      <c r="C595" s="486"/>
      <c r="D595" s="486"/>
      <c r="E595" s="486"/>
      <c r="F595" s="486"/>
      <c r="G595" s="486"/>
      <c r="H595" s="486"/>
      <c r="I595" s="486"/>
      <c r="J595" s="486"/>
      <c r="K595" s="486"/>
      <c r="L595" s="486"/>
      <c r="M595" s="486"/>
      <c r="N595" s="486"/>
      <c r="O595" s="486"/>
      <c r="P595" s="486"/>
      <c r="Q595" s="486"/>
      <c r="R595" s="486"/>
      <c r="S595" s="486"/>
      <c r="T595" s="486"/>
      <c r="U595" s="486"/>
      <c r="V595" s="486"/>
      <c r="W595" s="486"/>
      <c r="X595" s="486"/>
      <c r="Y595" s="486"/>
      <c r="Z595" s="486"/>
    </row>
    <row r="596" spans="1:26" ht="15.75" customHeight="1" x14ac:dyDescent="0.2">
      <c r="A596" s="486"/>
      <c r="B596" s="486"/>
      <c r="C596" s="486"/>
      <c r="D596" s="486"/>
      <c r="E596" s="486"/>
      <c r="F596" s="486"/>
      <c r="G596" s="486"/>
      <c r="H596" s="486"/>
      <c r="I596" s="486"/>
      <c r="J596" s="486"/>
      <c r="K596" s="486"/>
      <c r="L596" s="486"/>
      <c r="M596" s="486"/>
      <c r="N596" s="486"/>
      <c r="O596" s="486"/>
      <c r="P596" s="486"/>
      <c r="Q596" s="486"/>
      <c r="R596" s="486"/>
      <c r="S596" s="486"/>
      <c r="T596" s="486"/>
      <c r="U596" s="486"/>
      <c r="V596" s="486"/>
      <c r="W596" s="486"/>
      <c r="X596" s="486"/>
      <c r="Y596" s="486"/>
      <c r="Z596" s="486"/>
    </row>
    <row r="597" spans="1:26" ht="15.75" customHeight="1" x14ac:dyDescent="0.2">
      <c r="A597" s="486"/>
      <c r="B597" s="486"/>
      <c r="C597" s="486"/>
      <c r="D597" s="486"/>
      <c r="E597" s="486"/>
      <c r="F597" s="486"/>
      <c r="G597" s="486"/>
      <c r="H597" s="486"/>
      <c r="I597" s="486"/>
      <c r="J597" s="486"/>
      <c r="K597" s="486"/>
      <c r="L597" s="486"/>
      <c r="M597" s="486"/>
      <c r="N597" s="486"/>
      <c r="O597" s="486"/>
      <c r="P597" s="486"/>
      <c r="Q597" s="486"/>
      <c r="R597" s="486"/>
      <c r="S597" s="486"/>
      <c r="T597" s="486"/>
      <c r="U597" s="486"/>
      <c r="V597" s="486"/>
      <c r="W597" s="486"/>
      <c r="X597" s="486"/>
      <c r="Y597" s="486"/>
      <c r="Z597" s="486"/>
    </row>
    <row r="598" spans="1:26" ht="15.75" customHeight="1" x14ac:dyDescent="0.2">
      <c r="A598" s="486"/>
      <c r="B598" s="486"/>
      <c r="C598" s="486"/>
      <c r="D598" s="486"/>
      <c r="E598" s="486"/>
      <c r="F598" s="486"/>
      <c r="G598" s="486"/>
      <c r="H598" s="486"/>
      <c r="I598" s="486"/>
      <c r="J598" s="486"/>
      <c r="K598" s="486"/>
      <c r="L598" s="486"/>
      <c r="M598" s="486"/>
      <c r="N598" s="486"/>
      <c r="O598" s="486"/>
      <c r="P598" s="486"/>
      <c r="Q598" s="486"/>
      <c r="R598" s="486"/>
      <c r="S598" s="486"/>
      <c r="T598" s="486"/>
      <c r="U598" s="486"/>
      <c r="V598" s="486"/>
      <c r="W598" s="486"/>
      <c r="X598" s="486"/>
      <c r="Y598" s="486"/>
      <c r="Z598" s="486"/>
    </row>
    <row r="599" spans="1:26" ht="15.75" customHeight="1" x14ac:dyDescent="0.2">
      <c r="A599" s="486"/>
      <c r="B599" s="486"/>
      <c r="C599" s="486"/>
      <c r="D599" s="486"/>
      <c r="E599" s="486"/>
      <c r="F599" s="486"/>
      <c r="G599" s="486"/>
      <c r="H599" s="486"/>
      <c r="I599" s="486"/>
      <c r="J599" s="486"/>
      <c r="K599" s="486"/>
      <c r="L599" s="486"/>
      <c r="M599" s="486"/>
      <c r="N599" s="486"/>
      <c r="O599" s="486"/>
      <c r="P599" s="486"/>
      <c r="Q599" s="486"/>
      <c r="R599" s="486"/>
      <c r="S599" s="486"/>
      <c r="T599" s="486"/>
      <c r="U599" s="486"/>
      <c r="V599" s="486"/>
      <c r="W599" s="486"/>
      <c r="X599" s="486"/>
      <c r="Y599" s="486"/>
      <c r="Z599" s="486"/>
    </row>
    <row r="600" spans="1:26" ht="15.75" customHeight="1" x14ac:dyDescent="0.2">
      <c r="A600" s="486"/>
      <c r="B600" s="486"/>
      <c r="C600" s="486"/>
      <c r="D600" s="486"/>
      <c r="E600" s="486"/>
      <c r="F600" s="486"/>
      <c r="G600" s="486"/>
      <c r="H600" s="486"/>
      <c r="I600" s="486"/>
      <c r="J600" s="486"/>
      <c r="K600" s="486"/>
      <c r="L600" s="486"/>
      <c r="M600" s="486"/>
      <c r="N600" s="486"/>
      <c r="O600" s="486"/>
      <c r="P600" s="486"/>
      <c r="Q600" s="486"/>
      <c r="R600" s="486"/>
      <c r="S600" s="486"/>
      <c r="T600" s="486"/>
      <c r="U600" s="486"/>
      <c r="V600" s="486"/>
      <c r="W600" s="486"/>
      <c r="X600" s="486"/>
      <c r="Y600" s="486"/>
      <c r="Z600" s="486"/>
    </row>
    <row r="601" spans="1:26" ht="15.75" customHeight="1" x14ac:dyDescent="0.2">
      <c r="A601" s="486"/>
      <c r="B601" s="486"/>
      <c r="C601" s="486"/>
      <c r="D601" s="486"/>
      <c r="E601" s="486"/>
      <c r="F601" s="486"/>
      <c r="G601" s="486"/>
      <c r="H601" s="486"/>
      <c r="I601" s="486"/>
      <c r="J601" s="486"/>
      <c r="K601" s="486"/>
      <c r="L601" s="486"/>
      <c r="M601" s="486"/>
      <c r="N601" s="486"/>
      <c r="O601" s="486"/>
      <c r="P601" s="486"/>
      <c r="Q601" s="486"/>
      <c r="R601" s="486"/>
      <c r="S601" s="486"/>
      <c r="T601" s="486"/>
      <c r="U601" s="486"/>
      <c r="V601" s="486"/>
      <c r="W601" s="486"/>
      <c r="X601" s="486"/>
      <c r="Y601" s="486"/>
      <c r="Z601" s="486"/>
    </row>
    <row r="602" spans="1:26" ht="15.75" customHeight="1" x14ac:dyDescent="0.2">
      <c r="A602" s="486"/>
      <c r="B602" s="486"/>
      <c r="C602" s="486"/>
      <c r="D602" s="486"/>
      <c r="E602" s="486"/>
      <c r="F602" s="486"/>
      <c r="G602" s="486"/>
      <c r="H602" s="486"/>
      <c r="I602" s="486"/>
      <c r="J602" s="486"/>
      <c r="K602" s="486"/>
      <c r="L602" s="486"/>
      <c r="M602" s="486"/>
      <c r="N602" s="486"/>
      <c r="O602" s="486"/>
      <c r="P602" s="486"/>
      <c r="Q602" s="486"/>
      <c r="R602" s="486"/>
      <c r="S602" s="486"/>
      <c r="T602" s="486"/>
      <c r="U602" s="486"/>
      <c r="V602" s="486"/>
      <c r="W602" s="486"/>
      <c r="X602" s="486"/>
      <c r="Y602" s="486"/>
      <c r="Z602" s="486"/>
    </row>
    <row r="603" spans="1:26" ht="15.75" customHeight="1" x14ac:dyDescent="0.2">
      <c r="A603" s="486"/>
      <c r="B603" s="486"/>
      <c r="C603" s="486"/>
      <c r="D603" s="486"/>
      <c r="E603" s="486"/>
      <c r="F603" s="486"/>
      <c r="G603" s="486"/>
      <c r="H603" s="486"/>
      <c r="I603" s="486"/>
      <c r="J603" s="486"/>
      <c r="K603" s="486"/>
      <c r="L603" s="486"/>
      <c r="M603" s="486"/>
      <c r="N603" s="486"/>
      <c r="O603" s="486"/>
      <c r="P603" s="486"/>
      <c r="Q603" s="486"/>
      <c r="R603" s="486"/>
      <c r="S603" s="486"/>
      <c r="T603" s="486"/>
      <c r="U603" s="486"/>
      <c r="V603" s="486"/>
      <c r="W603" s="486"/>
      <c r="X603" s="486"/>
      <c r="Y603" s="486"/>
      <c r="Z603" s="486"/>
    </row>
    <row r="604" spans="1:26" ht="15.75" customHeight="1" x14ac:dyDescent="0.2">
      <c r="A604" s="486"/>
      <c r="B604" s="486"/>
      <c r="C604" s="486"/>
      <c r="D604" s="486"/>
      <c r="E604" s="486"/>
      <c r="F604" s="486"/>
      <c r="G604" s="486"/>
      <c r="H604" s="486"/>
      <c r="I604" s="486"/>
      <c r="J604" s="486"/>
      <c r="K604" s="486"/>
      <c r="L604" s="486"/>
      <c r="M604" s="486"/>
      <c r="N604" s="486"/>
      <c r="O604" s="486"/>
      <c r="P604" s="486"/>
      <c r="Q604" s="486"/>
      <c r="R604" s="486"/>
      <c r="S604" s="486"/>
      <c r="T604" s="486"/>
      <c r="U604" s="486"/>
      <c r="V604" s="486"/>
      <c r="W604" s="486"/>
      <c r="X604" s="486"/>
      <c r="Y604" s="486"/>
      <c r="Z604" s="486"/>
    </row>
    <row r="605" spans="1:26" ht="15.75" customHeight="1" x14ac:dyDescent="0.2">
      <c r="A605" s="486"/>
      <c r="B605" s="486"/>
      <c r="C605" s="486"/>
      <c r="D605" s="486"/>
      <c r="E605" s="486"/>
      <c r="F605" s="486"/>
      <c r="G605" s="486"/>
      <c r="H605" s="486"/>
      <c r="I605" s="486"/>
      <c r="J605" s="486"/>
      <c r="K605" s="486"/>
      <c r="L605" s="486"/>
      <c r="M605" s="486"/>
      <c r="N605" s="486"/>
      <c r="O605" s="486"/>
      <c r="P605" s="486"/>
      <c r="Q605" s="486"/>
      <c r="R605" s="486"/>
      <c r="S605" s="486"/>
      <c r="T605" s="486"/>
      <c r="U605" s="486"/>
      <c r="V605" s="486"/>
      <c r="W605" s="486"/>
      <c r="X605" s="486"/>
      <c r="Y605" s="486"/>
      <c r="Z605" s="486"/>
    </row>
    <row r="606" spans="1:26" ht="15.75" customHeight="1" x14ac:dyDescent="0.2">
      <c r="A606" s="486"/>
      <c r="B606" s="486"/>
      <c r="C606" s="486"/>
      <c r="D606" s="486"/>
      <c r="E606" s="486"/>
      <c r="F606" s="486"/>
      <c r="G606" s="486"/>
      <c r="H606" s="486"/>
      <c r="I606" s="486"/>
      <c r="J606" s="486"/>
      <c r="K606" s="486"/>
      <c r="L606" s="486"/>
      <c r="M606" s="486"/>
      <c r="N606" s="486"/>
      <c r="O606" s="486"/>
      <c r="P606" s="486"/>
      <c r="Q606" s="486"/>
      <c r="R606" s="486"/>
      <c r="S606" s="486"/>
      <c r="T606" s="486"/>
      <c r="U606" s="486"/>
      <c r="V606" s="486"/>
      <c r="W606" s="486"/>
      <c r="X606" s="486"/>
      <c r="Y606" s="486"/>
      <c r="Z606" s="486"/>
    </row>
    <row r="607" spans="1:26" ht="15.75" customHeight="1" x14ac:dyDescent="0.2">
      <c r="A607" s="486"/>
      <c r="B607" s="486"/>
      <c r="C607" s="486"/>
      <c r="D607" s="486"/>
      <c r="E607" s="486"/>
      <c r="F607" s="486"/>
      <c r="G607" s="486"/>
      <c r="H607" s="486"/>
      <c r="I607" s="486"/>
      <c r="J607" s="486"/>
      <c r="K607" s="486"/>
      <c r="L607" s="486"/>
      <c r="M607" s="486"/>
      <c r="N607" s="486"/>
      <c r="O607" s="486"/>
      <c r="P607" s="486"/>
      <c r="Q607" s="486"/>
      <c r="R607" s="486"/>
      <c r="S607" s="486"/>
      <c r="T607" s="486"/>
      <c r="U607" s="486"/>
      <c r="V607" s="486"/>
      <c r="W607" s="486"/>
      <c r="X607" s="486"/>
      <c r="Y607" s="486"/>
      <c r="Z607" s="486"/>
    </row>
    <row r="608" spans="1:26" ht="15.75" customHeight="1" x14ac:dyDescent="0.2">
      <c r="A608" s="486"/>
      <c r="B608" s="486"/>
      <c r="C608" s="486"/>
      <c r="D608" s="486"/>
      <c r="E608" s="486"/>
      <c r="F608" s="486"/>
      <c r="G608" s="486"/>
      <c r="H608" s="486"/>
      <c r="I608" s="486"/>
      <c r="J608" s="486"/>
      <c r="K608" s="486"/>
      <c r="L608" s="486"/>
      <c r="M608" s="486"/>
      <c r="N608" s="486"/>
      <c r="O608" s="486"/>
      <c r="P608" s="486"/>
      <c r="Q608" s="486"/>
      <c r="R608" s="486"/>
      <c r="S608" s="486"/>
      <c r="T608" s="486"/>
      <c r="U608" s="486"/>
      <c r="V608" s="486"/>
      <c r="W608" s="486"/>
      <c r="X608" s="486"/>
      <c r="Y608" s="486"/>
      <c r="Z608" s="486"/>
    </row>
    <row r="609" spans="1:26" ht="15.75" customHeight="1" x14ac:dyDescent="0.2">
      <c r="A609" s="486"/>
      <c r="B609" s="486"/>
      <c r="C609" s="486"/>
      <c r="D609" s="486"/>
      <c r="E609" s="486"/>
      <c r="F609" s="486"/>
      <c r="G609" s="486"/>
      <c r="H609" s="486"/>
      <c r="I609" s="486"/>
      <c r="J609" s="486"/>
      <c r="K609" s="486"/>
      <c r="L609" s="486"/>
      <c r="M609" s="486"/>
      <c r="N609" s="486"/>
      <c r="O609" s="486"/>
      <c r="P609" s="486"/>
      <c r="Q609" s="486"/>
      <c r="R609" s="486"/>
      <c r="S609" s="486"/>
      <c r="T609" s="486"/>
      <c r="U609" s="486"/>
      <c r="V609" s="486"/>
      <c r="W609" s="486"/>
      <c r="X609" s="486"/>
      <c r="Y609" s="486"/>
      <c r="Z609" s="486"/>
    </row>
    <row r="610" spans="1:26" ht="15.75" customHeight="1" x14ac:dyDescent="0.2">
      <c r="A610" s="486"/>
      <c r="B610" s="486"/>
      <c r="C610" s="486"/>
      <c r="D610" s="486"/>
      <c r="E610" s="486"/>
      <c r="F610" s="486"/>
      <c r="G610" s="486"/>
      <c r="H610" s="486"/>
      <c r="I610" s="486"/>
      <c r="J610" s="486"/>
      <c r="K610" s="486"/>
      <c r="L610" s="486"/>
      <c r="M610" s="486"/>
      <c r="N610" s="486"/>
      <c r="O610" s="486"/>
      <c r="P610" s="486"/>
      <c r="Q610" s="486"/>
      <c r="R610" s="486"/>
      <c r="S610" s="486"/>
      <c r="T610" s="486"/>
      <c r="U610" s="486"/>
      <c r="V610" s="486"/>
      <c r="W610" s="486"/>
      <c r="X610" s="486"/>
      <c r="Y610" s="486"/>
      <c r="Z610" s="486"/>
    </row>
    <row r="611" spans="1:26" ht="15.75" customHeight="1" x14ac:dyDescent="0.2">
      <c r="A611" s="486"/>
      <c r="B611" s="486"/>
      <c r="C611" s="486"/>
      <c r="D611" s="486"/>
      <c r="E611" s="486"/>
      <c r="F611" s="486"/>
      <c r="G611" s="486"/>
      <c r="H611" s="486"/>
      <c r="I611" s="486"/>
      <c r="J611" s="486"/>
      <c r="K611" s="486"/>
      <c r="L611" s="486"/>
      <c r="M611" s="486"/>
      <c r="N611" s="486"/>
      <c r="O611" s="486"/>
      <c r="P611" s="486"/>
      <c r="Q611" s="486"/>
      <c r="R611" s="486"/>
      <c r="S611" s="486"/>
      <c r="T611" s="486"/>
      <c r="U611" s="486"/>
      <c r="V611" s="486"/>
      <c r="W611" s="486"/>
      <c r="X611" s="486"/>
      <c r="Y611" s="486"/>
      <c r="Z611" s="486"/>
    </row>
    <row r="612" spans="1:26" ht="15.75" customHeight="1" x14ac:dyDescent="0.2">
      <c r="A612" s="486"/>
      <c r="B612" s="486"/>
      <c r="C612" s="486"/>
      <c r="D612" s="486"/>
      <c r="E612" s="486"/>
      <c r="F612" s="486"/>
      <c r="G612" s="486"/>
      <c r="H612" s="486"/>
      <c r="I612" s="486"/>
      <c r="J612" s="486"/>
      <c r="K612" s="486"/>
      <c r="L612" s="486"/>
      <c r="M612" s="486"/>
      <c r="N612" s="486"/>
      <c r="O612" s="486"/>
      <c r="P612" s="486"/>
      <c r="Q612" s="486"/>
      <c r="R612" s="486"/>
      <c r="S612" s="486"/>
      <c r="T612" s="486"/>
      <c r="U612" s="486"/>
      <c r="V612" s="486"/>
      <c r="W612" s="486"/>
      <c r="X612" s="486"/>
      <c r="Y612" s="486"/>
      <c r="Z612" s="486"/>
    </row>
    <row r="613" spans="1:26" ht="15.75" customHeight="1" x14ac:dyDescent="0.2">
      <c r="A613" s="486"/>
      <c r="B613" s="486"/>
      <c r="C613" s="486"/>
      <c r="D613" s="486"/>
      <c r="E613" s="486"/>
      <c r="F613" s="486"/>
      <c r="G613" s="486"/>
      <c r="H613" s="486"/>
      <c r="I613" s="486"/>
      <c r="J613" s="486"/>
      <c r="K613" s="486"/>
      <c r="L613" s="486"/>
      <c r="M613" s="486"/>
      <c r="N613" s="486"/>
      <c r="O613" s="486"/>
      <c r="P613" s="486"/>
      <c r="Q613" s="486"/>
      <c r="R613" s="486"/>
      <c r="S613" s="486"/>
      <c r="T613" s="486"/>
      <c r="U613" s="486"/>
      <c r="V613" s="486"/>
      <c r="W613" s="486"/>
      <c r="X613" s="486"/>
      <c r="Y613" s="486"/>
      <c r="Z613" s="486"/>
    </row>
    <row r="614" spans="1:26" ht="15.75" customHeight="1" x14ac:dyDescent="0.2">
      <c r="A614" s="486"/>
      <c r="B614" s="486"/>
      <c r="C614" s="486"/>
      <c r="D614" s="486"/>
      <c r="E614" s="486"/>
      <c r="F614" s="486"/>
      <c r="G614" s="486"/>
      <c r="H614" s="486"/>
      <c r="I614" s="486"/>
      <c r="J614" s="486"/>
      <c r="K614" s="486"/>
      <c r="L614" s="486"/>
      <c r="M614" s="486"/>
      <c r="N614" s="486"/>
      <c r="O614" s="486"/>
      <c r="P614" s="486"/>
      <c r="Q614" s="486"/>
      <c r="R614" s="486"/>
      <c r="S614" s="486"/>
      <c r="T614" s="486"/>
      <c r="U614" s="486"/>
      <c r="V614" s="486"/>
      <c r="W614" s="486"/>
      <c r="X614" s="486"/>
      <c r="Y614" s="486"/>
      <c r="Z614" s="486"/>
    </row>
    <row r="615" spans="1:26" ht="15.75" customHeight="1" x14ac:dyDescent="0.2">
      <c r="A615" s="486"/>
      <c r="B615" s="486"/>
      <c r="C615" s="486"/>
      <c r="D615" s="486"/>
      <c r="E615" s="486"/>
      <c r="F615" s="486"/>
      <c r="G615" s="486"/>
      <c r="H615" s="486"/>
      <c r="I615" s="486"/>
      <c r="J615" s="486"/>
      <c r="K615" s="486"/>
      <c r="L615" s="486"/>
      <c r="M615" s="486"/>
      <c r="N615" s="486"/>
      <c r="O615" s="486"/>
      <c r="P615" s="486"/>
      <c r="Q615" s="486"/>
      <c r="R615" s="486"/>
      <c r="S615" s="486"/>
      <c r="T615" s="486"/>
      <c r="U615" s="486"/>
      <c r="V615" s="486"/>
      <c r="W615" s="486"/>
      <c r="X615" s="486"/>
      <c r="Y615" s="486"/>
      <c r="Z615" s="486"/>
    </row>
    <row r="616" spans="1:26" ht="15.75" customHeight="1" x14ac:dyDescent="0.2">
      <c r="A616" s="486"/>
      <c r="B616" s="486"/>
      <c r="C616" s="486"/>
      <c r="D616" s="486"/>
      <c r="E616" s="486"/>
      <c r="F616" s="486"/>
      <c r="G616" s="486"/>
      <c r="H616" s="486"/>
      <c r="I616" s="486"/>
      <c r="J616" s="486"/>
      <c r="K616" s="486"/>
      <c r="L616" s="486"/>
      <c r="M616" s="486"/>
      <c r="N616" s="486"/>
      <c r="O616" s="486"/>
      <c r="P616" s="486"/>
      <c r="Q616" s="486"/>
      <c r="R616" s="486"/>
      <c r="S616" s="486"/>
      <c r="T616" s="486"/>
      <c r="U616" s="486"/>
      <c r="V616" s="486"/>
      <c r="W616" s="486"/>
      <c r="X616" s="486"/>
      <c r="Y616" s="486"/>
      <c r="Z616" s="486"/>
    </row>
    <row r="617" spans="1:26" ht="15.75" customHeight="1" x14ac:dyDescent="0.2">
      <c r="A617" s="486"/>
      <c r="B617" s="486"/>
      <c r="C617" s="486"/>
      <c r="D617" s="486"/>
      <c r="E617" s="486"/>
      <c r="F617" s="486"/>
      <c r="G617" s="486"/>
      <c r="H617" s="486"/>
      <c r="I617" s="486"/>
      <c r="J617" s="486"/>
      <c r="K617" s="486"/>
      <c r="L617" s="486"/>
      <c r="M617" s="486"/>
      <c r="N617" s="486"/>
      <c r="O617" s="486"/>
      <c r="P617" s="486"/>
      <c r="Q617" s="486"/>
      <c r="R617" s="486"/>
      <c r="S617" s="486"/>
      <c r="T617" s="486"/>
      <c r="U617" s="486"/>
      <c r="V617" s="486"/>
      <c r="W617" s="486"/>
      <c r="X617" s="486"/>
      <c r="Y617" s="486"/>
      <c r="Z617" s="486"/>
    </row>
    <row r="618" spans="1:26" ht="15.75" customHeight="1" x14ac:dyDescent="0.2">
      <c r="A618" s="486"/>
      <c r="B618" s="486"/>
      <c r="C618" s="486"/>
      <c r="D618" s="486"/>
      <c r="E618" s="486"/>
      <c r="F618" s="486"/>
      <c r="G618" s="486"/>
      <c r="H618" s="486"/>
      <c r="I618" s="486"/>
      <c r="J618" s="486"/>
      <c r="K618" s="486"/>
      <c r="L618" s="486"/>
      <c r="M618" s="486"/>
      <c r="N618" s="486"/>
      <c r="O618" s="486"/>
      <c r="P618" s="486"/>
      <c r="Q618" s="486"/>
      <c r="R618" s="486"/>
      <c r="S618" s="486"/>
      <c r="T618" s="486"/>
      <c r="U618" s="486"/>
      <c r="V618" s="486"/>
      <c r="W618" s="486"/>
      <c r="X618" s="486"/>
      <c r="Y618" s="486"/>
      <c r="Z618" s="486"/>
    </row>
    <row r="619" spans="1:26" ht="15.75" customHeight="1" x14ac:dyDescent="0.2">
      <c r="A619" s="486"/>
      <c r="B619" s="486"/>
      <c r="C619" s="486"/>
      <c r="D619" s="486"/>
      <c r="E619" s="486"/>
      <c r="F619" s="486"/>
      <c r="G619" s="486"/>
      <c r="H619" s="486"/>
      <c r="I619" s="486"/>
      <c r="J619" s="486"/>
      <c r="K619" s="486"/>
      <c r="L619" s="486"/>
      <c r="M619" s="486"/>
      <c r="N619" s="486"/>
      <c r="O619" s="486"/>
      <c r="P619" s="486"/>
      <c r="Q619" s="486"/>
      <c r="R619" s="486"/>
      <c r="S619" s="486"/>
      <c r="T619" s="486"/>
      <c r="U619" s="486"/>
      <c r="V619" s="486"/>
      <c r="W619" s="486"/>
      <c r="X619" s="486"/>
      <c r="Y619" s="486"/>
      <c r="Z619" s="486"/>
    </row>
    <row r="620" spans="1:26" ht="15.75" customHeight="1" x14ac:dyDescent="0.2">
      <c r="A620" s="486"/>
      <c r="B620" s="486"/>
      <c r="C620" s="486"/>
      <c r="D620" s="486"/>
      <c r="E620" s="486"/>
      <c r="F620" s="486"/>
      <c r="G620" s="486"/>
      <c r="H620" s="486"/>
      <c r="I620" s="486"/>
      <c r="J620" s="486"/>
      <c r="K620" s="486"/>
      <c r="L620" s="486"/>
      <c r="M620" s="486"/>
      <c r="N620" s="486"/>
      <c r="O620" s="486"/>
      <c r="P620" s="486"/>
      <c r="Q620" s="486"/>
      <c r="R620" s="486"/>
      <c r="S620" s="486"/>
      <c r="T620" s="486"/>
      <c r="U620" s="486"/>
      <c r="V620" s="486"/>
      <c r="W620" s="486"/>
      <c r="X620" s="486"/>
      <c r="Y620" s="486"/>
      <c r="Z620" s="486"/>
    </row>
    <row r="621" spans="1:26" ht="15.75" customHeight="1" x14ac:dyDescent="0.2">
      <c r="A621" s="486"/>
      <c r="B621" s="486"/>
      <c r="C621" s="486"/>
      <c r="D621" s="486"/>
      <c r="E621" s="486"/>
      <c r="F621" s="486"/>
      <c r="G621" s="486"/>
      <c r="H621" s="486"/>
      <c r="I621" s="486"/>
      <c r="J621" s="486"/>
      <c r="K621" s="486"/>
      <c r="L621" s="486"/>
      <c r="M621" s="486"/>
      <c r="N621" s="486"/>
      <c r="O621" s="486"/>
      <c r="P621" s="486"/>
      <c r="Q621" s="486"/>
      <c r="R621" s="486"/>
      <c r="S621" s="486"/>
      <c r="T621" s="486"/>
      <c r="U621" s="486"/>
      <c r="V621" s="486"/>
      <c r="W621" s="486"/>
      <c r="X621" s="486"/>
      <c r="Y621" s="486"/>
      <c r="Z621" s="486"/>
    </row>
    <row r="622" spans="1:26" ht="15.75" customHeight="1" x14ac:dyDescent="0.2">
      <c r="A622" s="486"/>
      <c r="B622" s="486"/>
      <c r="C622" s="486"/>
      <c r="D622" s="486"/>
      <c r="E622" s="486"/>
      <c r="F622" s="486"/>
      <c r="G622" s="486"/>
      <c r="H622" s="486"/>
      <c r="I622" s="486"/>
      <c r="J622" s="486"/>
      <c r="K622" s="486"/>
      <c r="L622" s="486"/>
      <c r="M622" s="486"/>
      <c r="N622" s="486"/>
      <c r="O622" s="486"/>
      <c r="P622" s="486"/>
      <c r="Q622" s="486"/>
      <c r="R622" s="486"/>
      <c r="S622" s="486"/>
      <c r="T622" s="486"/>
      <c r="U622" s="486"/>
      <c r="V622" s="486"/>
      <c r="W622" s="486"/>
      <c r="X622" s="486"/>
      <c r="Y622" s="486"/>
      <c r="Z622" s="486"/>
    </row>
    <row r="623" spans="1:26" ht="15.75" customHeight="1" x14ac:dyDescent="0.2">
      <c r="A623" s="486"/>
      <c r="B623" s="486"/>
      <c r="C623" s="486"/>
      <c r="D623" s="486"/>
      <c r="E623" s="486"/>
      <c r="F623" s="486"/>
      <c r="G623" s="486"/>
      <c r="H623" s="486"/>
      <c r="I623" s="486"/>
      <c r="J623" s="486"/>
      <c r="K623" s="486"/>
      <c r="L623" s="486"/>
      <c r="M623" s="486"/>
      <c r="N623" s="486"/>
      <c r="O623" s="486"/>
      <c r="P623" s="486"/>
      <c r="Q623" s="486"/>
      <c r="R623" s="486"/>
      <c r="S623" s="486"/>
      <c r="T623" s="486"/>
      <c r="U623" s="486"/>
      <c r="V623" s="486"/>
      <c r="W623" s="486"/>
      <c r="X623" s="486"/>
      <c r="Y623" s="486"/>
      <c r="Z623" s="486"/>
    </row>
    <row r="624" spans="1:26" ht="15.75" customHeight="1" x14ac:dyDescent="0.2">
      <c r="A624" s="486"/>
      <c r="B624" s="486"/>
      <c r="C624" s="486"/>
      <c r="D624" s="486"/>
      <c r="E624" s="486"/>
      <c r="F624" s="486"/>
      <c r="G624" s="486"/>
      <c r="H624" s="486"/>
      <c r="I624" s="486"/>
      <c r="J624" s="486"/>
      <c r="K624" s="486"/>
      <c r="L624" s="486"/>
      <c r="M624" s="486"/>
      <c r="N624" s="486"/>
      <c r="O624" s="486"/>
      <c r="P624" s="486"/>
      <c r="Q624" s="486"/>
      <c r="R624" s="486"/>
      <c r="S624" s="486"/>
      <c r="T624" s="486"/>
      <c r="U624" s="486"/>
      <c r="V624" s="486"/>
      <c r="W624" s="486"/>
      <c r="X624" s="486"/>
      <c r="Y624" s="486"/>
      <c r="Z624" s="486"/>
    </row>
    <row r="625" spans="1:26" ht="15.75" customHeight="1" x14ac:dyDescent="0.2">
      <c r="A625" s="486"/>
      <c r="B625" s="486"/>
      <c r="C625" s="486"/>
      <c r="D625" s="486"/>
      <c r="E625" s="486"/>
      <c r="F625" s="486"/>
      <c r="G625" s="486"/>
      <c r="H625" s="486"/>
      <c r="I625" s="486"/>
      <c r="J625" s="486"/>
      <c r="K625" s="486"/>
      <c r="L625" s="486"/>
      <c r="M625" s="486"/>
      <c r="N625" s="486"/>
      <c r="O625" s="486"/>
      <c r="P625" s="486"/>
      <c r="Q625" s="486"/>
      <c r="R625" s="486"/>
      <c r="S625" s="486"/>
      <c r="T625" s="486"/>
      <c r="U625" s="486"/>
      <c r="V625" s="486"/>
      <c r="W625" s="486"/>
      <c r="X625" s="486"/>
      <c r="Y625" s="486"/>
      <c r="Z625" s="486"/>
    </row>
    <row r="626" spans="1:26" ht="15.75" customHeight="1" x14ac:dyDescent="0.2">
      <c r="A626" s="486"/>
      <c r="B626" s="486"/>
      <c r="C626" s="486"/>
      <c r="D626" s="486"/>
      <c r="E626" s="486"/>
      <c r="F626" s="486"/>
      <c r="G626" s="486"/>
      <c r="H626" s="486"/>
      <c r="I626" s="486"/>
      <c r="J626" s="486"/>
      <c r="K626" s="486"/>
      <c r="L626" s="486"/>
      <c r="M626" s="486"/>
      <c r="N626" s="486"/>
      <c r="O626" s="486"/>
      <c r="P626" s="486"/>
      <c r="Q626" s="486"/>
      <c r="R626" s="486"/>
      <c r="S626" s="486"/>
      <c r="T626" s="486"/>
      <c r="U626" s="486"/>
      <c r="V626" s="486"/>
      <c r="W626" s="486"/>
      <c r="X626" s="486"/>
      <c r="Y626" s="486"/>
      <c r="Z626" s="486"/>
    </row>
    <row r="627" spans="1:26" ht="15.75" customHeight="1" x14ac:dyDescent="0.2">
      <c r="A627" s="486"/>
      <c r="B627" s="486"/>
      <c r="C627" s="486"/>
      <c r="D627" s="486"/>
      <c r="E627" s="486"/>
      <c r="F627" s="486"/>
      <c r="G627" s="486"/>
      <c r="H627" s="486"/>
      <c r="I627" s="486"/>
      <c r="J627" s="486"/>
      <c r="K627" s="486"/>
      <c r="L627" s="486"/>
      <c r="M627" s="486"/>
      <c r="N627" s="486"/>
      <c r="O627" s="486"/>
      <c r="P627" s="486"/>
      <c r="Q627" s="486"/>
      <c r="R627" s="486"/>
      <c r="S627" s="486"/>
      <c r="T627" s="486"/>
      <c r="U627" s="486"/>
      <c r="V627" s="486"/>
      <c r="W627" s="486"/>
      <c r="X627" s="486"/>
      <c r="Y627" s="486"/>
      <c r="Z627" s="486"/>
    </row>
    <row r="628" spans="1:26" ht="15.75" customHeight="1" x14ac:dyDescent="0.2">
      <c r="A628" s="486"/>
      <c r="B628" s="486"/>
      <c r="C628" s="486"/>
      <c r="D628" s="486"/>
      <c r="E628" s="486"/>
      <c r="F628" s="486"/>
      <c r="G628" s="486"/>
      <c r="H628" s="486"/>
      <c r="I628" s="486"/>
      <c r="J628" s="486"/>
      <c r="K628" s="486"/>
      <c r="L628" s="486"/>
      <c r="M628" s="486"/>
      <c r="N628" s="486"/>
      <c r="O628" s="486"/>
      <c r="P628" s="486"/>
      <c r="Q628" s="486"/>
      <c r="R628" s="486"/>
      <c r="S628" s="486"/>
      <c r="T628" s="486"/>
      <c r="U628" s="486"/>
      <c r="V628" s="486"/>
      <c r="W628" s="486"/>
      <c r="X628" s="486"/>
      <c r="Y628" s="486"/>
      <c r="Z628" s="486"/>
    </row>
    <row r="629" spans="1:26" ht="15.75" customHeight="1" x14ac:dyDescent="0.2">
      <c r="A629" s="486"/>
      <c r="B629" s="486"/>
      <c r="C629" s="486"/>
      <c r="D629" s="486"/>
      <c r="E629" s="486"/>
      <c r="F629" s="486"/>
      <c r="G629" s="486"/>
      <c r="H629" s="486"/>
      <c r="I629" s="486"/>
      <c r="J629" s="486"/>
      <c r="K629" s="486"/>
      <c r="L629" s="486"/>
      <c r="M629" s="486"/>
      <c r="N629" s="486"/>
      <c r="O629" s="486"/>
      <c r="P629" s="486"/>
      <c r="Q629" s="486"/>
      <c r="R629" s="486"/>
      <c r="S629" s="486"/>
      <c r="T629" s="486"/>
      <c r="U629" s="486"/>
      <c r="V629" s="486"/>
      <c r="W629" s="486"/>
      <c r="X629" s="486"/>
      <c r="Y629" s="486"/>
      <c r="Z629" s="486"/>
    </row>
    <row r="630" spans="1:26" ht="15.75" customHeight="1" x14ac:dyDescent="0.2">
      <c r="A630" s="486"/>
      <c r="B630" s="486"/>
      <c r="C630" s="486"/>
      <c r="D630" s="486"/>
      <c r="E630" s="486"/>
      <c r="F630" s="486"/>
      <c r="G630" s="486"/>
      <c r="H630" s="486"/>
      <c r="I630" s="486"/>
      <c r="J630" s="486"/>
      <c r="K630" s="486"/>
      <c r="L630" s="486"/>
      <c r="M630" s="486"/>
      <c r="N630" s="486"/>
      <c r="O630" s="486"/>
      <c r="P630" s="486"/>
      <c r="Q630" s="486"/>
      <c r="R630" s="486"/>
      <c r="S630" s="486"/>
      <c r="T630" s="486"/>
      <c r="U630" s="486"/>
      <c r="V630" s="486"/>
      <c r="W630" s="486"/>
      <c r="X630" s="486"/>
      <c r="Y630" s="486"/>
      <c r="Z630" s="486"/>
    </row>
    <row r="631" spans="1:26" ht="15.75" customHeight="1" x14ac:dyDescent="0.2">
      <c r="A631" s="486"/>
      <c r="B631" s="486"/>
      <c r="C631" s="486"/>
      <c r="D631" s="486"/>
      <c r="E631" s="486"/>
      <c r="F631" s="486"/>
      <c r="G631" s="486"/>
      <c r="H631" s="486"/>
      <c r="I631" s="486"/>
      <c r="J631" s="486"/>
      <c r="K631" s="486"/>
      <c r="L631" s="486"/>
      <c r="M631" s="486"/>
      <c r="N631" s="486"/>
      <c r="O631" s="486"/>
      <c r="P631" s="486"/>
      <c r="Q631" s="486"/>
      <c r="R631" s="486"/>
      <c r="S631" s="486"/>
      <c r="T631" s="486"/>
      <c r="U631" s="486"/>
      <c r="V631" s="486"/>
      <c r="W631" s="486"/>
      <c r="X631" s="486"/>
      <c r="Y631" s="486"/>
      <c r="Z631" s="486"/>
    </row>
    <row r="632" spans="1:26" ht="15.75" customHeight="1" x14ac:dyDescent="0.2">
      <c r="A632" s="486"/>
      <c r="B632" s="486"/>
      <c r="C632" s="486"/>
      <c r="D632" s="486"/>
      <c r="E632" s="486"/>
      <c r="F632" s="486"/>
      <c r="G632" s="486"/>
      <c r="H632" s="486"/>
      <c r="I632" s="486"/>
      <c r="J632" s="486"/>
      <c r="K632" s="486"/>
      <c r="L632" s="486"/>
      <c r="M632" s="486"/>
      <c r="N632" s="486"/>
      <c r="O632" s="486"/>
      <c r="P632" s="486"/>
      <c r="Q632" s="486"/>
      <c r="R632" s="486"/>
      <c r="S632" s="486"/>
      <c r="T632" s="486"/>
      <c r="U632" s="486"/>
      <c r="V632" s="486"/>
      <c r="W632" s="486"/>
      <c r="X632" s="486"/>
      <c r="Y632" s="486"/>
      <c r="Z632" s="486"/>
    </row>
    <row r="633" spans="1:26" ht="15.75" customHeight="1" x14ac:dyDescent="0.2">
      <c r="A633" s="486"/>
      <c r="B633" s="486"/>
      <c r="C633" s="486"/>
      <c r="D633" s="486"/>
      <c r="E633" s="486"/>
      <c r="F633" s="486"/>
      <c r="G633" s="486"/>
      <c r="H633" s="486"/>
      <c r="I633" s="486"/>
      <c r="J633" s="486"/>
      <c r="K633" s="486"/>
      <c r="L633" s="486"/>
      <c r="M633" s="486"/>
      <c r="N633" s="486"/>
      <c r="O633" s="486"/>
      <c r="P633" s="486"/>
      <c r="Q633" s="486"/>
      <c r="R633" s="486"/>
      <c r="S633" s="486"/>
      <c r="T633" s="486"/>
      <c r="U633" s="486"/>
      <c r="V633" s="486"/>
      <c r="W633" s="486"/>
      <c r="X633" s="486"/>
      <c r="Y633" s="486"/>
      <c r="Z633" s="486"/>
    </row>
    <row r="634" spans="1:26" ht="15.75" customHeight="1" x14ac:dyDescent="0.2">
      <c r="A634" s="486"/>
      <c r="B634" s="486"/>
      <c r="C634" s="486"/>
      <c r="D634" s="486"/>
      <c r="E634" s="486"/>
      <c r="F634" s="486"/>
      <c r="G634" s="486"/>
      <c r="H634" s="486"/>
      <c r="I634" s="486"/>
      <c r="J634" s="486"/>
      <c r="K634" s="486"/>
      <c r="L634" s="486"/>
      <c r="M634" s="486"/>
      <c r="N634" s="486"/>
      <c r="O634" s="486"/>
      <c r="P634" s="486"/>
      <c r="Q634" s="486"/>
      <c r="R634" s="486"/>
      <c r="S634" s="486"/>
      <c r="T634" s="486"/>
      <c r="U634" s="486"/>
      <c r="V634" s="486"/>
      <c r="W634" s="486"/>
      <c r="X634" s="486"/>
      <c r="Y634" s="486"/>
      <c r="Z634" s="486"/>
    </row>
    <row r="635" spans="1:26" ht="15.75" customHeight="1" x14ac:dyDescent="0.2">
      <c r="A635" s="486"/>
      <c r="B635" s="486"/>
      <c r="C635" s="486"/>
      <c r="D635" s="486"/>
      <c r="E635" s="486"/>
      <c r="F635" s="486"/>
      <c r="G635" s="486"/>
      <c r="H635" s="486"/>
      <c r="I635" s="486"/>
      <c r="J635" s="486"/>
      <c r="K635" s="486"/>
      <c r="L635" s="486"/>
      <c r="M635" s="486"/>
      <c r="N635" s="486"/>
      <c r="O635" s="486"/>
      <c r="P635" s="486"/>
      <c r="Q635" s="486"/>
      <c r="R635" s="486"/>
      <c r="S635" s="486"/>
      <c r="T635" s="486"/>
      <c r="U635" s="486"/>
      <c r="V635" s="486"/>
      <c r="W635" s="486"/>
      <c r="X635" s="486"/>
      <c r="Y635" s="486"/>
      <c r="Z635" s="486"/>
    </row>
    <row r="636" spans="1:26" ht="15.75" customHeight="1" x14ac:dyDescent="0.2">
      <c r="A636" s="486"/>
      <c r="B636" s="486"/>
      <c r="C636" s="486"/>
      <c r="D636" s="486"/>
      <c r="E636" s="486"/>
      <c r="F636" s="486"/>
      <c r="G636" s="486"/>
      <c r="H636" s="486"/>
      <c r="I636" s="486"/>
      <c r="J636" s="486"/>
      <c r="K636" s="486"/>
      <c r="L636" s="486"/>
      <c r="M636" s="486"/>
      <c r="N636" s="486"/>
      <c r="O636" s="486"/>
      <c r="P636" s="486"/>
      <c r="Q636" s="486"/>
      <c r="R636" s="486"/>
      <c r="S636" s="486"/>
      <c r="T636" s="486"/>
      <c r="U636" s="486"/>
      <c r="V636" s="486"/>
      <c r="W636" s="486"/>
      <c r="X636" s="486"/>
      <c r="Y636" s="486"/>
      <c r="Z636" s="486"/>
    </row>
    <row r="637" spans="1:26" ht="15.75" customHeight="1" x14ac:dyDescent="0.2">
      <c r="A637" s="486"/>
      <c r="B637" s="486"/>
      <c r="C637" s="486"/>
      <c r="D637" s="486"/>
      <c r="E637" s="486"/>
      <c r="F637" s="486"/>
      <c r="G637" s="486"/>
      <c r="H637" s="486"/>
      <c r="I637" s="486"/>
      <c r="J637" s="486"/>
      <c r="K637" s="486"/>
      <c r="L637" s="486"/>
      <c r="M637" s="486"/>
      <c r="N637" s="486"/>
      <c r="O637" s="486"/>
      <c r="P637" s="486"/>
      <c r="Q637" s="486"/>
      <c r="R637" s="486"/>
      <c r="S637" s="486"/>
      <c r="T637" s="486"/>
      <c r="U637" s="486"/>
      <c r="V637" s="486"/>
      <c r="W637" s="486"/>
      <c r="X637" s="486"/>
      <c r="Y637" s="486"/>
      <c r="Z637" s="486"/>
    </row>
    <row r="638" spans="1:26" ht="15.75" customHeight="1" x14ac:dyDescent="0.2">
      <c r="A638" s="486"/>
      <c r="B638" s="486"/>
      <c r="C638" s="486"/>
      <c r="D638" s="486"/>
      <c r="E638" s="486"/>
      <c r="F638" s="486"/>
      <c r="G638" s="486"/>
      <c r="H638" s="486"/>
      <c r="I638" s="486"/>
      <c r="J638" s="486"/>
      <c r="K638" s="486"/>
      <c r="L638" s="486"/>
      <c r="M638" s="486"/>
      <c r="N638" s="486"/>
      <c r="O638" s="486"/>
      <c r="P638" s="486"/>
      <c r="Q638" s="486"/>
      <c r="R638" s="486"/>
      <c r="S638" s="486"/>
      <c r="T638" s="486"/>
      <c r="U638" s="486"/>
      <c r="V638" s="486"/>
      <c r="W638" s="486"/>
      <c r="X638" s="486"/>
      <c r="Y638" s="486"/>
      <c r="Z638" s="486"/>
    </row>
    <row r="639" spans="1:26" ht="15.75" customHeight="1" x14ac:dyDescent="0.2">
      <c r="A639" s="486"/>
      <c r="B639" s="486"/>
      <c r="C639" s="486"/>
      <c r="D639" s="486"/>
      <c r="E639" s="486"/>
      <c r="F639" s="486"/>
      <c r="G639" s="486"/>
      <c r="H639" s="486"/>
      <c r="I639" s="486"/>
      <c r="J639" s="486"/>
      <c r="K639" s="486"/>
      <c r="L639" s="486"/>
      <c r="M639" s="486"/>
      <c r="N639" s="486"/>
      <c r="O639" s="486"/>
      <c r="P639" s="486"/>
      <c r="Q639" s="486"/>
      <c r="R639" s="486"/>
      <c r="S639" s="486"/>
      <c r="T639" s="486"/>
      <c r="U639" s="486"/>
      <c r="V639" s="486"/>
      <c r="W639" s="486"/>
      <c r="X639" s="486"/>
      <c r="Y639" s="486"/>
      <c r="Z639" s="486"/>
    </row>
    <row r="640" spans="1:26" ht="15.75" customHeight="1" x14ac:dyDescent="0.2">
      <c r="A640" s="486"/>
      <c r="B640" s="486"/>
      <c r="C640" s="486"/>
      <c r="D640" s="486"/>
      <c r="E640" s="486"/>
      <c r="F640" s="486"/>
      <c r="G640" s="486"/>
      <c r="H640" s="486"/>
      <c r="I640" s="486"/>
      <c r="J640" s="486"/>
      <c r="K640" s="486"/>
      <c r="L640" s="486"/>
      <c r="M640" s="486"/>
      <c r="N640" s="486"/>
      <c r="O640" s="486"/>
      <c r="P640" s="486"/>
      <c r="Q640" s="486"/>
      <c r="R640" s="486"/>
      <c r="S640" s="486"/>
      <c r="T640" s="486"/>
      <c r="U640" s="486"/>
      <c r="V640" s="486"/>
      <c r="W640" s="486"/>
      <c r="X640" s="486"/>
      <c r="Y640" s="486"/>
      <c r="Z640" s="486"/>
    </row>
    <row r="641" spans="1:26" ht="15.75" customHeight="1" x14ac:dyDescent="0.2">
      <c r="A641" s="486"/>
      <c r="B641" s="486"/>
      <c r="C641" s="486"/>
      <c r="D641" s="486"/>
      <c r="E641" s="486"/>
      <c r="F641" s="486"/>
      <c r="G641" s="486"/>
      <c r="H641" s="486"/>
      <c r="I641" s="486"/>
      <c r="J641" s="486"/>
      <c r="K641" s="486"/>
      <c r="L641" s="486"/>
      <c r="M641" s="486"/>
      <c r="N641" s="486"/>
      <c r="O641" s="486"/>
      <c r="P641" s="486"/>
      <c r="Q641" s="486"/>
      <c r="R641" s="486"/>
      <c r="S641" s="486"/>
      <c r="T641" s="486"/>
      <c r="U641" s="486"/>
      <c r="V641" s="486"/>
      <c r="W641" s="486"/>
      <c r="X641" s="486"/>
      <c r="Y641" s="486"/>
      <c r="Z641" s="486"/>
    </row>
    <row r="642" spans="1:26" ht="15.75" customHeight="1" x14ac:dyDescent="0.2">
      <c r="A642" s="486"/>
      <c r="B642" s="486"/>
      <c r="C642" s="486"/>
      <c r="D642" s="486"/>
      <c r="E642" s="486"/>
      <c r="F642" s="486"/>
      <c r="G642" s="486"/>
      <c r="H642" s="486"/>
      <c r="I642" s="486"/>
      <c r="J642" s="486"/>
      <c r="K642" s="486"/>
      <c r="L642" s="486"/>
      <c r="M642" s="486"/>
      <c r="N642" s="486"/>
      <c r="O642" s="486"/>
      <c r="P642" s="486"/>
      <c r="Q642" s="486"/>
      <c r="R642" s="486"/>
      <c r="S642" s="486"/>
      <c r="T642" s="486"/>
      <c r="U642" s="486"/>
      <c r="V642" s="486"/>
      <c r="W642" s="486"/>
      <c r="X642" s="486"/>
      <c r="Y642" s="486"/>
      <c r="Z642" s="486"/>
    </row>
    <row r="643" spans="1:26" ht="15.75" customHeight="1" x14ac:dyDescent="0.2">
      <c r="A643" s="486"/>
      <c r="B643" s="486"/>
      <c r="C643" s="486"/>
      <c r="D643" s="486"/>
      <c r="E643" s="486"/>
      <c r="F643" s="486"/>
      <c r="G643" s="486"/>
      <c r="H643" s="486"/>
      <c r="I643" s="486"/>
      <c r="J643" s="486"/>
      <c r="K643" s="486"/>
      <c r="L643" s="486"/>
      <c r="M643" s="486"/>
      <c r="N643" s="486"/>
      <c r="O643" s="486"/>
      <c r="P643" s="486"/>
      <c r="Q643" s="486"/>
      <c r="R643" s="486"/>
      <c r="S643" s="486"/>
      <c r="T643" s="486"/>
      <c r="U643" s="486"/>
      <c r="V643" s="486"/>
      <c r="W643" s="486"/>
      <c r="X643" s="486"/>
      <c r="Y643" s="486"/>
      <c r="Z643" s="486"/>
    </row>
    <row r="644" spans="1:26" ht="15.75" customHeight="1" x14ac:dyDescent="0.2">
      <c r="A644" s="486"/>
      <c r="B644" s="486"/>
      <c r="C644" s="486"/>
      <c r="D644" s="486"/>
      <c r="E644" s="486"/>
      <c r="F644" s="486"/>
      <c r="G644" s="486"/>
      <c r="H644" s="486"/>
      <c r="I644" s="486"/>
      <c r="J644" s="486"/>
      <c r="K644" s="486"/>
      <c r="L644" s="486"/>
      <c r="M644" s="486"/>
      <c r="N644" s="486"/>
      <c r="O644" s="486"/>
      <c r="P644" s="486"/>
      <c r="Q644" s="486"/>
      <c r="R644" s="486"/>
      <c r="S644" s="486"/>
      <c r="T644" s="486"/>
      <c r="U644" s="486"/>
      <c r="V644" s="486"/>
      <c r="W644" s="486"/>
      <c r="X644" s="486"/>
      <c r="Y644" s="486"/>
      <c r="Z644" s="486"/>
    </row>
    <row r="645" spans="1:26" ht="15.75" customHeight="1" x14ac:dyDescent="0.2">
      <c r="A645" s="486"/>
      <c r="B645" s="486"/>
      <c r="C645" s="486"/>
      <c r="D645" s="486"/>
      <c r="E645" s="486"/>
      <c r="F645" s="486"/>
      <c r="G645" s="486"/>
      <c r="H645" s="486"/>
      <c r="I645" s="486"/>
      <c r="J645" s="486"/>
      <c r="K645" s="486"/>
      <c r="L645" s="486"/>
      <c r="M645" s="486"/>
      <c r="N645" s="486"/>
      <c r="O645" s="486"/>
      <c r="P645" s="486"/>
      <c r="Q645" s="486"/>
      <c r="R645" s="486"/>
      <c r="S645" s="486"/>
      <c r="T645" s="486"/>
      <c r="U645" s="486"/>
      <c r="V645" s="486"/>
      <c r="W645" s="486"/>
      <c r="X645" s="486"/>
      <c r="Y645" s="486"/>
      <c r="Z645" s="486"/>
    </row>
    <row r="646" spans="1:26" ht="15.75" customHeight="1" x14ac:dyDescent="0.2">
      <c r="A646" s="486"/>
      <c r="B646" s="486"/>
      <c r="C646" s="486"/>
      <c r="D646" s="486"/>
      <c r="E646" s="486"/>
      <c r="F646" s="486"/>
      <c r="G646" s="486"/>
      <c r="H646" s="486"/>
      <c r="I646" s="486"/>
      <c r="J646" s="486"/>
      <c r="K646" s="486"/>
      <c r="L646" s="486"/>
      <c r="M646" s="486"/>
      <c r="N646" s="486"/>
      <c r="O646" s="486"/>
      <c r="P646" s="486"/>
      <c r="Q646" s="486"/>
      <c r="R646" s="486"/>
      <c r="S646" s="486"/>
      <c r="T646" s="486"/>
      <c r="U646" s="486"/>
      <c r="V646" s="486"/>
      <c r="W646" s="486"/>
      <c r="X646" s="486"/>
      <c r="Y646" s="486"/>
      <c r="Z646" s="486"/>
    </row>
    <row r="647" spans="1:26" ht="15.75" customHeight="1" x14ac:dyDescent="0.2">
      <c r="A647" s="486"/>
      <c r="B647" s="486"/>
      <c r="C647" s="486"/>
      <c r="D647" s="486"/>
      <c r="E647" s="486"/>
      <c r="F647" s="486"/>
      <c r="G647" s="486"/>
      <c r="H647" s="486"/>
      <c r="I647" s="486"/>
      <c r="J647" s="486"/>
      <c r="K647" s="486"/>
      <c r="L647" s="486"/>
      <c r="M647" s="486"/>
      <c r="N647" s="486"/>
      <c r="O647" s="486"/>
      <c r="P647" s="486"/>
      <c r="Q647" s="486"/>
      <c r="R647" s="486"/>
      <c r="S647" s="486"/>
      <c r="T647" s="486"/>
      <c r="U647" s="486"/>
      <c r="V647" s="486"/>
      <c r="W647" s="486"/>
      <c r="X647" s="486"/>
      <c r="Y647" s="486"/>
      <c r="Z647" s="486"/>
    </row>
    <row r="648" spans="1:26" ht="15.75" customHeight="1" x14ac:dyDescent="0.2">
      <c r="A648" s="486"/>
      <c r="B648" s="486"/>
      <c r="C648" s="486"/>
      <c r="D648" s="486"/>
      <c r="E648" s="486"/>
      <c r="F648" s="486"/>
      <c r="G648" s="486"/>
      <c r="H648" s="486"/>
      <c r="I648" s="486"/>
      <c r="J648" s="486"/>
      <c r="K648" s="486"/>
      <c r="L648" s="486"/>
      <c r="M648" s="486"/>
      <c r="N648" s="486"/>
      <c r="O648" s="486"/>
      <c r="P648" s="486"/>
      <c r="Q648" s="486"/>
      <c r="R648" s="486"/>
      <c r="S648" s="486"/>
      <c r="T648" s="486"/>
      <c r="U648" s="486"/>
      <c r="V648" s="486"/>
      <c r="W648" s="486"/>
      <c r="X648" s="486"/>
      <c r="Y648" s="486"/>
      <c r="Z648" s="486"/>
    </row>
    <row r="649" spans="1:26" ht="15.75" customHeight="1" x14ac:dyDescent="0.2">
      <c r="A649" s="486"/>
      <c r="B649" s="486"/>
      <c r="C649" s="486"/>
      <c r="D649" s="486"/>
      <c r="E649" s="486"/>
      <c r="F649" s="486"/>
      <c r="G649" s="486"/>
      <c r="H649" s="486"/>
      <c r="I649" s="486"/>
      <c r="J649" s="486"/>
      <c r="K649" s="486"/>
      <c r="L649" s="486"/>
      <c r="M649" s="486"/>
      <c r="N649" s="486"/>
      <c r="O649" s="486"/>
      <c r="P649" s="486"/>
      <c r="Q649" s="486"/>
      <c r="R649" s="486"/>
      <c r="S649" s="486"/>
      <c r="T649" s="486"/>
      <c r="U649" s="486"/>
      <c r="V649" s="486"/>
      <c r="W649" s="486"/>
      <c r="X649" s="486"/>
      <c r="Y649" s="486"/>
      <c r="Z649" s="486"/>
    </row>
    <row r="650" spans="1:26" ht="15.75" customHeight="1" x14ac:dyDescent="0.2">
      <c r="A650" s="486"/>
      <c r="B650" s="486"/>
      <c r="C650" s="486"/>
      <c r="D650" s="486"/>
      <c r="E650" s="486"/>
      <c r="F650" s="486"/>
      <c r="G650" s="486"/>
      <c r="H650" s="486"/>
      <c r="I650" s="486"/>
      <c r="J650" s="486"/>
      <c r="K650" s="486"/>
      <c r="L650" s="486"/>
      <c r="M650" s="486"/>
      <c r="N650" s="486"/>
      <c r="O650" s="486"/>
      <c r="P650" s="486"/>
      <c r="Q650" s="486"/>
      <c r="R650" s="486"/>
      <c r="S650" s="486"/>
      <c r="T650" s="486"/>
      <c r="U650" s="486"/>
      <c r="V650" s="486"/>
      <c r="W650" s="486"/>
      <c r="X650" s="486"/>
      <c r="Y650" s="486"/>
      <c r="Z650" s="486"/>
    </row>
    <row r="651" spans="1:26" ht="15.75" customHeight="1" x14ac:dyDescent="0.2">
      <c r="A651" s="486"/>
      <c r="B651" s="486"/>
      <c r="C651" s="486"/>
      <c r="D651" s="486"/>
      <c r="E651" s="486"/>
      <c r="F651" s="486"/>
      <c r="G651" s="486"/>
      <c r="H651" s="486"/>
      <c r="I651" s="486"/>
      <c r="J651" s="486"/>
      <c r="K651" s="486"/>
      <c r="L651" s="486"/>
      <c r="M651" s="486"/>
      <c r="N651" s="486"/>
      <c r="O651" s="486"/>
      <c r="P651" s="486"/>
      <c r="Q651" s="486"/>
      <c r="R651" s="486"/>
      <c r="S651" s="486"/>
      <c r="T651" s="486"/>
      <c r="U651" s="486"/>
      <c r="V651" s="486"/>
      <c r="W651" s="486"/>
      <c r="X651" s="486"/>
      <c r="Y651" s="486"/>
      <c r="Z651" s="486"/>
    </row>
    <row r="652" spans="1:26" ht="15.75" customHeight="1" x14ac:dyDescent="0.2">
      <c r="A652" s="486"/>
      <c r="B652" s="486"/>
      <c r="C652" s="486"/>
      <c r="D652" s="486"/>
      <c r="E652" s="486"/>
      <c r="F652" s="486"/>
      <c r="G652" s="486"/>
      <c r="H652" s="486"/>
      <c r="I652" s="486"/>
      <c r="J652" s="486"/>
      <c r="K652" s="486"/>
      <c r="L652" s="486"/>
      <c r="M652" s="486"/>
      <c r="N652" s="486"/>
      <c r="O652" s="486"/>
      <c r="P652" s="486"/>
      <c r="Q652" s="486"/>
      <c r="R652" s="486"/>
      <c r="S652" s="486"/>
      <c r="T652" s="486"/>
      <c r="U652" s="486"/>
      <c r="V652" s="486"/>
      <c r="W652" s="486"/>
      <c r="X652" s="486"/>
      <c r="Y652" s="486"/>
      <c r="Z652" s="486"/>
    </row>
    <row r="653" spans="1:26" ht="15.75" customHeight="1" x14ac:dyDescent="0.2">
      <c r="A653" s="486"/>
      <c r="B653" s="486"/>
      <c r="C653" s="486"/>
      <c r="D653" s="486"/>
      <c r="E653" s="486"/>
      <c r="F653" s="486"/>
      <c r="G653" s="486"/>
      <c r="H653" s="486"/>
      <c r="I653" s="486"/>
      <c r="J653" s="486"/>
      <c r="K653" s="486"/>
      <c r="L653" s="486"/>
      <c r="M653" s="486"/>
      <c r="N653" s="486"/>
      <c r="O653" s="486"/>
      <c r="P653" s="486"/>
      <c r="Q653" s="486"/>
      <c r="R653" s="486"/>
      <c r="S653" s="486"/>
      <c r="T653" s="486"/>
      <c r="U653" s="486"/>
      <c r="V653" s="486"/>
      <c r="W653" s="486"/>
      <c r="X653" s="486"/>
      <c r="Y653" s="486"/>
      <c r="Z653" s="486"/>
    </row>
    <row r="654" spans="1:26" ht="15.75" customHeight="1" x14ac:dyDescent="0.2">
      <c r="A654" s="486"/>
      <c r="B654" s="486"/>
      <c r="C654" s="486"/>
      <c r="D654" s="486"/>
      <c r="E654" s="486"/>
      <c r="F654" s="486"/>
      <c r="G654" s="486"/>
      <c r="H654" s="486"/>
      <c r="I654" s="486"/>
      <c r="J654" s="486"/>
      <c r="K654" s="486"/>
      <c r="L654" s="486"/>
      <c r="M654" s="486"/>
      <c r="N654" s="486"/>
      <c r="O654" s="486"/>
      <c r="P654" s="486"/>
      <c r="Q654" s="486"/>
      <c r="R654" s="486"/>
      <c r="S654" s="486"/>
      <c r="T654" s="486"/>
      <c r="U654" s="486"/>
      <c r="V654" s="486"/>
      <c r="W654" s="486"/>
      <c r="X654" s="486"/>
      <c r="Y654" s="486"/>
      <c r="Z654" s="486"/>
    </row>
    <row r="655" spans="1:26" ht="15.75" customHeight="1" x14ac:dyDescent="0.2">
      <c r="A655" s="486"/>
      <c r="B655" s="486"/>
      <c r="C655" s="486"/>
      <c r="D655" s="486"/>
      <c r="E655" s="486"/>
      <c r="F655" s="486"/>
      <c r="G655" s="486"/>
      <c r="H655" s="486"/>
      <c r="I655" s="486"/>
      <c r="J655" s="486"/>
      <c r="K655" s="486"/>
      <c r="L655" s="486"/>
      <c r="M655" s="486"/>
      <c r="N655" s="486"/>
      <c r="O655" s="486"/>
      <c r="P655" s="486"/>
      <c r="Q655" s="486"/>
      <c r="R655" s="486"/>
      <c r="S655" s="486"/>
      <c r="T655" s="486"/>
      <c r="U655" s="486"/>
      <c r="V655" s="486"/>
      <c r="W655" s="486"/>
      <c r="X655" s="486"/>
      <c r="Y655" s="486"/>
      <c r="Z655" s="486"/>
    </row>
    <row r="656" spans="1:26" ht="15.75" customHeight="1" x14ac:dyDescent="0.2">
      <c r="A656" s="486"/>
      <c r="B656" s="486"/>
      <c r="C656" s="486"/>
      <c r="D656" s="486"/>
      <c r="E656" s="486"/>
      <c r="F656" s="486"/>
      <c r="G656" s="486"/>
      <c r="H656" s="486"/>
      <c r="I656" s="486"/>
      <c r="J656" s="486"/>
      <c r="K656" s="486"/>
      <c r="L656" s="486"/>
      <c r="M656" s="486"/>
      <c r="N656" s="486"/>
      <c r="O656" s="486"/>
      <c r="P656" s="486"/>
      <c r="Q656" s="486"/>
      <c r="R656" s="486"/>
      <c r="S656" s="486"/>
      <c r="T656" s="486"/>
      <c r="U656" s="486"/>
      <c r="V656" s="486"/>
      <c r="W656" s="486"/>
      <c r="X656" s="486"/>
      <c r="Y656" s="486"/>
      <c r="Z656" s="486"/>
    </row>
    <row r="657" spans="1:26" ht="15.75" customHeight="1" x14ac:dyDescent="0.2">
      <c r="A657" s="486"/>
      <c r="B657" s="486"/>
      <c r="C657" s="486"/>
      <c r="D657" s="486"/>
      <c r="E657" s="486"/>
      <c r="F657" s="486"/>
      <c r="G657" s="486"/>
      <c r="H657" s="486"/>
      <c r="I657" s="486"/>
      <c r="J657" s="486"/>
      <c r="K657" s="486"/>
      <c r="L657" s="486"/>
      <c r="M657" s="486"/>
      <c r="N657" s="486"/>
      <c r="O657" s="486"/>
      <c r="P657" s="486"/>
      <c r="Q657" s="486"/>
      <c r="R657" s="486"/>
      <c r="S657" s="486"/>
      <c r="T657" s="486"/>
      <c r="U657" s="486"/>
      <c r="V657" s="486"/>
      <c r="W657" s="486"/>
      <c r="X657" s="486"/>
      <c r="Y657" s="486"/>
      <c r="Z657" s="486"/>
    </row>
    <row r="658" spans="1:26" ht="15.75" customHeight="1" x14ac:dyDescent="0.2">
      <c r="A658" s="486"/>
      <c r="B658" s="486"/>
      <c r="C658" s="486"/>
      <c r="D658" s="486"/>
      <c r="E658" s="486"/>
      <c r="F658" s="486"/>
      <c r="G658" s="486"/>
      <c r="H658" s="486"/>
      <c r="I658" s="486"/>
      <c r="J658" s="486"/>
      <c r="K658" s="486"/>
      <c r="L658" s="486"/>
      <c r="M658" s="486"/>
      <c r="N658" s="486"/>
      <c r="O658" s="486"/>
      <c r="P658" s="486"/>
      <c r="Q658" s="486"/>
      <c r="R658" s="486"/>
      <c r="S658" s="486"/>
      <c r="T658" s="486"/>
      <c r="U658" s="486"/>
      <c r="V658" s="486"/>
      <c r="W658" s="486"/>
      <c r="X658" s="486"/>
      <c r="Y658" s="486"/>
      <c r="Z658" s="486"/>
    </row>
    <row r="659" spans="1:26" ht="15.75" customHeight="1" x14ac:dyDescent="0.2">
      <c r="A659" s="486"/>
      <c r="B659" s="486"/>
      <c r="C659" s="486"/>
      <c r="D659" s="486"/>
      <c r="E659" s="486"/>
      <c r="F659" s="486"/>
      <c r="G659" s="486"/>
      <c r="H659" s="486"/>
      <c r="I659" s="486"/>
      <c r="J659" s="486"/>
      <c r="K659" s="486"/>
      <c r="L659" s="486"/>
      <c r="M659" s="486"/>
      <c r="N659" s="486"/>
      <c r="O659" s="486"/>
      <c r="P659" s="486"/>
      <c r="Q659" s="486"/>
      <c r="R659" s="486"/>
      <c r="S659" s="486"/>
      <c r="T659" s="486"/>
      <c r="U659" s="486"/>
      <c r="V659" s="486"/>
      <c r="W659" s="486"/>
      <c r="X659" s="486"/>
      <c r="Y659" s="486"/>
      <c r="Z659" s="486"/>
    </row>
    <row r="660" spans="1:26" ht="15.75" customHeight="1" x14ac:dyDescent="0.2">
      <c r="A660" s="486"/>
      <c r="B660" s="486"/>
      <c r="C660" s="486"/>
      <c r="D660" s="486"/>
      <c r="E660" s="486"/>
      <c r="F660" s="486"/>
      <c r="G660" s="486"/>
      <c r="H660" s="486"/>
      <c r="I660" s="486"/>
      <c r="J660" s="486"/>
      <c r="K660" s="486"/>
      <c r="L660" s="486"/>
      <c r="M660" s="486"/>
      <c r="N660" s="486"/>
      <c r="O660" s="486"/>
      <c r="P660" s="486"/>
      <c r="Q660" s="486"/>
      <c r="R660" s="486"/>
      <c r="S660" s="486"/>
      <c r="T660" s="486"/>
      <c r="U660" s="486"/>
      <c r="V660" s="486"/>
      <c r="W660" s="486"/>
      <c r="X660" s="486"/>
      <c r="Y660" s="486"/>
      <c r="Z660" s="486"/>
    </row>
    <row r="661" spans="1:26" ht="15.75" customHeight="1" x14ac:dyDescent="0.2">
      <c r="A661" s="486"/>
      <c r="B661" s="486"/>
      <c r="C661" s="486"/>
      <c r="D661" s="486"/>
      <c r="E661" s="486"/>
      <c r="F661" s="486"/>
      <c r="G661" s="486"/>
      <c r="H661" s="486"/>
      <c r="I661" s="486"/>
      <c r="J661" s="486"/>
      <c r="K661" s="486"/>
      <c r="L661" s="486"/>
      <c r="M661" s="486"/>
      <c r="N661" s="486"/>
      <c r="O661" s="486"/>
      <c r="P661" s="486"/>
      <c r="Q661" s="486"/>
      <c r="R661" s="486"/>
      <c r="S661" s="486"/>
      <c r="T661" s="486"/>
      <c r="U661" s="486"/>
      <c r="V661" s="486"/>
      <c r="W661" s="486"/>
      <c r="X661" s="486"/>
      <c r="Y661" s="486"/>
      <c r="Z661" s="486"/>
    </row>
    <row r="662" spans="1:26" ht="15.75" customHeight="1" x14ac:dyDescent="0.2">
      <c r="A662" s="486"/>
      <c r="B662" s="486"/>
      <c r="C662" s="486"/>
      <c r="D662" s="486"/>
      <c r="E662" s="486"/>
      <c r="F662" s="486"/>
      <c r="G662" s="486"/>
      <c r="H662" s="486"/>
      <c r="I662" s="486"/>
      <c r="J662" s="486"/>
      <c r="K662" s="486"/>
      <c r="L662" s="486"/>
      <c r="M662" s="486"/>
      <c r="N662" s="486"/>
      <c r="O662" s="486"/>
      <c r="P662" s="486"/>
      <c r="Q662" s="486"/>
      <c r="R662" s="486"/>
      <c r="S662" s="486"/>
      <c r="T662" s="486"/>
      <c r="U662" s="486"/>
      <c r="V662" s="486"/>
      <c r="W662" s="486"/>
      <c r="X662" s="486"/>
      <c r="Y662" s="486"/>
      <c r="Z662" s="486"/>
    </row>
    <row r="663" spans="1:26" ht="15.75" customHeight="1" x14ac:dyDescent="0.2">
      <c r="A663" s="486"/>
      <c r="B663" s="486"/>
      <c r="C663" s="486"/>
      <c r="D663" s="486"/>
      <c r="E663" s="486"/>
      <c r="F663" s="486"/>
      <c r="G663" s="486"/>
      <c r="H663" s="486"/>
      <c r="I663" s="486"/>
      <c r="J663" s="486"/>
      <c r="K663" s="486"/>
      <c r="L663" s="486"/>
      <c r="M663" s="486"/>
      <c r="N663" s="486"/>
      <c r="O663" s="486"/>
      <c r="P663" s="486"/>
      <c r="Q663" s="486"/>
      <c r="R663" s="486"/>
      <c r="S663" s="486"/>
      <c r="T663" s="486"/>
      <c r="U663" s="486"/>
      <c r="V663" s="486"/>
      <c r="W663" s="486"/>
      <c r="X663" s="486"/>
      <c r="Y663" s="486"/>
      <c r="Z663" s="486"/>
    </row>
    <row r="664" spans="1:26" ht="15.75" customHeight="1" x14ac:dyDescent="0.2">
      <c r="A664" s="486"/>
      <c r="B664" s="486"/>
      <c r="C664" s="486"/>
      <c r="D664" s="486"/>
      <c r="E664" s="486"/>
      <c r="F664" s="486"/>
      <c r="G664" s="486"/>
      <c r="H664" s="486"/>
      <c r="I664" s="486"/>
      <c r="J664" s="486"/>
      <c r="K664" s="486"/>
      <c r="L664" s="486"/>
      <c r="M664" s="486"/>
      <c r="N664" s="486"/>
      <c r="O664" s="486"/>
      <c r="P664" s="486"/>
      <c r="Q664" s="486"/>
      <c r="R664" s="486"/>
      <c r="S664" s="486"/>
      <c r="T664" s="486"/>
      <c r="U664" s="486"/>
      <c r="V664" s="486"/>
      <c r="W664" s="486"/>
      <c r="X664" s="486"/>
      <c r="Y664" s="486"/>
      <c r="Z664" s="486"/>
    </row>
    <row r="665" spans="1:26" ht="15.75" customHeight="1" x14ac:dyDescent="0.2">
      <c r="A665" s="486"/>
      <c r="B665" s="486"/>
      <c r="C665" s="486"/>
      <c r="D665" s="486"/>
      <c r="E665" s="486"/>
      <c r="F665" s="486"/>
      <c r="G665" s="486"/>
      <c r="H665" s="486"/>
      <c r="I665" s="486"/>
      <c r="J665" s="486"/>
      <c r="K665" s="486"/>
      <c r="L665" s="486"/>
      <c r="M665" s="486"/>
      <c r="N665" s="486"/>
      <c r="O665" s="486"/>
      <c r="P665" s="486"/>
      <c r="Q665" s="486"/>
      <c r="R665" s="486"/>
      <c r="S665" s="486"/>
      <c r="T665" s="486"/>
      <c r="U665" s="486"/>
      <c r="V665" s="486"/>
      <c r="W665" s="486"/>
      <c r="X665" s="486"/>
      <c r="Y665" s="486"/>
      <c r="Z665" s="486"/>
    </row>
    <row r="666" spans="1:26" ht="15.75" customHeight="1" x14ac:dyDescent="0.2">
      <c r="A666" s="486"/>
      <c r="B666" s="486"/>
      <c r="C666" s="486"/>
      <c r="D666" s="486"/>
      <c r="E666" s="486"/>
      <c r="F666" s="486"/>
      <c r="G666" s="486"/>
      <c r="H666" s="486"/>
      <c r="I666" s="486"/>
      <c r="J666" s="486"/>
      <c r="K666" s="486"/>
      <c r="L666" s="486"/>
      <c r="M666" s="486"/>
      <c r="N666" s="486"/>
      <c r="O666" s="486"/>
      <c r="P666" s="486"/>
      <c r="Q666" s="486"/>
      <c r="R666" s="486"/>
      <c r="S666" s="486"/>
      <c r="T666" s="486"/>
      <c r="U666" s="486"/>
      <c r="V666" s="486"/>
      <c r="W666" s="486"/>
      <c r="X666" s="486"/>
      <c r="Y666" s="486"/>
      <c r="Z666" s="486"/>
    </row>
    <row r="667" spans="1:26" ht="15.75" customHeight="1" x14ac:dyDescent="0.2">
      <c r="A667" s="486"/>
      <c r="B667" s="486"/>
      <c r="C667" s="486"/>
      <c r="D667" s="486"/>
      <c r="E667" s="486"/>
      <c r="F667" s="486"/>
      <c r="G667" s="486"/>
      <c r="H667" s="486"/>
      <c r="I667" s="486"/>
      <c r="J667" s="486"/>
      <c r="K667" s="486"/>
      <c r="L667" s="486"/>
      <c r="M667" s="486"/>
      <c r="N667" s="486"/>
      <c r="O667" s="486"/>
      <c r="P667" s="486"/>
      <c r="Q667" s="486"/>
      <c r="R667" s="486"/>
      <c r="S667" s="486"/>
      <c r="T667" s="486"/>
      <c r="U667" s="486"/>
      <c r="V667" s="486"/>
      <c r="W667" s="486"/>
      <c r="X667" s="486"/>
      <c r="Y667" s="486"/>
      <c r="Z667" s="486"/>
    </row>
    <row r="668" spans="1:26" ht="15.75" customHeight="1" x14ac:dyDescent="0.2">
      <c r="A668" s="486"/>
      <c r="B668" s="486"/>
      <c r="C668" s="486"/>
      <c r="D668" s="486"/>
      <c r="E668" s="486"/>
      <c r="F668" s="486"/>
      <c r="G668" s="486"/>
      <c r="H668" s="486"/>
      <c r="I668" s="486"/>
      <c r="J668" s="486"/>
      <c r="K668" s="486"/>
      <c r="L668" s="486"/>
      <c r="M668" s="486"/>
      <c r="N668" s="486"/>
      <c r="O668" s="486"/>
      <c r="P668" s="486"/>
      <c r="Q668" s="486"/>
      <c r="R668" s="486"/>
      <c r="S668" s="486"/>
      <c r="T668" s="486"/>
      <c r="U668" s="486"/>
      <c r="V668" s="486"/>
      <c r="W668" s="486"/>
      <c r="X668" s="486"/>
      <c r="Y668" s="486"/>
      <c r="Z668" s="486"/>
    </row>
    <row r="669" spans="1:26" ht="15.75" customHeight="1" x14ac:dyDescent="0.2">
      <c r="A669" s="486"/>
      <c r="B669" s="486"/>
      <c r="C669" s="486"/>
      <c r="D669" s="486"/>
      <c r="E669" s="486"/>
      <c r="F669" s="486"/>
      <c r="G669" s="486"/>
      <c r="H669" s="486"/>
      <c r="I669" s="486"/>
      <c r="J669" s="486"/>
      <c r="K669" s="486"/>
      <c r="L669" s="486"/>
      <c r="M669" s="486"/>
      <c r="N669" s="486"/>
      <c r="O669" s="486"/>
      <c r="P669" s="486"/>
      <c r="Q669" s="486"/>
      <c r="R669" s="486"/>
      <c r="S669" s="486"/>
      <c r="T669" s="486"/>
      <c r="U669" s="486"/>
      <c r="V669" s="486"/>
      <c r="W669" s="486"/>
      <c r="X669" s="486"/>
      <c r="Y669" s="486"/>
      <c r="Z669" s="486"/>
    </row>
    <row r="670" spans="1:26" ht="15.75" customHeight="1" x14ac:dyDescent="0.2">
      <c r="A670" s="486"/>
      <c r="B670" s="486"/>
      <c r="C670" s="486"/>
      <c r="D670" s="486"/>
      <c r="E670" s="486"/>
      <c r="F670" s="486"/>
      <c r="G670" s="486"/>
      <c r="H670" s="486"/>
      <c r="I670" s="486"/>
      <c r="J670" s="486"/>
      <c r="K670" s="486"/>
      <c r="L670" s="486"/>
      <c r="M670" s="486"/>
      <c r="N670" s="486"/>
      <c r="O670" s="486"/>
      <c r="P670" s="486"/>
      <c r="Q670" s="486"/>
      <c r="R670" s="486"/>
      <c r="S670" s="486"/>
      <c r="T670" s="486"/>
      <c r="U670" s="486"/>
      <c r="V670" s="486"/>
      <c r="W670" s="486"/>
      <c r="X670" s="486"/>
      <c r="Y670" s="486"/>
      <c r="Z670" s="486"/>
    </row>
    <row r="671" spans="1:26" ht="15.75" customHeight="1" x14ac:dyDescent="0.2">
      <c r="A671" s="486"/>
      <c r="B671" s="486"/>
      <c r="C671" s="486"/>
      <c r="D671" s="486"/>
      <c r="E671" s="486"/>
      <c r="F671" s="486"/>
      <c r="G671" s="486"/>
      <c r="H671" s="486"/>
      <c r="I671" s="486"/>
      <c r="J671" s="486"/>
      <c r="K671" s="486"/>
      <c r="L671" s="486"/>
      <c r="M671" s="486"/>
      <c r="N671" s="486"/>
      <c r="O671" s="486"/>
      <c r="P671" s="486"/>
      <c r="Q671" s="486"/>
      <c r="R671" s="486"/>
      <c r="S671" s="486"/>
      <c r="T671" s="486"/>
      <c r="U671" s="486"/>
      <c r="V671" s="486"/>
      <c r="W671" s="486"/>
      <c r="X671" s="486"/>
      <c r="Y671" s="486"/>
      <c r="Z671" s="486"/>
    </row>
    <row r="672" spans="1:26" ht="15.75" customHeight="1" x14ac:dyDescent="0.2">
      <c r="A672" s="486"/>
      <c r="B672" s="486"/>
      <c r="C672" s="486"/>
      <c r="D672" s="486"/>
      <c r="E672" s="486"/>
      <c r="F672" s="486"/>
      <c r="G672" s="486"/>
      <c r="H672" s="486"/>
      <c r="I672" s="486"/>
      <c r="J672" s="486"/>
      <c r="K672" s="486"/>
      <c r="L672" s="486"/>
      <c r="M672" s="486"/>
      <c r="N672" s="486"/>
      <c r="O672" s="486"/>
      <c r="P672" s="486"/>
      <c r="Q672" s="486"/>
      <c r="R672" s="486"/>
      <c r="S672" s="486"/>
      <c r="T672" s="486"/>
      <c r="U672" s="486"/>
      <c r="V672" s="486"/>
      <c r="W672" s="486"/>
      <c r="X672" s="486"/>
      <c r="Y672" s="486"/>
      <c r="Z672" s="486"/>
    </row>
    <row r="673" spans="1:26" ht="15.75" customHeight="1" x14ac:dyDescent="0.2">
      <c r="A673" s="486"/>
      <c r="B673" s="486"/>
      <c r="C673" s="486"/>
      <c r="D673" s="486"/>
      <c r="E673" s="486"/>
      <c r="F673" s="486"/>
      <c r="G673" s="486"/>
      <c r="H673" s="486"/>
      <c r="I673" s="486"/>
      <c r="J673" s="486"/>
      <c r="K673" s="486"/>
      <c r="L673" s="486"/>
      <c r="M673" s="486"/>
      <c r="N673" s="486"/>
      <c r="O673" s="486"/>
      <c r="P673" s="486"/>
      <c r="Q673" s="486"/>
      <c r="R673" s="486"/>
      <c r="S673" s="486"/>
      <c r="T673" s="486"/>
      <c r="U673" s="486"/>
      <c r="V673" s="486"/>
      <c r="W673" s="486"/>
      <c r="X673" s="486"/>
      <c r="Y673" s="486"/>
      <c r="Z673" s="486"/>
    </row>
    <row r="674" spans="1:26" ht="15.75" customHeight="1" x14ac:dyDescent="0.2">
      <c r="A674" s="486"/>
      <c r="B674" s="486"/>
      <c r="C674" s="486"/>
      <c r="D674" s="486"/>
      <c r="E674" s="486"/>
      <c r="F674" s="486"/>
      <c r="G674" s="486"/>
      <c r="H674" s="486"/>
      <c r="I674" s="486"/>
      <c r="J674" s="486"/>
      <c r="K674" s="486"/>
      <c r="L674" s="486"/>
      <c r="M674" s="486"/>
      <c r="N674" s="486"/>
      <c r="O674" s="486"/>
      <c r="P674" s="486"/>
      <c r="Q674" s="486"/>
      <c r="R674" s="486"/>
      <c r="S674" s="486"/>
      <c r="T674" s="486"/>
      <c r="U674" s="486"/>
      <c r="V674" s="486"/>
      <c r="W674" s="486"/>
      <c r="X674" s="486"/>
      <c r="Y674" s="486"/>
      <c r="Z674" s="486"/>
    </row>
    <row r="675" spans="1:26" ht="15.75" customHeight="1" x14ac:dyDescent="0.2">
      <c r="A675" s="486"/>
      <c r="B675" s="486"/>
      <c r="C675" s="486"/>
      <c r="D675" s="486"/>
      <c r="E675" s="486"/>
      <c r="F675" s="486"/>
      <c r="G675" s="486"/>
      <c r="H675" s="486"/>
      <c r="I675" s="486"/>
      <c r="J675" s="486"/>
      <c r="K675" s="486"/>
      <c r="L675" s="486"/>
      <c r="M675" s="486"/>
      <c r="N675" s="486"/>
      <c r="O675" s="486"/>
      <c r="P675" s="486"/>
      <c r="Q675" s="486"/>
      <c r="R675" s="486"/>
      <c r="S675" s="486"/>
      <c r="T675" s="486"/>
      <c r="U675" s="486"/>
      <c r="V675" s="486"/>
      <c r="W675" s="486"/>
      <c r="X675" s="486"/>
      <c r="Y675" s="486"/>
      <c r="Z675" s="486"/>
    </row>
    <row r="676" spans="1:26" ht="15.75" customHeight="1" x14ac:dyDescent="0.2">
      <c r="A676" s="486"/>
      <c r="B676" s="486"/>
      <c r="C676" s="486"/>
      <c r="D676" s="486"/>
      <c r="E676" s="486"/>
      <c r="F676" s="486"/>
      <c r="G676" s="486"/>
      <c r="H676" s="486"/>
      <c r="I676" s="486"/>
      <c r="J676" s="486"/>
      <c r="K676" s="486"/>
      <c r="L676" s="486"/>
      <c r="M676" s="486"/>
      <c r="N676" s="486"/>
      <c r="O676" s="486"/>
      <c r="P676" s="486"/>
      <c r="Q676" s="486"/>
      <c r="R676" s="486"/>
      <c r="S676" s="486"/>
      <c r="T676" s="486"/>
      <c r="U676" s="486"/>
      <c r="V676" s="486"/>
      <c r="W676" s="486"/>
      <c r="X676" s="486"/>
      <c r="Y676" s="486"/>
      <c r="Z676" s="486"/>
    </row>
    <row r="677" spans="1:26" ht="15.75" customHeight="1" x14ac:dyDescent="0.2">
      <c r="A677" s="486"/>
      <c r="B677" s="486"/>
      <c r="C677" s="486"/>
      <c r="D677" s="486"/>
      <c r="E677" s="486"/>
      <c r="F677" s="486"/>
      <c r="G677" s="486"/>
      <c r="H677" s="486"/>
      <c r="I677" s="486"/>
      <c r="J677" s="486"/>
      <c r="K677" s="486"/>
      <c r="L677" s="486"/>
      <c r="M677" s="486"/>
      <c r="N677" s="486"/>
      <c r="O677" s="486"/>
      <c r="P677" s="486"/>
      <c r="Q677" s="486"/>
      <c r="R677" s="486"/>
      <c r="S677" s="486"/>
      <c r="T677" s="486"/>
      <c r="U677" s="486"/>
      <c r="V677" s="486"/>
      <c r="W677" s="486"/>
      <c r="X677" s="486"/>
      <c r="Y677" s="486"/>
      <c r="Z677" s="486"/>
    </row>
    <row r="678" spans="1:26" ht="15.75" customHeight="1" x14ac:dyDescent="0.2">
      <c r="A678" s="486"/>
      <c r="B678" s="486"/>
      <c r="C678" s="486"/>
      <c r="D678" s="486"/>
      <c r="E678" s="486"/>
      <c r="F678" s="486"/>
      <c r="G678" s="486"/>
      <c r="H678" s="486"/>
      <c r="I678" s="486"/>
      <c r="J678" s="486"/>
      <c r="K678" s="486"/>
      <c r="L678" s="486"/>
      <c r="M678" s="486"/>
      <c r="N678" s="486"/>
      <c r="O678" s="486"/>
      <c r="P678" s="486"/>
      <c r="Q678" s="486"/>
      <c r="R678" s="486"/>
      <c r="S678" s="486"/>
      <c r="T678" s="486"/>
      <c r="U678" s="486"/>
      <c r="V678" s="486"/>
      <c r="W678" s="486"/>
      <c r="X678" s="486"/>
      <c r="Y678" s="486"/>
      <c r="Z678" s="486"/>
    </row>
    <row r="679" spans="1:26" ht="15.75" customHeight="1" x14ac:dyDescent="0.2">
      <c r="A679" s="486"/>
      <c r="B679" s="486"/>
      <c r="C679" s="486"/>
      <c r="D679" s="486"/>
      <c r="E679" s="486"/>
      <c r="F679" s="486"/>
      <c r="G679" s="486"/>
      <c r="H679" s="486"/>
      <c r="I679" s="486"/>
      <c r="J679" s="486"/>
      <c r="K679" s="486"/>
      <c r="L679" s="486"/>
      <c r="M679" s="486"/>
      <c r="N679" s="486"/>
      <c r="O679" s="486"/>
      <c r="P679" s="486"/>
      <c r="Q679" s="486"/>
      <c r="R679" s="486"/>
      <c r="S679" s="486"/>
      <c r="T679" s="486"/>
      <c r="U679" s="486"/>
      <c r="V679" s="486"/>
      <c r="W679" s="486"/>
      <c r="X679" s="486"/>
      <c r="Y679" s="486"/>
      <c r="Z679" s="486"/>
    </row>
    <row r="680" spans="1:26" ht="15.75" customHeight="1" x14ac:dyDescent="0.2">
      <c r="A680" s="486"/>
      <c r="B680" s="486"/>
      <c r="C680" s="486"/>
      <c r="D680" s="486"/>
      <c r="E680" s="486"/>
      <c r="F680" s="486"/>
      <c r="G680" s="486"/>
      <c r="H680" s="486"/>
      <c r="I680" s="486"/>
      <c r="J680" s="486"/>
      <c r="K680" s="486"/>
      <c r="L680" s="486"/>
      <c r="M680" s="486"/>
      <c r="N680" s="486"/>
      <c r="O680" s="486"/>
      <c r="P680" s="486"/>
      <c r="Q680" s="486"/>
      <c r="R680" s="486"/>
      <c r="S680" s="486"/>
      <c r="T680" s="486"/>
      <c r="U680" s="486"/>
      <c r="V680" s="486"/>
      <c r="W680" s="486"/>
      <c r="X680" s="486"/>
      <c r="Y680" s="486"/>
      <c r="Z680" s="486"/>
    </row>
    <row r="681" spans="1:26" ht="15.75" customHeight="1" x14ac:dyDescent="0.2">
      <c r="A681" s="486"/>
      <c r="B681" s="486"/>
      <c r="C681" s="486"/>
      <c r="D681" s="486"/>
      <c r="E681" s="486"/>
      <c r="F681" s="486"/>
      <c r="G681" s="486"/>
      <c r="H681" s="486"/>
      <c r="I681" s="486"/>
      <c r="J681" s="486"/>
      <c r="K681" s="486"/>
      <c r="L681" s="486"/>
      <c r="M681" s="486"/>
      <c r="N681" s="486"/>
      <c r="O681" s="486"/>
      <c r="P681" s="486"/>
      <c r="Q681" s="486"/>
      <c r="R681" s="486"/>
      <c r="S681" s="486"/>
      <c r="T681" s="486"/>
      <c r="U681" s="486"/>
      <c r="V681" s="486"/>
      <c r="W681" s="486"/>
      <c r="X681" s="486"/>
      <c r="Y681" s="486"/>
      <c r="Z681" s="486"/>
    </row>
    <row r="682" spans="1:26" ht="15.75" customHeight="1" x14ac:dyDescent="0.2">
      <c r="A682" s="486"/>
      <c r="B682" s="486"/>
      <c r="C682" s="486"/>
      <c r="D682" s="486"/>
      <c r="E682" s="486"/>
      <c r="F682" s="486"/>
      <c r="G682" s="486"/>
      <c r="H682" s="486"/>
      <c r="I682" s="486"/>
      <c r="J682" s="486"/>
      <c r="K682" s="486"/>
      <c r="L682" s="486"/>
      <c r="M682" s="486"/>
      <c r="N682" s="486"/>
      <c r="O682" s="486"/>
      <c r="P682" s="486"/>
      <c r="Q682" s="486"/>
      <c r="R682" s="486"/>
      <c r="S682" s="486"/>
      <c r="T682" s="486"/>
      <c r="U682" s="486"/>
      <c r="V682" s="486"/>
      <c r="W682" s="486"/>
      <c r="X682" s="486"/>
      <c r="Y682" s="486"/>
      <c r="Z682" s="486"/>
    </row>
    <row r="683" spans="1:26" ht="15.75" customHeight="1" x14ac:dyDescent="0.2">
      <c r="A683" s="486"/>
      <c r="B683" s="486"/>
      <c r="C683" s="486"/>
      <c r="D683" s="486"/>
      <c r="E683" s="486"/>
      <c r="F683" s="486"/>
      <c r="G683" s="486"/>
      <c r="H683" s="486"/>
      <c r="I683" s="486"/>
      <c r="J683" s="486"/>
      <c r="K683" s="486"/>
      <c r="L683" s="486"/>
      <c r="M683" s="486"/>
      <c r="N683" s="486"/>
      <c r="O683" s="486"/>
      <c r="P683" s="486"/>
      <c r="Q683" s="486"/>
      <c r="R683" s="486"/>
      <c r="S683" s="486"/>
      <c r="T683" s="486"/>
      <c r="U683" s="486"/>
      <c r="V683" s="486"/>
      <c r="W683" s="486"/>
      <c r="X683" s="486"/>
      <c r="Y683" s="486"/>
      <c r="Z683" s="486"/>
    </row>
    <row r="684" spans="1:26" ht="15.75" customHeight="1" x14ac:dyDescent="0.2">
      <c r="A684" s="486"/>
      <c r="B684" s="486"/>
      <c r="C684" s="486"/>
      <c r="D684" s="486"/>
      <c r="E684" s="486"/>
      <c r="F684" s="486"/>
      <c r="G684" s="486"/>
      <c r="H684" s="486"/>
      <c r="I684" s="486"/>
      <c r="J684" s="486"/>
      <c r="K684" s="486"/>
      <c r="L684" s="486"/>
      <c r="M684" s="486"/>
      <c r="N684" s="486"/>
      <c r="O684" s="486"/>
      <c r="P684" s="486"/>
      <c r="Q684" s="486"/>
      <c r="R684" s="486"/>
      <c r="S684" s="486"/>
      <c r="T684" s="486"/>
      <c r="U684" s="486"/>
      <c r="V684" s="486"/>
      <c r="W684" s="486"/>
      <c r="X684" s="486"/>
      <c r="Y684" s="486"/>
      <c r="Z684" s="486"/>
    </row>
    <row r="685" spans="1:26" ht="15.75" customHeight="1" x14ac:dyDescent="0.2">
      <c r="A685" s="486"/>
      <c r="B685" s="486"/>
      <c r="C685" s="486"/>
      <c r="D685" s="486"/>
      <c r="E685" s="486"/>
      <c r="F685" s="486"/>
      <c r="G685" s="486"/>
      <c r="H685" s="486"/>
      <c r="I685" s="486"/>
      <c r="J685" s="486"/>
      <c r="K685" s="486"/>
      <c r="L685" s="486"/>
      <c r="M685" s="486"/>
      <c r="N685" s="486"/>
      <c r="O685" s="486"/>
      <c r="P685" s="486"/>
      <c r="Q685" s="486"/>
      <c r="R685" s="486"/>
      <c r="S685" s="486"/>
      <c r="T685" s="486"/>
      <c r="U685" s="486"/>
      <c r="V685" s="486"/>
      <c r="W685" s="486"/>
      <c r="X685" s="486"/>
      <c r="Y685" s="486"/>
      <c r="Z685" s="486"/>
    </row>
    <row r="686" spans="1:26" ht="15.75" customHeight="1" x14ac:dyDescent="0.2">
      <c r="A686" s="486"/>
      <c r="B686" s="486"/>
      <c r="C686" s="486"/>
      <c r="D686" s="486"/>
      <c r="E686" s="486"/>
      <c r="F686" s="486"/>
      <c r="G686" s="486"/>
      <c r="H686" s="486"/>
      <c r="I686" s="486"/>
      <c r="J686" s="486"/>
      <c r="K686" s="486"/>
      <c r="L686" s="486"/>
      <c r="M686" s="486"/>
      <c r="N686" s="486"/>
      <c r="O686" s="486"/>
      <c r="P686" s="486"/>
      <c r="Q686" s="486"/>
      <c r="R686" s="486"/>
      <c r="S686" s="486"/>
      <c r="T686" s="486"/>
      <c r="U686" s="486"/>
      <c r="V686" s="486"/>
      <c r="W686" s="486"/>
      <c r="X686" s="486"/>
      <c r="Y686" s="486"/>
      <c r="Z686" s="486"/>
    </row>
    <row r="687" spans="1:26" ht="15.75" customHeight="1" x14ac:dyDescent="0.2">
      <c r="A687" s="486"/>
      <c r="B687" s="486"/>
      <c r="C687" s="486"/>
      <c r="D687" s="486"/>
      <c r="E687" s="486"/>
      <c r="F687" s="486"/>
      <c r="G687" s="486"/>
      <c r="H687" s="486"/>
      <c r="I687" s="486"/>
      <c r="J687" s="486"/>
      <c r="K687" s="486"/>
      <c r="L687" s="486"/>
      <c r="M687" s="486"/>
      <c r="N687" s="486"/>
      <c r="O687" s="486"/>
      <c r="P687" s="486"/>
      <c r="Q687" s="486"/>
      <c r="R687" s="486"/>
      <c r="S687" s="486"/>
      <c r="T687" s="486"/>
      <c r="U687" s="486"/>
      <c r="V687" s="486"/>
      <c r="W687" s="486"/>
      <c r="X687" s="486"/>
      <c r="Y687" s="486"/>
      <c r="Z687" s="486"/>
    </row>
    <row r="688" spans="1:26" ht="15.75" customHeight="1" x14ac:dyDescent="0.2">
      <c r="A688" s="486"/>
      <c r="B688" s="486"/>
      <c r="C688" s="486"/>
      <c r="D688" s="486"/>
      <c r="E688" s="486"/>
      <c r="F688" s="486"/>
      <c r="G688" s="486"/>
      <c r="H688" s="486"/>
      <c r="I688" s="486"/>
      <c r="J688" s="486"/>
      <c r="K688" s="486"/>
      <c r="L688" s="486"/>
      <c r="M688" s="486"/>
      <c r="N688" s="486"/>
      <c r="O688" s="486"/>
      <c r="P688" s="486"/>
      <c r="Q688" s="486"/>
      <c r="R688" s="486"/>
      <c r="S688" s="486"/>
      <c r="T688" s="486"/>
      <c r="U688" s="486"/>
      <c r="V688" s="486"/>
      <c r="W688" s="486"/>
      <c r="X688" s="486"/>
      <c r="Y688" s="486"/>
      <c r="Z688" s="486"/>
    </row>
    <row r="689" spans="1:26" ht="15.75" customHeight="1" x14ac:dyDescent="0.2">
      <c r="A689" s="486"/>
      <c r="B689" s="486"/>
      <c r="C689" s="486"/>
      <c r="D689" s="486"/>
      <c r="E689" s="486"/>
      <c r="F689" s="486"/>
      <c r="G689" s="486"/>
      <c r="H689" s="486"/>
      <c r="I689" s="486"/>
      <c r="J689" s="486"/>
      <c r="K689" s="486"/>
      <c r="L689" s="486"/>
      <c r="M689" s="486"/>
      <c r="N689" s="486"/>
      <c r="O689" s="486"/>
      <c r="P689" s="486"/>
      <c r="Q689" s="486"/>
      <c r="R689" s="486"/>
      <c r="S689" s="486"/>
      <c r="T689" s="486"/>
      <c r="U689" s="486"/>
      <c r="V689" s="486"/>
      <c r="W689" s="486"/>
      <c r="X689" s="486"/>
      <c r="Y689" s="486"/>
      <c r="Z689" s="486"/>
    </row>
    <row r="690" spans="1:26" ht="15.75" customHeight="1" x14ac:dyDescent="0.2">
      <c r="A690" s="486"/>
      <c r="B690" s="486"/>
      <c r="C690" s="486"/>
      <c r="D690" s="486"/>
      <c r="E690" s="486"/>
      <c r="F690" s="486"/>
      <c r="G690" s="486"/>
      <c r="H690" s="486"/>
      <c r="I690" s="486"/>
      <c r="J690" s="486"/>
      <c r="K690" s="486"/>
      <c r="L690" s="486"/>
      <c r="M690" s="486"/>
      <c r="N690" s="486"/>
      <c r="O690" s="486"/>
      <c r="P690" s="486"/>
      <c r="Q690" s="486"/>
      <c r="R690" s="486"/>
      <c r="S690" s="486"/>
      <c r="T690" s="486"/>
      <c r="U690" s="486"/>
      <c r="V690" s="486"/>
      <c r="W690" s="486"/>
      <c r="X690" s="486"/>
      <c r="Y690" s="486"/>
      <c r="Z690" s="486"/>
    </row>
    <row r="691" spans="1:26" ht="15.75" customHeight="1" x14ac:dyDescent="0.2">
      <c r="A691" s="486"/>
      <c r="B691" s="486"/>
      <c r="C691" s="486"/>
      <c r="D691" s="486"/>
      <c r="E691" s="486"/>
      <c r="F691" s="486"/>
      <c r="G691" s="486"/>
      <c r="H691" s="486"/>
      <c r="I691" s="486"/>
      <c r="J691" s="486"/>
      <c r="K691" s="486"/>
      <c r="L691" s="486"/>
      <c r="M691" s="486"/>
      <c r="N691" s="486"/>
      <c r="O691" s="486"/>
      <c r="P691" s="486"/>
      <c r="Q691" s="486"/>
      <c r="R691" s="486"/>
      <c r="S691" s="486"/>
      <c r="T691" s="486"/>
      <c r="U691" s="486"/>
      <c r="V691" s="486"/>
      <c r="W691" s="486"/>
      <c r="X691" s="486"/>
      <c r="Y691" s="486"/>
      <c r="Z691" s="486"/>
    </row>
    <row r="692" spans="1:26" ht="15.75" customHeight="1" x14ac:dyDescent="0.2">
      <c r="A692" s="486"/>
      <c r="B692" s="486"/>
      <c r="C692" s="486"/>
      <c r="D692" s="486"/>
      <c r="E692" s="486"/>
      <c r="F692" s="486"/>
      <c r="G692" s="486"/>
      <c r="H692" s="486"/>
      <c r="I692" s="486"/>
      <c r="J692" s="486"/>
      <c r="K692" s="486"/>
      <c r="L692" s="486"/>
      <c r="M692" s="486"/>
      <c r="N692" s="486"/>
      <c r="O692" s="486"/>
      <c r="P692" s="486"/>
      <c r="Q692" s="486"/>
      <c r="R692" s="486"/>
      <c r="S692" s="486"/>
      <c r="T692" s="486"/>
      <c r="U692" s="486"/>
      <c r="V692" s="486"/>
      <c r="W692" s="486"/>
      <c r="X692" s="486"/>
      <c r="Y692" s="486"/>
      <c r="Z692" s="486"/>
    </row>
    <row r="693" spans="1:26" ht="15.75" customHeight="1" x14ac:dyDescent="0.2">
      <c r="A693" s="486"/>
      <c r="B693" s="486"/>
      <c r="C693" s="486"/>
      <c r="D693" s="486"/>
      <c r="E693" s="486"/>
      <c r="F693" s="486"/>
      <c r="G693" s="486"/>
      <c r="H693" s="486"/>
      <c r="I693" s="486"/>
      <c r="J693" s="486"/>
      <c r="K693" s="486"/>
      <c r="L693" s="486"/>
      <c r="M693" s="486"/>
      <c r="N693" s="486"/>
      <c r="O693" s="486"/>
      <c r="P693" s="486"/>
      <c r="Q693" s="486"/>
      <c r="R693" s="486"/>
      <c r="S693" s="486"/>
      <c r="T693" s="486"/>
      <c r="U693" s="486"/>
      <c r="V693" s="486"/>
      <c r="W693" s="486"/>
      <c r="X693" s="486"/>
      <c r="Y693" s="486"/>
      <c r="Z693" s="486"/>
    </row>
    <row r="694" spans="1:26" ht="15.75" customHeight="1" x14ac:dyDescent="0.2">
      <c r="A694" s="486"/>
      <c r="B694" s="486"/>
      <c r="C694" s="486"/>
      <c r="D694" s="486"/>
      <c r="E694" s="486"/>
      <c r="F694" s="486"/>
      <c r="G694" s="486"/>
      <c r="H694" s="486"/>
      <c r="I694" s="486"/>
      <c r="J694" s="486"/>
      <c r="K694" s="486"/>
      <c r="L694" s="486"/>
      <c r="M694" s="486"/>
      <c r="N694" s="486"/>
      <c r="O694" s="486"/>
      <c r="P694" s="486"/>
      <c r="Q694" s="486"/>
      <c r="R694" s="486"/>
      <c r="S694" s="486"/>
      <c r="T694" s="486"/>
      <c r="U694" s="486"/>
      <c r="V694" s="486"/>
      <c r="W694" s="486"/>
      <c r="X694" s="486"/>
      <c r="Y694" s="486"/>
      <c r="Z694" s="486"/>
    </row>
    <row r="695" spans="1:26" ht="15.75" customHeight="1" x14ac:dyDescent="0.2">
      <c r="A695" s="486"/>
      <c r="B695" s="486"/>
      <c r="C695" s="486"/>
      <c r="D695" s="486"/>
      <c r="E695" s="486"/>
      <c r="F695" s="486"/>
      <c r="G695" s="486"/>
      <c r="H695" s="486"/>
      <c r="I695" s="486"/>
      <c r="J695" s="486"/>
      <c r="K695" s="486"/>
      <c r="L695" s="486"/>
      <c r="M695" s="486"/>
      <c r="N695" s="486"/>
      <c r="O695" s="486"/>
      <c r="P695" s="486"/>
      <c r="Q695" s="486"/>
      <c r="R695" s="486"/>
      <c r="S695" s="486"/>
      <c r="T695" s="486"/>
      <c r="U695" s="486"/>
      <c r="V695" s="486"/>
      <c r="W695" s="486"/>
      <c r="X695" s="486"/>
      <c r="Y695" s="486"/>
      <c r="Z695" s="486"/>
    </row>
    <row r="696" spans="1:26" ht="15.75" customHeight="1" x14ac:dyDescent="0.2">
      <c r="A696" s="486"/>
      <c r="B696" s="486"/>
      <c r="C696" s="486"/>
      <c r="D696" s="486"/>
      <c r="E696" s="486"/>
      <c r="F696" s="486"/>
      <c r="G696" s="486"/>
      <c r="H696" s="486"/>
      <c r="I696" s="486"/>
      <c r="J696" s="486"/>
      <c r="K696" s="486"/>
      <c r="L696" s="486"/>
      <c r="M696" s="486"/>
      <c r="N696" s="486"/>
      <c r="O696" s="486"/>
      <c r="P696" s="486"/>
      <c r="Q696" s="486"/>
      <c r="R696" s="486"/>
      <c r="S696" s="486"/>
      <c r="T696" s="486"/>
      <c r="U696" s="486"/>
      <c r="V696" s="486"/>
      <c r="W696" s="486"/>
      <c r="X696" s="486"/>
      <c r="Y696" s="486"/>
      <c r="Z696" s="486"/>
    </row>
    <row r="697" spans="1:26" ht="15.75" customHeight="1" x14ac:dyDescent="0.2">
      <c r="A697" s="486"/>
      <c r="B697" s="486"/>
      <c r="C697" s="486"/>
      <c r="D697" s="486"/>
      <c r="E697" s="486"/>
      <c r="F697" s="486"/>
      <c r="G697" s="486"/>
      <c r="H697" s="486"/>
      <c r="I697" s="486"/>
      <c r="J697" s="486"/>
      <c r="K697" s="486"/>
      <c r="L697" s="486"/>
      <c r="M697" s="486"/>
      <c r="N697" s="486"/>
      <c r="O697" s="486"/>
      <c r="P697" s="486"/>
      <c r="Q697" s="486"/>
      <c r="R697" s="486"/>
      <c r="S697" s="486"/>
      <c r="T697" s="486"/>
      <c r="U697" s="486"/>
      <c r="V697" s="486"/>
      <c r="W697" s="486"/>
      <c r="X697" s="486"/>
      <c r="Y697" s="486"/>
      <c r="Z697" s="486"/>
    </row>
    <row r="698" spans="1:26" ht="15.75" customHeight="1" x14ac:dyDescent="0.2">
      <c r="A698" s="486"/>
      <c r="B698" s="486"/>
      <c r="C698" s="486"/>
      <c r="D698" s="486"/>
      <c r="E698" s="486"/>
      <c r="F698" s="486"/>
      <c r="G698" s="486"/>
      <c r="H698" s="486"/>
      <c r="I698" s="486"/>
      <c r="J698" s="486"/>
      <c r="K698" s="486"/>
      <c r="L698" s="486"/>
      <c r="M698" s="486"/>
      <c r="N698" s="486"/>
      <c r="O698" s="486"/>
      <c r="P698" s="486"/>
      <c r="Q698" s="486"/>
      <c r="R698" s="486"/>
      <c r="S698" s="486"/>
      <c r="T698" s="486"/>
      <c r="U698" s="486"/>
      <c r="V698" s="486"/>
      <c r="W698" s="486"/>
      <c r="X698" s="486"/>
      <c r="Y698" s="486"/>
      <c r="Z698" s="486"/>
    </row>
    <row r="699" spans="1:26" ht="15.75" customHeight="1" x14ac:dyDescent="0.2">
      <c r="A699" s="486"/>
      <c r="B699" s="486"/>
      <c r="C699" s="486"/>
      <c r="D699" s="486"/>
      <c r="E699" s="486"/>
      <c r="F699" s="486"/>
      <c r="G699" s="486"/>
      <c r="H699" s="486"/>
      <c r="I699" s="486"/>
      <c r="J699" s="486"/>
      <c r="K699" s="486"/>
      <c r="L699" s="486"/>
      <c r="M699" s="486"/>
      <c r="N699" s="486"/>
      <c r="O699" s="486"/>
      <c r="P699" s="486"/>
      <c r="Q699" s="486"/>
      <c r="R699" s="486"/>
      <c r="S699" s="486"/>
      <c r="T699" s="486"/>
      <c r="U699" s="486"/>
      <c r="V699" s="486"/>
      <c r="W699" s="486"/>
      <c r="X699" s="486"/>
      <c r="Y699" s="486"/>
      <c r="Z699" s="486"/>
    </row>
    <row r="700" spans="1:26" ht="15.75" customHeight="1" x14ac:dyDescent="0.2">
      <c r="A700" s="486"/>
      <c r="B700" s="486"/>
      <c r="C700" s="486"/>
      <c r="D700" s="486"/>
      <c r="E700" s="486"/>
      <c r="F700" s="486"/>
      <c r="G700" s="486"/>
      <c r="H700" s="486"/>
      <c r="I700" s="486"/>
      <c r="J700" s="486"/>
      <c r="K700" s="486"/>
      <c r="L700" s="486"/>
      <c r="M700" s="486"/>
      <c r="N700" s="486"/>
      <c r="O700" s="486"/>
      <c r="P700" s="486"/>
      <c r="Q700" s="486"/>
      <c r="R700" s="486"/>
      <c r="S700" s="486"/>
      <c r="T700" s="486"/>
      <c r="U700" s="486"/>
      <c r="V700" s="486"/>
      <c r="W700" s="486"/>
      <c r="X700" s="486"/>
      <c r="Y700" s="486"/>
      <c r="Z700" s="486"/>
    </row>
    <row r="701" spans="1:26" ht="15.75" customHeight="1" x14ac:dyDescent="0.2">
      <c r="A701" s="486"/>
      <c r="B701" s="486"/>
      <c r="C701" s="486"/>
      <c r="D701" s="486"/>
      <c r="E701" s="486"/>
      <c r="F701" s="486"/>
      <c r="G701" s="486"/>
      <c r="H701" s="486"/>
      <c r="I701" s="486"/>
      <c r="J701" s="486"/>
      <c r="K701" s="486"/>
      <c r="L701" s="486"/>
      <c r="M701" s="486"/>
      <c r="N701" s="486"/>
      <c r="O701" s="486"/>
      <c r="P701" s="486"/>
      <c r="Q701" s="486"/>
      <c r="R701" s="486"/>
      <c r="S701" s="486"/>
      <c r="T701" s="486"/>
      <c r="U701" s="486"/>
      <c r="V701" s="486"/>
      <c r="W701" s="486"/>
      <c r="X701" s="486"/>
      <c r="Y701" s="486"/>
      <c r="Z701" s="486"/>
    </row>
    <row r="702" spans="1:26" ht="15.75" customHeight="1" x14ac:dyDescent="0.2">
      <c r="A702" s="486"/>
      <c r="B702" s="486"/>
      <c r="C702" s="486"/>
      <c r="D702" s="486"/>
      <c r="E702" s="486"/>
      <c r="F702" s="486"/>
      <c r="G702" s="486"/>
      <c r="H702" s="486"/>
      <c r="I702" s="486"/>
      <c r="J702" s="486"/>
      <c r="K702" s="486"/>
      <c r="L702" s="486"/>
      <c r="M702" s="486"/>
      <c r="N702" s="486"/>
      <c r="O702" s="486"/>
      <c r="P702" s="486"/>
      <c r="Q702" s="486"/>
      <c r="R702" s="486"/>
      <c r="S702" s="486"/>
      <c r="T702" s="486"/>
      <c r="U702" s="486"/>
      <c r="V702" s="486"/>
      <c r="W702" s="486"/>
      <c r="X702" s="486"/>
      <c r="Y702" s="486"/>
      <c r="Z702" s="486"/>
    </row>
    <row r="703" spans="1:26" ht="15.75" customHeight="1" x14ac:dyDescent="0.2">
      <c r="A703" s="486"/>
      <c r="B703" s="486"/>
      <c r="C703" s="486"/>
      <c r="D703" s="486"/>
      <c r="E703" s="486"/>
      <c r="F703" s="486"/>
      <c r="G703" s="486"/>
      <c r="H703" s="486"/>
      <c r="I703" s="486"/>
      <c r="J703" s="486"/>
      <c r="K703" s="486"/>
      <c r="L703" s="486"/>
      <c r="M703" s="486"/>
      <c r="N703" s="486"/>
      <c r="O703" s="486"/>
      <c r="P703" s="486"/>
      <c r="Q703" s="486"/>
      <c r="R703" s="486"/>
      <c r="S703" s="486"/>
      <c r="T703" s="486"/>
      <c r="U703" s="486"/>
      <c r="V703" s="486"/>
      <c r="W703" s="486"/>
      <c r="X703" s="486"/>
      <c r="Y703" s="486"/>
      <c r="Z703" s="486"/>
    </row>
    <row r="704" spans="1:26" ht="15.75" customHeight="1" x14ac:dyDescent="0.2">
      <c r="A704" s="486"/>
      <c r="B704" s="486"/>
      <c r="C704" s="486"/>
      <c r="D704" s="486"/>
      <c r="E704" s="486"/>
      <c r="F704" s="486"/>
      <c r="G704" s="486"/>
      <c r="H704" s="486"/>
      <c r="I704" s="486"/>
      <c r="J704" s="486"/>
      <c r="K704" s="486"/>
      <c r="L704" s="486"/>
      <c r="M704" s="486"/>
      <c r="N704" s="486"/>
      <c r="O704" s="486"/>
      <c r="P704" s="486"/>
      <c r="Q704" s="486"/>
      <c r="R704" s="486"/>
      <c r="S704" s="486"/>
      <c r="T704" s="486"/>
      <c r="U704" s="486"/>
      <c r="V704" s="486"/>
      <c r="W704" s="486"/>
      <c r="X704" s="486"/>
      <c r="Y704" s="486"/>
      <c r="Z704" s="486"/>
    </row>
    <row r="705" spans="1:26" ht="15.75" customHeight="1" x14ac:dyDescent="0.2">
      <c r="A705" s="486"/>
      <c r="B705" s="486"/>
      <c r="C705" s="486"/>
      <c r="D705" s="486"/>
      <c r="E705" s="486"/>
      <c r="F705" s="486"/>
      <c r="G705" s="486"/>
      <c r="H705" s="486"/>
      <c r="I705" s="486"/>
      <c r="J705" s="486"/>
      <c r="K705" s="486"/>
      <c r="L705" s="486"/>
      <c r="M705" s="486"/>
      <c r="N705" s="486"/>
      <c r="O705" s="486"/>
      <c r="P705" s="486"/>
      <c r="Q705" s="486"/>
      <c r="R705" s="486"/>
      <c r="S705" s="486"/>
      <c r="T705" s="486"/>
      <c r="U705" s="486"/>
      <c r="V705" s="486"/>
      <c r="W705" s="486"/>
      <c r="X705" s="486"/>
      <c r="Y705" s="486"/>
      <c r="Z705" s="486"/>
    </row>
    <row r="706" spans="1:26" ht="15.75" customHeight="1" x14ac:dyDescent="0.2">
      <c r="A706" s="486"/>
      <c r="B706" s="486"/>
      <c r="C706" s="486"/>
      <c r="D706" s="486"/>
      <c r="E706" s="486"/>
      <c r="F706" s="486"/>
      <c r="G706" s="486"/>
      <c r="H706" s="486"/>
      <c r="I706" s="486"/>
      <c r="J706" s="486"/>
      <c r="K706" s="486"/>
      <c r="L706" s="486"/>
      <c r="M706" s="486"/>
      <c r="N706" s="486"/>
      <c r="O706" s="486"/>
      <c r="P706" s="486"/>
      <c r="Q706" s="486"/>
      <c r="R706" s="486"/>
      <c r="S706" s="486"/>
      <c r="T706" s="486"/>
      <c r="U706" s="486"/>
      <c r="V706" s="486"/>
      <c r="W706" s="486"/>
      <c r="X706" s="486"/>
      <c r="Y706" s="486"/>
      <c r="Z706" s="486"/>
    </row>
    <row r="707" spans="1:26" ht="15.75" customHeight="1" x14ac:dyDescent="0.2">
      <c r="A707" s="486"/>
      <c r="B707" s="486"/>
      <c r="C707" s="486"/>
      <c r="D707" s="486"/>
      <c r="E707" s="486"/>
      <c r="F707" s="486"/>
      <c r="G707" s="486"/>
      <c r="H707" s="486"/>
      <c r="I707" s="486"/>
      <c r="J707" s="486"/>
      <c r="K707" s="486"/>
      <c r="L707" s="486"/>
      <c r="M707" s="486"/>
      <c r="N707" s="486"/>
      <c r="O707" s="486"/>
      <c r="P707" s="486"/>
      <c r="Q707" s="486"/>
      <c r="R707" s="486"/>
      <c r="S707" s="486"/>
      <c r="T707" s="486"/>
      <c r="U707" s="486"/>
      <c r="V707" s="486"/>
      <c r="W707" s="486"/>
      <c r="X707" s="486"/>
      <c r="Y707" s="486"/>
      <c r="Z707" s="486"/>
    </row>
    <row r="708" spans="1:26" ht="15.75" customHeight="1" x14ac:dyDescent="0.2">
      <c r="A708" s="486"/>
      <c r="B708" s="486"/>
      <c r="C708" s="486"/>
      <c r="D708" s="486"/>
      <c r="E708" s="486"/>
      <c r="F708" s="486"/>
      <c r="G708" s="486"/>
      <c r="H708" s="486"/>
      <c r="I708" s="486"/>
      <c r="J708" s="486"/>
      <c r="K708" s="486"/>
      <c r="L708" s="486"/>
      <c r="M708" s="486"/>
      <c r="N708" s="486"/>
      <c r="O708" s="486"/>
      <c r="P708" s="486"/>
      <c r="Q708" s="486"/>
      <c r="R708" s="486"/>
      <c r="S708" s="486"/>
      <c r="T708" s="486"/>
      <c r="U708" s="486"/>
      <c r="V708" s="486"/>
      <c r="W708" s="486"/>
      <c r="X708" s="486"/>
      <c r="Y708" s="486"/>
      <c r="Z708" s="486"/>
    </row>
    <row r="709" spans="1:26" ht="15.75" customHeight="1" x14ac:dyDescent="0.2">
      <c r="A709" s="486"/>
      <c r="B709" s="486"/>
      <c r="C709" s="486"/>
      <c r="D709" s="486"/>
      <c r="E709" s="486"/>
      <c r="F709" s="486"/>
      <c r="G709" s="486"/>
      <c r="H709" s="486"/>
      <c r="I709" s="486"/>
      <c r="J709" s="486"/>
      <c r="K709" s="486"/>
      <c r="L709" s="486"/>
      <c r="M709" s="486"/>
      <c r="N709" s="486"/>
      <c r="O709" s="486"/>
      <c r="P709" s="486"/>
      <c r="Q709" s="486"/>
      <c r="R709" s="486"/>
      <c r="S709" s="486"/>
      <c r="T709" s="486"/>
      <c r="U709" s="486"/>
      <c r="V709" s="486"/>
      <c r="W709" s="486"/>
      <c r="X709" s="486"/>
      <c r="Y709" s="486"/>
      <c r="Z709" s="486"/>
    </row>
    <row r="710" spans="1:26" ht="15.75" customHeight="1" x14ac:dyDescent="0.2">
      <c r="A710" s="486"/>
      <c r="B710" s="486"/>
      <c r="C710" s="486"/>
      <c r="D710" s="486"/>
      <c r="E710" s="486"/>
      <c r="F710" s="486"/>
      <c r="G710" s="486"/>
      <c r="H710" s="486"/>
      <c r="I710" s="486"/>
      <c r="J710" s="486"/>
      <c r="K710" s="486"/>
      <c r="L710" s="486"/>
      <c r="M710" s="486"/>
      <c r="N710" s="486"/>
      <c r="O710" s="486"/>
      <c r="P710" s="486"/>
      <c r="Q710" s="486"/>
      <c r="R710" s="486"/>
      <c r="S710" s="486"/>
      <c r="T710" s="486"/>
      <c r="U710" s="486"/>
      <c r="V710" s="486"/>
      <c r="W710" s="486"/>
      <c r="X710" s="486"/>
      <c r="Y710" s="486"/>
      <c r="Z710" s="486"/>
    </row>
    <row r="711" spans="1:26" ht="15.75" customHeight="1" x14ac:dyDescent="0.2">
      <c r="A711" s="486"/>
      <c r="B711" s="486"/>
      <c r="C711" s="486"/>
      <c r="D711" s="486"/>
      <c r="E711" s="486"/>
      <c r="F711" s="486"/>
      <c r="G711" s="486"/>
      <c r="H711" s="486"/>
      <c r="I711" s="486"/>
      <c r="J711" s="486"/>
      <c r="K711" s="486"/>
      <c r="L711" s="486"/>
      <c r="M711" s="486"/>
      <c r="N711" s="486"/>
      <c r="O711" s="486"/>
      <c r="P711" s="486"/>
      <c r="Q711" s="486"/>
      <c r="R711" s="486"/>
      <c r="S711" s="486"/>
      <c r="T711" s="486"/>
      <c r="U711" s="486"/>
      <c r="V711" s="486"/>
      <c r="W711" s="486"/>
      <c r="X711" s="486"/>
      <c r="Y711" s="486"/>
      <c r="Z711" s="486"/>
    </row>
    <row r="712" spans="1:26" ht="15.75" customHeight="1" x14ac:dyDescent="0.2">
      <c r="A712" s="486"/>
      <c r="B712" s="486"/>
      <c r="C712" s="486"/>
      <c r="D712" s="486"/>
      <c r="E712" s="486"/>
      <c r="F712" s="486"/>
      <c r="G712" s="486"/>
      <c r="H712" s="486"/>
      <c r="I712" s="486"/>
      <c r="J712" s="486"/>
      <c r="K712" s="486"/>
      <c r="L712" s="486"/>
      <c r="M712" s="486"/>
      <c r="N712" s="486"/>
      <c r="O712" s="486"/>
      <c r="P712" s="486"/>
      <c r="Q712" s="486"/>
      <c r="R712" s="486"/>
      <c r="S712" s="486"/>
      <c r="T712" s="486"/>
      <c r="U712" s="486"/>
      <c r="V712" s="486"/>
      <c r="W712" s="486"/>
      <c r="X712" s="486"/>
      <c r="Y712" s="486"/>
      <c r="Z712" s="486"/>
    </row>
    <row r="713" spans="1:26" ht="15.75" customHeight="1" x14ac:dyDescent="0.2">
      <c r="A713" s="486"/>
      <c r="B713" s="486"/>
      <c r="C713" s="486"/>
      <c r="D713" s="486"/>
      <c r="E713" s="486"/>
      <c r="F713" s="486"/>
      <c r="G713" s="486"/>
      <c r="H713" s="486"/>
      <c r="I713" s="486"/>
      <c r="J713" s="486"/>
      <c r="K713" s="486"/>
      <c r="L713" s="486"/>
      <c r="M713" s="486"/>
      <c r="N713" s="486"/>
      <c r="O713" s="486"/>
      <c r="P713" s="486"/>
      <c r="Q713" s="486"/>
      <c r="R713" s="486"/>
      <c r="S713" s="486"/>
      <c r="T713" s="486"/>
      <c r="U713" s="486"/>
      <c r="V713" s="486"/>
      <c r="W713" s="486"/>
      <c r="X713" s="486"/>
      <c r="Y713" s="486"/>
      <c r="Z713" s="486"/>
    </row>
    <row r="714" spans="1:26" ht="15.75" customHeight="1" x14ac:dyDescent="0.2">
      <c r="A714" s="486"/>
      <c r="B714" s="486"/>
      <c r="C714" s="486"/>
      <c r="D714" s="486"/>
      <c r="E714" s="486"/>
      <c r="F714" s="486"/>
      <c r="G714" s="486"/>
      <c r="H714" s="486"/>
      <c r="I714" s="486"/>
      <c r="J714" s="486"/>
      <c r="K714" s="486"/>
      <c r="L714" s="486"/>
      <c r="M714" s="486"/>
      <c r="N714" s="486"/>
      <c r="O714" s="486"/>
      <c r="P714" s="486"/>
      <c r="Q714" s="486"/>
      <c r="R714" s="486"/>
      <c r="S714" s="486"/>
      <c r="T714" s="486"/>
      <c r="U714" s="486"/>
      <c r="V714" s="486"/>
      <c r="W714" s="486"/>
      <c r="X714" s="486"/>
      <c r="Y714" s="486"/>
      <c r="Z714" s="486"/>
    </row>
    <row r="715" spans="1:26" ht="15.75" customHeight="1" x14ac:dyDescent="0.2">
      <c r="A715" s="486"/>
      <c r="B715" s="486"/>
      <c r="C715" s="486"/>
      <c r="D715" s="486"/>
      <c r="E715" s="486"/>
      <c r="F715" s="486"/>
      <c r="G715" s="486"/>
      <c r="H715" s="486"/>
      <c r="I715" s="486"/>
      <c r="J715" s="486"/>
      <c r="K715" s="486"/>
      <c r="L715" s="486"/>
      <c r="M715" s="486"/>
      <c r="N715" s="486"/>
      <c r="O715" s="486"/>
      <c r="P715" s="486"/>
      <c r="Q715" s="486"/>
      <c r="R715" s="486"/>
      <c r="S715" s="486"/>
      <c r="T715" s="486"/>
      <c r="U715" s="486"/>
      <c r="V715" s="486"/>
      <c r="W715" s="486"/>
      <c r="X715" s="486"/>
      <c r="Y715" s="486"/>
      <c r="Z715" s="486"/>
    </row>
    <row r="716" spans="1:26" ht="15.75" customHeight="1" x14ac:dyDescent="0.2">
      <c r="A716" s="486"/>
      <c r="B716" s="486"/>
      <c r="C716" s="486"/>
      <c r="D716" s="486"/>
      <c r="E716" s="486"/>
      <c r="F716" s="486"/>
      <c r="G716" s="486"/>
      <c r="H716" s="486"/>
      <c r="I716" s="486"/>
      <c r="J716" s="486"/>
      <c r="K716" s="486"/>
      <c r="L716" s="486"/>
      <c r="M716" s="486"/>
      <c r="N716" s="486"/>
      <c r="O716" s="486"/>
      <c r="P716" s="486"/>
      <c r="Q716" s="486"/>
      <c r="R716" s="486"/>
      <c r="S716" s="486"/>
      <c r="T716" s="486"/>
      <c r="U716" s="486"/>
      <c r="V716" s="486"/>
      <c r="W716" s="486"/>
      <c r="X716" s="486"/>
      <c r="Y716" s="486"/>
      <c r="Z716" s="486"/>
    </row>
    <row r="717" spans="1:26" ht="15.75" customHeight="1" x14ac:dyDescent="0.2">
      <c r="A717" s="486"/>
      <c r="B717" s="486"/>
      <c r="C717" s="486"/>
      <c r="D717" s="486"/>
      <c r="E717" s="486"/>
      <c r="F717" s="486"/>
      <c r="G717" s="486"/>
      <c r="H717" s="486"/>
      <c r="I717" s="486"/>
      <c r="J717" s="486"/>
      <c r="K717" s="486"/>
      <c r="L717" s="486"/>
      <c r="M717" s="486"/>
      <c r="N717" s="486"/>
      <c r="O717" s="486"/>
      <c r="P717" s="486"/>
      <c r="Q717" s="486"/>
      <c r="R717" s="486"/>
      <c r="S717" s="486"/>
      <c r="T717" s="486"/>
      <c r="U717" s="486"/>
      <c r="V717" s="486"/>
      <c r="W717" s="486"/>
      <c r="X717" s="486"/>
      <c r="Y717" s="486"/>
      <c r="Z717" s="486"/>
    </row>
    <row r="718" spans="1:26" ht="15.75" customHeight="1" x14ac:dyDescent="0.2">
      <c r="A718" s="486"/>
      <c r="B718" s="486"/>
      <c r="C718" s="486"/>
      <c r="D718" s="486"/>
      <c r="E718" s="486"/>
      <c r="F718" s="486"/>
      <c r="G718" s="486"/>
      <c r="H718" s="486"/>
      <c r="I718" s="486"/>
      <c r="J718" s="486"/>
      <c r="K718" s="486"/>
      <c r="L718" s="486"/>
      <c r="M718" s="486"/>
      <c r="N718" s="486"/>
      <c r="O718" s="486"/>
      <c r="P718" s="486"/>
      <c r="Q718" s="486"/>
      <c r="R718" s="486"/>
      <c r="S718" s="486"/>
      <c r="T718" s="486"/>
      <c r="U718" s="486"/>
      <c r="V718" s="486"/>
      <c r="W718" s="486"/>
      <c r="X718" s="486"/>
      <c r="Y718" s="486"/>
      <c r="Z718" s="486"/>
    </row>
    <row r="719" spans="1:26" ht="15.75" customHeight="1" x14ac:dyDescent="0.2">
      <c r="A719" s="486"/>
      <c r="B719" s="486"/>
      <c r="C719" s="486"/>
      <c r="D719" s="486"/>
      <c r="E719" s="486"/>
      <c r="F719" s="486"/>
      <c r="G719" s="486"/>
      <c r="H719" s="486"/>
      <c r="I719" s="486"/>
      <c r="J719" s="486"/>
      <c r="K719" s="486"/>
      <c r="L719" s="486"/>
      <c r="M719" s="486"/>
      <c r="N719" s="486"/>
      <c r="O719" s="486"/>
      <c r="P719" s="486"/>
      <c r="Q719" s="486"/>
      <c r="R719" s="486"/>
      <c r="S719" s="486"/>
      <c r="T719" s="486"/>
      <c r="U719" s="486"/>
      <c r="V719" s="486"/>
      <c r="W719" s="486"/>
      <c r="X719" s="486"/>
      <c r="Y719" s="486"/>
      <c r="Z719" s="486"/>
    </row>
    <row r="720" spans="1:26" ht="15.75" customHeight="1" x14ac:dyDescent="0.2">
      <c r="A720" s="486"/>
      <c r="B720" s="486"/>
      <c r="C720" s="486"/>
      <c r="D720" s="486"/>
      <c r="E720" s="486"/>
      <c r="F720" s="486"/>
      <c r="G720" s="486"/>
      <c r="H720" s="486"/>
      <c r="I720" s="486"/>
      <c r="J720" s="486"/>
      <c r="K720" s="486"/>
      <c r="L720" s="486"/>
      <c r="M720" s="486"/>
      <c r="N720" s="486"/>
      <c r="O720" s="486"/>
      <c r="P720" s="486"/>
      <c r="Q720" s="486"/>
      <c r="R720" s="486"/>
      <c r="S720" s="486"/>
      <c r="T720" s="486"/>
      <c r="U720" s="486"/>
      <c r="V720" s="486"/>
      <c r="W720" s="486"/>
      <c r="X720" s="486"/>
      <c r="Y720" s="486"/>
      <c r="Z720" s="486"/>
    </row>
    <row r="721" spans="1:26" ht="15.75" customHeight="1" x14ac:dyDescent="0.2">
      <c r="A721" s="486"/>
      <c r="B721" s="486"/>
      <c r="C721" s="486"/>
      <c r="D721" s="486"/>
      <c r="E721" s="486"/>
      <c r="F721" s="486"/>
      <c r="G721" s="486"/>
      <c r="H721" s="486"/>
      <c r="I721" s="486"/>
      <c r="J721" s="486"/>
      <c r="K721" s="486"/>
      <c r="L721" s="486"/>
      <c r="M721" s="486"/>
      <c r="N721" s="486"/>
      <c r="O721" s="486"/>
      <c r="P721" s="486"/>
      <c r="Q721" s="486"/>
      <c r="R721" s="486"/>
      <c r="S721" s="486"/>
      <c r="T721" s="486"/>
      <c r="U721" s="486"/>
      <c r="V721" s="486"/>
      <c r="W721" s="486"/>
      <c r="X721" s="486"/>
      <c r="Y721" s="486"/>
      <c r="Z721" s="486"/>
    </row>
    <row r="722" spans="1:26" ht="15.75" customHeight="1" x14ac:dyDescent="0.2">
      <c r="A722" s="486"/>
      <c r="B722" s="486"/>
      <c r="C722" s="486"/>
      <c r="D722" s="486"/>
      <c r="E722" s="486"/>
      <c r="F722" s="486"/>
      <c r="G722" s="486"/>
      <c r="H722" s="486"/>
      <c r="I722" s="486"/>
      <c r="J722" s="486"/>
      <c r="K722" s="486"/>
      <c r="L722" s="486"/>
      <c r="M722" s="486"/>
      <c r="N722" s="486"/>
      <c r="O722" s="486"/>
      <c r="P722" s="486"/>
      <c r="Q722" s="486"/>
      <c r="R722" s="486"/>
      <c r="S722" s="486"/>
      <c r="T722" s="486"/>
      <c r="U722" s="486"/>
      <c r="V722" s="486"/>
      <c r="W722" s="486"/>
      <c r="X722" s="486"/>
      <c r="Y722" s="486"/>
      <c r="Z722" s="486"/>
    </row>
    <row r="723" spans="1:26" ht="15.75" customHeight="1" x14ac:dyDescent="0.2">
      <c r="A723" s="486"/>
      <c r="B723" s="486"/>
      <c r="C723" s="486"/>
      <c r="D723" s="486"/>
      <c r="E723" s="486"/>
      <c r="F723" s="486"/>
      <c r="G723" s="486"/>
      <c r="H723" s="486"/>
      <c r="I723" s="486"/>
      <c r="J723" s="486"/>
      <c r="K723" s="486"/>
      <c r="L723" s="486"/>
      <c r="M723" s="486"/>
      <c r="N723" s="486"/>
      <c r="O723" s="486"/>
      <c r="P723" s="486"/>
      <c r="Q723" s="486"/>
      <c r="R723" s="486"/>
      <c r="S723" s="486"/>
      <c r="T723" s="486"/>
      <c r="U723" s="486"/>
      <c r="V723" s="486"/>
      <c r="W723" s="486"/>
      <c r="X723" s="486"/>
      <c r="Y723" s="486"/>
      <c r="Z723" s="486"/>
    </row>
    <row r="724" spans="1:26" ht="15.75" customHeight="1" x14ac:dyDescent="0.2">
      <c r="A724" s="486"/>
      <c r="B724" s="486"/>
      <c r="C724" s="486"/>
      <c r="D724" s="486"/>
      <c r="E724" s="486"/>
      <c r="F724" s="486"/>
      <c r="G724" s="486"/>
      <c r="H724" s="486"/>
      <c r="I724" s="486"/>
      <c r="J724" s="486"/>
      <c r="K724" s="486"/>
      <c r="L724" s="486"/>
      <c r="M724" s="486"/>
      <c r="N724" s="486"/>
      <c r="O724" s="486"/>
      <c r="P724" s="486"/>
      <c r="Q724" s="486"/>
      <c r="R724" s="486"/>
      <c r="S724" s="486"/>
      <c r="T724" s="486"/>
      <c r="U724" s="486"/>
      <c r="V724" s="486"/>
      <c r="W724" s="486"/>
      <c r="X724" s="486"/>
      <c r="Y724" s="486"/>
      <c r="Z724" s="486"/>
    </row>
    <row r="725" spans="1:26" ht="15.75" customHeight="1" x14ac:dyDescent="0.2">
      <c r="A725" s="486"/>
      <c r="B725" s="486"/>
      <c r="C725" s="486"/>
      <c r="D725" s="486"/>
      <c r="E725" s="486"/>
      <c r="F725" s="486"/>
      <c r="G725" s="486"/>
      <c r="H725" s="486"/>
      <c r="I725" s="486"/>
      <c r="J725" s="486"/>
      <c r="K725" s="486"/>
      <c r="L725" s="486"/>
      <c r="M725" s="486"/>
      <c r="N725" s="486"/>
      <c r="O725" s="486"/>
      <c r="P725" s="486"/>
      <c r="Q725" s="486"/>
      <c r="R725" s="486"/>
      <c r="S725" s="486"/>
      <c r="T725" s="486"/>
      <c r="U725" s="486"/>
      <c r="V725" s="486"/>
      <c r="W725" s="486"/>
      <c r="X725" s="486"/>
      <c r="Y725" s="486"/>
      <c r="Z725" s="486"/>
    </row>
    <row r="726" spans="1:26" ht="15.75" customHeight="1" x14ac:dyDescent="0.2">
      <c r="A726" s="486"/>
      <c r="B726" s="486"/>
      <c r="C726" s="486"/>
      <c r="D726" s="486"/>
      <c r="E726" s="486"/>
      <c r="F726" s="486"/>
      <c r="G726" s="486"/>
      <c r="H726" s="486"/>
      <c r="I726" s="486"/>
      <c r="J726" s="486"/>
      <c r="K726" s="486"/>
      <c r="L726" s="486"/>
      <c r="M726" s="486"/>
      <c r="N726" s="486"/>
      <c r="O726" s="486"/>
      <c r="P726" s="486"/>
      <c r="Q726" s="486"/>
      <c r="R726" s="486"/>
      <c r="S726" s="486"/>
      <c r="T726" s="486"/>
      <c r="U726" s="486"/>
      <c r="V726" s="486"/>
      <c r="W726" s="486"/>
      <c r="X726" s="486"/>
      <c r="Y726" s="486"/>
      <c r="Z726" s="486"/>
    </row>
    <row r="727" spans="1:26" ht="15.75" customHeight="1" x14ac:dyDescent="0.2">
      <c r="A727" s="486"/>
      <c r="B727" s="486"/>
      <c r="C727" s="486"/>
      <c r="D727" s="486"/>
      <c r="E727" s="486"/>
      <c r="F727" s="486"/>
      <c r="G727" s="486"/>
      <c r="H727" s="486"/>
      <c r="I727" s="486"/>
      <c r="J727" s="486"/>
      <c r="K727" s="486"/>
      <c r="L727" s="486"/>
      <c r="M727" s="486"/>
      <c r="N727" s="486"/>
      <c r="O727" s="486"/>
      <c r="P727" s="486"/>
      <c r="Q727" s="486"/>
      <c r="R727" s="486"/>
      <c r="S727" s="486"/>
      <c r="T727" s="486"/>
      <c r="U727" s="486"/>
      <c r="V727" s="486"/>
      <c r="W727" s="486"/>
      <c r="X727" s="486"/>
      <c r="Y727" s="486"/>
      <c r="Z727" s="486"/>
    </row>
    <row r="728" spans="1:26" ht="15.75" customHeight="1" x14ac:dyDescent="0.2">
      <c r="A728" s="486"/>
      <c r="B728" s="486"/>
      <c r="C728" s="486"/>
      <c r="D728" s="486"/>
      <c r="E728" s="486"/>
      <c r="F728" s="486"/>
      <c r="G728" s="486"/>
      <c r="H728" s="486"/>
      <c r="I728" s="486"/>
      <c r="J728" s="486"/>
      <c r="K728" s="486"/>
      <c r="L728" s="486"/>
      <c r="M728" s="486"/>
      <c r="N728" s="486"/>
      <c r="O728" s="486"/>
      <c r="P728" s="486"/>
      <c r="Q728" s="486"/>
      <c r="R728" s="486"/>
      <c r="S728" s="486"/>
      <c r="T728" s="486"/>
      <c r="U728" s="486"/>
      <c r="V728" s="486"/>
      <c r="W728" s="486"/>
      <c r="X728" s="486"/>
      <c r="Y728" s="486"/>
      <c r="Z728" s="486"/>
    </row>
    <row r="729" spans="1:26" ht="15.75" customHeight="1" x14ac:dyDescent="0.2">
      <c r="A729" s="486"/>
      <c r="B729" s="486"/>
      <c r="C729" s="486"/>
      <c r="D729" s="486"/>
      <c r="E729" s="486"/>
      <c r="F729" s="486"/>
      <c r="G729" s="486"/>
      <c r="H729" s="486"/>
      <c r="I729" s="486"/>
      <c r="J729" s="486"/>
      <c r="K729" s="486"/>
      <c r="L729" s="486"/>
      <c r="M729" s="486"/>
      <c r="N729" s="486"/>
      <c r="O729" s="486"/>
      <c r="P729" s="486"/>
      <c r="Q729" s="486"/>
      <c r="R729" s="486"/>
      <c r="S729" s="486"/>
      <c r="T729" s="486"/>
      <c r="U729" s="486"/>
      <c r="V729" s="486"/>
      <c r="W729" s="486"/>
      <c r="X729" s="486"/>
      <c r="Y729" s="486"/>
      <c r="Z729" s="486"/>
    </row>
    <row r="730" spans="1:26" ht="15.75" customHeight="1" x14ac:dyDescent="0.2">
      <c r="A730" s="486"/>
      <c r="B730" s="486"/>
      <c r="C730" s="486"/>
      <c r="D730" s="486"/>
      <c r="E730" s="486"/>
      <c r="F730" s="486"/>
      <c r="G730" s="486"/>
      <c r="H730" s="486"/>
      <c r="I730" s="486"/>
      <c r="J730" s="486"/>
      <c r="K730" s="486"/>
      <c r="L730" s="486"/>
      <c r="M730" s="486"/>
      <c r="N730" s="486"/>
      <c r="O730" s="486"/>
      <c r="P730" s="486"/>
      <c r="Q730" s="486"/>
      <c r="R730" s="486"/>
      <c r="S730" s="486"/>
      <c r="T730" s="486"/>
      <c r="U730" s="486"/>
      <c r="V730" s="486"/>
      <c r="W730" s="486"/>
      <c r="X730" s="486"/>
      <c r="Y730" s="486"/>
      <c r="Z730" s="486"/>
    </row>
    <row r="731" spans="1:26" ht="15.75" customHeight="1" x14ac:dyDescent="0.2">
      <c r="A731" s="486"/>
      <c r="B731" s="486"/>
      <c r="C731" s="486"/>
      <c r="D731" s="486"/>
      <c r="E731" s="486"/>
      <c r="F731" s="486"/>
      <c r="G731" s="486"/>
      <c r="H731" s="486"/>
      <c r="I731" s="486"/>
      <c r="J731" s="486"/>
      <c r="K731" s="486"/>
      <c r="L731" s="486"/>
      <c r="M731" s="486"/>
      <c r="N731" s="486"/>
      <c r="O731" s="486"/>
      <c r="P731" s="486"/>
      <c r="Q731" s="486"/>
      <c r="R731" s="486"/>
      <c r="S731" s="486"/>
      <c r="T731" s="486"/>
      <c r="U731" s="486"/>
      <c r="V731" s="486"/>
      <c r="W731" s="486"/>
      <c r="X731" s="486"/>
      <c r="Y731" s="486"/>
      <c r="Z731" s="486"/>
    </row>
    <row r="732" spans="1:26" ht="15.75" customHeight="1" x14ac:dyDescent="0.2">
      <c r="A732" s="486"/>
      <c r="B732" s="486"/>
      <c r="C732" s="486"/>
      <c r="D732" s="486"/>
      <c r="E732" s="486"/>
      <c r="F732" s="486"/>
      <c r="G732" s="486"/>
      <c r="H732" s="486"/>
      <c r="I732" s="486"/>
      <c r="J732" s="486"/>
      <c r="K732" s="486"/>
      <c r="L732" s="486"/>
      <c r="M732" s="486"/>
      <c r="N732" s="486"/>
      <c r="O732" s="486"/>
      <c r="P732" s="486"/>
      <c r="Q732" s="486"/>
      <c r="R732" s="486"/>
      <c r="S732" s="486"/>
      <c r="T732" s="486"/>
      <c r="U732" s="486"/>
      <c r="V732" s="486"/>
      <c r="W732" s="486"/>
      <c r="X732" s="486"/>
      <c r="Y732" s="486"/>
      <c r="Z732" s="486"/>
    </row>
    <row r="733" spans="1:26" ht="15.75" customHeight="1" x14ac:dyDescent="0.2">
      <c r="A733" s="486"/>
      <c r="B733" s="486"/>
      <c r="C733" s="486"/>
      <c r="D733" s="486"/>
      <c r="E733" s="486"/>
      <c r="F733" s="486"/>
      <c r="G733" s="486"/>
      <c r="H733" s="486"/>
      <c r="I733" s="486"/>
      <c r="J733" s="486"/>
      <c r="K733" s="486"/>
      <c r="L733" s="486"/>
      <c r="M733" s="486"/>
      <c r="N733" s="486"/>
      <c r="O733" s="486"/>
      <c r="P733" s="486"/>
      <c r="Q733" s="486"/>
      <c r="R733" s="486"/>
      <c r="S733" s="486"/>
      <c r="T733" s="486"/>
      <c r="U733" s="486"/>
      <c r="V733" s="486"/>
      <c r="W733" s="486"/>
      <c r="X733" s="486"/>
      <c r="Y733" s="486"/>
      <c r="Z733" s="486"/>
    </row>
    <row r="734" spans="1:26" ht="15.75" customHeight="1" x14ac:dyDescent="0.2">
      <c r="A734" s="486"/>
      <c r="B734" s="486"/>
      <c r="C734" s="486"/>
      <c r="D734" s="486"/>
      <c r="E734" s="486"/>
      <c r="F734" s="486"/>
      <c r="G734" s="486"/>
      <c r="H734" s="486"/>
      <c r="I734" s="486"/>
      <c r="J734" s="486"/>
      <c r="K734" s="486"/>
      <c r="L734" s="486"/>
      <c r="M734" s="486"/>
      <c r="N734" s="486"/>
      <c r="O734" s="486"/>
      <c r="P734" s="486"/>
      <c r="Q734" s="486"/>
      <c r="R734" s="486"/>
      <c r="S734" s="486"/>
      <c r="T734" s="486"/>
      <c r="U734" s="486"/>
      <c r="V734" s="486"/>
      <c r="W734" s="486"/>
      <c r="X734" s="486"/>
      <c r="Y734" s="486"/>
      <c r="Z734" s="486"/>
    </row>
    <row r="735" spans="1:26" ht="15.75" customHeight="1" x14ac:dyDescent="0.2">
      <c r="A735" s="486"/>
      <c r="B735" s="486"/>
      <c r="C735" s="486"/>
      <c r="D735" s="486"/>
      <c r="E735" s="486"/>
      <c r="F735" s="486"/>
      <c r="G735" s="486"/>
      <c r="H735" s="486"/>
      <c r="I735" s="486"/>
      <c r="J735" s="486"/>
      <c r="K735" s="486"/>
      <c r="L735" s="486"/>
      <c r="M735" s="486"/>
      <c r="N735" s="486"/>
      <c r="O735" s="486"/>
      <c r="P735" s="486"/>
      <c r="Q735" s="486"/>
      <c r="R735" s="486"/>
      <c r="S735" s="486"/>
      <c r="T735" s="486"/>
      <c r="U735" s="486"/>
      <c r="V735" s="486"/>
      <c r="W735" s="486"/>
      <c r="X735" s="486"/>
      <c r="Y735" s="486"/>
      <c r="Z735" s="486"/>
    </row>
    <row r="736" spans="1:26" ht="15.75" customHeight="1" x14ac:dyDescent="0.2">
      <c r="A736" s="486"/>
      <c r="B736" s="486"/>
      <c r="C736" s="486"/>
      <c r="D736" s="486"/>
      <c r="E736" s="486"/>
      <c r="F736" s="486"/>
      <c r="G736" s="486"/>
      <c r="H736" s="486"/>
      <c r="I736" s="486"/>
      <c r="J736" s="486"/>
      <c r="K736" s="486"/>
      <c r="L736" s="486"/>
      <c r="M736" s="486"/>
      <c r="N736" s="486"/>
      <c r="O736" s="486"/>
      <c r="P736" s="486"/>
      <c r="Q736" s="486"/>
      <c r="R736" s="486"/>
      <c r="S736" s="486"/>
      <c r="T736" s="486"/>
      <c r="U736" s="486"/>
      <c r="V736" s="486"/>
      <c r="W736" s="486"/>
      <c r="X736" s="486"/>
      <c r="Y736" s="486"/>
      <c r="Z736" s="486"/>
    </row>
    <row r="737" spans="1:26" ht="15.75" customHeight="1" x14ac:dyDescent="0.2">
      <c r="A737" s="486"/>
      <c r="B737" s="486"/>
      <c r="C737" s="486"/>
      <c r="D737" s="486"/>
      <c r="E737" s="486"/>
      <c r="F737" s="486"/>
      <c r="G737" s="486"/>
      <c r="H737" s="486"/>
      <c r="I737" s="486"/>
      <c r="J737" s="486"/>
      <c r="K737" s="486"/>
      <c r="L737" s="486"/>
      <c r="M737" s="486"/>
      <c r="N737" s="486"/>
      <c r="O737" s="486"/>
      <c r="P737" s="486"/>
      <c r="Q737" s="486"/>
      <c r="R737" s="486"/>
      <c r="S737" s="486"/>
      <c r="T737" s="486"/>
      <c r="U737" s="486"/>
      <c r="V737" s="486"/>
      <c r="W737" s="486"/>
      <c r="X737" s="486"/>
      <c r="Y737" s="486"/>
      <c r="Z737" s="486"/>
    </row>
    <row r="738" spans="1:26" ht="15.75" customHeight="1" x14ac:dyDescent="0.2">
      <c r="A738" s="486"/>
      <c r="B738" s="486"/>
      <c r="C738" s="486"/>
      <c r="D738" s="486"/>
      <c r="E738" s="486"/>
      <c r="F738" s="486"/>
      <c r="G738" s="486"/>
      <c r="H738" s="486"/>
      <c r="I738" s="486"/>
      <c r="J738" s="486"/>
      <c r="K738" s="486"/>
      <c r="L738" s="486"/>
      <c r="M738" s="486"/>
      <c r="N738" s="486"/>
      <c r="O738" s="486"/>
      <c r="P738" s="486"/>
      <c r="Q738" s="486"/>
      <c r="R738" s="486"/>
      <c r="S738" s="486"/>
      <c r="T738" s="486"/>
      <c r="U738" s="486"/>
      <c r="V738" s="486"/>
      <c r="W738" s="486"/>
      <c r="X738" s="486"/>
      <c r="Y738" s="486"/>
      <c r="Z738" s="486"/>
    </row>
    <row r="739" spans="1:26" ht="15.75" customHeight="1" x14ac:dyDescent="0.2">
      <c r="A739" s="486"/>
      <c r="B739" s="486"/>
      <c r="C739" s="486"/>
      <c r="D739" s="486"/>
      <c r="E739" s="486"/>
      <c r="F739" s="486"/>
      <c r="G739" s="486"/>
      <c r="H739" s="486"/>
      <c r="I739" s="486"/>
      <c r="J739" s="486"/>
      <c r="K739" s="486"/>
      <c r="L739" s="486"/>
      <c r="M739" s="486"/>
      <c r="N739" s="486"/>
      <c r="O739" s="486"/>
      <c r="P739" s="486"/>
      <c r="Q739" s="486"/>
      <c r="R739" s="486"/>
      <c r="S739" s="486"/>
      <c r="T739" s="486"/>
      <c r="U739" s="486"/>
      <c r="V739" s="486"/>
      <c r="W739" s="486"/>
      <c r="X739" s="486"/>
      <c r="Y739" s="486"/>
      <c r="Z739" s="486"/>
    </row>
    <row r="740" spans="1:26" ht="15.75" customHeight="1" x14ac:dyDescent="0.2">
      <c r="A740" s="486"/>
      <c r="B740" s="486"/>
      <c r="C740" s="486"/>
      <c r="D740" s="486"/>
      <c r="E740" s="486"/>
      <c r="F740" s="486"/>
      <c r="G740" s="486"/>
      <c r="H740" s="486"/>
      <c r="I740" s="486"/>
      <c r="J740" s="486"/>
      <c r="K740" s="486"/>
      <c r="L740" s="486"/>
      <c r="M740" s="486"/>
      <c r="N740" s="486"/>
      <c r="O740" s="486"/>
      <c r="P740" s="486"/>
      <c r="Q740" s="486"/>
      <c r="R740" s="486"/>
      <c r="S740" s="486"/>
      <c r="T740" s="486"/>
      <c r="U740" s="486"/>
      <c r="V740" s="486"/>
      <c r="W740" s="486"/>
      <c r="X740" s="486"/>
      <c r="Y740" s="486"/>
      <c r="Z740" s="486"/>
    </row>
    <row r="741" spans="1:26" ht="15.75" customHeight="1" x14ac:dyDescent="0.2">
      <c r="A741" s="486"/>
      <c r="B741" s="486"/>
      <c r="C741" s="486"/>
      <c r="D741" s="486"/>
      <c r="E741" s="486"/>
      <c r="F741" s="486"/>
      <c r="G741" s="486"/>
      <c r="H741" s="486"/>
      <c r="I741" s="486"/>
      <c r="J741" s="486"/>
      <c r="K741" s="486"/>
      <c r="L741" s="486"/>
      <c r="M741" s="486"/>
      <c r="N741" s="486"/>
      <c r="O741" s="486"/>
      <c r="P741" s="486"/>
      <c r="Q741" s="486"/>
      <c r="R741" s="486"/>
      <c r="S741" s="486"/>
      <c r="T741" s="486"/>
      <c r="U741" s="486"/>
      <c r="V741" s="486"/>
      <c r="W741" s="486"/>
      <c r="X741" s="486"/>
      <c r="Y741" s="486"/>
      <c r="Z741" s="486"/>
    </row>
    <row r="742" spans="1:26" ht="15.75" customHeight="1" x14ac:dyDescent="0.2">
      <c r="A742" s="486"/>
      <c r="B742" s="486"/>
      <c r="C742" s="486"/>
      <c r="D742" s="486"/>
      <c r="E742" s="486"/>
      <c r="F742" s="486"/>
      <c r="G742" s="486"/>
      <c r="H742" s="486"/>
      <c r="I742" s="486"/>
      <c r="J742" s="486"/>
      <c r="K742" s="486"/>
      <c r="L742" s="486"/>
      <c r="M742" s="486"/>
      <c r="N742" s="486"/>
      <c r="O742" s="486"/>
      <c r="P742" s="486"/>
      <c r="Q742" s="486"/>
      <c r="R742" s="486"/>
      <c r="S742" s="486"/>
      <c r="T742" s="486"/>
      <c r="U742" s="486"/>
      <c r="V742" s="486"/>
      <c r="W742" s="486"/>
      <c r="X742" s="486"/>
      <c r="Y742" s="486"/>
      <c r="Z742" s="486"/>
    </row>
    <row r="743" spans="1:26" ht="15.75" customHeight="1" x14ac:dyDescent="0.2">
      <c r="A743" s="486"/>
      <c r="B743" s="486"/>
      <c r="C743" s="486"/>
      <c r="D743" s="486"/>
      <c r="E743" s="486"/>
      <c r="F743" s="486"/>
      <c r="G743" s="486"/>
      <c r="H743" s="486"/>
      <c r="I743" s="486"/>
      <c r="J743" s="486"/>
      <c r="K743" s="486"/>
      <c r="L743" s="486"/>
      <c r="M743" s="486"/>
      <c r="N743" s="486"/>
      <c r="O743" s="486"/>
      <c r="P743" s="486"/>
      <c r="Q743" s="486"/>
      <c r="R743" s="486"/>
      <c r="S743" s="486"/>
      <c r="T743" s="486"/>
      <c r="U743" s="486"/>
      <c r="V743" s="486"/>
      <c r="W743" s="486"/>
      <c r="X743" s="486"/>
      <c r="Y743" s="486"/>
      <c r="Z743" s="486"/>
    </row>
    <row r="744" spans="1:26" ht="15.75" customHeight="1" x14ac:dyDescent="0.2">
      <c r="A744" s="486"/>
      <c r="B744" s="486"/>
      <c r="C744" s="486"/>
      <c r="D744" s="486"/>
      <c r="E744" s="486"/>
      <c r="F744" s="486"/>
      <c r="G744" s="486"/>
      <c r="H744" s="486"/>
      <c r="I744" s="486"/>
      <c r="J744" s="486"/>
      <c r="K744" s="486"/>
      <c r="L744" s="486"/>
      <c r="M744" s="486"/>
      <c r="N744" s="486"/>
      <c r="O744" s="486"/>
      <c r="P744" s="486"/>
      <c r="Q744" s="486"/>
      <c r="R744" s="486"/>
      <c r="S744" s="486"/>
      <c r="T744" s="486"/>
      <c r="U744" s="486"/>
      <c r="V744" s="486"/>
      <c r="W744" s="486"/>
      <c r="X744" s="486"/>
      <c r="Y744" s="486"/>
      <c r="Z744" s="486"/>
    </row>
    <row r="745" spans="1:26" ht="15.75" customHeight="1" x14ac:dyDescent="0.2">
      <c r="A745" s="486"/>
      <c r="B745" s="486"/>
      <c r="C745" s="486"/>
      <c r="D745" s="486"/>
      <c r="E745" s="486"/>
      <c r="F745" s="486"/>
      <c r="G745" s="486"/>
      <c r="H745" s="486"/>
      <c r="I745" s="486"/>
      <c r="J745" s="486"/>
      <c r="K745" s="486"/>
      <c r="L745" s="486"/>
      <c r="M745" s="486"/>
      <c r="N745" s="486"/>
      <c r="O745" s="486"/>
      <c r="P745" s="486"/>
      <c r="Q745" s="486"/>
      <c r="R745" s="486"/>
      <c r="S745" s="486"/>
      <c r="T745" s="486"/>
      <c r="U745" s="486"/>
      <c r="V745" s="486"/>
      <c r="W745" s="486"/>
      <c r="X745" s="486"/>
      <c r="Y745" s="486"/>
      <c r="Z745" s="486"/>
    </row>
    <row r="746" spans="1:26" ht="15.75" customHeight="1" x14ac:dyDescent="0.2">
      <c r="A746" s="486"/>
      <c r="B746" s="486"/>
      <c r="C746" s="486"/>
      <c r="D746" s="486"/>
      <c r="E746" s="486"/>
      <c r="F746" s="486"/>
      <c r="G746" s="486"/>
      <c r="H746" s="486"/>
      <c r="I746" s="486"/>
      <c r="J746" s="486"/>
      <c r="K746" s="486"/>
      <c r="L746" s="486"/>
      <c r="M746" s="486"/>
      <c r="N746" s="486"/>
      <c r="O746" s="486"/>
      <c r="P746" s="486"/>
      <c r="Q746" s="486"/>
      <c r="R746" s="486"/>
      <c r="S746" s="486"/>
      <c r="T746" s="486"/>
      <c r="U746" s="486"/>
      <c r="V746" s="486"/>
      <c r="W746" s="486"/>
      <c r="X746" s="486"/>
      <c r="Y746" s="486"/>
      <c r="Z746" s="486"/>
    </row>
    <row r="747" spans="1:26" ht="15.75" customHeight="1" x14ac:dyDescent="0.2">
      <c r="A747" s="486"/>
      <c r="B747" s="486"/>
      <c r="C747" s="486"/>
      <c r="D747" s="486"/>
      <c r="E747" s="486"/>
      <c r="F747" s="486"/>
      <c r="G747" s="486"/>
      <c r="H747" s="486"/>
      <c r="I747" s="486"/>
      <c r="J747" s="486"/>
      <c r="K747" s="486"/>
      <c r="L747" s="486"/>
      <c r="M747" s="486"/>
      <c r="N747" s="486"/>
      <c r="O747" s="486"/>
      <c r="P747" s="486"/>
      <c r="Q747" s="486"/>
      <c r="R747" s="486"/>
      <c r="S747" s="486"/>
      <c r="T747" s="486"/>
      <c r="U747" s="486"/>
      <c r="V747" s="486"/>
      <c r="W747" s="486"/>
      <c r="X747" s="486"/>
      <c r="Y747" s="486"/>
      <c r="Z747" s="486"/>
    </row>
    <row r="748" spans="1:26" ht="15.75" customHeight="1" x14ac:dyDescent="0.2">
      <c r="A748" s="486"/>
      <c r="B748" s="486"/>
      <c r="C748" s="486"/>
      <c r="D748" s="486"/>
      <c r="E748" s="486"/>
      <c r="F748" s="486"/>
      <c r="G748" s="486"/>
      <c r="H748" s="486"/>
      <c r="I748" s="486"/>
      <c r="J748" s="486"/>
      <c r="K748" s="486"/>
      <c r="L748" s="486"/>
      <c r="M748" s="486"/>
      <c r="N748" s="486"/>
      <c r="O748" s="486"/>
      <c r="P748" s="486"/>
      <c r="Q748" s="486"/>
      <c r="R748" s="486"/>
      <c r="S748" s="486"/>
      <c r="T748" s="486"/>
      <c r="U748" s="486"/>
      <c r="V748" s="486"/>
      <c r="W748" s="486"/>
      <c r="X748" s="486"/>
      <c r="Y748" s="486"/>
      <c r="Z748" s="486"/>
    </row>
    <row r="749" spans="1:26" ht="15.75" customHeight="1" x14ac:dyDescent="0.2">
      <c r="A749" s="486"/>
      <c r="B749" s="486"/>
      <c r="C749" s="486"/>
      <c r="D749" s="486"/>
      <c r="E749" s="486"/>
      <c r="F749" s="486"/>
      <c r="G749" s="486"/>
      <c r="H749" s="486"/>
      <c r="I749" s="486"/>
      <c r="J749" s="486"/>
      <c r="K749" s="486"/>
      <c r="L749" s="486"/>
      <c r="M749" s="486"/>
      <c r="N749" s="486"/>
      <c r="O749" s="486"/>
      <c r="P749" s="486"/>
      <c r="Q749" s="486"/>
      <c r="R749" s="486"/>
      <c r="S749" s="486"/>
      <c r="T749" s="486"/>
      <c r="U749" s="486"/>
      <c r="V749" s="486"/>
      <c r="W749" s="486"/>
      <c r="X749" s="486"/>
      <c r="Y749" s="486"/>
      <c r="Z749" s="486"/>
    </row>
    <row r="750" spans="1:26" ht="15.75" customHeight="1" x14ac:dyDescent="0.2">
      <c r="A750" s="486"/>
      <c r="B750" s="486"/>
      <c r="C750" s="486"/>
      <c r="D750" s="486"/>
      <c r="E750" s="486"/>
      <c r="F750" s="486"/>
      <c r="G750" s="486"/>
      <c r="H750" s="486"/>
      <c r="I750" s="486"/>
      <c r="J750" s="486"/>
      <c r="K750" s="486"/>
      <c r="L750" s="486"/>
      <c r="M750" s="486"/>
      <c r="N750" s="486"/>
      <c r="O750" s="486"/>
      <c r="P750" s="486"/>
      <c r="Q750" s="486"/>
      <c r="R750" s="486"/>
      <c r="S750" s="486"/>
      <c r="T750" s="486"/>
      <c r="U750" s="486"/>
      <c r="V750" s="486"/>
      <c r="W750" s="486"/>
      <c r="X750" s="486"/>
      <c r="Y750" s="486"/>
      <c r="Z750" s="486"/>
    </row>
    <row r="751" spans="1:26" ht="15.75" customHeight="1" x14ac:dyDescent="0.2">
      <c r="A751" s="486"/>
      <c r="B751" s="486"/>
      <c r="C751" s="486"/>
      <c r="D751" s="486"/>
      <c r="E751" s="486"/>
      <c r="F751" s="486"/>
      <c r="G751" s="486"/>
      <c r="H751" s="486"/>
      <c r="I751" s="486"/>
      <c r="J751" s="486"/>
      <c r="K751" s="486"/>
      <c r="L751" s="486"/>
      <c r="M751" s="486"/>
      <c r="N751" s="486"/>
      <c r="O751" s="486"/>
      <c r="P751" s="486"/>
      <c r="Q751" s="486"/>
      <c r="R751" s="486"/>
      <c r="S751" s="486"/>
      <c r="T751" s="486"/>
      <c r="U751" s="486"/>
      <c r="V751" s="486"/>
      <c r="W751" s="486"/>
      <c r="X751" s="486"/>
      <c r="Y751" s="486"/>
      <c r="Z751" s="486"/>
    </row>
    <row r="752" spans="1:26" ht="15.75" customHeight="1" x14ac:dyDescent="0.2">
      <c r="A752" s="486"/>
      <c r="B752" s="486"/>
      <c r="C752" s="486"/>
      <c r="D752" s="486"/>
      <c r="E752" s="486"/>
      <c r="F752" s="486"/>
      <c r="G752" s="486"/>
      <c r="H752" s="486"/>
      <c r="I752" s="486"/>
      <c r="J752" s="486"/>
      <c r="K752" s="486"/>
      <c r="L752" s="486"/>
      <c r="M752" s="486"/>
      <c r="N752" s="486"/>
      <c r="O752" s="486"/>
      <c r="P752" s="486"/>
      <c r="Q752" s="486"/>
      <c r="R752" s="486"/>
      <c r="S752" s="486"/>
      <c r="T752" s="486"/>
      <c r="U752" s="486"/>
      <c r="V752" s="486"/>
      <c r="W752" s="486"/>
      <c r="X752" s="486"/>
      <c r="Y752" s="486"/>
      <c r="Z752" s="486"/>
    </row>
    <row r="753" spans="1:26" ht="15.75" customHeight="1" x14ac:dyDescent="0.2">
      <c r="A753" s="486"/>
      <c r="B753" s="486"/>
      <c r="C753" s="486"/>
      <c r="D753" s="486"/>
      <c r="E753" s="486"/>
      <c r="F753" s="486"/>
      <c r="G753" s="486"/>
      <c r="H753" s="486"/>
      <c r="I753" s="486"/>
      <c r="J753" s="486"/>
      <c r="K753" s="486"/>
      <c r="L753" s="486"/>
      <c r="M753" s="486"/>
      <c r="N753" s="486"/>
      <c r="O753" s="486"/>
      <c r="P753" s="486"/>
      <c r="Q753" s="486"/>
      <c r="R753" s="486"/>
      <c r="S753" s="486"/>
      <c r="T753" s="486"/>
      <c r="U753" s="486"/>
      <c r="V753" s="486"/>
      <c r="W753" s="486"/>
      <c r="X753" s="486"/>
      <c r="Y753" s="486"/>
      <c r="Z753" s="486"/>
    </row>
    <row r="754" spans="1:26" ht="15.75" customHeight="1" x14ac:dyDescent="0.2">
      <c r="A754" s="486"/>
      <c r="B754" s="486"/>
      <c r="C754" s="486"/>
      <c r="D754" s="486"/>
      <c r="E754" s="486"/>
      <c r="F754" s="486"/>
      <c r="G754" s="486"/>
      <c r="H754" s="486"/>
      <c r="I754" s="486"/>
      <c r="J754" s="486"/>
      <c r="K754" s="486"/>
      <c r="L754" s="486"/>
      <c r="M754" s="486"/>
      <c r="N754" s="486"/>
      <c r="O754" s="486"/>
      <c r="P754" s="486"/>
      <c r="Q754" s="486"/>
      <c r="R754" s="486"/>
      <c r="S754" s="486"/>
      <c r="T754" s="486"/>
      <c r="U754" s="486"/>
      <c r="V754" s="486"/>
      <c r="W754" s="486"/>
      <c r="X754" s="486"/>
      <c r="Y754" s="486"/>
      <c r="Z754" s="486"/>
    </row>
    <row r="755" spans="1:26" ht="15.75" customHeight="1" x14ac:dyDescent="0.2">
      <c r="A755" s="486"/>
      <c r="B755" s="486"/>
      <c r="C755" s="486"/>
      <c r="D755" s="486"/>
      <c r="E755" s="486"/>
      <c r="F755" s="486"/>
      <c r="G755" s="486"/>
      <c r="H755" s="486"/>
      <c r="I755" s="486"/>
      <c r="J755" s="486"/>
      <c r="K755" s="486"/>
      <c r="L755" s="486"/>
      <c r="M755" s="486"/>
      <c r="N755" s="486"/>
      <c r="O755" s="486"/>
      <c r="P755" s="486"/>
      <c r="Q755" s="486"/>
      <c r="R755" s="486"/>
      <c r="S755" s="486"/>
      <c r="T755" s="486"/>
      <c r="U755" s="486"/>
      <c r="V755" s="486"/>
      <c r="W755" s="486"/>
      <c r="X755" s="486"/>
      <c r="Y755" s="486"/>
      <c r="Z755" s="486"/>
    </row>
    <row r="756" spans="1:26" ht="15.75" customHeight="1" x14ac:dyDescent="0.2">
      <c r="A756" s="486"/>
      <c r="B756" s="486"/>
      <c r="C756" s="486"/>
      <c r="D756" s="486"/>
      <c r="E756" s="486"/>
      <c r="F756" s="486"/>
      <c r="G756" s="486"/>
      <c r="H756" s="486"/>
      <c r="I756" s="486"/>
      <c r="J756" s="486"/>
      <c r="K756" s="486"/>
      <c r="L756" s="486"/>
      <c r="M756" s="486"/>
      <c r="N756" s="486"/>
      <c r="O756" s="486"/>
      <c r="P756" s="486"/>
      <c r="Q756" s="486"/>
      <c r="R756" s="486"/>
      <c r="S756" s="486"/>
      <c r="T756" s="486"/>
      <c r="U756" s="486"/>
      <c r="V756" s="486"/>
      <c r="W756" s="486"/>
      <c r="X756" s="486"/>
      <c r="Y756" s="486"/>
      <c r="Z756" s="486"/>
    </row>
    <row r="757" spans="1:26" ht="15.75" customHeight="1" x14ac:dyDescent="0.2">
      <c r="A757" s="486"/>
      <c r="B757" s="486"/>
      <c r="C757" s="486"/>
      <c r="D757" s="486"/>
      <c r="E757" s="486"/>
      <c r="F757" s="486"/>
      <c r="G757" s="486"/>
      <c r="H757" s="486"/>
      <c r="I757" s="486"/>
      <c r="J757" s="486"/>
      <c r="K757" s="486"/>
      <c r="L757" s="486"/>
      <c r="M757" s="486"/>
      <c r="N757" s="486"/>
      <c r="O757" s="486"/>
      <c r="P757" s="486"/>
      <c r="Q757" s="486"/>
      <c r="R757" s="486"/>
      <c r="S757" s="486"/>
      <c r="T757" s="486"/>
      <c r="U757" s="486"/>
      <c r="V757" s="486"/>
      <c r="W757" s="486"/>
      <c r="X757" s="486"/>
      <c r="Y757" s="486"/>
      <c r="Z757" s="486"/>
    </row>
    <row r="758" spans="1:26" ht="15.75" customHeight="1" x14ac:dyDescent="0.2">
      <c r="A758" s="486"/>
      <c r="B758" s="486"/>
      <c r="C758" s="486"/>
      <c r="D758" s="486"/>
      <c r="E758" s="486"/>
      <c r="F758" s="486"/>
      <c r="G758" s="486"/>
      <c r="H758" s="486"/>
      <c r="I758" s="486"/>
      <c r="J758" s="486"/>
      <c r="K758" s="486"/>
      <c r="L758" s="486"/>
      <c r="M758" s="486"/>
      <c r="N758" s="486"/>
      <c r="O758" s="486"/>
      <c r="P758" s="486"/>
      <c r="Q758" s="486"/>
      <c r="R758" s="486"/>
      <c r="S758" s="486"/>
      <c r="T758" s="486"/>
      <c r="U758" s="486"/>
      <c r="V758" s="486"/>
      <c r="W758" s="486"/>
      <c r="X758" s="486"/>
      <c r="Y758" s="486"/>
      <c r="Z758" s="486"/>
    </row>
    <row r="759" spans="1:26" ht="15.75" customHeight="1" x14ac:dyDescent="0.2">
      <c r="A759" s="486"/>
      <c r="B759" s="486"/>
      <c r="C759" s="486"/>
      <c r="D759" s="486"/>
      <c r="E759" s="486"/>
      <c r="F759" s="486"/>
      <c r="G759" s="486"/>
      <c r="H759" s="486"/>
      <c r="I759" s="486"/>
      <c r="J759" s="486"/>
      <c r="K759" s="486"/>
      <c r="L759" s="486"/>
      <c r="M759" s="486"/>
      <c r="N759" s="486"/>
      <c r="O759" s="486"/>
      <c r="P759" s="486"/>
      <c r="Q759" s="486"/>
      <c r="R759" s="486"/>
      <c r="S759" s="486"/>
      <c r="T759" s="486"/>
      <c r="U759" s="486"/>
      <c r="V759" s="486"/>
      <c r="W759" s="486"/>
      <c r="X759" s="486"/>
      <c r="Y759" s="486"/>
      <c r="Z759" s="486"/>
    </row>
    <row r="760" spans="1:26" ht="15.75" customHeight="1" x14ac:dyDescent="0.2">
      <c r="A760" s="486"/>
      <c r="B760" s="486"/>
      <c r="C760" s="486"/>
      <c r="D760" s="486"/>
      <c r="E760" s="486"/>
      <c r="F760" s="486"/>
      <c r="G760" s="486"/>
      <c r="H760" s="486"/>
      <c r="I760" s="486"/>
      <c r="J760" s="486"/>
      <c r="K760" s="486"/>
      <c r="L760" s="486"/>
      <c r="M760" s="486"/>
      <c r="N760" s="486"/>
      <c r="O760" s="486"/>
      <c r="P760" s="486"/>
      <c r="Q760" s="486"/>
      <c r="R760" s="486"/>
      <c r="S760" s="486"/>
      <c r="T760" s="486"/>
      <c r="U760" s="486"/>
      <c r="V760" s="486"/>
      <c r="W760" s="486"/>
      <c r="X760" s="486"/>
      <c r="Y760" s="486"/>
      <c r="Z760" s="486"/>
    </row>
    <row r="761" spans="1:26" ht="15.75" customHeight="1" x14ac:dyDescent="0.2">
      <c r="A761" s="486"/>
      <c r="B761" s="486"/>
      <c r="C761" s="486"/>
      <c r="D761" s="486"/>
      <c r="E761" s="486"/>
      <c r="F761" s="486"/>
      <c r="G761" s="486"/>
      <c r="H761" s="486"/>
      <c r="I761" s="486"/>
      <c r="J761" s="486"/>
      <c r="K761" s="486"/>
      <c r="L761" s="486"/>
      <c r="M761" s="486"/>
      <c r="N761" s="486"/>
      <c r="O761" s="486"/>
      <c r="P761" s="486"/>
      <c r="Q761" s="486"/>
      <c r="R761" s="486"/>
      <c r="S761" s="486"/>
      <c r="T761" s="486"/>
      <c r="U761" s="486"/>
      <c r="V761" s="486"/>
      <c r="W761" s="486"/>
      <c r="X761" s="486"/>
      <c r="Y761" s="486"/>
      <c r="Z761" s="486"/>
    </row>
    <row r="762" spans="1:26" ht="15.75" customHeight="1" x14ac:dyDescent="0.2">
      <c r="A762" s="486"/>
      <c r="B762" s="486"/>
      <c r="C762" s="486"/>
      <c r="D762" s="486"/>
      <c r="E762" s="486"/>
      <c r="F762" s="486"/>
      <c r="G762" s="486"/>
      <c r="H762" s="486"/>
      <c r="I762" s="486"/>
      <c r="J762" s="486"/>
      <c r="K762" s="486"/>
      <c r="L762" s="486"/>
      <c r="M762" s="486"/>
      <c r="N762" s="486"/>
      <c r="O762" s="486"/>
      <c r="P762" s="486"/>
      <c r="Q762" s="486"/>
      <c r="R762" s="486"/>
      <c r="S762" s="486"/>
      <c r="T762" s="486"/>
      <c r="U762" s="486"/>
      <c r="V762" s="486"/>
      <c r="W762" s="486"/>
      <c r="X762" s="486"/>
      <c r="Y762" s="486"/>
      <c r="Z762" s="486"/>
    </row>
    <row r="763" spans="1:26" ht="15.75" customHeight="1" x14ac:dyDescent="0.2">
      <c r="A763" s="486"/>
      <c r="B763" s="486"/>
      <c r="C763" s="486"/>
      <c r="D763" s="486"/>
      <c r="E763" s="486"/>
      <c r="F763" s="486"/>
      <c r="G763" s="486"/>
      <c r="H763" s="486"/>
      <c r="I763" s="486"/>
      <c r="J763" s="486"/>
      <c r="K763" s="486"/>
      <c r="L763" s="486"/>
      <c r="M763" s="486"/>
      <c r="N763" s="486"/>
      <c r="O763" s="486"/>
      <c r="P763" s="486"/>
      <c r="Q763" s="486"/>
      <c r="R763" s="486"/>
      <c r="S763" s="486"/>
      <c r="T763" s="486"/>
      <c r="U763" s="486"/>
      <c r="V763" s="486"/>
      <c r="W763" s="486"/>
      <c r="X763" s="486"/>
      <c r="Y763" s="486"/>
      <c r="Z763" s="486"/>
    </row>
    <row r="764" spans="1:26" ht="15.75" customHeight="1" x14ac:dyDescent="0.2">
      <c r="A764" s="486"/>
      <c r="B764" s="486"/>
      <c r="C764" s="486"/>
      <c r="D764" s="486"/>
      <c r="E764" s="486"/>
      <c r="F764" s="486"/>
      <c r="G764" s="486"/>
      <c r="H764" s="486"/>
      <c r="I764" s="486"/>
      <c r="J764" s="486"/>
      <c r="K764" s="486"/>
      <c r="L764" s="486"/>
      <c r="M764" s="486"/>
      <c r="N764" s="486"/>
      <c r="O764" s="486"/>
      <c r="P764" s="486"/>
      <c r="Q764" s="486"/>
      <c r="R764" s="486"/>
      <c r="S764" s="486"/>
      <c r="T764" s="486"/>
      <c r="U764" s="486"/>
      <c r="V764" s="486"/>
      <c r="W764" s="486"/>
      <c r="X764" s="486"/>
      <c r="Y764" s="486"/>
      <c r="Z764" s="486"/>
    </row>
    <row r="765" spans="1:26" ht="15.75" customHeight="1" x14ac:dyDescent="0.2">
      <c r="A765" s="486"/>
      <c r="B765" s="486"/>
      <c r="C765" s="486"/>
      <c r="D765" s="486"/>
      <c r="E765" s="486"/>
      <c r="F765" s="486"/>
      <c r="G765" s="486"/>
      <c r="H765" s="486"/>
      <c r="I765" s="486"/>
      <c r="J765" s="486"/>
      <c r="K765" s="486"/>
      <c r="L765" s="486"/>
      <c r="M765" s="486"/>
      <c r="N765" s="486"/>
      <c r="O765" s="486"/>
      <c r="P765" s="486"/>
      <c r="Q765" s="486"/>
      <c r="R765" s="486"/>
      <c r="S765" s="486"/>
      <c r="T765" s="486"/>
      <c r="U765" s="486"/>
      <c r="V765" s="486"/>
      <c r="W765" s="486"/>
      <c r="X765" s="486"/>
      <c r="Y765" s="486"/>
      <c r="Z765" s="486"/>
    </row>
    <row r="766" spans="1:26" ht="15.75" customHeight="1" x14ac:dyDescent="0.2">
      <c r="A766" s="486"/>
      <c r="B766" s="486"/>
      <c r="C766" s="486"/>
      <c r="D766" s="486"/>
      <c r="E766" s="486"/>
      <c r="F766" s="486"/>
      <c r="G766" s="486"/>
      <c r="H766" s="486"/>
      <c r="I766" s="486"/>
      <c r="J766" s="486"/>
      <c r="K766" s="486"/>
      <c r="L766" s="486"/>
      <c r="M766" s="486"/>
      <c r="N766" s="486"/>
      <c r="O766" s="486"/>
      <c r="P766" s="486"/>
      <c r="Q766" s="486"/>
      <c r="R766" s="486"/>
      <c r="S766" s="486"/>
      <c r="T766" s="486"/>
      <c r="U766" s="486"/>
      <c r="V766" s="486"/>
      <c r="W766" s="486"/>
      <c r="X766" s="486"/>
      <c r="Y766" s="486"/>
      <c r="Z766" s="486"/>
    </row>
    <row r="767" spans="1:26" ht="15.75" customHeight="1" x14ac:dyDescent="0.2">
      <c r="A767" s="486"/>
      <c r="B767" s="486"/>
      <c r="C767" s="486"/>
      <c r="D767" s="486"/>
      <c r="E767" s="486"/>
      <c r="F767" s="486"/>
      <c r="G767" s="486"/>
      <c r="H767" s="486"/>
      <c r="I767" s="486"/>
      <c r="J767" s="486"/>
      <c r="K767" s="486"/>
      <c r="L767" s="486"/>
      <c r="M767" s="486"/>
      <c r="N767" s="486"/>
      <c r="O767" s="486"/>
      <c r="P767" s="486"/>
      <c r="Q767" s="486"/>
      <c r="R767" s="486"/>
      <c r="S767" s="486"/>
      <c r="T767" s="486"/>
      <c r="U767" s="486"/>
      <c r="V767" s="486"/>
      <c r="W767" s="486"/>
      <c r="X767" s="486"/>
      <c r="Y767" s="486"/>
      <c r="Z767" s="486"/>
    </row>
    <row r="768" spans="1:26" ht="15.75" customHeight="1" x14ac:dyDescent="0.2">
      <c r="A768" s="486"/>
      <c r="B768" s="486"/>
      <c r="C768" s="486"/>
      <c r="D768" s="486"/>
      <c r="E768" s="486"/>
      <c r="F768" s="486"/>
      <c r="G768" s="486"/>
      <c r="H768" s="486"/>
      <c r="I768" s="486"/>
      <c r="J768" s="486"/>
      <c r="K768" s="486"/>
      <c r="L768" s="486"/>
      <c r="M768" s="486"/>
      <c r="N768" s="486"/>
      <c r="O768" s="486"/>
      <c r="P768" s="486"/>
      <c r="Q768" s="486"/>
      <c r="R768" s="486"/>
      <c r="S768" s="486"/>
      <c r="T768" s="486"/>
      <c r="U768" s="486"/>
      <c r="V768" s="486"/>
      <c r="W768" s="486"/>
      <c r="X768" s="486"/>
      <c r="Y768" s="486"/>
      <c r="Z768" s="486"/>
    </row>
    <row r="769" spans="1:26" ht="15.75" customHeight="1" x14ac:dyDescent="0.2">
      <c r="A769" s="486"/>
      <c r="B769" s="486"/>
      <c r="C769" s="486"/>
      <c r="D769" s="486"/>
      <c r="E769" s="486"/>
      <c r="F769" s="486"/>
      <c r="G769" s="486"/>
      <c r="H769" s="486"/>
      <c r="I769" s="486"/>
      <c r="J769" s="486"/>
      <c r="K769" s="486"/>
      <c r="L769" s="486"/>
      <c r="M769" s="486"/>
      <c r="N769" s="486"/>
      <c r="O769" s="486"/>
      <c r="P769" s="486"/>
      <c r="Q769" s="486"/>
      <c r="R769" s="486"/>
      <c r="S769" s="486"/>
      <c r="T769" s="486"/>
      <c r="U769" s="486"/>
      <c r="V769" s="486"/>
      <c r="W769" s="486"/>
      <c r="X769" s="486"/>
      <c r="Y769" s="486"/>
      <c r="Z769" s="486"/>
    </row>
    <row r="770" spans="1:26" ht="15.75" customHeight="1" x14ac:dyDescent="0.2">
      <c r="A770" s="486"/>
      <c r="B770" s="486"/>
      <c r="C770" s="486"/>
      <c r="D770" s="486"/>
      <c r="E770" s="486"/>
      <c r="F770" s="486"/>
      <c r="G770" s="486"/>
      <c r="H770" s="486"/>
      <c r="I770" s="486"/>
      <c r="J770" s="486"/>
      <c r="K770" s="486"/>
      <c r="L770" s="486"/>
      <c r="M770" s="486"/>
      <c r="N770" s="486"/>
      <c r="O770" s="486"/>
      <c r="P770" s="486"/>
      <c r="Q770" s="486"/>
      <c r="R770" s="486"/>
      <c r="S770" s="486"/>
      <c r="T770" s="486"/>
      <c r="U770" s="486"/>
      <c r="V770" s="486"/>
      <c r="W770" s="486"/>
      <c r="X770" s="486"/>
      <c r="Y770" s="486"/>
      <c r="Z770" s="486"/>
    </row>
    <row r="771" spans="1:26" ht="15.75" customHeight="1" x14ac:dyDescent="0.2">
      <c r="A771" s="486"/>
      <c r="B771" s="486"/>
      <c r="C771" s="486"/>
      <c r="D771" s="486"/>
      <c r="E771" s="486"/>
      <c r="F771" s="486"/>
      <c r="G771" s="486"/>
      <c r="H771" s="486"/>
      <c r="I771" s="486"/>
      <c r="J771" s="486"/>
      <c r="K771" s="486"/>
      <c r="L771" s="486"/>
      <c r="M771" s="486"/>
      <c r="N771" s="486"/>
      <c r="O771" s="486"/>
      <c r="P771" s="486"/>
      <c r="Q771" s="486"/>
      <c r="R771" s="486"/>
      <c r="S771" s="486"/>
      <c r="T771" s="486"/>
      <c r="U771" s="486"/>
      <c r="V771" s="486"/>
      <c r="W771" s="486"/>
      <c r="X771" s="486"/>
      <c r="Y771" s="486"/>
      <c r="Z771" s="486"/>
    </row>
    <row r="772" spans="1:26" ht="15.75" customHeight="1" x14ac:dyDescent="0.2">
      <c r="A772" s="486"/>
      <c r="B772" s="486"/>
      <c r="C772" s="486"/>
      <c r="D772" s="486"/>
      <c r="E772" s="486"/>
      <c r="F772" s="486"/>
      <c r="G772" s="486"/>
      <c r="H772" s="486"/>
      <c r="I772" s="486"/>
      <c r="J772" s="486"/>
      <c r="K772" s="486"/>
      <c r="L772" s="486"/>
      <c r="M772" s="486"/>
      <c r="N772" s="486"/>
      <c r="O772" s="486"/>
      <c r="P772" s="486"/>
      <c r="Q772" s="486"/>
      <c r="R772" s="486"/>
      <c r="S772" s="486"/>
      <c r="T772" s="486"/>
      <c r="U772" s="486"/>
      <c r="V772" s="486"/>
      <c r="W772" s="486"/>
      <c r="X772" s="486"/>
      <c r="Y772" s="486"/>
      <c r="Z772" s="486"/>
    </row>
    <row r="773" spans="1:26" ht="15.75" customHeight="1" x14ac:dyDescent="0.2">
      <c r="A773" s="486"/>
      <c r="B773" s="486"/>
      <c r="C773" s="486"/>
      <c r="D773" s="486"/>
      <c r="E773" s="486"/>
      <c r="F773" s="486"/>
      <c r="G773" s="486"/>
      <c r="H773" s="486"/>
      <c r="I773" s="486"/>
      <c r="J773" s="486"/>
      <c r="K773" s="486"/>
      <c r="L773" s="486"/>
      <c r="M773" s="486"/>
      <c r="N773" s="486"/>
      <c r="O773" s="486"/>
      <c r="P773" s="486"/>
      <c r="Q773" s="486"/>
      <c r="R773" s="486"/>
      <c r="S773" s="486"/>
      <c r="T773" s="486"/>
      <c r="U773" s="486"/>
      <c r="V773" s="486"/>
      <c r="W773" s="486"/>
      <c r="X773" s="486"/>
      <c r="Y773" s="486"/>
      <c r="Z773" s="486"/>
    </row>
    <row r="774" spans="1:26" ht="15.75" customHeight="1" x14ac:dyDescent="0.2">
      <c r="A774" s="486"/>
      <c r="B774" s="486"/>
      <c r="C774" s="486"/>
      <c r="D774" s="486"/>
      <c r="E774" s="486"/>
      <c r="F774" s="486"/>
      <c r="G774" s="486"/>
      <c r="H774" s="486"/>
      <c r="I774" s="486"/>
      <c r="J774" s="486"/>
      <c r="K774" s="486"/>
      <c r="L774" s="486"/>
      <c r="M774" s="486"/>
      <c r="N774" s="486"/>
      <c r="O774" s="486"/>
      <c r="P774" s="486"/>
      <c r="Q774" s="486"/>
      <c r="R774" s="486"/>
      <c r="S774" s="486"/>
      <c r="T774" s="486"/>
      <c r="U774" s="486"/>
      <c r="V774" s="486"/>
      <c r="W774" s="486"/>
      <c r="X774" s="486"/>
      <c r="Y774" s="486"/>
      <c r="Z774" s="486"/>
    </row>
    <row r="775" spans="1:26" ht="15.75" customHeight="1" x14ac:dyDescent="0.2">
      <c r="A775" s="486"/>
      <c r="B775" s="486"/>
      <c r="C775" s="486"/>
      <c r="D775" s="486"/>
      <c r="E775" s="486"/>
      <c r="F775" s="486"/>
      <c r="G775" s="486"/>
      <c r="H775" s="486"/>
      <c r="I775" s="486"/>
      <c r="J775" s="486"/>
      <c r="K775" s="486"/>
      <c r="L775" s="486"/>
      <c r="M775" s="486"/>
      <c r="N775" s="486"/>
      <c r="O775" s="486"/>
      <c r="P775" s="486"/>
      <c r="Q775" s="486"/>
      <c r="R775" s="486"/>
      <c r="S775" s="486"/>
      <c r="T775" s="486"/>
      <c r="U775" s="486"/>
      <c r="V775" s="486"/>
      <c r="W775" s="486"/>
      <c r="X775" s="486"/>
      <c r="Y775" s="486"/>
      <c r="Z775" s="486"/>
    </row>
    <row r="776" spans="1:26" ht="15.75" customHeight="1" x14ac:dyDescent="0.2">
      <c r="A776" s="486"/>
      <c r="B776" s="486"/>
      <c r="C776" s="486"/>
      <c r="D776" s="486"/>
      <c r="E776" s="486"/>
      <c r="F776" s="486"/>
      <c r="G776" s="486"/>
      <c r="H776" s="486"/>
      <c r="I776" s="486"/>
      <c r="J776" s="486"/>
      <c r="K776" s="486"/>
      <c r="L776" s="486"/>
      <c r="M776" s="486"/>
      <c r="N776" s="486"/>
      <c r="O776" s="486"/>
      <c r="P776" s="486"/>
      <c r="Q776" s="486"/>
      <c r="R776" s="486"/>
      <c r="S776" s="486"/>
      <c r="T776" s="486"/>
      <c r="U776" s="486"/>
      <c r="V776" s="486"/>
      <c r="W776" s="486"/>
      <c r="X776" s="486"/>
      <c r="Y776" s="486"/>
      <c r="Z776" s="486"/>
    </row>
    <row r="777" spans="1:26" ht="15.75" customHeight="1" x14ac:dyDescent="0.2">
      <c r="A777" s="486"/>
      <c r="B777" s="486"/>
      <c r="C777" s="486"/>
      <c r="D777" s="486"/>
      <c r="E777" s="486"/>
      <c r="F777" s="486"/>
      <c r="G777" s="486"/>
      <c r="H777" s="486"/>
      <c r="I777" s="486"/>
      <c r="J777" s="486"/>
      <c r="K777" s="486"/>
      <c r="L777" s="486"/>
      <c r="M777" s="486"/>
      <c r="N777" s="486"/>
      <c r="O777" s="486"/>
      <c r="P777" s="486"/>
      <c r="Q777" s="486"/>
      <c r="R777" s="486"/>
      <c r="S777" s="486"/>
      <c r="T777" s="486"/>
      <c r="U777" s="486"/>
      <c r="V777" s="486"/>
      <c r="W777" s="486"/>
      <c r="X777" s="486"/>
      <c r="Y777" s="486"/>
      <c r="Z777" s="486"/>
    </row>
    <row r="778" spans="1:26" ht="15.75" customHeight="1" x14ac:dyDescent="0.2">
      <c r="A778" s="486"/>
      <c r="B778" s="486"/>
      <c r="C778" s="486"/>
      <c r="D778" s="486"/>
      <c r="E778" s="486"/>
      <c r="F778" s="486"/>
      <c r="G778" s="486"/>
      <c r="H778" s="486"/>
      <c r="I778" s="486"/>
      <c r="J778" s="486"/>
      <c r="K778" s="486"/>
      <c r="L778" s="486"/>
      <c r="M778" s="486"/>
      <c r="N778" s="486"/>
      <c r="O778" s="486"/>
      <c r="P778" s="486"/>
      <c r="Q778" s="486"/>
      <c r="R778" s="486"/>
      <c r="S778" s="486"/>
      <c r="T778" s="486"/>
      <c r="U778" s="486"/>
      <c r="V778" s="486"/>
      <c r="W778" s="486"/>
      <c r="X778" s="486"/>
      <c r="Y778" s="486"/>
      <c r="Z778" s="486"/>
    </row>
    <row r="779" spans="1:26" ht="15.75" customHeight="1" x14ac:dyDescent="0.2">
      <c r="A779" s="486"/>
      <c r="B779" s="486"/>
      <c r="C779" s="486"/>
      <c r="D779" s="486"/>
      <c r="E779" s="486"/>
      <c r="F779" s="486"/>
      <c r="G779" s="486"/>
      <c r="H779" s="486"/>
      <c r="I779" s="486"/>
      <c r="J779" s="486"/>
      <c r="K779" s="486"/>
      <c r="L779" s="486"/>
      <c r="M779" s="486"/>
      <c r="N779" s="486"/>
      <c r="O779" s="486"/>
      <c r="P779" s="486"/>
      <c r="Q779" s="486"/>
      <c r="R779" s="486"/>
      <c r="S779" s="486"/>
      <c r="T779" s="486"/>
      <c r="U779" s="486"/>
      <c r="V779" s="486"/>
      <c r="W779" s="486"/>
      <c r="X779" s="486"/>
      <c r="Y779" s="486"/>
      <c r="Z779" s="486"/>
    </row>
    <row r="780" spans="1:26" ht="15.75" customHeight="1" x14ac:dyDescent="0.2">
      <c r="A780" s="486"/>
      <c r="B780" s="486"/>
      <c r="C780" s="486"/>
      <c r="D780" s="486"/>
      <c r="E780" s="486"/>
      <c r="F780" s="486"/>
      <c r="G780" s="486"/>
      <c r="H780" s="486"/>
      <c r="I780" s="486"/>
      <c r="J780" s="486"/>
      <c r="K780" s="486"/>
      <c r="L780" s="486"/>
      <c r="M780" s="486"/>
      <c r="N780" s="486"/>
      <c r="O780" s="486"/>
      <c r="P780" s="486"/>
      <c r="Q780" s="486"/>
      <c r="R780" s="486"/>
      <c r="S780" s="486"/>
      <c r="T780" s="486"/>
      <c r="U780" s="486"/>
      <c r="V780" s="486"/>
      <c r="W780" s="486"/>
      <c r="X780" s="486"/>
      <c r="Y780" s="486"/>
      <c r="Z780" s="486"/>
    </row>
    <row r="781" spans="1:26" ht="15.75" customHeight="1" x14ac:dyDescent="0.2">
      <c r="A781" s="486"/>
      <c r="B781" s="486"/>
      <c r="C781" s="486"/>
      <c r="D781" s="486"/>
      <c r="E781" s="486"/>
      <c r="F781" s="486"/>
      <c r="G781" s="486"/>
      <c r="H781" s="486"/>
      <c r="I781" s="486"/>
      <c r="J781" s="486"/>
      <c r="K781" s="486"/>
      <c r="L781" s="486"/>
      <c r="M781" s="486"/>
      <c r="N781" s="486"/>
      <c r="O781" s="486"/>
      <c r="P781" s="486"/>
      <c r="Q781" s="486"/>
      <c r="R781" s="486"/>
      <c r="S781" s="486"/>
      <c r="T781" s="486"/>
      <c r="U781" s="486"/>
      <c r="V781" s="486"/>
      <c r="W781" s="486"/>
      <c r="X781" s="486"/>
      <c r="Y781" s="486"/>
      <c r="Z781" s="486"/>
    </row>
    <row r="782" spans="1:26" ht="15.75" customHeight="1" x14ac:dyDescent="0.2">
      <c r="A782" s="486"/>
      <c r="B782" s="486"/>
      <c r="C782" s="486"/>
      <c r="D782" s="486"/>
      <c r="E782" s="486"/>
      <c r="F782" s="486"/>
      <c r="G782" s="486"/>
      <c r="H782" s="486"/>
      <c r="I782" s="486"/>
      <c r="J782" s="486"/>
      <c r="K782" s="486"/>
      <c r="L782" s="486"/>
      <c r="M782" s="486"/>
      <c r="N782" s="486"/>
      <c r="O782" s="486"/>
      <c r="P782" s="486"/>
      <c r="Q782" s="486"/>
      <c r="R782" s="486"/>
      <c r="S782" s="486"/>
      <c r="T782" s="486"/>
      <c r="U782" s="486"/>
      <c r="V782" s="486"/>
      <c r="W782" s="486"/>
      <c r="X782" s="486"/>
      <c r="Y782" s="486"/>
      <c r="Z782" s="486"/>
    </row>
    <row r="783" spans="1:26" ht="15.75" customHeight="1" x14ac:dyDescent="0.2">
      <c r="A783" s="486"/>
      <c r="B783" s="486"/>
      <c r="C783" s="486"/>
      <c r="D783" s="486"/>
      <c r="E783" s="486"/>
      <c r="F783" s="486"/>
      <c r="G783" s="486"/>
      <c r="H783" s="486"/>
      <c r="I783" s="486"/>
      <c r="J783" s="486"/>
      <c r="K783" s="486"/>
      <c r="L783" s="486"/>
      <c r="M783" s="486"/>
      <c r="N783" s="486"/>
      <c r="O783" s="486"/>
      <c r="P783" s="486"/>
      <c r="Q783" s="486"/>
      <c r="R783" s="486"/>
      <c r="S783" s="486"/>
      <c r="T783" s="486"/>
      <c r="U783" s="486"/>
      <c r="V783" s="486"/>
      <c r="W783" s="486"/>
      <c r="X783" s="486"/>
      <c r="Y783" s="486"/>
      <c r="Z783" s="486"/>
    </row>
    <row r="784" spans="1:26" ht="15.75" customHeight="1" x14ac:dyDescent="0.2">
      <c r="A784" s="486"/>
      <c r="B784" s="486"/>
      <c r="C784" s="486"/>
      <c r="D784" s="486"/>
      <c r="E784" s="486"/>
      <c r="F784" s="486"/>
      <c r="G784" s="486"/>
      <c r="H784" s="486"/>
      <c r="I784" s="486"/>
      <c r="J784" s="486"/>
      <c r="K784" s="486"/>
      <c r="L784" s="486"/>
      <c r="M784" s="486"/>
      <c r="N784" s="486"/>
      <c r="O784" s="486"/>
      <c r="P784" s="486"/>
      <c r="Q784" s="486"/>
      <c r="R784" s="486"/>
      <c r="S784" s="486"/>
      <c r="T784" s="486"/>
      <c r="U784" s="486"/>
      <c r="V784" s="486"/>
      <c r="W784" s="486"/>
      <c r="X784" s="486"/>
      <c r="Y784" s="486"/>
      <c r="Z784" s="486"/>
    </row>
    <row r="785" spans="1:26" ht="15.75" customHeight="1" x14ac:dyDescent="0.2">
      <c r="A785" s="486"/>
      <c r="B785" s="486"/>
      <c r="C785" s="486"/>
      <c r="D785" s="486"/>
      <c r="E785" s="486"/>
      <c r="F785" s="486"/>
      <c r="G785" s="486"/>
      <c r="H785" s="486"/>
      <c r="I785" s="486"/>
      <c r="J785" s="486"/>
      <c r="K785" s="486"/>
      <c r="L785" s="486"/>
      <c r="M785" s="486"/>
      <c r="N785" s="486"/>
      <c r="O785" s="486"/>
      <c r="P785" s="486"/>
      <c r="Q785" s="486"/>
      <c r="R785" s="486"/>
      <c r="S785" s="486"/>
      <c r="T785" s="486"/>
      <c r="U785" s="486"/>
      <c r="V785" s="486"/>
      <c r="W785" s="486"/>
      <c r="X785" s="486"/>
      <c r="Y785" s="486"/>
      <c r="Z785" s="486"/>
    </row>
    <row r="786" spans="1:26" ht="15.75" customHeight="1" x14ac:dyDescent="0.2">
      <c r="A786" s="486"/>
      <c r="B786" s="486"/>
      <c r="C786" s="486"/>
      <c r="D786" s="486"/>
      <c r="E786" s="486"/>
      <c r="F786" s="486"/>
      <c r="G786" s="486"/>
      <c r="H786" s="486"/>
      <c r="I786" s="486"/>
      <c r="J786" s="486"/>
      <c r="K786" s="486"/>
      <c r="L786" s="486"/>
      <c r="M786" s="486"/>
      <c r="N786" s="486"/>
      <c r="O786" s="486"/>
      <c r="P786" s="486"/>
      <c r="Q786" s="486"/>
      <c r="R786" s="486"/>
      <c r="S786" s="486"/>
      <c r="T786" s="486"/>
      <c r="U786" s="486"/>
      <c r="V786" s="486"/>
      <c r="W786" s="486"/>
      <c r="X786" s="486"/>
      <c r="Y786" s="486"/>
      <c r="Z786" s="486"/>
    </row>
    <row r="787" spans="1:26" ht="15.75" customHeight="1" x14ac:dyDescent="0.2">
      <c r="A787" s="486"/>
      <c r="B787" s="486"/>
      <c r="C787" s="486"/>
      <c r="D787" s="486"/>
      <c r="E787" s="486"/>
      <c r="F787" s="486"/>
      <c r="G787" s="486"/>
      <c r="H787" s="486"/>
      <c r="I787" s="486"/>
      <c r="J787" s="486"/>
      <c r="K787" s="486"/>
      <c r="L787" s="486"/>
      <c r="M787" s="486"/>
      <c r="N787" s="486"/>
      <c r="O787" s="486"/>
      <c r="P787" s="486"/>
      <c r="Q787" s="486"/>
      <c r="R787" s="486"/>
      <c r="S787" s="486"/>
      <c r="T787" s="486"/>
      <c r="U787" s="486"/>
      <c r="V787" s="486"/>
      <c r="W787" s="486"/>
      <c r="X787" s="486"/>
      <c r="Y787" s="486"/>
      <c r="Z787" s="486"/>
    </row>
    <row r="788" spans="1:26" ht="15.75" customHeight="1" x14ac:dyDescent="0.2">
      <c r="A788" s="486"/>
      <c r="B788" s="486"/>
      <c r="C788" s="486"/>
      <c r="D788" s="486"/>
      <c r="E788" s="486"/>
      <c r="F788" s="486"/>
      <c r="G788" s="486"/>
      <c r="H788" s="486"/>
      <c r="I788" s="486"/>
      <c r="J788" s="486"/>
      <c r="K788" s="486"/>
      <c r="L788" s="486"/>
      <c r="M788" s="486"/>
      <c r="N788" s="486"/>
      <c r="O788" s="486"/>
      <c r="P788" s="486"/>
      <c r="Q788" s="486"/>
      <c r="R788" s="486"/>
      <c r="S788" s="486"/>
      <c r="T788" s="486"/>
      <c r="U788" s="486"/>
      <c r="V788" s="486"/>
      <c r="W788" s="486"/>
      <c r="X788" s="486"/>
      <c r="Y788" s="486"/>
      <c r="Z788" s="486"/>
    </row>
    <row r="789" spans="1:26" ht="15.75" customHeight="1" x14ac:dyDescent="0.2">
      <c r="A789" s="486"/>
      <c r="B789" s="486"/>
      <c r="C789" s="486"/>
      <c r="D789" s="486"/>
      <c r="E789" s="486"/>
      <c r="F789" s="486"/>
      <c r="G789" s="486"/>
      <c r="H789" s="486"/>
      <c r="I789" s="486"/>
      <c r="J789" s="486"/>
      <c r="K789" s="486"/>
      <c r="L789" s="486"/>
      <c r="M789" s="486"/>
      <c r="N789" s="486"/>
      <c r="O789" s="486"/>
      <c r="P789" s="486"/>
      <c r="Q789" s="486"/>
      <c r="R789" s="486"/>
      <c r="S789" s="486"/>
      <c r="T789" s="486"/>
      <c r="U789" s="486"/>
      <c r="V789" s="486"/>
      <c r="W789" s="486"/>
      <c r="X789" s="486"/>
      <c r="Y789" s="486"/>
      <c r="Z789" s="486"/>
    </row>
    <row r="790" spans="1:26" ht="15.75" customHeight="1" x14ac:dyDescent="0.2">
      <c r="A790" s="486"/>
      <c r="B790" s="486"/>
      <c r="C790" s="486"/>
      <c r="D790" s="486"/>
      <c r="E790" s="486"/>
      <c r="F790" s="486"/>
      <c r="G790" s="486"/>
      <c r="H790" s="486"/>
      <c r="I790" s="486"/>
      <c r="J790" s="486"/>
      <c r="K790" s="486"/>
      <c r="L790" s="486"/>
      <c r="M790" s="486"/>
      <c r="N790" s="486"/>
      <c r="O790" s="486"/>
      <c r="P790" s="486"/>
      <c r="Q790" s="486"/>
      <c r="R790" s="486"/>
      <c r="S790" s="486"/>
      <c r="T790" s="486"/>
      <c r="U790" s="486"/>
      <c r="V790" s="486"/>
      <c r="W790" s="486"/>
      <c r="X790" s="486"/>
      <c r="Y790" s="486"/>
      <c r="Z790" s="486"/>
    </row>
    <row r="791" spans="1:26" ht="15.75" customHeight="1" x14ac:dyDescent="0.2">
      <c r="A791" s="486"/>
      <c r="B791" s="486"/>
      <c r="C791" s="486"/>
      <c r="D791" s="486"/>
      <c r="E791" s="486"/>
      <c r="F791" s="486"/>
      <c r="G791" s="486"/>
      <c r="H791" s="486"/>
      <c r="I791" s="486"/>
      <c r="J791" s="486"/>
      <c r="K791" s="486"/>
      <c r="L791" s="486"/>
      <c r="M791" s="486"/>
      <c r="N791" s="486"/>
      <c r="O791" s="486"/>
      <c r="P791" s="486"/>
      <c r="Q791" s="486"/>
      <c r="R791" s="486"/>
      <c r="S791" s="486"/>
      <c r="T791" s="486"/>
      <c r="U791" s="486"/>
      <c r="V791" s="486"/>
      <c r="W791" s="486"/>
      <c r="X791" s="486"/>
      <c r="Y791" s="486"/>
      <c r="Z791" s="486"/>
    </row>
    <row r="792" spans="1:26" ht="15.75" customHeight="1" x14ac:dyDescent="0.2">
      <c r="A792" s="486"/>
      <c r="B792" s="486"/>
      <c r="C792" s="486"/>
      <c r="D792" s="486"/>
      <c r="E792" s="486"/>
      <c r="F792" s="486"/>
      <c r="G792" s="486"/>
      <c r="H792" s="486"/>
      <c r="I792" s="486"/>
      <c r="J792" s="486"/>
      <c r="K792" s="486"/>
      <c r="L792" s="486"/>
      <c r="M792" s="486"/>
      <c r="N792" s="486"/>
      <c r="O792" s="486"/>
      <c r="P792" s="486"/>
      <c r="Q792" s="486"/>
      <c r="R792" s="486"/>
      <c r="S792" s="486"/>
      <c r="T792" s="486"/>
      <c r="U792" s="486"/>
      <c r="V792" s="486"/>
      <c r="W792" s="486"/>
      <c r="X792" s="486"/>
      <c r="Y792" s="486"/>
      <c r="Z792" s="486"/>
    </row>
    <row r="793" spans="1:26" ht="15.75" customHeight="1" x14ac:dyDescent="0.2">
      <c r="A793" s="486"/>
      <c r="B793" s="486"/>
      <c r="C793" s="486"/>
      <c r="D793" s="486"/>
      <c r="E793" s="486"/>
      <c r="F793" s="486"/>
      <c r="G793" s="486"/>
      <c r="H793" s="486"/>
      <c r="I793" s="486"/>
      <c r="J793" s="486"/>
      <c r="K793" s="486"/>
      <c r="L793" s="486"/>
      <c r="M793" s="486"/>
      <c r="N793" s="486"/>
      <c r="O793" s="486"/>
      <c r="P793" s="486"/>
      <c r="Q793" s="486"/>
      <c r="R793" s="486"/>
      <c r="S793" s="486"/>
      <c r="T793" s="486"/>
      <c r="U793" s="486"/>
      <c r="V793" s="486"/>
      <c r="W793" s="486"/>
      <c r="X793" s="486"/>
      <c r="Y793" s="486"/>
      <c r="Z793" s="486"/>
    </row>
    <row r="794" spans="1:26" ht="15.75" customHeight="1" x14ac:dyDescent="0.2">
      <c r="A794" s="486"/>
      <c r="B794" s="486"/>
      <c r="C794" s="486"/>
      <c r="D794" s="486"/>
      <c r="E794" s="486"/>
      <c r="F794" s="486"/>
      <c r="G794" s="486"/>
      <c r="H794" s="486"/>
      <c r="I794" s="486"/>
      <c r="J794" s="486"/>
      <c r="K794" s="486"/>
      <c r="L794" s="486"/>
      <c r="M794" s="486"/>
      <c r="N794" s="486"/>
      <c r="O794" s="486"/>
      <c r="P794" s="486"/>
      <c r="Q794" s="486"/>
      <c r="R794" s="486"/>
      <c r="S794" s="486"/>
      <c r="T794" s="486"/>
      <c r="U794" s="486"/>
      <c r="V794" s="486"/>
      <c r="W794" s="486"/>
      <c r="X794" s="486"/>
      <c r="Y794" s="486"/>
      <c r="Z794" s="486"/>
    </row>
    <row r="795" spans="1:26" ht="15.75" customHeight="1" x14ac:dyDescent="0.2">
      <c r="A795" s="486"/>
      <c r="B795" s="486"/>
      <c r="C795" s="486"/>
      <c r="D795" s="486"/>
      <c r="E795" s="486"/>
      <c r="F795" s="486"/>
      <c r="G795" s="486"/>
      <c r="H795" s="486"/>
      <c r="I795" s="486"/>
      <c r="J795" s="486"/>
      <c r="K795" s="486"/>
      <c r="L795" s="486"/>
      <c r="M795" s="486"/>
      <c r="N795" s="486"/>
      <c r="O795" s="486"/>
      <c r="P795" s="486"/>
      <c r="Q795" s="486"/>
      <c r="R795" s="486"/>
      <c r="S795" s="486"/>
      <c r="T795" s="486"/>
      <c r="U795" s="486"/>
      <c r="V795" s="486"/>
      <c r="W795" s="486"/>
      <c r="X795" s="486"/>
      <c r="Y795" s="486"/>
      <c r="Z795" s="486"/>
    </row>
    <row r="796" spans="1:26" ht="15.75" customHeight="1" x14ac:dyDescent="0.2">
      <c r="A796" s="486"/>
      <c r="B796" s="486"/>
      <c r="C796" s="486"/>
      <c r="D796" s="486"/>
      <c r="E796" s="486"/>
      <c r="F796" s="486"/>
      <c r="G796" s="486"/>
      <c r="H796" s="486"/>
      <c r="I796" s="486"/>
      <c r="J796" s="486"/>
      <c r="K796" s="486"/>
      <c r="L796" s="486"/>
      <c r="M796" s="486"/>
      <c r="N796" s="486"/>
      <c r="O796" s="486"/>
      <c r="P796" s="486"/>
      <c r="Q796" s="486"/>
      <c r="R796" s="486"/>
      <c r="S796" s="486"/>
      <c r="T796" s="486"/>
      <c r="U796" s="486"/>
      <c r="V796" s="486"/>
      <c r="W796" s="486"/>
      <c r="X796" s="486"/>
      <c r="Y796" s="486"/>
      <c r="Z796" s="486"/>
    </row>
    <row r="797" spans="1:26" ht="15.75" customHeight="1" x14ac:dyDescent="0.2">
      <c r="A797" s="486"/>
      <c r="B797" s="486"/>
      <c r="C797" s="486"/>
      <c r="D797" s="486"/>
      <c r="E797" s="486"/>
      <c r="F797" s="486"/>
      <c r="G797" s="486"/>
      <c r="H797" s="486"/>
      <c r="I797" s="486"/>
      <c r="J797" s="486"/>
      <c r="K797" s="486"/>
      <c r="L797" s="486"/>
      <c r="M797" s="486"/>
      <c r="N797" s="486"/>
      <c r="O797" s="486"/>
      <c r="P797" s="486"/>
      <c r="Q797" s="486"/>
      <c r="R797" s="486"/>
      <c r="S797" s="486"/>
      <c r="T797" s="486"/>
      <c r="U797" s="486"/>
      <c r="V797" s="486"/>
      <c r="W797" s="486"/>
      <c r="X797" s="486"/>
      <c r="Y797" s="486"/>
      <c r="Z797" s="486"/>
    </row>
    <row r="798" spans="1:26" ht="15.75" customHeight="1" x14ac:dyDescent="0.2">
      <c r="A798" s="486"/>
      <c r="B798" s="486"/>
      <c r="C798" s="486"/>
      <c r="D798" s="486"/>
      <c r="E798" s="486"/>
      <c r="F798" s="486"/>
      <c r="G798" s="486"/>
      <c r="H798" s="486"/>
      <c r="I798" s="486"/>
      <c r="J798" s="486"/>
      <c r="K798" s="486"/>
      <c r="L798" s="486"/>
      <c r="M798" s="486"/>
      <c r="N798" s="486"/>
      <c r="O798" s="486"/>
      <c r="P798" s="486"/>
      <c r="Q798" s="486"/>
      <c r="R798" s="486"/>
      <c r="S798" s="486"/>
      <c r="T798" s="486"/>
      <c r="U798" s="486"/>
      <c r="V798" s="486"/>
      <c r="W798" s="486"/>
      <c r="X798" s="486"/>
      <c r="Y798" s="486"/>
      <c r="Z798" s="486"/>
    </row>
    <row r="799" spans="1:26" ht="15.75" customHeight="1" x14ac:dyDescent="0.2">
      <c r="A799" s="486"/>
      <c r="B799" s="486"/>
      <c r="C799" s="486"/>
      <c r="D799" s="486"/>
      <c r="E799" s="486"/>
      <c r="F799" s="486"/>
      <c r="G799" s="486"/>
      <c r="H799" s="486"/>
      <c r="I799" s="486"/>
      <c r="J799" s="486"/>
      <c r="K799" s="486"/>
      <c r="L799" s="486"/>
      <c r="M799" s="486"/>
      <c r="N799" s="486"/>
      <c r="O799" s="486"/>
      <c r="P799" s="486"/>
      <c r="Q799" s="486"/>
      <c r="R799" s="486"/>
      <c r="S799" s="486"/>
      <c r="T799" s="486"/>
      <c r="U799" s="486"/>
      <c r="V799" s="486"/>
      <c r="W799" s="486"/>
      <c r="X799" s="486"/>
      <c r="Y799" s="486"/>
      <c r="Z799" s="486"/>
    </row>
    <row r="800" spans="1:26" ht="15.75" customHeight="1" x14ac:dyDescent="0.2">
      <c r="A800" s="486"/>
      <c r="B800" s="486"/>
      <c r="C800" s="486"/>
      <c r="D800" s="486"/>
      <c r="E800" s="486"/>
      <c r="F800" s="486"/>
      <c r="G800" s="486"/>
      <c r="H800" s="486"/>
      <c r="I800" s="486"/>
      <c r="J800" s="486"/>
      <c r="K800" s="486"/>
      <c r="L800" s="486"/>
      <c r="M800" s="486"/>
      <c r="N800" s="486"/>
      <c r="O800" s="486"/>
      <c r="P800" s="486"/>
      <c r="Q800" s="486"/>
      <c r="R800" s="486"/>
      <c r="S800" s="486"/>
      <c r="T800" s="486"/>
      <c r="U800" s="486"/>
      <c r="V800" s="486"/>
      <c r="W800" s="486"/>
      <c r="X800" s="486"/>
      <c r="Y800" s="486"/>
      <c r="Z800" s="486"/>
    </row>
    <row r="801" spans="1:26" ht="15.75" customHeight="1" x14ac:dyDescent="0.2">
      <c r="A801" s="486"/>
      <c r="B801" s="486"/>
      <c r="C801" s="486"/>
      <c r="D801" s="486"/>
      <c r="E801" s="486"/>
      <c r="F801" s="486"/>
      <c r="G801" s="486"/>
      <c r="H801" s="486"/>
      <c r="I801" s="486"/>
      <c r="J801" s="486"/>
      <c r="K801" s="486"/>
      <c r="L801" s="486"/>
      <c r="M801" s="486"/>
      <c r="N801" s="486"/>
      <c r="O801" s="486"/>
      <c r="P801" s="486"/>
      <c r="Q801" s="486"/>
      <c r="R801" s="486"/>
      <c r="S801" s="486"/>
      <c r="T801" s="486"/>
      <c r="U801" s="486"/>
      <c r="V801" s="486"/>
      <c r="W801" s="486"/>
      <c r="X801" s="486"/>
      <c r="Y801" s="486"/>
      <c r="Z801" s="486"/>
    </row>
    <row r="802" spans="1:26" ht="15.75" customHeight="1" x14ac:dyDescent="0.2">
      <c r="A802" s="486"/>
      <c r="B802" s="486"/>
      <c r="C802" s="486"/>
      <c r="D802" s="486"/>
      <c r="E802" s="486"/>
      <c r="F802" s="486"/>
      <c r="G802" s="486"/>
      <c r="H802" s="486"/>
      <c r="I802" s="486"/>
      <c r="J802" s="486"/>
      <c r="K802" s="486"/>
      <c r="L802" s="486"/>
      <c r="M802" s="486"/>
      <c r="N802" s="486"/>
      <c r="O802" s="486"/>
      <c r="P802" s="486"/>
      <c r="Q802" s="486"/>
      <c r="R802" s="486"/>
      <c r="S802" s="486"/>
      <c r="T802" s="486"/>
      <c r="U802" s="486"/>
      <c r="V802" s="486"/>
      <c r="W802" s="486"/>
      <c r="X802" s="486"/>
      <c r="Y802" s="486"/>
      <c r="Z802" s="486"/>
    </row>
    <row r="803" spans="1:26" ht="15.75" customHeight="1" x14ac:dyDescent="0.2">
      <c r="A803" s="486"/>
      <c r="B803" s="486"/>
      <c r="C803" s="486"/>
      <c r="D803" s="486"/>
      <c r="E803" s="486"/>
      <c r="F803" s="486"/>
      <c r="G803" s="486"/>
      <c r="H803" s="486"/>
      <c r="I803" s="486"/>
      <c r="J803" s="486"/>
      <c r="K803" s="486"/>
      <c r="L803" s="486"/>
      <c r="M803" s="486"/>
      <c r="N803" s="486"/>
      <c r="O803" s="486"/>
      <c r="P803" s="486"/>
      <c r="Q803" s="486"/>
      <c r="R803" s="486"/>
      <c r="S803" s="486"/>
      <c r="T803" s="486"/>
      <c r="U803" s="486"/>
      <c r="V803" s="486"/>
      <c r="W803" s="486"/>
      <c r="X803" s="486"/>
      <c r="Y803" s="486"/>
      <c r="Z803" s="486"/>
    </row>
    <row r="804" spans="1:26" ht="15.75" customHeight="1" x14ac:dyDescent="0.2">
      <c r="A804" s="486"/>
      <c r="B804" s="486"/>
      <c r="C804" s="486"/>
      <c r="D804" s="486"/>
      <c r="E804" s="486"/>
      <c r="F804" s="486"/>
      <c r="G804" s="486"/>
      <c r="H804" s="486"/>
      <c r="I804" s="486"/>
      <c r="J804" s="486"/>
      <c r="K804" s="486"/>
      <c r="L804" s="486"/>
      <c r="M804" s="486"/>
      <c r="N804" s="486"/>
      <c r="O804" s="486"/>
      <c r="P804" s="486"/>
      <c r="Q804" s="486"/>
      <c r="R804" s="486"/>
      <c r="S804" s="486"/>
      <c r="T804" s="486"/>
      <c r="U804" s="486"/>
      <c r="V804" s="486"/>
      <c r="W804" s="486"/>
      <c r="X804" s="486"/>
      <c r="Y804" s="486"/>
      <c r="Z804" s="486"/>
    </row>
    <row r="805" spans="1:26" ht="15.75" customHeight="1" x14ac:dyDescent="0.2">
      <c r="A805" s="486"/>
      <c r="B805" s="486"/>
      <c r="C805" s="486"/>
      <c r="D805" s="486"/>
      <c r="E805" s="486"/>
      <c r="F805" s="486"/>
      <c r="G805" s="486"/>
      <c r="H805" s="486"/>
      <c r="I805" s="486"/>
      <c r="J805" s="486"/>
      <c r="K805" s="486"/>
      <c r="L805" s="486"/>
      <c r="M805" s="486"/>
      <c r="N805" s="486"/>
      <c r="O805" s="486"/>
      <c r="P805" s="486"/>
      <c r="Q805" s="486"/>
      <c r="R805" s="486"/>
      <c r="S805" s="486"/>
      <c r="T805" s="486"/>
      <c r="U805" s="486"/>
      <c r="V805" s="486"/>
      <c r="W805" s="486"/>
      <c r="X805" s="486"/>
      <c r="Y805" s="486"/>
      <c r="Z805" s="486"/>
    </row>
    <row r="806" spans="1:26" ht="15.75" customHeight="1" x14ac:dyDescent="0.2">
      <c r="A806" s="486"/>
      <c r="B806" s="486"/>
      <c r="C806" s="486"/>
      <c r="D806" s="486"/>
      <c r="E806" s="486"/>
      <c r="F806" s="486"/>
      <c r="G806" s="486"/>
      <c r="H806" s="486"/>
      <c r="I806" s="486"/>
      <c r="J806" s="486"/>
      <c r="K806" s="486"/>
      <c r="L806" s="486"/>
      <c r="M806" s="486"/>
      <c r="N806" s="486"/>
      <c r="O806" s="486"/>
      <c r="P806" s="486"/>
      <c r="Q806" s="486"/>
      <c r="R806" s="486"/>
      <c r="S806" s="486"/>
      <c r="T806" s="486"/>
      <c r="U806" s="486"/>
      <c r="V806" s="486"/>
      <c r="W806" s="486"/>
      <c r="X806" s="486"/>
      <c r="Y806" s="486"/>
      <c r="Z806" s="486"/>
    </row>
    <row r="807" spans="1:26" ht="15.75" customHeight="1" x14ac:dyDescent="0.2">
      <c r="A807" s="486"/>
      <c r="B807" s="486"/>
      <c r="C807" s="486"/>
      <c r="D807" s="486"/>
      <c r="E807" s="486"/>
      <c r="F807" s="486"/>
      <c r="G807" s="486"/>
      <c r="H807" s="486"/>
      <c r="I807" s="486"/>
      <c r="J807" s="486"/>
      <c r="K807" s="486"/>
      <c r="L807" s="486"/>
      <c r="M807" s="486"/>
      <c r="N807" s="486"/>
      <c r="O807" s="486"/>
      <c r="P807" s="486"/>
      <c r="Q807" s="486"/>
      <c r="R807" s="486"/>
      <c r="S807" s="486"/>
      <c r="T807" s="486"/>
      <c r="U807" s="486"/>
      <c r="V807" s="486"/>
      <c r="W807" s="486"/>
      <c r="X807" s="486"/>
      <c r="Y807" s="486"/>
      <c r="Z807" s="486"/>
    </row>
    <row r="808" spans="1:26" ht="15.75" customHeight="1" x14ac:dyDescent="0.2">
      <c r="A808" s="486"/>
      <c r="B808" s="486"/>
      <c r="C808" s="486"/>
      <c r="D808" s="486"/>
      <c r="E808" s="486"/>
      <c r="F808" s="486"/>
      <c r="G808" s="486"/>
      <c r="H808" s="486"/>
      <c r="I808" s="486"/>
      <c r="J808" s="486"/>
      <c r="K808" s="486"/>
      <c r="L808" s="486"/>
      <c r="M808" s="486"/>
      <c r="N808" s="486"/>
      <c r="O808" s="486"/>
      <c r="P808" s="486"/>
      <c r="Q808" s="486"/>
      <c r="R808" s="486"/>
      <c r="S808" s="486"/>
      <c r="T808" s="486"/>
      <c r="U808" s="486"/>
      <c r="V808" s="486"/>
      <c r="W808" s="486"/>
      <c r="X808" s="486"/>
      <c r="Y808" s="486"/>
      <c r="Z808" s="486"/>
    </row>
    <row r="809" spans="1:26" ht="15.75" customHeight="1" x14ac:dyDescent="0.2">
      <c r="A809" s="486"/>
      <c r="B809" s="486"/>
      <c r="C809" s="486"/>
      <c r="D809" s="486"/>
      <c r="E809" s="486"/>
      <c r="F809" s="486"/>
      <c r="G809" s="486"/>
      <c r="H809" s="486"/>
      <c r="I809" s="486"/>
      <c r="J809" s="486"/>
      <c r="K809" s="486"/>
      <c r="L809" s="486"/>
      <c r="M809" s="486"/>
      <c r="N809" s="486"/>
      <c r="O809" s="486"/>
      <c r="P809" s="486"/>
      <c r="Q809" s="486"/>
      <c r="R809" s="486"/>
      <c r="S809" s="486"/>
      <c r="T809" s="486"/>
      <c r="U809" s="486"/>
      <c r="V809" s="486"/>
      <c r="W809" s="486"/>
      <c r="X809" s="486"/>
      <c r="Y809" s="486"/>
      <c r="Z809" s="486"/>
    </row>
    <row r="810" spans="1:26" ht="15.75" customHeight="1" x14ac:dyDescent="0.2">
      <c r="A810" s="486"/>
      <c r="B810" s="486"/>
      <c r="C810" s="486"/>
      <c r="D810" s="486"/>
      <c r="E810" s="486"/>
      <c r="F810" s="486"/>
      <c r="G810" s="486"/>
      <c r="H810" s="486"/>
      <c r="I810" s="486"/>
      <c r="J810" s="486"/>
      <c r="K810" s="486"/>
      <c r="L810" s="486"/>
      <c r="M810" s="486"/>
      <c r="N810" s="486"/>
      <c r="O810" s="486"/>
      <c r="P810" s="486"/>
      <c r="Q810" s="486"/>
      <c r="R810" s="486"/>
      <c r="S810" s="486"/>
      <c r="T810" s="486"/>
      <c r="U810" s="486"/>
      <c r="V810" s="486"/>
      <c r="W810" s="486"/>
      <c r="X810" s="486"/>
      <c r="Y810" s="486"/>
      <c r="Z810" s="486"/>
    </row>
    <row r="811" spans="1:26" ht="15.75" customHeight="1" x14ac:dyDescent="0.2">
      <c r="A811" s="486"/>
      <c r="B811" s="486"/>
      <c r="C811" s="486"/>
      <c r="D811" s="486"/>
      <c r="E811" s="486"/>
      <c r="F811" s="486"/>
      <c r="G811" s="486"/>
      <c r="H811" s="486"/>
      <c r="I811" s="486"/>
      <c r="J811" s="486"/>
      <c r="K811" s="486"/>
      <c r="L811" s="486"/>
      <c r="M811" s="486"/>
      <c r="N811" s="486"/>
      <c r="O811" s="486"/>
      <c r="P811" s="486"/>
      <c r="Q811" s="486"/>
      <c r="R811" s="486"/>
      <c r="S811" s="486"/>
      <c r="T811" s="486"/>
      <c r="U811" s="486"/>
      <c r="V811" s="486"/>
      <c r="W811" s="486"/>
      <c r="X811" s="486"/>
      <c r="Y811" s="486"/>
      <c r="Z811" s="486"/>
    </row>
    <row r="812" spans="1:26" ht="15.75" customHeight="1" x14ac:dyDescent="0.2">
      <c r="A812" s="486"/>
      <c r="B812" s="486"/>
      <c r="C812" s="486"/>
      <c r="D812" s="486"/>
      <c r="E812" s="486"/>
      <c r="F812" s="486"/>
      <c r="G812" s="486"/>
      <c r="H812" s="486"/>
      <c r="I812" s="486"/>
      <c r="J812" s="486"/>
      <c r="K812" s="486"/>
      <c r="L812" s="486"/>
      <c r="M812" s="486"/>
      <c r="N812" s="486"/>
      <c r="O812" s="486"/>
      <c r="P812" s="486"/>
      <c r="Q812" s="486"/>
      <c r="R812" s="486"/>
      <c r="S812" s="486"/>
      <c r="T812" s="486"/>
      <c r="U812" s="486"/>
      <c r="V812" s="486"/>
      <c r="W812" s="486"/>
      <c r="X812" s="486"/>
      <c r="Y812" s="486"/>
      <c r="Z812" s="486"/>
    </row>
    <row r="813" spans="1:26" ht="15.75" customHeight="1" x14ac:dyDescent="0.2">
      <c r="A813" s="486"/>
      <c r="B813" s="486"/>
      <c r="C813" s="486"/>
      <c r="D813" s="486"/>
      <c r="E813" s="486"/>
      <c r="F813" s="486"/>
      <c r="G813" s="486"/>
      <c r="H813" s="486"/>
      <c r="I813" s="486"/>
      <c r="J813" s="486"/>
      <c r="K813" s="486"/>
      <c r="L813" s="486"/>
      <c r="M813" s="486"/>
      <c r="N813" s="486"/>
      <c r="O813" s="486"/>
      <c r="P813" s="486"/>
      <c r="Q813" s="486"/>
      <c r="R813" s="486"/>
      <c r="S813" s="486"/>
      <c r="T813" s="486"/>
      <c r="U813" s="486"/>
      <c r="V813" s="486"/>
      <c r="W813" s="486"/>
      <c r="X813" s="486"/>
      <c r="Y813" s="486"/>
      <c r="Z813" s="486"/>
    </row>
    <row r="814" spans="1:26" ht="15.75" customHeight="1" x14ac:dyDescent="0.2">
      <c r="A814" s="486"/>
      <c r="B814" s="486"/>
      <c r="C814" s="486"/>
      <c r="D814" s="486"/>
      <c r="E814" s="486"/>
      <c r="F814" s="486"/>
      <c r="G814" s="486"/>
      <c r="H814" s="486"/>
      <c r="I814" s="486"/>
      <c r="J814" s="486"/>
      <c r="K814" s="486"/>
      <c r="L814" s="486"/>
      <c r="M814" s="486"/>
      <c r="N814" s="486"/>
      <c r="O814" s="486"/>
      <c r="P814" s="486"/>
      <c r="Q814" s="486"/>
      <c r="R814" s="486"/>
      <c r="S814" s="486"/>
      <c r="T814" s="486"/>
      <c r="U814" s="486"/>
      <c r="V814" s="486"/>
      <c r="W814" s="486"/>
      <c r="X814" s="486"/>
      <c r="Y814" s="486"/>
      <c r="Z814" s="486"/>
    </row>
    <row r="815" spans="1:26" ht="15.75" customHeight="1" x14ac:dyDescent="0.2">
      <c r="A815" s="486"/>
      <c r="B815" s="486"/>
      <c r="C815" s="486"/>
      <c r="D815" s="486"/>
      <c r="E815" s="486"/>
      <c r="F815" s="486"/>
      <c r="G815" s="486"/>
      <c r="H815" s="486"/>
      <c r="I815" s="486"/>
      <c r="J815" s="486"/>
      <c r="K815" s="486"/>
      <c r="L815" s="486"/>
      <c r="M815" s="486"/>
      <c r="N815" s="486"/>
      <c r="O815" s="486"/>
      <c r="P815" s="486"/>
      <c r="Q815" s="486"/>
      <c r="R815" s="486"/>
      <c r="S815" s="486"/>
      <c r="T815" s="486"/>
      <c r="U815" s="486"/>
      <c r="V815" s="486"/>
      <c r="W815" s="486"/>
      <c r="X815" s="486"/>
      <c r="Y815" s="486"/>
      <c r="Z815" s="486"/>
    </row>
    <row r="816" spans="1:26" ht="15.75" customHeight="1" x14ac:dyDescent="0.2">
      <c r="A816" s="486"/>
      <c r="B816" s="486"/>
      <c r="C816" s="486"/>
      <c r="D816" s="486"/>
      <c r="E816" s="486"/>
      <c r="F816" s="486"/>
      <c r="G816" s="486"/>
      <c r="H816" s="486"/>
      <c r="I816" s="486"/>
      <c r="J816" s="486"/>
      <c r="K816" s="486"/>
      <c r="L816" s="486"/>
      <c r="M816" s="486"/>
      <c r="N816" s="486"/>
      <c r="O816" s="486"/>
      <c r="P816" s="486"/>
      <c r="Q816" s="486"/>
      <c r="R816" s="486"/>
      <c r="S816" s="486"/>
      <c r="T816" s="486"/>
      <c r="U816" s="486"/>
      <c r="V816" s="486"/>
      <c r="W816" s="486"/>
      <c r="X816" s="486"/>
      <c r="Y816" s="486"/>
      <c r="Z816" s="486"/>
    </row>
    <row r="817" spans="1:26" ht="15.75" customHeight="1" x14ac:dyDescent="0.2">
      <c r="A817" s="486"/>
      <c r="B817" s="486"/>
      <c r="C817" s="486"/>
      <c r="D817" s="486"/>
      <c r="E817" s="486"/>
      <c r="F817" s="486"/>
      <c r="G817" s="486"/>
      <c r="H817" s="486"/>
      <c r="I817" s="486"/>
      <c r="J817" s="486"/>
      <c r="K817" s="486"/>
      <c r="L817" s="486"/>
      <c r="M817" s="486"/>
      <c r="N817" s="486"/>
      <c r="O817" s="486"/>
      <c r="P817" s="486"/>
      <c r="Q817" s="486"/>
      <c r="R817" s="486"/>
      <c r="S817" s="486"/>
      <c r="T817" s="486"/>
      <c r="U817" s="486"/>
      <c r="V817" s="486"/>
      <c r="W817" s="486"/>
      <c r="X817" s="486"/>
      <c r="Y817" s="486"/>
      <c r="Z817" s="486"/>
    </row>
    <row r="818" spans="1:26" ht="15.75" customHeight="1" x14ac:dyDescent="0.2">
      <c r="A818" s="486"/>
      <c r="B818" s="486"/>
      <c r="C818" s="486"/>
      <c r="D818" s="486"/>
      <c r="E818" s="486"/>
      <c r="F818" s="486"/>
      <c r="G818" s="486"/>
      <c r="H818" s="486"/>
      <c r="I818" s="486"/>
      <c r="J818" s="486"/>
      <c r="K818" s="486"/>
      <c r="L818" s="486"/>
      <c r="M818" s="486"/>
      <c r="N818" s="486"/>
      <c r="O818" s="486"/>
      <c r="P818" s="486"/>
      <c r="Q818" s="486"/>
      <c r="R818" s="486"/>
      <c r="S818" s="486"/>
      <c r="T818" s="486"/>
      <c r="U818" s="486"/>
      <c r="V818" s="486"/>
      <c r="W818" s="486"/>
      <c r="X818" s="486"/>
      <c r="Y818" s="486"/>
      <c r="Z818" s="486"/>
    </row>
    <row r="819" spans="1:26" ht="15.75" customHeight="1" x14ac:dyDescent="0.2">
      <c r="A819" s="486"/>
      <c r="B819" s="486"/>
      <c r="C819" s="486"/>
      <c r="D819" s="486"/>
      <c r="E819" s="486"/>
      <c r="F819" s="486"/>
      <c r="G819" s="486"/>
      <c r="H819" s="486"/>
      <c r="I819" s="486"/>
      <c r="J819" s="486"/>
      <c r="K819" s="486"/>
      <c r="L819" s="486"/>
      <c r="M819" s="486"/>
      <c r="N819" s="486"/>
      <c r="O819" s="486"/>
      <c r="P819" s="486"/>
      <c r="Q819" s="486"/>
      <c r="R819" s="486"/>
      <c r="S819" s="486"/>
      <c r="T819" s="486"/>
      <c r="U819" s="486"/>
      <c r="V819" s="486"/>
      <c r="W819" s="486"/>
      <c r="X819" s="486"/>
      <c r="Y819" s="486"/>
      <c r="Z819" s="486"/>
    </row>
    <row r="820" spans="1:26" ht="15.75" customHeight="1" x14ac:dyDescent="0.2">
      <c r="A820" s="486"/>
      <c r="B820" s="486"/>
      <c r="C820" s="486"/>
      <c r="D820" s="486"/>
      <c r="E820" s="486"/>
      <c r="F820" s="486"/>
      <c r="G820" s="486"/>
      <c r="H820" s="486"/>
      <c r="I820" s="486"/>
      <c r="J820" s="486"/>
      <c r="K820" s="486"/>
      <c r="L820" s="486"/>
      <c r="M820" s="486"/>
      <c r="N820" s="486"/>
      <c r="O820" s="486"/>
      <c r="P820" s="486"/>
      <c r="Q820" s="486"/>
      <c r="R820" s="486"/>
      <c r="S820" s="486"/>
      <c r="T820" s="486"/>
      <c r="U820" s="486"/>
      <c r="V820" s="486"/>
      <c r="W820" s="486"/>
      <c r="X820" s="486"/>
      <c r="Y820" s="486"/>
      <c r="Z820" s="486"/>
    </row>
    <row r="821" spans="1:26" ht="15.75" customHeight="1" x14ac:dyDescent="0.2">
      <c r="A821" s="486"/>
      <c r="B821" s="486"/>
      <c r="C821" s="486"/>
      <c r="D821" s="486"/>
      <c r="E821" s="486"/>
      <c r="F821" s="486"/>
      <c r="G821" s="486"/>
      <c r="H821" s="486"/>
      <c r="I821" s="486"/>
      <c r="J821" s="486"/>
      <c r="K821" s="486"/>
      <c r="L821" s="486"/>
      <c r="M821" s="486"/>
      <c r="N821" s="486"/>
      <c r="O821" s="486"/>
      <c r="P821" s="486"/>
      <c r="Q821" s="486"/>
      <c r="R821" s="486"/>
      <c r="S821" s="486"/>
      <c r="T821" s="486"/>
      <c r="U821" s="486"/>
      <c r="V821" s="486"/>
      <c r="W821" s="486"/>
      <c r="X821" s="486"/>
      <c r="Y821" s="486"/>
      <c r="Z821" s="486"/>
    </row>
    <row r="822" spans="1:26" ht="15.75" customHeight="1" x14ac:dyDescent="0.2">
      <c r="A822" s="486"/>
      <c r="B822" s="486"/>
      <c r="C822" s="486"/>
      <c r="D822" s="486"/>
      <c r="E822" s="486"/>
      <c r="F822" s="486"/>
      <c r="G822" s="486"/>
      <c r="H822" s="486"/>
      <c r="I822" s="486"/>
      <c r="J822" s="486"/>
      <c r="K822" s="486"/>
      <c r="L822" s="486"/>
      <c r="M822" s="486"/>
      <c r="N822" s="486"/>
      <c r="O822" s="486"/>
      <c r="P822" s="486"/>
      <c r="Q822" s="486"/>
      <c r="R822" s="486"/>
      <c r="S822" s="486"/>
      <c r="T822" s="486"/>
      <c r="U822" s="486"/>
      <c r="V822" s="486"/>
      <c r="W822" s="486"/>
      <c r="X822" s="486"/>
      <c r="Y822" s="486"/>
      <c r="Z822" s="486"/>
    </row>
    <row r="823" spans="1:26" ht="15.75" customHeight="1" x14ac:dyDescent="0.2">
      <c r="A823" s="486"/>
      <c r="B823" s="486"/>
      <c r="C823" s="486"/>
      <c r="D823" s="486"/>
      <c r="E823" s="486"/>
      <c r="F823" s="486"/>
      <c r="G823" s="486"/>
      <c r="H823" s="486"/>
      <c r="I823" s="486"/>
      <c r="J823" s="486"/>
      <c r="K823" s="486"/>
      <c r="L823" s="486"/>
      <c r="M823" s="486"/>
      <c r="N823" s="486"/>
      <c r="O823" s="486"/>
      <c r="P823" s="486"/>
      <c r="Q823" s="486"/>
      <c r="R823" s="486"/>
      <c r="S823" s="486"/>
      <c r="T823" s="486"/>
      <c r="U823" s="486"/>
      <c r="V823" s="486"/>
      <c r="W823" s="486"/>
      <c r="X823" s="486"/>
      <c r="Y823" s="486"/>
      <c r="Z823" s="486"/>
    </row>
    <row r="824" spans="1:26" ht="15.75" customHeight="1" x14ac:dyDescent="0.2">
      <c r="A824" s="486"/>
      <c r="B824" s="486"/>
      <c r="C824" s="486"/>
      <c r="D824" s="486"/>
      <c r="E824" s="486"/>
      <c r="F824" s="486"/>
      <c r="G824" s="486"/>
      <c r="H824" s="486"/>
      <c r="I824" s="486"/>
      <c r="J824" s="486"/>
      <c r="K824" s="486"/>
      <c r="L824" s="486"/>
      <c r="M824" s="486"/>
      <c r="N824" s="486"/>
      <c r="O824" s="486"/>
      <c r="P824" s="486"/>
      <c r="Q824" s="486"/>
      <c r="R824" s="486"/>
      <c r="S824" s="486"/>
      <c r="T824" s="486"/>
      <c r="U824" s="486"/>
      <c r="V824" s="486"/>
      <c r="W824" s="486"/>
      <c r="X824" s="486"/>
      <c r="Y824" s="486"/>
      <c r="Z824" s="486"/>
    </row>
    <row r="825" spans="1:26" ht="15.75" customHeight="1" x14ac:dyDescent="0.2">
      <c r="A825" s="486"/>
      <c r="B825" s="486"/>
      <c r="C825" s="486"/>
      <c r="D825" s="486"/>
      <c r="E825" s="486"/>
      <c r="F825" s="486"/>
      <c r="G825" s="486"/>
      <c r="H825" s="486"/>
      <c r="I825" s="486"/>
      <c r="J825" s="486"/>
      <c r="K825" s="486"/>
      <c r="L825" s="486"/>
      <c r="M825" s="486"/>
      <c r="N825" s="486"/>
      <c r="O825" s="486"/>
      <c r="P825" s="486"/>
      <c r="Q825" s="486"/>
      <c r="R825" s="486"/>
      <c r="S825" s="486"/>
      <c r="T825" s="486"/>
      <c r="U825" s="486"/>
      <c r="V825" s="486"/>
      <c r="W825" s="486"/>
      <c r="X825" s="486"/>
      <c r="Y825" s="486"/>
      <c r="Z825" s="486"/>
    </row>
    <row r="826" spans="1:26" ht="15.75" customHeight="1" x14ac:dyDescent="0.2">
      <c r="A826" s="486"/>
      <c r="B826" s="486"/>
      <c r="C826" s="486"/>
      <c r="D826" s="486"/>
      <c r="E826" s="486"/>
      <c r="F826" s="486"/>
      <c r="G826" s="486"/>
      <c r="H826" s="486"/>
      <c r="I826" s="486"/>
      <c r="J826" s="486"/>
      <c r="K826" s="486"/>
      <c r="L826" s="486"/>
      <c r="M826" s="486"/>
      <c r="N826" s="486"/>
      <c r="O826" s="486"/>
      <c r="P826" s="486"/>
      <c r="Q826" s="486"/>
      <c r="R826" s="486"/>
      <c r="S826" s="486"/>
      <c r="T826" s="486"/>
      <c r="U826" s="486"/>
      <c r="V826" s="486"/>
      <c r="W826" s="486"/>
      <c r="X826" s="486"/>
      <c r="Y826" s="486"/>
      <c r="Z826" s="486"/>
    </row>
    <row r="827" spans="1:26" ht="15.75" customHeight="1" x14ac:dyDescent="0.2">
      <c r="A827" s="486"/>
      <c r="B827" s="486"/>
      <c r="C827" s="486"/>
      <c r="D827" s="486"/>
      <c r="E827" s="486"/>
      <c r="F827" s="486"/>
      <c r="G827" s="486"/>
      <c r="H827" s="486"/>
      <c r="I827" s="486"/>
      <c r="J827" s="486"/>
      <c r="K827" s="486"/>
      <c r="L827" s="486"/>
      <c r="M827" s="486"/>
      <c r="N827" s="486"/>
      <c r="O827" s="486"/>
      <c r="P827" s="486"/>
      <c r="Q827" s="486"/>
      <c r="R827" s="486"/>
      <c r="S827" s="486"/>
      <c r="T827" s="486"/>
      <c r="U827" s="486"/>
      <c r="V827" s="486"/>
      <c r="W827" s="486"/>
      <c r="X827" s="486"/>
      <c r="Y827" s="486"/>
      <c r="Z827" s="486"/>
    </row>
    <row r="828" spans="1:26" ht="15.75" customHeight="1" x14ac:dyDescent="0.2">
      <c r="A828" s="486"/>
      <c r="B828" s="486"/>
      <c r="C828" s="486"/>
      <c r="D828" s="486"/>
      <c r="E828" s="486"/>
      <c r="F828" s="486"/>
      <c r="G828" s="486"/>
      <c r="H828" s="486"/>
      <c r="I828" s="486"/>
      <c r="J828" s="486"/>
      <c r="K828" s="486"/>
      <c r="L828" s="486"/>
      <c r="M828" s="486"/>
      <c r="N828" s="486"/>
      <c r="O828" s="486"/>
      <c r="P828" s="486"/>
      <c r="Q828" s="486"/>
      <c r="R828" s="486"/>
      <c r="S828" s="486"/>
      <c r="T828" s="486"/>
      <c r="U828" s="486"/>
      <c r="V828" s="486"/>
      <c r="W828" s="486"/>
      <c r="X828" s="486"/>
      <c r="Y828" s="486"/>
      <c r="Z828" s="486"/>
    </row>
    <row r="829" spans="1:26" ht="15.75" customHeight="1" x14ac:dyDescent="0.2">
      <c r="A829" s="486"/>
      <c r="B829" s="486"/>
      <c r="C829" s="486"/>
      <c r="D829" s="486"/>
      <c r="E829" s="486"/>
      <c r="F829" s="486"/>
      <c r="G829" s="486"/>
      <c r="H829" s="486"/>
      <c r="I829" s="486"/>
      <c r="J829" s="486"/>
      <c r="K829" s="486"/>
      <c r="L829" s="486"/>
      <c r="M829" s="486"/>
      <c r="N829" s="486"/>
      <c r="O829" s="486"/>
      <c r="P829" s="486"/>
      <c r="Q829" s="486"/>
      <c r="R829" s="486"/>
      <c r="S829" s="486"/>
      <c r="T829" s="486"/>
      <c r="U829" s="486"/>
      <c r="V829" s="486"/>
      <c r="W829" s="486"/>
      <c r="X829" s="486"/>
      <c r="Y829" s="486"/>
      <c r="Z829" s="486"/>
    </row>
    <row r="830" spans="1:26" ht="15.75" customHeight="1" x14ac:dyDescent="0.2">
      <c r="A830" s="486"/>
      <c r="B830" s="486"/>
      <c r="C830" s="486"/>
      <c r="D830" s="486"/>
      <c r="E830" s="486"/>
      <c r="F830" s="486"/>
      <c r="G830" s="486"/>
      <c r="H830" s="486"/>
      <c r="I830" s="486"/>
      <c r="J830" s="486"/>
      <c r="K830" s="486"/>
      <c r="L830" s="486"/>
      <c r="M830" s="486"/>
      <c r="N830" s="486"/>
      <c r="O830" s="486"/>
      <c r="P830" s="486"/>
      <c r="Q830" s="486"/>
      <c r="R830" s="486"/>
      <c r="S830" s="486"/>
      <c r="T830" s="486"/>
      <c r="U830" s="486"/>
      <c r="V830" s="486"/>
      <c r="W830" s="486"/>
      <c r="X830" s="486"/>
      <c r="Y830" s="486"/>
      <c r="Z830" s="486"/>
    </row>
    <row r="831" spans="1:26" ht="15.75" customHeight="1" x14ac:dyDescent="0.2">
      <c r="A831" s="486"/>
      <c r="B831" s="486"/>
      <c r="C831" s="486"/>
      <c r="D831" s="486"/>
      <c r="E831" s="486"/>
      <c r="F831" s="486"/>
      <c r="G831" s="486"/>
      <c r="H831" s="486"/>
      <c r="I831" s="486"/>
      <c r="J831" s="486"/>
      <c r="K831" s="486"/>
      <c r="L831" s="486"/>
      <c r="M831" s="486"/>
      <c r="N831" s="486"/>
      <c r="O831" s="486"/>
      <c r="P831" s="486"/>
      <c r="Q831" s="486"/>
      <c r="R831" s="486"/>
      <c r="S831" s="486"/>
      <c r="T831" s="486"/>
      <c r="U831" s="486"/>
      <c r="V831" s="486"/>
      <c r="W831" s="486"/>
      <c r="X831" s="486"/>
      <c r="Y831" s="486"/>
      <c r="Z831" s="486"/>
    </row>
    <row r="832" spans="1:26" ht="15.75" customHeight="1" x14ac:dyDescent="0.2">
      <c r="A832" s="486"/>
      <c r="B832" s="486"/>
      <c r="C832" s="486"/>
      <c r="D832" s="486"/>
      <c r="E832" s="486"/>
      <c r="F832" s="486"/>
      <c r="G832" s="486"/>
      <c r="H832" s="486"/>
      <c r="I832" s="486"/>
      <c r="J832" s="486"/>
      <c r="K832" s="486"/>
      <c r="L832" s="486"/>
      <c r="M832" s="486"/>
      <c r="N832" s="486"/>
      <c r="O832" s="486"/>
      <c r="P832" s="486"/>
      <c r="Q832" s="486"/>
      <c r="R832" s="486"/>
      <c r="S832" s="486"/>
      <c r="T832" s="486"/>
      <c r="U832" s="486"/>
      <c r="V832" s="486"/>
      <c r="W832" s="486"/>
      <c r="X832" s="486"/>
      <c r="Y832" s="486"/>
      <c r="Z832" s="486"/>
    </row>
    <row r="833" spans="1:26" ht="15.75" customHeight="1" x14ac:dyDescent="0.2">
      <c r="A833" s="486"/>
      <c r="B833" s="486"/>
      <c r="C833" s="486"/>
      <c r="D833" s="486"/>
      <c r="E833" s="486"/>
      <c r="F833" s="486"/>
      <c r="G833" s="486"/>
      <c r="H833" s="486"/>
      <c r="I833" s="486"/>
      <c r="J833" s="486"/>
      <c r="K833" s="486"/>
      <c r="L833" s="486"/>
      <c r="M833" s="486"/>
      <c r="N833" s="486"/>
      <c r="O833" s="486"/>
      <c r="P833" s="486"/>
      <c r="Q833" s="486"/>
      <c r="R833" s="486"/>
      <c r="S833" s="486"/>
      <c r="T833" s="486"/>
      <c r="U833" s="486"/>
      <c r="V833" s="486"/>
      <c r="W833" s="486"/>
      <c r="X833" s="486"/>
      <c r="Y833" s="486"/>
      <c r="Z833" s="486"/>
    </row>
    <row r="834" spans="1:26" ht="15.75" customHeight="1" x14ac:dyDescent="0.2">
      <c r="A834" s="486"/>
      <c r="B834" s="486"/>
      <c r="C834" s="486"/>
      <c r="D834" s="486"/>
      <c r="E834" s="486"/>
      <c r="F834" s="486"/>
      <c r="G834" s="486"/>
      <c r="H834" s="486"/>
      <c r="I834" s="486"/>
      <c r="J834" s="486"/>
      <c r="K834" s="486"/>
      <c r="L834" s="486"/>
      <c r="M834" s="486"/>
      <c r="N834" s="486"/>
      <c r="O834" s="486"/>
      <c r="P834" s="486"/>
      <c r="Q834" s="486"/>
      <c r="R834" s="486"/>
      <c r="S834" s="486"/>
      <c r="T834" s="486"/>
      <c r="U834" s="486"/>
      <c r="V834" s="486"/>
      <c r="W834" s="486"/>
      <c r="X834" s="486"/>
      <c r="Y834" s="486"/>
      <c r="Z834" s="486"/>
    </row>
    <row r="835" spans="1:26" ht="15.75" customHeight="1" x14ac:dyDescent="0.2">
      <c r="A835" s="486"/>
      <c r="B835" s="486"/>
      <c r="C835" s="486"/>
      <c r="D835" s="486"/>
      <c r="E835" s="486"/>
      <c r="F835" s="486"/>
      <c r="G835" s="486"/>
      <c r="H835" s="486"/>
      <c r="I835" s="486"/>
      <c r="J835" s="486"/>
      <c r="K835" s="486"/>
      <c r="L835" s="486"/>
      <c r="M835" s="486"/>
      <c r="N835" s="486"/>
      <c r="O835" s="486"/>
      <c r="P835" s="486"/>
      <c r="Q835" s="486"/>
      <c r="R835" s="486"/>
      <c r="S835" s="486"/>
      <c r="T835" s="486"/>
      <c r="U835" s="486"/>
      <c r="V835" s="486"/>
      <c r="W835" s="486"/>
      <c r="X835" s="486"/>
      <c r="Y835" s="486"/>
      <c r="Z835" s="486"/>
    </row>
    <row r="836" spans="1:26" ht="15.75" customHeight="1" x14ac:dyDescent="0.2">
      <c r="A836" s="486"/>
      <c r="B836" s="486"/>
      <c r="C836" s="486"/>
      <c r="D836" s="486"/>
      <c r="E836" s="486"/>
      <c r="F836" s="486"/>
      <c r="G836" s="486"/>
      <c r="H836" s="486"/>
      <c r="I836" s="486"/>
      <c r="J836" s="486"/>
      <c r="K836" s="486"/>
      <c r="L836" s="486"/>
      <c r="M836" s="486"/>
      <c r="N836" s="486"/>
      <c r="O836" s="486"/>
      <c r="P836" s="486"/>
      <c r="Q836" s="486"/>
      <c r="R836" s="486"/>
      <c r="S836" s="486"/>
      <c r="T836" s="486"/>
      <c r="U836" s="486"/>
      <c r="V836" s="486"/>
      <c r="W836" s="486"/>
      <c r="X836" s="486"/>
      <c r="Y836" s="486"/>
      <c r="Z836" s="486"/>
    </row>
    <row r="837" spans="1:26" ht="15.75" customHeight="1" x14ac:dyDescent="0.2">
      <c r="A837" s="486"/>
      <c r="B837" s="486"/>
      <c r="C837" s="486"/>
      <c r="D837" s="486"/>
      <c r="E837" s="486"/>
      <c r="F837" s="486"/>
      <c r="G837" s="486"/>
      <c r="H837" s="486"/>
      <c r="I837" s="486"/>
      <c r="J837" s="486"/>
      <c r="K837" s="486"/>
      <c r="L837" s="486"/>
      <c r="M837" s="486"/>
      <c r="N837" s="486"/>
      <c r="O837" s="486"/>
      <c r="P837" s="486"/>
      <c r="Q837" s="486"/>
      <c r="R837" s="486"/>
      <c r="S837" s="486"/>
      <c r="T837" s="486"/>
      <c r="U837" s="486"/>
      <c r="V837" s="486"/>
      <c r="W837" s="486"/>
      <c r="X837" s="486"/>
      <c r="Y837" s="486"/>
      <c r="Z837" s="486"/>
    </row>
    <row r="838" spans="1:26" ht="15.75" customHeight="1" x14ac:dyDescent="0.2">
      <c r="A838" s="486"/>
      <c r="B838" s="486"/>
      <c r="C838" s="486"/>
      <c r="D838" s="486"/>
      <c r="E838" s="486"/>
      <c r="F838" s="486"/>
      <c r="G838" s="486"/>
      <c r="H838" s="486"/>
      <c r="I838" s="486"/>
      <c r="J838" s="486"/>
      <c r="K838" s="486"/>
      <c r="L838" s="486"/>
      <c r="M838" s="486"/>
      <c r="N838" s="486"/>
      <c r="O838" s="486"/>
      <c r="P838" s="486"/>
      <c r="Q838" s="486"/>
      <c r="R838" s="486"/>
      <c r="S838" s="486"/>
      <c r="T838" s="486"/>
      <c r="U838" s="486"/>
      <c r="V838" s="486"/>
      <c r="W838" s="486"/>
      <c r="X838" s="486"/>
      <c r="Y838" s="486"/>
      <c r="Z838" s="486"/>
    </row>
    <row r="839" spans="1:26" ht="15.75" customHeight="1" x14ac:dyDescent="0.2">
      <c r="A839" s="486"/>
      <c r="B839" s="486"/>
      <c r="C839" s="486"/>
      <c r="D839" s="486"/>
      <c r="E839" s="486"/>
      <c r="F839" s="486"/>
      <c r="G839" s="486"/>
      <c r="H839" s="486"/>
      <c r="I839" s="486"/>
      <c r="J839" s="486"/>
      <c r="K839" s="486"/>
      <c r="L839" s="486"/>
      <c r="M839" s="486"/>
      <c r="N839" s="486"/>
      <c r="O839" s="486"/>
      <c r="P839" s="486"/>
      <c r="Q839" s="486"/>
      <c r="R839" s="486"/>
      <c r="S839" s="486"/>
      <c r="T839" s="486"/>
      <c r="U839" s="486"/>
      <c r="V839" s="486"/>
      <c r="W839" s="486"/>
      <c r="X839" s="486"/>
      <c r="Y839" s="486"/>
      <c r="Z839" s="486"/>
    </row>
    <row r="840" spans="1:26" ht="15.75" customHeight="1" x14ac:dyDescent="0.2">
      <c r="A840" s="486"/>
      <c r="B840" s="486"/>
      <c r="C840" s="486"/>
      <c r="D840" s="486"/>
      <c r="E840" s="486"/>
      <c r="F840" s="486"/>
      <c r="G840" s="486"/>
      <c r="H840" s="486"/>
      <c r="I840" s="486"/>
      <c r="J840" s="486"/>
      <c r="K840" s="486"/>
      <c r="L840" s="486"/>
      <c r="M840" s="486"/>
      <c r="N840" s="486"/>
      <c r="O840" s="486"/>
      <c r="P840" s="486"/>
      <c r="Q840" s="486"/>
      <c r="R840" s="486"/>
      <c r="S840" s="486"/>
      <c r="T840" s="486"/>
      <c r="U840" s="486"/>
      <c r="V840" s="486"/>
      <c r="W840" s="486"/>
      <c r="X840" s="486"/>
      <c r="Y840" s="486"/>
      <c r="Z840" s="486"/>
    </row>
    <row r="841" spans="1:26" ht="15.75" customHeight="1" x14ac:dyDescent="0.2">
      <c r="A841" s="486"/>
      <c r="B841" s="486"/>
      <c r="C841" s="486"/>
      <c r="D841" s="486"/>
      <c r="E841" s="486"/>
      <c r="F841" s="486"/>
      <c r="G841" s="486"/>
      <c r="H841" s="486"/>
      <c r="I841" s="486"/>
      <c r="J841" s="486"/>
      <c r="K841" s="486"/>
      <c r="L841" s="486"/>
      <c r="M841" s="486"/>
      <c r="N841" s="486"/>
      <c r="O841" s="486"/>
      <c r="P841" s="486"/>
      <c r="Q841" s="486"/>
      <c r="R841" s="486"/>
      <c r="S841" s="486"/>
      <c r="T841" s="486"/>
      <c r="U841" s="486"/>
      <c r="V841" s="486"/>
      <c r="W841" s="486"/>
      <c r="X841" s="486"/>
      <c r="Y841" s="486"/>
      <c r="Z841" s="486"/>
    </row>
    <row r="842" spans="1:26" ht="15.75" customHeight="1" x14ac:dyDescent="0.2">
      <c r="A842" s="486"/>
      <c r="B842" s="486"/>
      <c r="C842" s="486"/>
      <c r="D842" s="486"/>
      <c r="E842" s="486"/>
      <c r="F842" s="486"/>
      <c r="G842" s="486"/>
      <c r="H842" s="486"/>
      <c r="I842" s="486"/>
      <c r="J842" s="486"/>
      <c r="K842" s="486"/>
      <c r="L842" s="486"/>
      <c r="M842" s="486"/>
      <c r="N842" s="486"/>
      <c r="O842" s="486"/>
      <c r="P842" s="486"/>
      <c r="Q842" s="486"/>
      <c r="R842" s="486"/>
      <c r="S842" s="486"/>
      <c r="T842" s="486"/>
      <c r="U842" s="486"/>
      <c r="V842" s="486"/>
      <c r="W842" s="486"/>
      <c r="X842" s="486"/>
      <c r="Y842" s="486"/>
      <c r="Z842" s="486"/>
    </row>
    <row r="843" spans="1:26" ht="15.75" customHeight="1" x14ac:dyDescent="0.2">
      <c r="A843" s="486"/>
      <c r="B843" s="486"/>
      <c r="C843" s="486"/>
      <c r="D843" s="486"/>
      <c r="E843" s="486"/>
      <c r="F843" s="486"/>
      <c r="G843" s="486"/>
      <c r="H843" s="486"/>
      <c r="I843" s="486"/>
      <c r="J843" s="486"/>
      <c r="K843" s="486"/>
      <c r="L843" s="486"/>
      <c r="M843" s="486"/>
      <c r="N843" s="486"/>
      <c r="O843" s="486"/>
      <c r="P843" s="486"/>
      <c r="Q843" s="486"/>
      <c r="R843" s="486"/>
      <c r="S843" s="486"/>
      <c r="T843" s="486"/>
      <c r="U843" s="486"/>
      <c r="V843" s="486"/>
      <c r="W843" s="486"/>
      <c r="X843" s="486"/>
      <c r="Y843" s="486"/>
      <c r="Z843" s="486"/>
    </row>
    <row r="844" spans="1:26" ht="15.75" customHeight="1" x14ac:dyDescent="0.2">
      <c r="A844" s="486"/>
      <c r="B844" s="486"/>
      <c r="C844" s="486"/>
      <c r="D844" s="486"/>
      <c r="E844" s="486"/>
      <c r="F844" s="486"/>
      <c r="G844" s="486"/>
      <c r="H844" s="486"/>
      <c r="I844" s="486"/>
      <c r="J844" s="486"/>
      <c r="K844" s="486"/>
      <c r="L844" s="486"/>
      <c r="M844" s="486"/>
      <c r="N844" s="486"/>
      <c r="O844" s="486"/>
      <c r="P844" s="486"/>
      <c r="Q844" s="486"/>
      <c r="R844" s="486"/>
      <c r="S844" s="486"/>
      <c r="T844" s="486"/>
      <c r="U844" s="486"/>
      <c r="V844" s="486"/>
      <c r="W844" s="486"/>
      <c r="X844" s="486"/>
      <c r="Y844" s="486"/>
      <c r="Z844" s="486"/>
    </row>
    <row r="845" spans="1:26" ht="15.75" customHeight="1" x14ac:dyDescent="0.2">
      <c r="A845" s="486"/>
      <c r="B845" s="486"/>
      <c r="C845" s="486"/>
      <c r="D845" s="486"/>
      <c r="E845" s="486"/>
      <c r="F845" s="486"/>
      <c r="G845" s="486"/>
      <c r="H845" s="486"/>
      <c r="I845" s="486"/>
      <c r="J845" s="486"/>
      <c r="K845" s="486"/>
      <c r="L845" s="486"/>
      <c r="M845" s="486"/>
      <c r="N845" s="486"/>
      <c r="O845" s="486"/>
      <c r="P845" s="486"/>
      <c r="Q845" s="486"/>
      <c r="R845" s="486"/>
      <c r="S845" s="486"/>
      <c r="T845" s="486"/>
      <c r="U845" s="486"/>
      <c r="V845" s="486"/>
      <c r="W845" s="486"/>
      <c r="X845" s="486"/>
      <c r="Y845" s="486"/>
      <c r="Z845" s="486"/>
    </row>
    <row r="846" spans="1:26" ht="15.75" customHeight="1" x14ac:dyDescent="0.2">
      <c r="A846" s="486"/>
      <c r="B846" s="486"/>
      <c r="C846" s="486"/>
      <c r="D846" s="486"/>
      <c r="E846" s="486"/>
      <c r="F846" s="486"/>
      <c r="G846" s="486"/>
      <c r="H846" s="486"/>
      <c r="I846" s="486"/>
      <c r="J846" s="486"/>
      <c r="K846" s="486"/>
      <c r="L846" s="486"/>
      <c r="M846" s="486"/>
      <c r="N846" s="486"/>
      <c r="O846" s="486"/>
      <c r="P846" s="486"/>
      <c r="Q846" s="486"/>
      <c r="R846" s="486"/>
      <c r="S846" s="486"/>
      <c r="T846" s="486"/>
      <c r="U846" s="486"/>
      <c r="V846" s="486"/>
      <c r="W846" s="486"/>
      <c r="X846" s="486"/>
      <c r="Y846" s="486"/>
      <c r="Z846" s="486"/>
    </row>
    <row r="847" spans="1:26" ht="15.75" customHeight="1" x14ac:dyDescent="0.2">
      <c r="A847" s="486"/>
      <c r="B847" s="486"/>
      <c r="C847" s="486"/>
      <c r="D847" s="486"/>
      <c r="E847" s="486"/>
      <c r="F847" s="486"/>
      <c r="G847" s="486"/>
      <c r="H847" s="486"/>
      <c r="I847" s="486"/>
      <c r="J847" s="486"/>
      <c r="K847" s="486"/>
      <c r="L847" s="486"/>
      <c r="M847" s="486"/>
      <c r="N847" s="486"/>
      <c r="O847" s="486"/>
      <c r="P847" s="486"/>
      <c r="Q847" s="486"/>
      <c r="R847" s="486"/>
      <c r="S847" s="486"/>
      <c r="T847" s="486"/>
      <c r="U847" s="486"/>
      <c r="V847" s="486"/>
      <c r="W847" s="486"/>
      <c r="X847" s="486"/>
      <c r="Y847" s="486"/>
      <c r="Z847" s="486"/>
    </row>
    <row r="848" spans="1:26" ht="15.75" customHeight="1" x14ac:dyDescent="0.2">
      <c r="A848" s="486"/>
      <c r="B848" s="486"/>
      <c r="C848" s="486"/>
      <c r="D848" s="486"/>
      <c r="E848" s="486"/>
      <c r="F848" s="486"/>
      <c r="G848" s="486"/>
      <c r="H848" s="486"/>
      <c r="I848" s="486"/>
      <c r="J848" s="486"/>
      <c r="K848" s="486"/>
      <c r="L848" s="486"/>
      <c r="M848" s="486"/>
      <c r="N848" s="486"/>
      <c r="O848" s="486"/>
      <c r="P848" s="486"/>
      <c r="Q848" s="486"/>
      <c r="R848" s="486"/>
      <c r="S848" s="486"/>
      <c r="T848" s="486"/>
      <c r="U848" s="486"/>
      <c r="V848" s="486"/>
      <c r="W848" s="486"/>
      <c r="X848" s="486"/>
      <c r="Y848" s="486"/>
      <c r="Z848" s="486"/>
    </row>
    <row r="849" spans="1:26" ht="15.75" customHeight="1" x14ac:dyDescent="0.2">
      <c r="A849" s="486"/>
      <c r="B849" s="486"/>
      <c r="C849" s="486"/>
      <c r="D849" s="486"/>
      <c r="E849" s="486"/>
      <c r="F849" s="486"/>
      <c r="G849" s="486"/>
      <c r="H849" s="486"/>
      <c r="I849" s="486"/>
      <c r="J849" s="486"/>
      <c r="K849" s="486"/>
      <c r="L849" s="486"/>
      <c r="M849" s="486"/>
      <c r="N849" s="486"/>
      <c r="O849" s="486"/>
      <c r="P849" s="486"/>
      <c r="Q849" s="486"/>
      <c r="R849" s="486"/>
      <c r="S849" s="486"/>
      <c r="T849" s="486"/>
      <c r="U849" s="486"/>
      <c r="V849" s="486"/>
      <c r="W849" s="486"/>
      <c r="X849" s="486"/>
      <c r="Y849" s="486"/>
      <c r="Z849" s="486"/>
    </row>
    <row r="850" spans="1:26" ht="15.75" customHeight="1" x14ac:dyDescent="0.2">
      <c r="A850" s="486"/>
      <c r="B850" s="486"/>
      <c r="C850" s="486"/>
      <c r="D850" s="486"/>
      <c r="E850" s="486"/>
      <c r="F850" s="486"/>
      <c r="G850" s="486"/>
      <c r="H850" s="486"/>
      <c r="I850" s="486"/>
      <c r="J850" s="486"/>
      <c r="K850" s="486"/>
      <c r="L850" s="486"/>
      <c r="M850" s="486"/>
      <c r="N850" s="486"/>
      <c r="O850" s="486"/>
      <c r="P850" s="486"/>
      <c r="Q850" s="486"/>
      <c r="R850" s="486"/>
      <c r="S850" s="486"/>
      <c r="T850" s="486"/>
      <c r="U850" s="486"/>
      <c r="V850" s="486"/>
      <c r="W850" s="486"/>
      <c r="X850" s="486"/>
      <c r="Y850" s="486"/>
      <c r="Z850" s="486"/>
    </row>
    <row r="851" spans="1:26" ht="15.75" customHeight="1" x14ac:dyDescent="0.2">
      <c r="A851" s="486"/>
      <c r="B851" s="486"/>
      <c r="C851" s="486"/>
      <c r="D851" s="486"/>
      <c r="E851" s="486"/>
      <c r="F851" s="486"/>
      <c r="G851" s="486"/>
      <c r="H851" s="486"/>
      <c r="I851" s="486"/>
      <c r="J851" s="486"/>
      <c r="K851" s="486"/>
      <c r="L851" s="486"/>
      <c r="M851" s="486"/>
      <c r="N851" s="486"/>
      <c r="O851" s="486"/>
      <c r="P851" s="486"/>
      <c r="Q851" s="486"/>
      <c r="R851" s="486"/>
      <c r="S851" s="486"/>
      <c r="T851" s="486"/>
      <c r="U851" s="486"/>
      <c r="V851" s="486"/>
      <c r="W851" s="486"/>
      <c r="X851" s="486"/>
      <c r="Y851" s="486"/>
      <c r="Z851" s="486"/>
    </row>
    <row r="852" spans="1:26" ht="15.75" customHeight="1" x14ac:dyDescent="0.2">
      <c r="A852" s="486"/>
      <c r="B852" s="486"/>
      <c r="C852" s="486"/>
      <c r="D852" s="486"/>
      <c r="E852" s="486"/>
      <c r="F852" s="486"/>
      <c r="G852" s="486"/>
      <c r="H852" s="486"/>
      <c r="I852" s="486"/>
      <c r="J852" s="486"/>
      <c r="K852" s="486"/>
      <c r="L852" s="486"/>
      <c r="M852" s="486"/>
      <c r="N852" s="486"/>
      <c r="O852" s="486"/>
      <c r="P852" s="486"/>
      <c r="Q852" s="486"/>
      <c r="R852" s="486"/>
      <c r="S852" s="486"/>
      <c r="T852" s="486"/>
      <c r="U852" s="486"/>
      <c r="V852" s="486"/>
      <c r="W852" s="486"/>
      <c r="X852" s="486"/>
      <c r="Y852" s="486"/>
      <c r="Z852" s="486"/>
    </row>
    <row r="853" spans="1:26" ht="15.75" customHeight="1" x14ac:dyDescent="0.2">
      <c r="A853" s="486"/>
      <c r="B853" s="486"/>
      <c r="C853" s="486"/>
      <c r="D853" s="486"/>
      <c r="E853" s="486"/>
      <c r="F853" s="486"/>
      <c r="G853" s="486"/>
      <c r="H853" s="486"/>
      <c r="I853" s="486"/>
      <c r="J853" s="486"/>
      <c r="K853" s="486"/>
      <c r="L853" s="486"/>
      <c r="M853" s="486"/>
      <c r="N853" s="486"/>
      <c r="O853" s="486"/>
      <c r="P853" s="486"/>
      <c r="Q853" s="486"/>
      <c r="R853" s="486"/>
      <c r="S853" s="486"/>
      <c r="T853" s="486"/>
      <c r="U853" s="486"/>
      <c r="V853" s="486"/>
      <c r="W853" s="486"/>
      <c r="X853" s="486"/>
      <c r="Y853" s="486"/>
      <c r="Z853" s="486"/>
    </row>
    <row r="854" spans="1:26" ht="15.75" customHeight="1" x14ac:dyDescent="0.2">
      <c r="A854" s="486"/>
      <c r="B854" s="486"/>
      <c r="C854" s="486"/>
      <c r="D854" s="486"/>
      <c r="E854" s="486"/>
      <c r="F854" s="486"/>
      <c r="G854" s="486"/>
      <c r="H854" s="486"/>
      <c r="I854" s="486"/>
      <c r="J854" s="486"/>
      <c r="K854" s="486"/>
      <c r="L854" s="486"/>
      <c r="M854" s="486"/>
      <c r="N854" s="486"/>
      <c r="O854" s="486"/>
      <c r="P854" s="486"/>
      <c r="Q854" s="486"/>
      <c r="R854" s="486"/>
      <c r="S854" s="486"/>
      <c r="T854" s="486"/>
      <c r="U854" s="486"/>
      <c r="V854" s="486"/>
      <c r="W854" s="486"/>
      <c r="X854" s="486"/>
      <c r="Y854" s="486"/>
      <c r="Z854" s="486"/>
    </row>
    <row r="855" spans="1:26" ht="15.75" customHeight="1" x14ac:dyDescent="0.2">
      <c r="A855" s="486"/>
      <c r="B855" s="486"/>
      <c r="C855" s="486"/>
      <c r="D855" s="486"/>
      <c r="E855" s="486"/>
      <c r="F855" s="486"/>
      <c r="G855" s="486"/>
      <c r="H855" s="486"/>
      <c r="I855" s="486"/>
      <c r="J855" s="486"/>
      <c r="K855" s="486"/>
      <c r="L855" s="486"/>
      <c r="M855" s="486"/>
      <c r="N855" s="486"/>
      <c r="O855" s="486"/>
      <c r="P855" s="486"/>
      <c r="Q855" s="486"/>
      <c r="R855" s="486"/>
      <c r="S855" s="486"/>
      <c r="T855" s="486"/>
      <c r="U855" s="486"/>
      <c r="V855" s="486"/>
      <c r="W855" s="486"/>
      <c r="X855" s="486"/>
      <c r="Y855" s="486"/>
      <c r="Z855" s="486"/>
    </row>
    <row r="856" spans="1:26" ht="15.75" customHeight="1" x14ac:dyDescent="0.2">
      <c r="A856" s="486"/>
      <c r="B856" s="486"/>
      <c r="C856" s="486"/>
      <c r="D856" s="486"/>
      <c r="E856" s="486"/>
      <c r="F856" s="486"/>
      <c r="G856" s="486"/>
      <c r="H856" s="486"/>
      <c r="I856" s="486"/>
      <c r="J856" s="486"/>
      <c r="K856" s="486"/>
      <c r="L856" s="486"/>
      <c r="M856" s="486"/>
      <c r="N856" s="486"/>
      <c r="O856" s="486"/>
      <c r="P856" s="486"/>
      <c r="Q856" s="486"/>
      <c r="R856" s="486"/>
      <c r="S856" s="486"/>
      <c r="T856" s="486"/>
      <c r="U856" s="486"/>
      <c r="V856" s="486"/>
      <c r="W856" s="486"/>
      <c r="X856" s="486"/>
      <c r="Y856" s="486"/>
      <c r="Z856" s="486"/>
    </row>
    <row r="857" spans="1:26" ht="15.75" customHeight="1" x14ac:dyDescent="0.2">
      <c r="A857" s="486"/>
      <c r="B857" s="486"/>
      <c r="C857" s="486"/>
      <c r="D857" s="486"/>
      <c r="E857" s="486"/>
      <c r="F857" s="486"/>
      <c r="G857" s="486"/>
      <c r="H857" s="486"/>
      <c r="I857" s="486"/>
      <c r="J857" s="486"/>
      <c r="K857" s="486"/>
      <c r="L857" s="486"/>
      <c r="M857" s="486"/>
      <c r="N857" s="486"/>
      <c r="O857" s="486"/>
      <c r="P857" s="486"/>
      <c r="Q857" s="486"/>
      <c r="R857" s="486"/>
      <c r="S857" s="486"/>
      <c r="T857" s="486"/>
      <c r="U857" s="486"/>
      <c r="V857" s="486"/>
      <c r="W857" s="486"/>
      <c r="X857" s="486"/>
      <c r="Y857" s="486"/>
      <c r="Z857" s="486"/>
    </row>
    <row r="858" spans="1:26" ht="15.75" customHeight="1" x14ac:dyDescent="0.2">
      <c r="A858" s="486"/>
      <c r="B858" s="486"/>
      <c r="C858" s="486"/>
      <c r="D858" s="486"/>
      <c r="E858" s="486"/>
      <c r="F858" s="486"/>
      <c r="G858" s="486"/>
      <c r="H858" s="486"/>
      <c r="I858" s="486"/>
      <c r="J858" s="486"/>
      <c r="K858" s="486"/>
      <c r="L858" s="486"/>
      <c r="M858" s="486"/>
      <c r="N858" s="486"/>
      <c r="O858" s="486"/>
      <c r="P858" s="486"/>
      <c r="Q858" s="486"/>
      <c r="R858" s="486"/>
      <c r="S858" s="486"/>
      <c r="T858" s="486"/>
      <c r="U858" s="486"/>
      <c r="V858" s="486"/>
      <c r="W858" s="486"/>
      <c r="X858" s="486"/>
      <c r="Y858" s="486"/>
      <c r="Z858" s="486"/>
    </row>
    <row r="859" spans="1:26" ht="15.75" customHeight="1" x14ac:dyDescent="0.2">
      <c r="A859" s="486"/>
      <c r="B859" s="486"/>
      <c r="C859" s="486"/>
      <c r="D859" s="486"/>
      <c r="E859" s="486"/>
      <c r="F859" s="486"/>
      <c r="G859" s="486"/>
      <c r="H859" s="486"/>
      <c r="I859" s="486"/>
      <c r="J859" s="486"/>
      <c r="K859" s="486"/>
      <c r="L859" s="486"/>
      <c r="M859" s="486"/>
      <c r="N859" s="486"/>
      <c r="O859" s="486"/>
      <c r="P859" s="486"/>
      <c r="Q859" s="486"/>
      <c r="R859" s="486"/>
      <c r="S859" s="486"/>
      <c r="T859" s="486"/>
      <c r="U859" s="486"/>
      <c r="V859" s="486"/>
      <c r="W859" s="486"/>
      <c r="X859" s="486"/>
      <c r="Y859" s="486"/>
      <c r="Z859" s="486"/>
    </row>
    <row r="860" spans="1:26" ht="15.75" customHeight="1" x14ac:dyDescent="0.2">
      <c r="A860" s="486"/>
      <c r="B860" s="486"/>
      <c r="C860" s="486"/>
      <c r="D860" s="486"/>
      <c r="E860" s="486"/>
      <c r="F860" s="486"/>
      <c r="G860" s="486"/>
      <c r="H860" s="486"/>
      <c r="I860" s="486"/>
      <c r="J860" s="486"/>
      <c r="K860" s="486"/>
      <c r="L860" s="486"/>
      <c r="M860" s="486"/>
      <c r="N860" s="486"/>
      <c r="O860" s="486"/>
      <c r="P860" s="486"/>
      <c r="Q860" s="486"/>
      <c r="R860" s="486"/>
      <c r="S860" s="486"/>
      <c r="T860" s="486"/>
      <c r="U860" s="486"/>
      <c r="V860" s="486"/>
      <c r="W860" s="486"/>
      <c r="X860" s="486"/>
      <c r="Y860" s="486"/>
      <c r="Z860" s="486"/>
    </row>
    <row r="861" spans="1:26" ht="15.75" customHeight="1" x14ac:dyDescent="0.2">
      <c r="A861" s="486"/>
      <c r="B861" s="486"/>
      <c r="C861" s="486"/>
      <c r="D861" s="486"/>
      <c r="E861" s="486"/>
      <c r="F861" s="486"/>
      <c r="G861" s="486"/>
      <c r="H861" s="486"/>
      <c r="I861" s="486"/>
      <c r="J861" s="486"/>
      <c r="K861" s="486"/>
      <c r="L861" s="486"/>
      <c r="M861" s="486"/>
      <c r="N861" s="486"/>
      <c r="O861" s="486"/>
      <c r="P861" s="486"/>
      <c r="Q861" s="486"/>
      <c r="R861" s="486"/>
      <c r="S861" s="486"/>
      <c r="T861" s="486"/>
      <c r="U861" s="486"/>
      <c r="V861" s="486"/>
      <c r="W861" s="486"/>
      <c r="X861" s="486"/>
      <c r="Y861" s="486"/>
      <c r="Z861" s="486"/>
    </row>
    <row r="862" spans="1:26" ht="15.75" customHeight="1" x14ac:dyDescent="0.2">
      <c r="A862" s="486"/>
      <c r="B862" s="486"/>
      <c r="C862" s="486"/>
      <c r="D862" s="486"/>
      <c r="E862" s="486"/>
      <c r="F862" s="486"/>
      <c r="G862" s="486"/>
      <c r="H862" s="486"/>
      <c r="I862" s="486"/>
      <c r="J862" s="486"/>
      <c r="K862" s="486"/>
      <c r="L862" s="486"/>
      <c r="M862" s="486"/>
      <c r="N862" s="486"/>
      <c r="O862" s="486"/>
      <c r="P862" s="486"/>
      <c r="Q862" s="486"/>
      <c r="R862" s="486"/>
      <c r="S862" s="486"/>
      <c r="T862" s="486"/>
      <c r="U862" s="486"/>
      <c r="V862" s="486"/>
      <c r="W862" s="486"/>
      <c r="X862" s="486"/>
      <c r="Y862" s="486"/>
      <c r="Z862" s="486"/>
    </row>
    <row r="863" spans="1:26" ht="15.75" customHeight="1" x14ac:dyDescent="0.2">
      <c r="A863" s="486"/>
      <c r="B863" s="486"/>
      <c r="C863" s="486"/>
      <c r="D863" s="486"/>
      <c r="E863" s="486"/>
      <c r="F863" s="486"/>
      <c r="G863" s="486"/>
      <c r="H863" s="486"/>
      <c r="I863" s="486"/>
      <c r="J863" s="486"/>
      <c r="K863" s="486"/>
      <c r="L863" s="486"/>
      <c r="M863" s="486"/>
      <c r="N863" s="486"/>
      <c r="O863" s="486"/>
      <c r="P863" s="486"/>
      <c r="Q863" s="486"/>
      <c r="R863" s="486"/>
      <c r="S863" s="486"/>
      <c r="T863" s="486"/>
      <c r="U863" s="486"/>
      <c r="V863" s="486"/>
      <c r="W863" s="486"/>
      <c r="X863" s="486"/>
      <c r="Y863" s="486"/>
      <c r="Z863" s="486"/>
    </row>
    <row r="864" spans="1:26" ht="15.75" customHeight="1" x14ac:dyDescent="0.2">
      <c r="A864" s="486"/>
      <c r="B864" s="486"/>
      <c r="C864" s="486"/>
      <c r="D864" s="486"/>
      <c r="E864" s="486"/>
      <c r="F864" s="486"/>
      <c r="G864" s="486"/>
      <c r="H864" s="486"/>
      <c r="I864" s="486"/>
      <c r="J864" s="486"/>
      <c r="K864" s="486"/>
      <c r="L864" s="486"/>
      <c r="M864" s="486"/>
      <c r="N864" s="486"/>
      <c r="O864" s="486"/>
      <c r="P864" s="486"/>
      <c r="Q864" s="486"/>
      <c r="R864" s="486"/>
      <c r="S864" s="486"/>
      <c r="T864" s="486"/>
      <c r="U864" s="486"/>
      <c r="V864" s="486"/>
      <c r="W864" s="486"/>
      <c r="X864" s="486"/>
      <c r="Y864" s="486"/>
      <c r="Z864" s="486"/>
    </row>
    <row r="865" spans="1:26" ht="15.75" customHeight="1" x14ac:dyDescent="0.2">
      <c r="A865" s="486"/>
      <c r="B865" s="486"/>
      <c r="C865" s="486"/>
      <c r="D865" s="486"/>
      <c r="E865" s="486"/>
      <c r="F865" s="486"/>
      <c r="G865" s="486"/>
      <c r="H865" s="486"/>
      <c r="I865" s="486"/>
      <c r="J865" s="486"/>
      <c r="K865" s="486"/>
      <c r="L865" s="486"/>
      <c r="M865" s="486"/>
      <c r="N865" s="486"/>
      <c r="O865" s="486"/>
      <c r="P865" s="486"/>
      <c r="Q865" s="486"/>
      <c r="R865" s="486"/>
      <c r="S865" s="486"/>
      <c r="T865" s="486"/>
      <c r="U865" s="486"/>
      <c r="V865" s="486"/>
      <c r="W865" s="486"/>
      <c r="X865" s="486"/>
      <c r="Y865" s="486"/>
      <c r="Z865" s="486"/>
    </row>
    <row r="866" spans="1:26" ht="15.75" customHeight="1" x14ac:dyDescent="0.2">
      <c r="A866" s="486"/>
      <c r="B866" s="486"/>
      <c r="C866" s="486"/>
      <c r="D866" s="486"/>
      <c r="E866" s="486"/>
      <c r="F866" s="486"/>
      <c r="G866" s="486"/>
      <c r="H866" s="486"/>
      <c r="I866" s="486"/>
      <c r="J866" s="486"/>
      <c r="K866" s="486"/>
      <c r="L866" s="486"/>
      <c r="M866" s="486"/>
      <c r="N866" s="486"/>
      <c r="O866" s="486"/>
      <c r="P866" s="486"/>
      <c r="Q866" s="486"/>
      <c r="R866" s="486"/>
      <c r="S866" s="486"/>
      <c r="T866" s="486"/>
      <c r="U866" s="486"/>
      <c r="V866" s="486"/>
      <c r="W866" s="486"/>
      <c r="X866" s="486"/>
      <c r="Y866" s="486"/>
      <c r="Z866" s="486"/>
    </row>
    <row r="867" spans="1:26" ht="15.75" customHeight="1" x14ac:dyDescent="0.2">
      <c r="A867" s="486"/>
      <c r="B867" s="486"/>
      <c r="C867" s="486"/>
      <c r="D867" s="486"/>
      <c r="E867" s="486"/>
      <c r="F867" s="486"/>
      <c r="G867" s="486"/>
      <c r="H867" s="486"/>
      <c r="I867" s="486"/>
      <c r="J867" s="486"/>
      <c r="K867" s="486"/>
      <c r="L867" s="486"/>
      <c r="M867" s="486"/>
      <c r="N867" s="486"/>
      <c r="O867" s="486"/>
      <c r="P867" s="486"/>
      <c r="Q867" s="486"/>
      <c r="R867" s="486"/>
      <c r="S867" s="486"/>
      <c r="T867" s="486"/>
      <c r="U867" s="486"/>
      <c r="V867" s="486"/>
      <c r="W867" s="486"/>
      <c r="X867" s="486"/>
      <c r="Y867" s="486"/>
      <c r="Z867" s="486"/>
    </row>
    <row r="868" spans="1:26" ht="15.75" customHeight="1" x14ac:dyDescent="0.2">
      <c r="A868" s="486"/>
      <c r="B868" s="486"/>
      <c r="C868" s="486"/>
      <c r="D868" s="486"/>
      <c r="E868" s="486"/>
      <c r="F868" s="486"/>
      <c r="G868" s="486"/>
      <c r="H868" s="486"/>
      <c r="I868" s="486"/>
      <c r="J868" s="486"/>
      <c r="K868" s="486"/>
      <c r="L868" s="486"/>
      <c r="M868" s="486"/>
      <c r="N868" s="486"/>
      <c r="O868" s="486"/>
      <c r="P868" s="486"/>
      <c r="Q868" s="486"/>
      <c r="R868" s="486"/>
      <c r="S868" s="486"/>
      <c r="T868" s="486"/>
      <c r="U868" s="486"/>
      <c r="V868" s="486"/>
      <c r="W868" s="486"/>
      <c r="X868" s="486"/>
      <c r="Y868" s="486"/>
      <c r="Z868" s="486"/>
    </row>
    <row r="869" spans="1:26" ht="15.75" customHeight="1" x14ac:dyDescent="0.2">
      <c r="A869" s="486"/>
      <c r="B869" s="486"/>
      <c r="C869" s="486"/>
      <c r="D869" s="486"/>
      <c r="E869" s="486"/>
      <c r="F869" s="486"/>
      <c r="G869" s="486"/>
      <c r="H869" s="486"/>
      <c r="I869" s="486"/>
      <c r="J869" s="486"/>
      <c r="K869" s="486"/>
      <c r="L869" s="486"/>
      <c r="M869" s="486"/>
      <c r="N869" s="486"/>
      <c r="O869" s="486"/>
      <c r="P869" s="486"/>
      <c r="Q869" s="486"/>
      <c r="R869" s="486"/>
      <c r="S869" s="486"/>
      <c r="T869" s="486"/>
      <c r="U869" s="486"/>
      <c r="V869" s="486"/>
      <c r="W869" s="486"/>
      <c r="X869" s="486"/>
      <c r="Y869" s="486"/>
      <c r="Z869" s="486"/>
    </row>
    <row r="870" spans="1:26" ht="15.75" customHeight="1" x14ac:dyDescent="0.2">
      <c r="A870" s="486"/>
      <c r="B870" s="486"/>
      <c r="C870" s="486"/>
      <c r="D870" s="486"/>
      <c r="E870" s="486"/>
      <c r="F870" s="486"/>
      <c r="G870" s="486"/>
      <c r="H870" s="486"/>
      <c r="I870" s="486"/>
      <c r="J870" s="486"/>
      <c r="K870" s="486"/>
      <c r="L870" s="486"/>
      <c r="M870" s="486"/>
      <c r="N870" s="486"/>
      <c r="O870" s="486"/>
      <c r="P870" s="486"/>
      <c r="Q870" s="486"/>
      <c r="R870" s="486"/>
      <c r="S870" s="486"/>
      <c r="T870" s="486"/>
      <c r="U870" s="486"/>
      <c r="V870" s="486"/>
      <c r="W870" s="486"/>
      <c r="X870" s="486"/>
      <c r="Y870" s="486"/>
      <c r="Z870" s="486"/>
    </row>
    <row r="871" spans="1:26" ht="15.75" customHeight="1" x14ac:dyDescent="0.2">
      <c r="A871" s="486"/>
      <c r="B871" s="486"/>
      <c r="C871" s="486"/>
      <c r="D871" s="486"/>
      <c r="E871" s="486"/>
      <c r="F871" s="486"/>
      <c r="G871" s="486"/>
      <c r="H871" s="486"/>
      <c r="I871" s="486"/>
      <c r="J871" s="486"/>
      <c r="K871" s="486"/>
      <c r="L871" s="486"/>
      <c r="M871" s="486"/>
      <c r="N871" s="486"/>
      <c r="O871" s="486"/>
      <c r="P871" s="486"/>
      <c r="Q871" s="486"/>
      <c r="R871" s="486"/>
      <c r="S871" s="486"/>
      <c r="T871" s="486"/>
      <c r="U871" s="486"/>
      <c r="V871" s="486"/>
      <c r="W871" s="486"/>
      <c r="X871" s="486"/>
      <c r="Y871" s="486"/>
      <c r="Z871" s="486"/>
    </row>
    <row r="872" spans="1:26" ht="15.75" customHeight="1" x14ac:dyDescent="0.2">
      <c r="A872" s="486"/>
      <c r="B872" s="486"/>
      <c r="C872" s="486"/>
      <c r="D872" s="486"/>
      <c r="E872" s="486"/>
      <c r="F872" s="486"/>
      <c r="G872" s="486"/>
      <c r="H872" s="486"/>
      <c r="I872" s="486"/>
      <c r="J872" s="486"/>
      <c r="K872" s="486"/>
      <c r="L872" s="486"/>
      <c r="M872" s="486"/>
      <c r="N872" s="486"/>
      <c r="O872" s="486"/>
      <c r="P872" s="486"/>
      <c r="Q872" s="486"/>
      <c r="R872" s="486"/>
      <c r="S872" s="486"/>
      <c r="T872" s="486"/>
      <c r="U872" s="486"/>
      <c r="V872" s="486"/>
      <c r="W872" s="486"/>
      <c r="X872" s="486"/>
      <c r="Y872" s="486"/>
      <c r="Z872" s="486"/>
    </row>
    <row r="873" spans="1:26" ht="15.75" customHeight="1" x14ac:dyDescent="0.2">
      <c r="A873" s="486"/>
      <c r="B873" s="486"/>
      <c r="C873" s="486"/>
      <c r="D873" s="486"/>
      <c r="E873" s="486"/>
      <c r="F873" s="486"/>
      <c r="G873" s="486"/>
      <c r="H873" s="486"/>
      <c r="I873" s="486"/>
      <c r="J873" s="486"/>
      <c r="K873" s="486"/>
      <c r="L873" s="486"/>
      <c r="M873" s="486"/>
      <c r="N873" s="486"/>
      <c r="O873" s="486"/>
      <c r="P873" s="486"/>
      <c r="Q873" s="486"/>
      <c r="R873" s="486"/>
      <c r="S873" s="486"/>
      <c r="T873" s="486"/>
      <c r="U873" s="486"/>
      <c r="V873" s="486"/>
      <c r="W873" s="486"/>
      <c r="X873" s="486"/>
      <c r="Y873" s="486"/>
      <c r="Z873" s="486"/>
    </row>
    <row r="874" spans="1:26" ht="15.75" customHeight="1" x14ac:dyDescent="0.2">
      <c r="A874" s="486"/>
      <c r="B874" s="486"/>
      <c r="C874" s="486"/>
      <c r="D874" s="486"/>
      <c r="E874" s="486"/>
      <c r="F874" s="486"/>
      <c r="G874" s="486"/>
      <c r="H874" s="486"/>
      <c r="I874" s="486"/>
      <c r="J874" s="486"/>
      <c r="K874" s="486"/>
      <c r="L874" s="486"/>
      <c r="M874" s="486"/>
      <c r="N874" s="486"/>
      <c r="O874" s="486"/>
      <c r="P874" s="486"/>
      <c r="Q874" s="486"/>
      <c r="R874" s="486"/>
      <c r="S874" s="486"/>
      <c r="T874" s="486"/>
      <c r="U874" s="486"/>
      <c r="V874" s="486"/>
      <c r="W874" s="486"/>
      <c r="X874" s="486"/>
      <c r="Y874" s="486"/>
      <c r="Z874" s="486"/>
    </row>
    <row r="875" spans="1:26" ht="15.75" customHeight="1" x14ac:dyDescent="0.2">
      <c r="A875" s="486"/>
      <c r="B875" s="486"/>
      <c r="C875" s="486"/>
      <c r="D875" s="486"/>
      <c r="E875" s="486"/>
      <c r="F875" s="486"/>
      <c r="G875" s="486"/>
      <c r="H875" s="486"/>
      <c r="I875" s="486"/>
      <c r="J875" s="486"/>
      <c r="K875" s="486"/>
      <c r="L875" s="486"/>
      <c r="M875" s="486"/>
      <c r="N875" s="486"/>
      <c r="O875" s="486"/>
      <c r="P875" s="486"/>
      <c r="Q875" s="486"/>
      <c r="R875" s="486"/>
      <c r="S875" s="486"/>
      <c r="T875" s="486"/>
      <c r="U875" s="486"/>
      <c r="V875" s="486"/>
      <c r="W875" s="486"/>
      <c r="X875" s="486"/>
      <c r="Y875" s="486"/>
      <c r="Z875" s="486"/>
    </row>
    <row r="876" spans="1:26" ht="15.75" customHeight="1" x14ac:dyDescent="0.2">
      <c r="A876" s="486"/>
      <c r="B876" s="486"/>
      <c r="C876" s="486"/>
      <c r="D876" s="486"/>
      <c r="E876" s="486"/>
      <c r="F876" s="486"/>
      <c r="G876" s="486"/>
      <c r="H876" s="486"/>
      <c r="I876" s="486"/>
      <c r="J876" s="486"/>
      <c r="K876" s="486"/>
      <c r="L876" s="486"/>
      <c r="M876" s="486"/>
      <c r="N876" s="486"/>
      <c r="O876" s="486"/>
      <c r="P876" s="486"/>
      <c r="Q876" s="486"/>
      <c r="R876" s="486"/>
      <c r="S876" s="486"/>
      <c r="T876" s="486"/>
      <c r="U876" s="486"/>
      <c r="V876" s="486"/>
      <c r="W876" s="486"/>
      <c r="X876" s="486"/>
      <c r="Y876" s="486"/>
      <c r="Z876" s="486"/>
    </row>
    <row r="877" spans="1:26" ht="15.75" customHeight="1" x14ac:dyDescent="0.2">
      <c r="A877" s="486"/>
      <c r="B877" s="486"/>
      <c r="C877" s="486"/>
      <c r="D877" s="486"/>
      <c r="E877" s="486"/>
      <c r="F877" s="486"/>
      <c r="G877" s="486"/>
      <c r="H877" s="486"/>
      <c r="I877" s="486"/>
      <c r="J877" s="486"/>
      <c r="K877" s="486"/>
      <c r="L877" s="486"/>
      <c r="M877" s="486"/>
      <c r="N877" s="486"/>
      <c r="O877" s="486"/>
      <c r="P877" s="486"/>
      <c r="Q877" s="486"/>
      <c r="R877" s="486"/>
      <c r="S877" s="486"/>
      <c r="T877" s="486"/>
      <c r="U877" s="486"/>
      <c r="V877" s="486"/>
      <c r="W877" s="486"/>
      <c r="X877" s="486"/>
      <c r="Y877" s="486"/>
      <c r="Z877" s="486"/>
    </row>
    <row r="878" spans="1:26" ht="15.75" customHeight="1" x14ac:dyDescent="0.2">
      <c r="A878" s="486"/>
      <c r="B878" s="486"/>
      <c r="C878" s="486"/>
      <c r="D878" s="486"/>
      <c r="E878" s="486"/>
      <c r="F878" s="486"/>
      <c r="G878" s="486"/>
      <c r="H878" s="486"/>
      <c r="I878" s="486"/>
      <c r="J878" s="486"/>
      <c r="K878" s="486"/>
      <c r="L878" s="486"/>
      <c r="M878" s="486"/>
      <c r="N878" s="486"/>
      <c r="O878" s="486"/>
      <c r="P878" s="486"/>
      <c r="Q878" s="486"/>
      <c r="R878" s="486"/>
      <c r="S878" s="486"/>
      <c r="T878" s="486"/>
      <c r="U878" s="486"/>
      <c r="V878" s="486"/>
      <c r="W878" s="486"/>
      <c r="X878" s="486"/>
      <c r="Y878" s="486"/>
      <c r="Z878" s="486"/>
    </row>
    <row r="879" spans="1:26" ht="15.75" customHeight="1" x14ac:dyDescent="0.2">
      <c r="A879" s="486"/>
      <c r="B879" s="486"/>
      <c r="C879" s="486"/>
      <c r="D879" s="486"/>
      <c r="E879" s="486"/>
      <c r="F879" s="486"/>
      <c r="G879" s="486"/>
      <c r="H879" s="486"/>
      <c r="I879" s="486"/>
      <c r="J879" s="486"/>
      <c r="K879" s="486"/>
      <c r="L879" s="486"/>
      <c r="M879" s="486"/>
      <c r="N879" s="486"/>
      <c r="O879" s="486"/>
      <c r="P879" s="486"/>
      <c r="Q879" s="486"/>
      <c r="R879" s="486"/>
      <c r="S879" s="486"/>
      <c r="T879" s="486"/>
      <c r="U879" s="486"/>
      <c r="V879" s="486"/>
      <c r="W879" s="486"/>
      <c r="X879" s="486"/>
      <c r="Y879" s="486"/>
      <c r="Z879" s="486"/>
    </row>
    <row r="880" spans="1:26" ht="15.75" customHeight="1" x14ac:dyDescent="0.2">
      <c r="A880" s="486"/>
      <c r="B880" s="486"/>
      <c r="C880" s="486"/>
      <c r="D880" s="486"/>
      <c r="E880" s="486"/>
      <c r="F880" s="486"/>
      <c r="G880" s="486"/>
      <c r="H880" s="486"/>
      <c r="I880" s="486"/>
      <c r="J880" s="486"/>
      <c r="K880" s="486"/>
      <c r="L880" s="486"/>
      <c r="M880" s="486"/>
      <c r="N880" s="486"/>
      <c r="O880" s="486"/>
      <c r="P880" s="486"/>
      <c r="Q880" s="486"/>
      <c r="R880" s="486"/>
      <c r="S880" s="486"/>
      <c r="T880" s="486"/>
      <c r="U880" s="486"/>
      <c r="V880" s="486"/>
      <c r="W880" s="486"/>
      <c r="X880" s="486"/>
      <c r="Y880" s="486"/>
      <c r="Z880" s="486"/>
    </row>
  </sheetData>
  <mergeCells count="30">
    <mergeCell ref="B2:J2"/>
    <mergeCell ref="B3:J3"/>
    <mergeCell ref="B4:J4"/>
    <mergeCell ref="B6:D6"/>
    <mergeCell ref="I6:J6"/>
    <mergeCell ref="I7:J9"/>
    <mergeCell ref="B11:C11"/>
    <mergeCell ref="B12:J12"/>
    <mergeCell ref="B14:J14"/>
    <mergeCell ref="C15:D15"/>
    <mergeCell ref="C16:D16"/>
    <mergeCell ref="C17:D17"/>
    <mergeCell ref="C18:D18"/>
    <mergeCell ref="C19:D19"/>
    <mergeCell ref="B41:D41"/>
    <mergeCell ref="B64:J64"/>
    <mergeCell ref="B77:J77"/>
    <mergeCell ref="C20:D20"/>
    <mergeCell ref="B21:I21"/>
    <mergeCell ref="B23:J23"/>
    <mergeCell ref="B25:D25"/>
    <mergeCell ref="B38:D38"/>
    <mergeCell ref="B39:J39"/>
    <mergeCell ref="B42:J42"/>
    <mergeCell ref="B44:D44"/>
    <mergeCell ref="B47:D47"/>
    <mergeCell ref="B51:D51"/>
    <mergeCell ref="B57:D57"/>
    <mergeCell ref="B45:J45"/>
    <mergeCell ref="B48:J48"/>
  </mergeCells>
  <hyperlinks>
    <hyperlink ref="B39" r:id="rId1" xr:uid="{00000000-0004-0000-0C00-000000000000}"/>
    <hyperlink ref="B42" r:id="rId2" xr:uid="{00000000-0004-0000-0C00-000001000000}"/>
  </hyperlinks>
  <pageMargins left="0.75" right="0.75" top="1" bottom="1" header="0" footer="0"/>
  <pageSetup paperSize="9" fitToHeight="0" orientation="landscape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FFFF"/>
    <pageSetUpPr fitToPage="1"/>
  </sheetPr>
  <dimension ref="A1:O1003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25.140625" customWidth="1"/>
  </cols>
  <sheetData>
    <row r="1" spans="1:12" ht="12.75" x14ac:dyDescent="0.2">
      <c r="A1" s="47"/>
      <c r="B1" s="218"/>
      <c r="C1" s="218"/>
      <c r="D1" s="218"/>
      <c r="E1" s="218"/>
      <c r="F1" s="218"/>
      <c r="G1" s="218"/>
      <c r="H1" s="218"/>
      <c r="I1" s="362"/>
      <c r="J1" s="363"/>
      <c r="K1" s="218"/>
      <c r="L1" s="218"/>
    </row>
    <row r="2" spans="1:12" ht="60" customHeight="1" x14ac:dyDescent="0.2">
      <c r="A2" s="47"/>
      <c r="B2" s="960"/>
      <c r="C2" s="883"/>
      <c r="D2" s="883"/>
      <c r="E2" s="883"/>
      <c r="F2" s="883"/>
      <c r="G2" s="883"/>
      <c r="H2" s="883"/>
      <c r="I2" s="883"/>
      <c r="J2" s="885"/>
      <c r="K2" s="218"/>
      <c r="L2" s="218"/>
    </row>
    <row r="3" spans="1:12" ht="12.75" x14ac:dyDescent="0.2">
      <c r="A3" s="292"/>
      <c r="B3" s="961" t="s">
        <v>428</v>
      </c>
      <c r="C3" s="883"/>
      <c r="D3" s="883"/>
      <c r="E3" s="883"/>
      <c r="F3" s="883"/>
      <c r="G3" s="883"/>
      <c r="H3" s="883"/>
      <c r="I3" s="883"/>
      <c r="J3" s="885"/>
      <c r="K3" s="218"/>
      <c r="L3" s="218"/>
    </row>
    <row r="4" spans="1:12" ht="12.75" x14ac:dyDescent="0.2">
      <c r="A4" s="479"/>
      <c r="B4" s="900" t="s">
        <v>36</v>
      </c>
      <c r="C4" s="883"/>
      <c r="D4" s="883"/>
      <c r="E4" s="883"/>
      <c r="F4" s="883"/>
      <c r="G4" s="883"/>
      <c r="H4" s="883"/>
      <c r="I4" s="883"/>
      <c r="J4" s="885"/>
      <c r="K4" s="218"/>
      <c r="L4" s="218"/>
    </row>
    <row r="5" spans="1:12" ht="12.75" x14ac:dyDescent="0.2">
      <c r="A5" s="292"/>
      <c r="B5" s="172"/>
      <c r="C5" s="216"/>
      <c r="D5" s="216"/>
      <c r="E5" s="216"/>
      <c r="F5" s="216"/>
      <c r="G5" s="216"/>
      <c r="H5" s="216"/>
      <c r="I5" s="216"/>
      <c r="J5" s="216"/>
      <c r="K5" s="218"/>
      <c r="L5" s="218"/>
    </row>
    <row r="6" spans="1:12" ht="17.25" x14ac:dyDescent="0.2">
      <c r="A6" s="217"/>
      <c r="B6" s="897" t="s">
        <v>37</v>
      </c>
      <c r="C6" s="883"/>
      <c r="D6" s="885"/>
      <c r="E6" s="216"/>
      <c r="F6" s="216"/>
      <c r="G6" s="216"/>
      <c r="H6" s="216"/>
      <c r="I6" s="216"/>
      <c r="J6" s="218"/>
      <c r="K6" s="541"/>
      <c r="L6" s="541"/>
    </row>
    <row r="7" spans="1:12" ht="12.75" x14ac:dyDescent="0.2">
      <c r="A7" s="217"/>
      <c r="B7" s="49" t="s">
        <v>429</v>
      </c>
      <c r="C7" s="50">
        <v>365</v>
      </c>
      <c r="D7" s="51" t="s">
        <v>39</v>
      </c>
      <c r="E7" s="216"/>
      <c r="F7" s="216"/>
      <c r="G7" s="216"/>
      <c r="H7" s="216"/>
      <c r="I7" s="216"/>
      <c r="J7" s="218"/>
      <c r="K7" s="541"/>
      <c r="L7" s="541"/>
    </row>
    <row r="8" spans="1:12" ht="12.75" x14ac:dyDescent="0.2">
      <c r="A8" s="217"/>
      <c r="B8" s="49" t="s">
        <v>430</v>
      </c>
      <c r="C8" s="50">
        <v>52</v>
      </c>
      <c r="D8" s="51" t="s">
        <v>431</v>
      </c>
      <c r="E8" s="216"/>
      <c r="F8" s="216"/>
      <c r="G8" s="216"/>
      <c r="H8" s="216"/>
      <c r="I8" s="216"/>
      <c r="J8" s="218"/>
      <c r="K8" s="541"/>
      <c r="L8" s="541"/>
    </row>
    <row r="9" spans="1:12" ht="12.75" x14ac:dyDescent="0.2">
      <c r="A9" s="217"/>
      <c r="B9" s="49" t="s">
        <v>432</v>
      </c>
      <c r="C9" s="50">
        <v>13</v>
      </c>
      <c r="D9" s="51" t="s">
        <v>39</v>
      </c>
      <c r="E9" s="216"/>
      <c r="F9" s="216"/>
      <c r="G9" s="216"/>
      <c r="H9" s="216"/>
      <c r="I9" s="216"/>
      <c r="J9" s="218"/>
      <c r="K9" s="541"/>
      <c r="L9" s="541"/>
    </row>
    <row r="10" spans="1:12" ht="12.75" x14ac:dyDescent="0.2">
      <c r="A10" s="217"/>
      <c r="B10" s="49" t="s">
        <v>433</v>
      </c>
      <c r="C10" s="50">
        <f>(C7-C8-C9)/12</f>
        <v>25</v>
      </c>
      <c r="D10" s="51" t="s">
        <v>434</v>
      </c>
      <c r="E10" s="216"/>
      <c r="F10" s="216"/>
      <c r="G10" s="216"/>
      <c r="H10" s="216"/>
      <c r="I10" s="216"/>
      <c r="J10" s="218"/>
      <c r="K10" s="541"/>
      <c r="L10" s="541"/>
    </row>
    <row r="11" spans="1:12" ht="12.75" x14ac:dyDescent="0.2">
      <c r="A11" s="292"/>
      <c r="B11" s="49" t="s">
        <v>435</v>
      </c>
      <c r="C11" s="50">
        <v>1</v>
      </c>
      <c r="D11" s="51" t="s">
        <v>436</v>
      </c>
      <c r="E11" s="216"/>
      <c r="F11" s="216"/>
      <c r="G11" s="216"/>
      <c r="H11" s="216"/>
      <c r="I11" s="216"/>
      <c r="J11" s="216"/>
      <c r="K11" s="218"/>
      <c r="L11" s="218"/>
    </row>
    <row r="12" spans="1:12" ht="12.75" x14ac:dyDescent="0.2">
      <c r="A12" s="292"/>
      <c r="B12" s="172"/>
      <c r="C12" s="216"/>
      <c r="D12" s="216"/>
      <c r="E12" s="216"/>
      <c r="F12" s="216"/>
      <c r="G12" s="216"/>
      <c r="H12" s="216"/>
      <c r="I12" s="216"/>
      <c r="J12" s="216"/>
      <c r="K12" s="218"/>
      <c r="L12" s="218"/>
    </row>
    <row r="13" spans="1:12" ht="17.25" x14ac:dyDescent="0.2">
      <c r="A13" s="292"/>
      <c r="B13" s="897" t="s">
        <v>216</v>
      </c>
      <c r="C13" s="883"/>
      <c r="D13" s="883"/>
      <c r="E13" s="883"/>
      <c r="F13" s="883"/>
      <c r="G13" s="883"/>
      <c r="H13" s="883"/>
      <c r="I13" s="883"/>
      <c r="J13" s="885"/>
      <c r="K13" s="218"/>
      <c r="L13" s="218"/>
    </row>
    <row r="14" spans="1:12" ht="12.75" x14ac:dyDescent="0.2">
      <c r="A14" s="172"/>
      <c r="B14" s="216"/>
      <c r="C14" s="216"/>
      <c r="D14" s="218"/>
      <c r="E14" s="218"/>
      <c r="F14" s="218"/>
      <c r="G14" s="218"/>
      <c r="H14" s="218"/>
      <c r="I14" s="218"/>
      <c r="J14" s="216"/>
      <c r="K14" s="218"/>
      <c r="L14" s="218"/>
    </row>
    <row r="15" spans="1:12" ht="12.75" x14ac:dyDescent="0.2">
      <c r="A15" s="217"/>
      <c r="B15" s="216"/>
      <c r="C15" s="218"/>
      <c r="D15" s="218"/>
      <c r="E15" s="542"/>
      <c r="F15" s="223"/>
      <c r="G15" s="218"/>
      <c r="H15" s="218"/>
      <c r="I15" s="281"/>
      <c r="J15" s="222"/>
      <c r="K15" s="218"/>
      <c r="L15" s="218"/>
    </row>
    <row r="16" spans="1:12" ht="12.75" x14ac:dyDescent="0.2">
      <c r="A16" s="47"/>
      <c r="B16" s="543" t="s">
        <v>437</v>
      </c>
      <c r="C16" s="58" t="s">
        <v>438</v>
      </c>
      <c r="D16" s="58" t="s">
        <v>94</v>
      </c>
      <c r="E16" s="544" t="s">
        <v>439</v>
      </c>
      <c r="F16" s="545" t="s">
        <v>110</v>
      </c>
      <c r="G16" s="58" t="s">
        <v>440</v>
      </c>
      <c r="H16" s="58" t="s">
        <v>441</v>
      </c>
      <c r="I16" s="58" t="s">
        <v>67</v>
      </c>
      <c r="J16" s="545" t="s">
        <v>88</v>
      </c>
      <c r="K16" s="218"/>
      <c r="L16" s="218"/>
    </row>
    <row r="17" spans="1:12" ht="12.75" x14ac:dyDescent="0.2">
      <c r="A17" s="47"/>
      <c r="B17" s="240" t="s">
        <v>442</v>
      </c>
      <c r="C17" s="51" t="s">
        <v>443</v>
      </c>
      <c r="D17" s="57">
        <v>4</v>
      </c>
      <c r="E17" s="546">
        <f>'Insumos, Materiais e Equipament'!D12</f>
        <v>4596.75</v>
      </c>
      <c r="F17" s="546">
        <f>'Encargos Sociais'!$C$44*E17</f>
        <v>3877.3586250000003</v>
      </c>
      <c r="G17" s="547">
        <f>'Insumos, Materiais e Equipament'!D$16</f>
        <v>375</v>
      </c>
      <c r="H17" s="547">
        <f>'Insumos, Materiais e Equipament'!D$24</f>
        <v>49.5</v>
      </c>
      <c r="I17" s="547">
        <f t="shared" ref="I17:I18" si="0">SUM(E17:H17)</f>
        <v>8898.6086250000008</v>
      </c>
      <c r="J17" s="547">
        <f t="shared" ref="J17:J18" si="1">D17*I17</f>
        <v>35594.434500000003</v>
      </c>
      <c r="K17" s="218"/>
      <c r="L17" s="218"/>
    </row>
    <row r="18" spans="1:12" ht="12.75" x14ac:dyDescent="0.2">
      <c r="A18" s="47"/>
      <c r="B18" s="548" t="str">
        <f>'Insumos, Materiais e Equipament'!C9</f>
        <v>Encarregado de operações</v>
      </c>
      <c r="C18" s="51" t="s">
        <v>444</v>
      </c>
      <c r="D18" s="57">
        <v>1</v>
      </c>
      <c r="E18" s="546">
        <f>'Insumos, Materiais e Equipament'!D9</f>
        <v>7730.38</v>
      </c>
      <c r="F18" s="546">
        <f>'Encargos Sociais'!$C$44*E18</f>
        <v>6520.5755300000001</v>
      </c>
      <c r="G18" s="547">
        <f>'Insumos, Materiais e Equipament'!D$16</f>
        <v>375</v>
      </c>
      <c r="H18" s="547">
        <f>'Insumos, Materiais e Equipament'!D$24</f>
        <v>49.5</v>
      </c>
      <c r="I18" s="547">
        <f t="shared" si="0"/>
        <v>14675.455529999999</v>
      </c>
      <c r="J18" s="547">
        <f t="shared" si="1"/>
        <v>14675.455529999999</v>
      </c>
      <c r="K18" s="218"/>
      <c r="L18" s="218"/>
    </row>
    <row r="19" spans="1:12" ht="12.75" x14ac:dyDescent="0.2">
      <c r="A19" s="217"/>
      <c r="B19" s="216"/>
      <c r="C19" s="218"/>
      <c r="D19" s="218"/>
      <c r="E19" s="542"/>
      <c r="F19" s="223"/>
      <c r="G19" s="218"/>
      <c r="H19" s="218"/>
      <c r="I19" s="47"/>
      <c r="J19" s="47"/>
      <c r="K19" s="218"/>
      <c r="L19" s="218"/>
    </row>
    <row r="20" spans="1:12" ht="12.75" x14ac:dyDescent="0.2">
      <c r="A20" s="217"/>
      <c r="B20" s="962" t="s">
        <v>222</v>
      </c>
      <c r="C20" s="883"/>
      <c r="D20" s="883"/>
      <c r="E20" s="883"/>
      <c r="F20" s="883"/>
      <c r="G20" s="883"/>
      <c r="H20" s="883"/>
      <c r="I20" s="304" t="s">
        <v>105</v>
      </c>
      <c r="J20" s="343">
        <f>SUM(J17:J18)</f>
        <v>50269.890030000002</v>
      </c>
      <c r="K20" s="218"/>
      <c r="L20" s="218"/>
    </row>
    <row r="21" spans="1:12" ht="15.75" customHeight="1" x14ac:dyDescent="0.2">
      <c r="A21" s="217"/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17"/>
    </row>
    <row r="22" spans="1:12" ht="15.75" customHeight="1" x14ac:dyDescent="0.2">
      <c r="A22" s="172"/>
      <c r="B22" s="897" t="s">
        <v>445</v>
      </c>
      <c r="C22" s="883"/>
      <c r="D22" s="883"/>
      <c r="E22" s="883"/>
      <c r="F22" s="883"/>
      <c r="G22" s="883"/>
      <c r="H22" s="883"/>
      <c r="I22" s="883"/>
      <c r="J22" s="885"/>
      <c r="K22" s="218"/>
      <c r="L22" s="218"/>
    </row>
    <row r="23" spans="1:12" ht="15.75" customHeight="1" x14ac:dyDescent="0.2">
      <c r="A23" s="217"/>
      <c r="B23" s="549"/>
      <c r="C23" s="269"/>
      <c r="D23" s="269"/>
      <c r="E23" s="550"/>
      <c r="F23" s="269"/>
      <c r="G23" s="269"/>
      <c r="H23" s="269"/>
      <c r="I23" s="551"/>
      <c r="J23" s="549"/>
      <c r="K23" s="218"/>
      <c r="L23" s="218"/>
    </row>
    <row r="24" spans="1:12" ht="15.75" customHeight="1" x14ac:dyDescent="0.2">
      <c r="A24" s="44"/>
      <c r="B24" s="140" t="s">
        <v>446</v>
      </c>
      <c r="C24" s="141"/>
      <c r="D24" s="141"/>
      <c r="E24" s="142" t="s">
        <v>243</v>
      </c>
      <c r="F24" s="141"/>
      <c r="G24" s="142" t="s">
        <v>244</v>
      </c>
      <c r="H24" s="141"/>
      <c r="I24" s="142" t="s">
        <v>67</v>
      </c>
      <c r="J24" s="44"/>
      <c r="K24" s="218"/>
      <c r="L24" s="218"/>
    </row>
    <row r="25" spans="1:12" ht="15.75" customHeight="1" x14ac:dyDescent="0.2">
      <c r="A25" s="46"/>
      <c r="B25" s="144" t="s">
        <v>447</v>
      </c>
      <c r="C25" s="144"/>
      <c r="D25" s="144"/>
      <c r="E25" s="334">
        <v>1</v>
      </c>
      <c r="F25" s="144" t="s">
        <v>246</v>
      </c>
      <c r="G25" s="552">
        <f>'Insumos, Materiais e Equipament'!D70</f>
        <v>150</v>
      </c>
      <c r="H25" s="144" t="s">
        <v>247</v>
      </c>
      <c r="I25" s="161">
        <f t="shared" ref="I25:I31" si="2">G25*E25</f>
        <v>150</v>
      </c>
      <c r="J25" s="44"/>
      <c r="K25" s="218"/>
      <c r="L25" s="218"/>
    </row>
    <row r="26" spans="1:12" ht="15.75" customHeight="1" x14ac:dyDescent="0.2">
      <c r="A26" s="46"/>
      <c r="B26" s="144" t="s">
        <v>448</v>
      </c>
      <c r="C26" s="144"/>
      <c r="D26" s="144"/>
      <c r="E26" s="334">
        <f>E25</f>
        <v>1</v>
      </c>
      <c r="F26" s="144" t="s">
        <v>246</v>
      </c>
      <c r="G26" s="552">
        <f>'Insumos, Materiais e Equipament'!D71</f>
        <v>200</v>
      </c>
      <c r="H26" s="144" t="s">
        <v>247</v>
      </c>
      <c r="I26" s="161">
        <f t="shared" si="2"/>
        <v>200</v>
      </c>
      <c r="J26" s="44"/>
      <c r="K26" s="218"/>
      <c r="L26" s="218"/>
    </row>
    <row r="27" spans="1:12" ht="15.75" customHeight="1" x14ac:dyDescent="0.2">
      <c r="A27" s="46"/>
      <c r="B27" s="144" t="s">
        <v>449</v>
      </c>
      <c r="C27" s="144"/>
      <c r="D27" s="144"/>
      <c r="E27" s="334">
        <v>1</v>
      </c>
      <c r="F27" s="144" t="s">
        <v>246</v>
      </c>
      <c r="G27" s="552">
        <f>'Insumos, Materiais e Equipament'!D72</f>
        <v>4000</v>
      </c>
      <c r="H27" s="144" t="s">
        <v>247</v>
      </c>
      <c r="I27" s="161">
        <f t="shared" si="2"/>
        <v>4000</v>
      </c>
      <c r="J27" s="44"/>
      <c r="K27" s="218"/>
      <c r="L27" s="218"/>
    </row>
    <row r="28" spans="1:12" ht="15.75" customHeight="1" x14ac:dyDescent="0.2">
      <c r="A28" s="46"/>
      <c r="B28" s="144" t="s">
        <v>450</v>
      </c>
      <c r="C28" s="144"/>
      <c r="D28" s="144"/>
      <c r="E28" s="334">
        <v>1</v>
      </c>
      <c r="F28" s="144" t="s">
        <v>246</v>
      </c>
      <c r="G28" s="552">
        <f>'Insumos, Materiais e Equipament'!D73</f>
        <v>6216.4285714285716</v>
      </c>
      <c r="H28" s="144" t="s">
        <v>247</v>
      </c>
      <c r="I28" s="161">
        <f t="shared" si="2"/>
        <v>6216.4285714285716</v>
      </c>
      <c r="J28" s="44"/>
      <c r="K28" s="218"/>
      <c r="L28" s="218"/>
    </row>
    <row r="29" spans="1:12" ht="15.75" customHeight="1" x14ac:dyDescent="0.2">
      <c r="A29" s="46"/>
      <c r="B29" s="553" t="s">
        <v>451</v>
      </c>
      <c r="C29" s="553"/>
      <c r="D29" s="553"/>
      <c r="E29" s="554">
        <v>1</v>
      </c>
      <c r="F29" s="553" t="s">
        <v>246</v>
      </c>
      <c r="G29" s="552">
        <f>'Insumos, Materiais e Equipament'!D96</f>
        <v>107</v>
      </c>
      <c r="H29" s="553" t="s">
        <v>247</v>
      </c>
      <c r="I29" s="161">
        <f t="shared" si="2"/>
        <v>107</v>
      </c>
      <c r="J29" s="44"/>
      <c r="K29" s="218"/>
      <c r="L29" s="218"/>
    </row>
    <row r="30" spans="1:12" ht="15.75" customHeight="1" x14ac:dyDescent="0.2">
      <c r="A30" s="46"/>
      <c r="B30" s="144" t="s">
        <v>452</v>
      </c>
      <c r="C30" s="144"/>
      <c r="D30" s="144"/>
      <c r="E30" s="334">
        <v>1</v>
      </c>
      <c r="F30" s="144" t="s">
        <v>246</v>
      </c>
      <c r="G30" s="552">
        <f>'Insumos, Materiais e Equipament'!D74</f>
        <v>389.52</v>
      </c>
      <c r="H30" s="144" t="s">
        <v>247</v>
      </c>
      <c r="I30" s="161">
        <f t="shared" si="2"/>
        <v>389.52</v>
      </c>
      <c r="J30" s="44"/>
      <c r="K30" s="218"/>
      <c r="L30" s="218"/>
    </row>
    <row r="31" spans="1:12" ht="15.75" customHeight="1" x14ac:dyDescent="0.2">
      <c r="A31" s="46"/>
      <c r="B31" s="144" t="s">
        <v>453</v>
      </c>
      <c r="C31" s="144"/>
      <c r="D31" s="144"/>
      <c r="E31" s="334">
        <v>1</v>
      </c>
      <c r="F31" s="144" t="s">
        <v>246</v>
      </c>
      <c r="G31" s="161">
        <f>J20*0.01</f>
        <v>502.69890030000005</v>
      </c>
      <c r="H31" s="144" t="s">
        <v>247</v>
      </c>
      <c r="I31" s="161">
        <f t="shared" si="2"/>
        <v>502.69890030000005</v>
      </c>
      <c r="J31" s="44"/>
      <c r="K31" s="218"/>
      <c r="L31" s="218"/>
    </row>
    <row r="32" spans="1:12" ht="15.75" customHeight="1" x14ac:dyDescent="0.2">
      <c r="A32" s="44"/>
      <c r="B32" s="152" t="s">
        <v>454</v>
      </c>
      <c r="C32" s="152"/>
      <c r="D32" s="162"/>
      <c r="E32" s="163"/>
      <c r="F32" s="152"/>
      <c r="G32" s="152"/>
      <c r="H32" s="152"/>
      <c r="I32" s="314"/>
      <c r="J32" s="166">
        <f>SUM(I25:I31)</f>
        <v>11565.647471728573</v>
      </c>
      <c r="K32" s="218"/>
      <c r="L32" s="218"/>
    </row>
    <row r="33" spans="1:12" ht="15.75" customHeight="1" x14ac:dyDescent="0.2">
      <c r="A33" s="217"/>
      <c r="B33" s="549"/>
      <c r="C33" s="269"/>
      <c r="D33" s="269"/>
      <c r="E33" s="550"/>
      <c r="F33" s="269"/>
      <c r="G33" s="269"/>
      <c r="H33" s="269"/>
      <c r="I33" s="551"/>
      <c r="J33" s="549"/>
      <c r="K33" s="218"/>
      <c r="L33" s="218"/>
    </row>
    <row r="34" spans="1:12" ht="15.75" customHeight="1" x14ac:dyDescent="0.2">
      <c r="A34" s="44"/>
      <c r="B34" s="141" t="s">
        <v>455</v>
      </c>
      <c r="C34" s="141"/>
      <c r="D34" s="555"/>
      <c r="E34" s="556"/>
      <c r="F34" s="141"/>
      <c r="G34" s="141"/>
      <c r="H34" s="141"/>
      <c r="I34" s="333"/>
      <c r="J34" s="173"/>
      <c r="K34" s="218"/>
      <c r="L34" s="218"/>
    </row>
    <row r="35" spans="1:12" ht="15.75" customHeight="1" x14ac:dyDescent="0.2">
      <c r="A35" s="46"/>
      <c r="B35" s="144" t="s">
        <v>456</v>
      </c>
      <c r="C35" s="144"/>
      <c r="D35" s="144"/>
      <c r="E35" s="334">
        <v>1</v>
      </c>
      <c r="F35" s="144" t="s">
        <v>246</v>
      </c>
      <c r="G35" s="145">
        <f>'Insumos, Materiais e Equipament'!D69/12</f>
        <v>225.16583333333332</v>
      </c>
      <c r="H35" s="144" t="s">
        <v>247</v>
      </c>
      <c r="I35" s="161">
        <f t="shared" ref="I35:I37" si="3">G35*E35</f>
        <v>225.16583333333332</v>
      </c>
      <c r="J35" s="173"/>
      <c r="K35" s="218"/>
      <c r="L35" s="218"/>
    </row>
    <row r="36" spans="1:12" ht="15.75" customHeight="1" x14ac:dyDescent="0.2">
      <c r="A36" s="46"/>
      <c r="B36" s="144" t="s">
        <v>457</v>
      </c>
      <c r="C36" s="144"/>
      <c r="D36" s="144"/>
      <c r="E36" s="334">
        <f>E35</f>
        <v>1</v>
      </c>
      <c r="F36" s="144" t="s">
        <v>246</v>
      </c>
      <c r="G36" s="145">
        <f>'Insumos, Materiais e Equipament'!D68/12</f>
        <v>252.4725</v>
      </c>
      <c r="H36" s="144" t="s">
        <v>247</v>
      </c>
      <c r="I36" s="161">
        <f t="shared" si="3"/>
        <v>252.4725</v>
      </c>
      <c r="J36" s="173"/>
      <c r="K36" s="218"/>
      <c r="L36" s="218"/>
    </row>
    <row r="37" spans="1:12" ht="15.75" customHeight="1" x14ac:dyDescent="0.2">
      <c r="A37" s="46"/>
      <c r="B37" s="144" t="s">
        <v>458</v>
      </c>
      <c r="C37" s="144"/>
      <c r="D37" s="144"/>
      <c r="E37" s="334">
        <v>1</v>
      </c>
      <c r="F37" s="144" t="s">
        <v>246</v>
      </c>
      <c r="G37" s="145">
        <f>'Insumos, Materiais e Equipament'!D67/12</f>
        <v>161.38916666666668</v>
      </c>
      <c r="H37" s="144" t="s">
        <v>247</v>
      </c>
      <c r="I37" s="165">
        <f t="shared" si="3"/>
        <v>161.38916666666668</v>
      </c>
      <c r="J37" s="173"/>
      <c r="K37" s="218"/>
      <c r="L37" s="218"/>
    </row>
    <row r="38" spans="1:12" ht="15.75" customHeight="1" x14ac:dyDescent="0.2">
      <c r="A38" s="44"/>
      <c r="B38" s="152"/>
      <c r="C38" s="152"/>
      <c r="D38" s="162"/>
      <c r="E38" s="163"/>
      <c r="F38" s="152"/>
      <c r="G38" s="176" t="s">
        <v>459</v>
      </c>
      <c r="H38" s="152"/>
      <c r="I38" s="165">
        <f>SUM(I35:I37)</f>
        <v>639.02750000000003</v>
      </c>
      <c r="J38" s="557">
        <f>I38</f>
        <v>639.02750000000003</v>
      </c>
      <c r="K38" s="218"/>
      <c r="L38" s="218"/>
    </row>
    <row r="39" spans="1:12" ht="15.75" customHeight="1" x14ac:dyDescent="0.2">
      <c r="A39" s="173"/>
      <c r="B39" s="173"/>
      <c r="C39" s="173"/>
      <c r="D39" s="173"/>
      <c r="E39" s="173"/>
      <c r="F39" s="173"/>
      <c r="G39" s="173"/>
      <c r="H39" s="173"/>
      <c r="I39" s="173"/>
      <c r="J39" s="173"/>
      <c r="K39" s="218"/>
      <c r="L39" s="218"/>
    </row>
    <row r="40" spans="1:12" ht="15.75" customHeight="1" x14ac:dyDescent="0.2">
      <c r="A40" s="44"/>
      <c r="B40" s="141" t="s">
        <v>460</v>
      </c>
      <c r="C40" s="141"/>
      <c r="D40" s="555"/>
      <c r="E40" s="558">
        <f>1/60</f>
        <v>1.6666666666666666E-2</v>
      </c>
      <c r="F40" s="141" t="s">
        <v>246</v>
      </c>
      <c r="G40" s="559">
        <f>I38</f>
        <v>639.02750000000003</v>
      </c>
      <c r="H40" s="141" t="s">
        <v>247</v>
      </c>
      <c r="I40" s="559">
        <f t="shared" ref="I40:I41" si="4">G40*E40</f>
        <v>10.650458333333333</v>
      </c>
      <c r="J40" s="173"/>
      <c r="K40" s="218"/>
      <c r="L40" s="218"/>
    </row>
    <row r="41" spans="1:12" ht="15.75" customHeight="1" x14ac:dyDescent="0.2">
      <c r="A41" s="44"/>
      <c r="B41" s="144" t="s">
        <v>308</v>
      </c>
      <c r="C41" s="144"/>
      <c r="D41" s="560"/>
      <c r="E41" s="561">
        <f>G48</f>
        <v>7.4999999999999997E-3</v>
      </c>
      <c r="F41" s="144" t="s">
        <v>246</v>
      </c>
      <c r="G41" s="161">
        <f>I40</f>
        <v>10.650458333333333</v>
      </c>
      <c r="H41" s="144" t="s">
        <v>247</v>
      </c>
      <c r="I41" s="161">
        <f t="shared" si="4"/>
        <v>7.9878437499999996E-2</v>
      </c>
      <c r="J41" s="173"/>
      <c r="K41" s="218"/>
      <c r="L41" s="218"/>
    </row>
    <row r="42" spans="1:12" ht="15.75" customHeight="1" x14ac:dyDescent="0.2">
      <c r="A42" s="44"/>
      <c r="B42" s="152" t="s">
        <v>461</v>
      </c>
      <c r="C42" s="152"/>
      <c r="D42" s="162"/>
      <c r="E42" s="163"/>
      <c r="F42" s="152"/>
      <c r="G42" s="152"/>
      <c r="H42" s="152"/>
      <c r="I42" s="314"/>
      <c r="J42" s="166">
        <f>SUM(I40:I41)</f>
        <v>10.730336770833333</v>
      </c>
      <c r="K42" s="218"/>
      <c r="L42" s="218"/>
    </row>
    <row r="43" spans="1:12" ht="15.75" customHeight="1" x14ac:dyDescent="0.2">
      <c r="A43" s="44"/>
      <c r="B43" s="44"/>
      <c r="C43" s="44"/>
      <c r="D43" s="167"/>
      <c r="E43" s="562"/>
      <c r="F43" s="562"/>
      <c r="G43" s="562"/>
      <c r="H43" s="44"/>
      <c r="I43" s="173"/>
      <c r="J43" s="171"/>
      <c r="K43" s="218"/>
      <c r="L43" s="218"/>
    </row>
    <row r="44" spans="1:12" ht="15.75" customHeight="1" x14ac:dyDescent="0.2">
      <c r="A44" s="44"/>
      <c r="B44" s="44"/>
      <c r="C44" s="44"/>
      <c r="D44" s="167"/>
      <c r="E44" s="959" t="s">
        <v>309</v>
      </c>
      <c r="F44" s="933"/>
      <c r="G44" s="893"/>
      <c r="H44" s="44"/>
      <c r="I44" s="173"/>
      <c r="J44" s="171"/>
      <c r="K44" s="218"/>
      <c r="L44" s="218"/>
    </row>
    <row r="45" spans="1:12" ht="15.75" customHeight="1" x14ac:dyDescent="0.2">
      <c r="A45" s="44"/>
      <c r="B45" s="44"/>
      <c r="C45" s="44"/>
      <c r="E45" s="338" t="s">
        <v>310</v>
      </c>
      <c r="F45" s="44"/>
      <c r="G45" s="339">
        <v>0</v>
      </c>
      <c r="H45" s="44"/>
      <c r="I45" s="173"/>
      <c r="J45" s="171"/>
      <c r="K45" s="218"/>
      <c r="L45" s="218"/>
    </row>
    <row r="46" spans="1:12" ht="15.75" customHeight="1" x14ac:dyDescent="0.2">
      <c r="A46" s="44"/>
      <c r="B46" s="44"/>
      <c r="C46" s="44"/>
      <c r="E46" s="338" t="s">
        <v>311</v>
      </c>
      <c r="F46" s="173"/>
      <c r="G46" s="340">
        <v>5</v>
      </c>
      <c r="H46" s="44"/>
      <c r="I46" s="173"/>
      <c r="J46" s="171"/>
      <c r="K46" s="218"/>
      <c r="L46" s="218"/>
    </row>
    <row r="47" spans="1:12" ht="15.75" customHeight="1" x14ac:dyDescent="0.2">
      <c r="A47" s="44"/>
      <c r="B47" s="44"/>
      <c r="C47" s="44"/>
      <c r="E47" s="338" t="s">
        <v>312</v>
      </c>
      <c r="F47" s="173"/>
      <c r="G47" s="339">
        <f>Base!L21</f>
        <v>0.15</v>
      </c>
      <c r="H47" s="44"/>
      <c r="I47" s="173"/>
      <c r="J47" s="171"/>
      <c r="K47" s="218"/>
      <c r="L47" s="218"/>
    </row>
    <row r="48" spans="1:12" ht="15.75" customHeight="1" x14ac:dyDescent="0.2">
      <c r="A48" s="44"/>
      <c r="B48" s="44"/>
      <c r="C48" s="44"/>
      <c r="E48" s="341" t="s">
        <v>313</v>
      </c>
      <c r="F48" s="141"/>
      <c r="G48" s="342">
        <f>((2+(G46-1)*(G45+1))/(24*G46))*G47</f>
        <v>7.4999999999999997E-3</v>
      </c>
      <c r="H48" s="44"/>
      <c r="I48" s="173"/>
      <c r="J48" s="171"/>
      <c r="K48" s="218"/>
      <c r="L48" s="218"/>
    </row>
    <row r="49" spans="1:12" ht="15.75" customHeight="1" x14ac:dyDescent="0.2">
      <c r="A49" s="217"/>
      <c r="B49" s="218"/>
      <c r="C49" s="218"/>
      <c r="D49" s="218"/>
      <c r="E49" s="563"/>
      <c r="F49" s="564"/>
      <c r="G49" s="565"/>
      <c r="H49" s="218"/>
      <c r="I49" s="223"/>
      <c r="J49" s="222"/>
      <c r="K49" s="218"/>
      <c r="L49" s="218"/>
    </row>
    <row r="50" spans="1:12" ht="15.75" customHeight="1" x14ac:dyDescent="0.2">
      <c r="A50" s="217"/>
      <c r="B50" s="301" t="s">
        <v>462</v>
      </c>
      <c r="C50" s="246"/>
      <c r="D50" s="246"/>
      <c r="E50" s="566"/>
      <c r="F50" s="249"/>
      <c r="G50" s="246"/>
      <c r="H50" s="246"/>
      <c r="I50" s="304" t="s">
        <v>105</v>
      </c>
      <c r="J50" s="305">
        <f>SUM(J42,J32,J38)</f>
        <v>12215.405308499407</v>
      </c>
      <c r="K50" s="218"/>
      <c r="L50" s="218"/>
    </row>
    <row r="51" spans="1:12" ht="15.75" customHeight="1" x14ac:dyDescent="0.2">
      <c r="A51" s="217"/>
      <c r="B51" s="549"/>
      <c r="C51" s="269"/>
      <c r="D51" s="269"/>
      <c r="E51" s="550"/>
      <c r="F51" s="269"/>
      <c r="G51" s="269"/>
      <c r="H51" s="269"/>
      <c r="I51" s="551"/>
      <c r="J51" s="549"/>
      <c r="K51" s="218"/>
      <c r="L51" s="218"/>
    </row>
    <row r="52" spans="1:12" ht="15.75" customHeight="1" x14ac:dyDescent="0.2">
      <c r="A52" s="217"/>
      <c r="B52" s="897" t="s">
        <v>463</v>
      </c>
      <c r="C52" s="883"/>
      <c r="D52" s="883"/>
      <c r="E52" s="883"/>
      <c r="F52" s="883"/>
      <c r="G52" s="883"/>
      <c r="H52" s="883"/>
      <c r="I52" s="883"/>
      <c r="J52" s="885"/>
      <c r="K52" s="218"/>
      <c r="L52" s="218"/>
    </row>
    <row r="53" spans="1:12" ht="15.75" customHeight="1" x14ac:dyDescent="0.2">
      <c r="A53" s="217"/>
      <c r="B53" s="549"/>
      <c r="C53" s="269"/>
      <c r="D53" s="269"/>
      <c r="E53" s="550"/>
      <c r="F53" s="269"/>
      <c r="G53" s="269"/>
      <c r="H53" s="269"/>
      <c r="I53" s="551"/>
      <c r="J53" s="549"/>
      <c r="K53" s="218"/>
      <c r="L53" s="218"/>
    </row>
    <row r="54" spans="1:12" ht="15.75" customHeight="1" x14ac:dyDescent="0.2">
      <c r="A54" s="172"/>
      <c r="B54" s="262" t="s">
        <v>464</v>
      </c>
      <c r="C54" s="263"/>
      <c r="D54" s="567" t="s">
        <v>465</v>
      </c>
      <c r="E54" s="263"/>
      <c r="F54" s="567" t="s">
        <v>244</v>
      </c>
      <c r="G54" s="263"/>
      <c r="H54" s="567"/>
      <c r="I54" s="263"/>
      <c r="J54" s="263"/>
      <c r="K54" s="218"/>
      <c r="L54" s="218"/>
    </row>
    <row r="55" spans="1:12" ht="15.75" customHeight="1" x14ac:dyDescent="0.2">
      <c r="A55" s="217"/>
      <c r="B55" s="275" t="s">
        <v>466</v>
      </c>
      <c r="C55" s="275"/>
      <c r="D55" s="568">
        <v>200</v>
      </c>
      <c r="E55" s="275" t="s">
        <v>467</v>
      </c>
      <c r="F55" s="569">
        <f>'Insumos, Materiais e Equipament'!D94</f>
        <v>236.97</v>
      </c>
      <c r="G55" s="276"/>
      <c r="H55" s="570">
        <v>1</v>
      </c>
      <c r="I55" s="260" t="s">
        <v>105</v>
      </c>
      <c r="J55" s="571">
        <f>F55*25</f>
        <v>5924.25</v>
      </c>
      <c r="K55" s="218"/>
      <c r="L55" s="218"/>
    </row>
    <row r="56" spans="1:12" ht="15.75" customHeight="1" x14ac:dyDescent="0.2">
      <c r="A56" s="217"/>
      <c r="B56" s="269"/>
      <c r="C56" s="269"/>
      <c r="D56" s="572"/>
      <c r="E56" s="572"/>
      <c r="F56" s="572"/>
      <c r="G56" s="572"/>
      <c r="H56" s="573"/>
      <c r="I56" s="550"/>
      <c r="J56" s="549"/>
      <c r="K56" s="218"/>
      <c r="L56" s="218"/>
    </row>
    <row r="57" spans="1:12" ht="15.75" customHeight="1" x14ac:dyDescent="0.2">
      <c r="A57" s="217"/>
      <c r="B57" s="574" t="s">
        <v>468</v>
      </c>
      <c r="C57" s="266"/>
      <c r="D57" s="266"/>
      <c r="E57" s="271"/>
      <c r="F57" s="266"/>
      <c r="G57" s="266"/>
      <c r="H57" s="266"/>
      <c r="I57" s="304" t="s">
        <v>105</v>
      </c>
      <c r="J57" s="575">
        <f>J55</f>
        <v>5924.25</v>
      </c>
      <c r="K57" s="218"/>
      <c r="L57" s="218"/>
    </row>
    <row r="58" spans="1:12" ht="15.75" customHeight="1" x14ac:dyDescent="0.2">
      <c r="A58" s="217"/>
      <c r="B58" s="269"/>
      <c r="C58" s="269"/>
      <c r="D58" s="572"/>
      <c r="E58" s="572"/>
      <c r="F58" s="572"/>
      <c r="G58" s="572"/>
      <c r="H58" s="573"/>
      <c r="I58" s="550"/>
      <c r="J58" s="549"/>
      <c r="K58" s="218"/>
      <c r="L58" s="218"/>
    </row>
    <row r="59" spans="1:12" ht="15.75" customHeight="1" x14ac:dyDescent="0.2">
      <c r="A59" s="172"/>
      <c r="B59" s="897" t="s">
        <v>469</v>
      </c>
      <c r="C59" s="883"/>
      <c r="D59" s="883"/>
      <c r="E59" s="883"/>
      <c r="F59" s="883"/>
      <c r="G59" s="883"/>
      <c r="H59" s="883"/>
      <c r="I59" s="883"/>
      <c r="J59" s="885"/>
      <c r="K59" s="576"/>
      <c r="L59" s="577"/>
    </row>
    <row r="60" spans="1:12" ht="15.75" customHeight="1" x14ac:dyDescent="0.2">
      <c r="A60" s="217"/>
      <c r="B60" s="216"/>
      <c r="C60" s="218"/>
      <c r="D60" s="218"/>
      <c r="E60" s="542"/>
      <c r="F60" s="223"/>
      <c r="G60" s="218"/>
      <c r="H60" s="218"/>
      <c r="I60" s="281"/>
      <c r="J60" s="222"/>
      <c r="K60" s="576"/>
      <c r="L60" s="577"/>
    </row>
    <row r="61" spans="1:12" ht="15.75" customHeight="1" x14ac:dyDescent="0.2">
      <c r="A61" s="217"/>
      <c r="B61" s="216" t="s">
        <v>318</v>
      </c>
      <c r="C61" s="218"/>
      <c r="D61" s="172"/>
      <c r="E61" s="172"/>
      <c r="F61" s="172"/>
      <c r="G61" s="172"/>
      <c r="H61" s="172"/>
      <c r="I61" s="172"/>
      <c r="J61" s="172" t="s">
        <v>67</v>
      </c>
      <c r="K61" s="576"/>
      <c r="L61" s="577"/>
    </row>
    <row r="62" spans="1:12" ht="15.75" customHeight="1" x14ac:dyDescent="0.2">
      <c r="A62" s="217"/>
      <c r="B62" s="244" t="s">
        <v>319</v>
      </c>
      <c r="C62" s="244"/>
      <c r="D62" s="245"/>
      <c r="E62" s="245"/>
      <c r="F62" s="245"/>
      <c r="G62" s="245"/>
      <c r="H62" s="245"/>
      <c r="I62" s="245"/>
      <c r="J62" s="578">
        <f>J20</f>
        <v>50269.890030000002</v>
      </c>
      <c r="K62" s="576"/>
      <c r="L62" s="577"/>
    </row>
    <row r="63" spans="1:12" ht="15.75" customHeight="1" x14ac:dyDescent="0.2">
      <c r="A63" s="217"/>
      <c r="B63" s="246" t="s">
        <v>470</v>
      </c>
      <c r="C63" s="246"/>
      <c r="D63" s="283"/>
      <c r="E63" s="283"/>
      <c r="F63" s="283"/>
      <c r="G63" s="283"/>
      <c r="H63" s="283"/>
      <c r="I63" s="283"/>
      <c r="J63" s="579">
        <f>J50</f>
        <v>12215.405308499407</v>
      </c>
      <c r="K63" s="576"/>
      <c r="L63" s="577"/>
    </row>
    <row r="64" spans="1:12" ht="15.75" customHeight="1" x14ac:dyDescent="0.2">
      <c r="A64" s="217"/>
      <c r="B64" s="256" t="s">
        <v>464</v>
      </c>
      <c r="C64" s="256"/>
      <c r="D64" s="580"/>
      <c r="E64" s="580"/>
      <c r="F64" s="580"/>
      <c r="G64" s="580"/>
      <c r="H64" s="580"/>
      <c r="I64" s="580"/>
      <c r="J64" s="581">
        <f>J57</f>
        <v>5924.25</v>
      </c>
      <c r="K64" s="576"/>
      <c r="L64" s="577"/>
    </row>
    <row r="65" spans="1:15" ht="15.75" customHeight="1" x14ac:dyDescent="0.2">
      <c r="A65" s="217"/>
      <c r="B65" s="218"/>
      <c r="C65" s="218"/>
      <c r="D65" s="582"/>
      <c r="E65" s="218"/>
      <c r="F65" s="218"/>
      <c r="G65" s="218"/>
      <c r="H65" s="280"/>
      <c r="I65" s="223"/>
      <c r="J65" s="222"/>
      <c r="K65" s="583" t="s">
        <v>471</v>
      </c>
      <c r="L65" s="577">
        <f>'1. Escavadeira'!J32</f>
        <v>435569.39999999997</v>
      </c>
    </row>
    <row r="66" spans="1:15" ht="15.75" customHeight="1" x14ac:dyDescent="0.2">
      <c r="A66" s="217"/>
      <c r="B66" s="301" t="s">
        <v>472</v>
      </c>
      <c r="C66" s="246"/>
      <c r="D66" s="246"/>
      <c r="E66" s="566"/>
      <c r="F66" s="249"/>
      <c r="G66" s="246"/>
      <c r="H66" s="246"/>
      <c r="I66" s="304" t="s">
        <v>105</v>
      </c>
      <c r="J66" s="305">
        <f>SUM(J62:J64)</f>
        <v>68409.545338499418</v>
      </c>
      <c r="K66" s="583" t="s">
        <v>473</v>
      </c>
      <c r="L66" s="577">
        <f>'2. Retro '!J40</f>
        <v>190675.42</v>
      </c>
    </row>
    <row r="67" spans="1:15" ht="15.75" customHeight="1" x14ac:dyDescent="0.2">
      <c r="A67" s="217"/>
      <c r="B67" s="216"/>
      <c r="C67" s="218"/>
      <c r="D67" s="218"/>
      <c r="E67" s="542"/>
      <c r="F67" s="223"/>
      <c r="G67" s="218"/>
      <c r="H67" s="218"/>
      <c r="I67" s="281"/>
      <c r="J67" s="222"/>
      <c r="K67" s="583" t="s">
        <v>474</v>
      </c>
      <c r="L67" s="577">
        <f>'3. Comp 1. Minicarregadeira'!J121</f>
        <v>29737.61</v>
      </c>
    </row>
    <row r="68" spans="1:15" ht="15.75" customHeight="1" x14ac:dyDescent="0.2">
      <c r="A68" s="172"/>
      <c r="B68" s="897" t="s">
        <v>475</v>
      </c>
      <c r="C68" s="883"/>
      <c r="D68" s="883"/>
      <c r="E68" s="883"/>
      <c r="F68" s="883"/>
      <c r="G68" s="883"/>
      <c r="H68" s="883"/>
      <c r="I68" s="883"/>
      <c r="J68" s="885"/>
      <c r="K68" s="583" t="s">
        <v>476</v>
      </c>
      <c r="L68" s="577">
        <f>'4. Comp 2.  Trator de Esteiras'!J83</f>
        <v>50625.771986666667</v>
      </c>
    </row>
    <row r="69" spans="1:15" ht="15.75" customHeight="1" x14ac:dyDescent="0.2">
      <c r="A69" s="172"/>
      <c r="B69" s="216"/>
      <c r="C69" s="218"/>
      <c r="D69" s="218"/>
      <c r="E69" s="542"/>
      <c r="F69" s="223"/>
      <c r="G69" s="218"/>
      <c r="H69" s="218"/>
      <c r="I69" s="362"/>
      <c r="J69" s="223"/>
      <c r="K69" s="583" t="s">
        <v>477</v>
      </c>
      <c r="L69" s="577">
        <f>'5. Comp 3.  Draga'!J82</f>
        <v>167587.89198666668</v>
      </c>
    </row>
    <row r="70" spans="1:15" ht="15.75" customHeight="1" x14ac:dyDescent="0.2">
      <c r="A70" s="172"/>
      <c r="B70" s="243" t="s">
        <v>478</v>
      </c>
      <c r="C70" s="244"/>
      <c r="D70" s="245"/>
      <c r="E70" s="245"/>
      <c r="F70" s="245"/>
      <c r="G70" s="245"/>
      <c r="H70" s="245"/>
      <c r="I70" s="245"/>
      <c r="J70" s="245" t="s">
        <v>67</v>
      </c>
      <c r="K70" s="583" t="s">
        <v>479</v>
      </c>
      <c r="L70" s="577">
        <f>'6. Comp 4. Cavalo Mecânico'!J67</f>
        <v>19375.371986666665</v>
      </c>
    </row>
    <row r="71" spans="1:15" ht="15.75" customHeight="1" x14ac:dyDescent="0.2">
      <c r="A71" s="172"/>
      <c r="B71" s="246" t="s">
        <v>68</v>
      </c>
      <c r="C71" s="246"/>
      <c r="D71" s="283"/>
      <c r="E71" s="283"/>
      <c r="F71" s="584"/>
      <c r="G71" s="283"/>
      <c r="H71" s="585"/>
      <c r="I71" s="283"/>
      <c r="J71" s="579">
        <f>J66</f>
        <v>68409.545338499418</v>
      </c>
      <c r="K71" s="583" t="s">
        <v>480</v>
      </c>
      <c r="L71" s="577">
        <f>'7. Comp 5. Limpeza do Rio'!J245</f>
        <v>84983.49975116305</v>
      </c>
    </row>
    <row r="72" spans="1:15" ht="15.75" customHeight="1" x14ac:dyDescent="0.2">
      <c r="A72" s="172"/>
      <c r="B72" s="256" t="s">
        <v>481</v>
      </c>
      <c r="C72" s="256"/>
      <c r="D72" s="580"/>
      <c r="E72" s="580"/>
      <c r="F72" s="586"/>
      <c r="G72" s="580"/>
      <c r="H72" s="286"/>
      <c r="I72" s="580"/>
      <c r="J72" s="581">
        <f>L80</f>
        <v>1473256.2323163291</v>
      </c>
      <c r="K72" s="583" t="s">
        <v>482</v>
      </c>
      <c r="L72" s="577">
        <f>'8. Comp 6. Remoção de Plantas A'!J142</f>
        <v>54353.921266666664</v>
      </c>
    </row>
    <row r="73" spans="1:15" ht="15.75" customHeight="1" x14ac:dyDescent="0.2">
      <c r="A73" s="172"/>
      <c r="B73" s="216"/>
      <c r="C73" s="218"/>
      <c r="D73" s="218"/>
      <c r="E73" s="542"/>
      <c r="F73" s="223"/>
      <c r="G73" s="218"/>
      <c r="H73" s="281"/>
      <c r="I73" s="587"/>
      <c r="J73" s="222"/>
      <c r="K73" s="583" t="s">
        <v>483</v>
      </c>
      <c r="L73" s="577">
        <f>'9. Comp 7.  Hidráulica Anfíbia'!J117</f>
        <v>108730.31</v>
      </c>
      <c r="O73" s="588"/>
    </row>
    <row r="74" spans="1:15" ht="15.75" customHeight="1" x14ac:dyDescent="0.2">
      <c r="A74" s="172"/>
      <c r="B74" s="301" t="s">
        <v>484</v>
      </c>
      <c r="C74" s="246"/>
      <c r="D74" s="246"/>
      <c r="E74" s="566"/>
      <c r="F74" s="249"/>
      <c r="G74" s="246"/>
      <c r="H74" s="246"/>
      <c r="I74" s="283" t="s">
        <v>485</v>
      </c>
      <c r="J74" s="589">
        <f>J71/J72</f>
        <v>4.6434248054014624E-2</v>
      </c>
      <c r="K74" s="583" t="s">
        <v>486</v>
      </c>
      <c r="L74" s="577">
        <f>'10. Comp 8. Escavadeira Hidrául'!J117</f>
        <v>60391.97</v>
      </c>
      <c r="O74" s="590"/>
    </row>
    <row r="75" spans="1:15" ht="15.75" customHeight="1" x14ac:dyDescent="0.2">
      <c r="A75" s="217"/>
      <c r="B75" s="218"/>
      <c r="C75" s="218"/>
      <c r="D75" s="218"/>
      <c r="E75" s="218"/>
      <c r="F75" s="218"/>
      <c r="G75" s="218"/>
      <c r="H75" s="218"/>
      <c r="I75" s="218"/>
      <c r="J75" s="591">
        <f>J74</f>
        <v>4.6434248054014624E-2</v>
      </c>
      <c r="K75" s="583" t="s">
        <v>487</v>
      </c>
      <c r="L75" s="577">
        <f>'11. Comp 9.  Demolição e tratam'!J67</f>
        <v>85935.52</v>
      </c>
    </row>
    <row r="76" spans="1:15" ht="15.75" customHeight="1" x14ac:dyDescent="0.2">
      <c r="K76" s="583" t="s">
        <v>488</v>
      </c>
      <c r="L76" s="577">
        <f>'12 e 13. Transporte de Resíduos'!J67</f>
        <v>105000</v>
      </c>
    </row>
    <row r="77" spans="1:15" ht="15.75" customHeight="1" x14ac:dyDescent="0.2">
      <c r="K77" s="583" t="s">
        <v>489</v>
      </c>
      <c r="L77" s="577">
        <f>'12 e 13. Transporte de Resíduos'!J80</f>
        <v>11880</v>
      </c>
    </row>
    <row r="78" spans="1:15" ht="15.75" customHeight="1" x14ac:dyDescent="0.2">
      <c r="K78" s="281" t="s">
        <v>490</v>
      </c>
      <c r="L78" s="577">
        <f>J71</f>
        <v>68409.545338499418</v>
      </c>
    </row>
    <row r="79" spans="1:15" ht="15.75" customHeight="1" x14ac:dyDescent="0.2">
      <c r="L79" s="577"/>
      <c r="M79" s="577"/>
    </row>
    <row r="80" spans="1:15" ht="15.75" customHeight="1" x14ac:dyDescent="0.2">
      <c r="K80" s="218"/>
      <c r="L80" s="577">
        <f>SUM(L65:L78)</f>
        <v>1473256.2323163291</v>
      </c>
    </row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</sheetData>
  <mergeCells count="11">
    <mergeCell ref="E44:G44"/>
    <mergeCell ref="B52:J52"/>
    <mergeCell ref="B59:J59"/>
    <mergeCell ref="B68:J68"/>
    <mergeCell ref="B2:J2"/>
    <mergeCell ref="B3:J3"/>
    <mergeCell ref="B4:J4"/>
    <mergeCell ref="B6:D6"/>
    <mergeCell ref="B13:J13"/>
    <mergeCell ref="B20:H20"/>
    <mergeCell ref="B22:J22"/>
  </mergeCells>
  <printOptions horizontalCentered="1"/>
  <pageMargins left="0.25" right="0.25" top="0.75" bottom="0.75" header="0" footer="0"/>
  <pageSetup paperSize="9" fitToHeight="0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 summaryRight="0"/>
    <pageSetUpPr fitToPage="1"/>
  </sheetPr>
  <dimension ref="A1:N975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3" max="3" width="17.7109375" customWidth="1"/>
  </cols>
  <sheetData>
    <row r="1" spans="1:14" ht="23.2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ht="60" customHeight="1" x14ac:dyDescent="0.2">
      <c r="A2" s="43"/>
      <c r="B2" s="898"/>
      <c r="C2" s="883"/>
      <c r="D2" s="883"/>
      <c r="E2" s="883"/>
      <c r="F2" s="883"/>
      <c r="G2" s="883"/>
      <c r="H2" s="883"/>
      <c r="I2" s="883"/>
      <c r="J2" s="883"/>
      <c r="K2" s="883"/>
      <c r="L2" s="885"/>
      <c r="M2" s="42"/>
      <c r="N2" s="42"/>
    </row>
    <row r="3" spans="1:14" ht="23.25" x14ac:dyDescent="0.3">
      <c r="A3" s="592"/>
      <c r="B3" s="957" t="s">
        <v>491</v>
      </c>
      <c r="C3" s="883"/>
      <c r="D3" s="883"/>
      <c r="E3" s="883"/>
      <c r="F3" s="883"/>
      <c r="G3" s="883"/>
      <c r="H3" s="883"/>
      <c r="I3" s="883"/>
      <c r="J3" s="883"/>
      <c r="K3" s="883"/>
      <c r="L3" s="885"/>
      <c r="M3" s="593"/>
      <c r="N3" s="42"/>
    </row>
    <row r="4" spans="1:14" ht="23.25" x14ac:dyDescent="0.3">
      <c r="A4" s="592"/>
      <c r="B4" s="973" t="s">
        <v>492</v>
      </c>
      <c r="C4" s="924"/>
      <c r="D4" s="957" t="s">
        <v>493</v>
      </c>
      <c r="E4" s="883"/>
      <c r="F4" s="883"/>
      <c r="G4" s="883"/>
      <c r="H4" s="883"/>
      <c r="I4" s="883"/>
      <c r="J4" s="883"/>
      <c r="K4" s="883"/>
      <c r="L4" s="885"/>
      <c r="M4" s="593"/>
      <c r="N4" s="42"/>
    </row>
    <row r="5" spans="1:14" ht="23.25" x14ac:dyDescent="0.2">
      <c r="A5" s="592"/>
      <c r="B5" s="917"/>
      <c r="C5" s="928"/>
      <c r="D5" s="986" t="s">
        <v>378</v>
      </c>
      <c r="E5" s="885"/>
      <c r="F5" s="986" t="s">
        <v>494</v>
      </c>
      <c r="G5" s="885"/>
      <c r="H5" s="986" t="s">
        <v>495</v>
      </c>
      <c r="I5" s="885"/>
      <c r="J5" s="986" t="s">
        <v>496</v>
      </c>
      <c r="K5" s="885"/>
      <c r="L5" s="111" t="s">
        <v>497</v>
      </c>
      <c r="M5" s="593"/>
      <c r="N5" s="42"/>
    </row>
    <row r="6" spans="1:14" ht="15.75" x14ac:dyDescent="0.2">
      <c r="A6" s="594"/>
      <c r="B6" s="60" t="s">
        <v>498</v>
      </c>
      <c r="C6" s="595" t="s">
        <v>499</v>
      </c>
      <c r="D6" s="969">
        <v>1.2</v>
      </c>
      <c r="E6" s="885"/>
      <c r="F6" s="969">
        <v>0.79</v>
      </c>
      <c r="G6" s="885"/>
      <c r="H6" s="969">
        <v>0.6</v>
      </c>
      <c r="I6" s="883"/>
      <c r="J6" s="969">
        <v>6</v>
      </c>
      <c r="K6" s="885"/>
      <c r="L6" s="596" t="s">
        <v>14</v>
      </c>
      <c r="M6" s="593"/>
      <c r="N6" s="593"/>
    </row>
    <row r="7" spans="1:14" ht="15.75" x14ac:dyDescent="0.2">
      <c r="A7" s="594"/>
      <c r="B7" s="60" t="s">
        <v>500</v>
      </c>
      <c r="C7" s="595" t="s">
        <v>501</v>
      </c>
      <c r="D7" s="969">
        <v>1</v>
      </c>
      <c r="E7" s="885"/>
      <c r="F7" s="969">
        <v>0.9</v>
      </c>
      <c r="G7" s="885"/>
      <c r="H7" s="969">
        <v>0.9</v>
      </c>
      <c r="I7" s="883"/>
      <c r="J7" s="969">
        <v>1</v>
      </c>
      <c r="K7" s="885"/>
      <c r="L7" s="596" t="s">
        <v>98</v>
      </c>
      <c r="M7" s="593"/>
      <c r="N7" s="593"/>
    </row>
    <row r="8" spans="1:14" ht="15.75" x14ac:dyDescent="0.2">
      <c r="A8" s="594"/>
      <c r="B8" s="60" t="s">
        <v>502</v>
      </c>
      <c r="C8" s="595" t="s">
        <v>503</v>
      </c>
      <c r="D8" s="969">
        <v>0.8</v>
      </c>
      <c r="E8" s="885"/>
      <c r="F8" s="969">
        <v>0.8</v>
      </c>
      <c r="G8" s="885"/>
      <c r="H8" s="969">
        <v>0.72</v>
      </c>
      <c r="I8" s="883"/>
      <c r="J8" s="984">
        <v>0.8</v>
      </c>
      <c r="K8" s="885"/>
      <c r="L8" s="110" t="s">
        <v>98</v>
      </c>
      <c r="M8" s="593"/>
      <c r="N8" s="593"/>
    </row>
    <row r="9" spans="1:14" ht="15.75" x14ac:dyDescent="0.2">
      <c r="A9" s="594"/>
      <c r="B9" s="60" t="s">
        <v>504</v>
      </c>
      <c r="C9" s="595" t="s">
        <v>505</v>
      </c>
      <c r="D9" s="969">
        <v>0.83</v>
      </c>
      <c r="E9" s="885"/>
      <c r="F9" s="969">
        <v>0.83</v>
      </c>
      <c r="G9" s="885"/>
      <c r="H9" s="969">
        <v>0.83</v>
      </c>
      <c r="I9" s="883"/>
      <c r="J9" s="969">
        <v>0.83</v>
      </c>
      <c r="K9" s="885"/>
      <c r="L9" s="596" t="s">
        <v>98</v>
      </c>
      <c r="M9" s="593"/>
      <c r="N9" s="593"/>
    </row>
    <row r="10" spans="1:14" ht="15.75" x14ac:dyDescent="0.2">
      <c r="A10" s="594"/>
      <c r="B10" s="60" t="s">
        <v>506</v>
      </c>
      <c r="C10" s="595" t="s">
        <v>507</v>
      </c>
      <c r="D10" s="981" t="s">
        <v>98</v>
      </c>
      <c r="E10" s="885"/>
      <c r="F10" s="981" t="s">
        <v>98</v>
      </c>
      <c r="G10" s="885"/>
      <c r="H10" s="981" t="s">
        <v>98</v>
      </c>
      <c r="I10" s="883"/>
      <c r="J10" s="981">
        <v>8</v>
      </c>
      <c r="K10" s="885"/>
      <c r="L10" s="597" t="s">
        <v>508</v>
      </c>
      <c r="M10" s="593"/>
      <c r="N10" s="983"/>
    </row>
    <row r="11" spans="1:14" ht="15.75" x14ac:dyDescent="0.2">
      <c r="A11" s="594"/>
      <c r="B11" s="60" t="s">
        <v>509</v>
      </c>
      <c r="C11" s="595" t="s">
        <v>510</v>
      </c>
      <c r="D11" s="981" t="s">
        <v>98</v>
      </c>
      <c r="E11" s="885"/>
      <c r="F11" s="981" t="s">
        <v>98</v>
      </c>
      <c r="G11" s="885"/>
      <c r="H11" s="981" t="s">
        <v>98</v>
      </c>
      <c r="I11" s="883"/>
      <c r="J11" s="981">
        <v>26.5</v>
      </c>
      <c r="K11" s="885"/>
      <c r="L11" s="597" t="s">
        <v>508</v>
      </c>
      <c r="M11" s="593"/>
      <c r="N11" s="888"/>
    </row>
    <row r="12" spans="1:14" ht="12.75" x14ac:dyDescent="0.2">
      <c r="A12" s="594"/>
      <c r="B12" s="60" t="s">
        <v>511</v>
      </c>
      <c r="C12" s="595" t="s">
        <v>512</v>
      </c>
      <c r="D12" s="981">
        <v>0.27</v>
      </c>
      <c r="E12" s="885"/>
      <c r="F12" s="981">
        <v>0.5</v>
      </c>
      <c r="G12" s="885"/>
      <c r="H12" s="981">
        <v>0.5</v>
      </c>
      <c r="I12" s="883"/>
      <c r="J12" s="981">
        <v>26.5</v>
      </c>
      <c r="K12" s="885"/>
      <c r="L12" s="597" t="s">
        <v>508</v>
      </c>
      <c r="M12" s="982" t="s">
        <v>513</v>
      </c>
      <c r="N12" s="888"/>
    </row>
    <row r="13" spans="1:14" ht="12.75" x14ac:dyDescent="0.2">
      <c r="A13" s="594"/>
      <c r="B13" s="60" t="s">
        <v>514</v>
      </c>
      <c r="C13" s="595" t="s">
        <v>515</v>
      </c>
      <c r="D13" s="969">
        <f>SUM(D10:D12)</f>
        <v>0.27</v>
      </c>
      <c r="E13" s="885"/>
      <c r="F13" s="969">
        <f>SUM(F10:F12)</f>
        <v>0.5</v>
      </c>
      <c r="G13" s="885"/>
      <c r="H13" s="969">
        <f>SUM(H10:H12)</f>
        <v>0.5</v>
      </c>
      <c r="I13" s="883"/>
      <c r="J13" s="969">
        <f>SUM(J10:J12)</f>
        <v>61</v>
      </c>
      <c r="K13" s="885"/>
      <c r="L13" s="597" t="s">
        <v>508</v>
      </c>
      <c r="M13" s="888"/>
      <c r="N13" s="888"/>
    </row>
    <row r="14" spans="1:14" ht="15.75" x14ac:dyDescent="0.2">
      <c r="A14" s="598"/>
      <c r="B14" s="599"/>
      <c r="C14" s="599"/>
      <c r="D14" s="599"/>
      <c r="E14" s="599"/>
      <c r="F14" s="599"/>
      <c r="G14" s="599"/>
      <c r="H14" s="599"/>
      <c r="I14" s="599"/>
      <c r="J14" s="599"/>
      <c r="K14" s="599"/>
      <c r="L14" s="48"/>
      <c r="M14" s="593"/>
      <c r="N14" s="593"/>
    </row>
    <row r="15" spans="1:14" ht="15.75" x14ac:dyDescent="0.2">
      <c r="A15" s="594"/>
      <c r="B15" s="973" t="s">
        <v>516</v>
      </c>
      <c r="C15" s="916"/>
      <c r="D15" s="960" t="s">
        <v>517</v>
      </c>
      <c r="E15" s="883"/>
      <c r="F15" s="883"/>
      <c r="G15" s="883"/>
      <c r="H15" s="883"/>
      <c r="I15" s="883"/>
      <c r="J15" s="883"/>
      <c r="K15" s="883"/>
      <c r="L15" s="885"/>
      <c r="M15" s="593"/>
      <c r="N15" s="593"/>
    </row>
    <row r="16" spans="1:14" ht="12.75" x14ac:dyDescent="0.2">
      <c r="A16" s="594"/>
      <c r="B16" s="917"/>
      <c r="C16" s="918"/>
      <c r="D16" s="985">
        <f>TRUNC(60*D6*D7*D8*(D9/D13),1)</f>
        <v>177</v>
      </c>
      <c r="E16" s="918"/>
      <c r="F16" s="985">
        <f>TRUNC(60*F6*F7*F8*(F9/F13),1)</f>
        <v>56.6</v>
      </c>
      <c r="G16" s="918"/>
      <c r="H16" s="985">
        <f>TRUNC(60*H6*H7*H8*(H9/H13),1)</f>
        <v>38.700000000000003</v>
      </c>
      <c r="I16" s="918"/>
      <c r="J16" s="985">
        <f>TRUNC(60*J6*J7*J8*(J9/J13),1)</f>
        <v>3.9</v>
      </c>
      <c r="K16" s="918"/>
      <c r="L16" s="600" t="s">
        <v>48</v>
      </c>
      <c r="M16" s="601"/>
      <c r="N16" s="601"/>
    </row>
    <row r="17" spans="1:14" ht="12.75" x14ac:dyDescent="0.2">
      <c r="A17" s="602"/>
      <c r="B17" s="970" t="s">
        <v>518</v>
      </c>
      <c r="C17" s="885"/>
      <c r="D17" s="969">
        <v>1</v>
      </c>
      <c r="E17" s="885"/>
      <c r="F17" s="969">
        <v>1</v>
      </c>
      <c r="G17" s="885"/>
      <c r="H17" s="969">
        <v>1</v>
      </c>
      <c r="I17" s="885"/>
      <c r="J17" s="969">
        <v>1</v>
      </c>
      <c r="K17" s="885"/>
      <c r="L17" s="596" t="s">
        <v>48</v>
      </c>
      <c r="M17" s="601"/>
      <c r="N17" s="601"/>
    </row>
    <row r="18" spans="1:14" ht="12.75" x14ac:dyDescent="0.2">
      <c r="A18" s="602"/>
      <c r="B18" s="970" t="s">
        <v>519</v>
      </c>
      <c r="C18" s="885"/>
      <c r="D18" s="969">
        <v>0.95</v>
      </c>
      <c r="E18" s="885"/>
      <c r="F18" s="969">
        <v>0.95</v>
      </c>
      <c r="G18" s="885"/>
      <c r="H18" s="969">
        <v>0.95</v>
      </c>
      <c r="I18" s="885"/>
      <c r="J18" s="969">
        <v>0.9</v>
      </c>
      <c r="K18" s="885"/>
      <c r="L18" s="596" t="s">
        <v>48</v>
      </c>
      <c r="M18" s="601"/>
      <c r="N18" s="601"/>
    </row>
    <row r="19" spans="1:14" ht="12.75" x14ac:dyDescent="0.2">
      <c r="A19" s="602"/>
      <c r="B19" s="970" t="s">
        <v>520</v>
      </c>
      <c r="C19" s="885"/>
      <c r="D19" s="969">
        <v>0.05</v>
      </c>
      <c r="E19" s="885"/>
      <c r="F19" s="969">
        <v>0.05</v>
      </c>
      <c r="G19" s="885"/>
      <c r="H19" s="969">
        <v>0.05</v>
      </c>
      <c r="I19" s="885"/>
      <c r="J19" s="969">
        <v>0.1</v>
      </c>
      <c r="K19" s="885"/>
      <c r="L19" s="596" t="s">
        <v>48</v>
      </c>
      <c r="M19" s="603"/>
      <c r="N19" s="603"/>
    </row>
    <row r="20" spans="1:14" ht="12.75" x14ac:dyDescent="0.2">
      <c r="A20" s="602"/>
      <c r="B20" s="970" t="s">
        <v>521</v>
      </c>
      <c r="C20" s="885"/>
      <c r="D20" s="971">
        <f>D16*D17*D18</f>
        <v>168.15</v>
      </c>
      <c r="E20" s="885"/>
      <c r="F20" s="971">
        <f>F16*F17*F18</f>
        <v>53.769999999999996</v>
      </c>
      <c r="G20" s="885"/>
      <c r="H20" s="980">
        <f>H16*H17*H18</f>
        <v>36.765000000000001</v>
      </c>
      <c r="I20" s="885"/>
      <c r="J20" s="971">
        <f>J16*J17*J18</f>
        <v>3.51</v>
      </c>
      <c r="K20" s="885"/>
      <c r="L20" s="604" t="s">
        <v>48</v>
      </c>
      <c r="M20" s="603"/>
      <c r="N20" s="603"/>
    </row>
    <row r="21" spans="1:14" ht="15.75" customHeight="1" x14ac:dyDescent="0.2">
      <c r="A21" s="598"/>
      <c r="B21" s="599"/>
      <c r="C21" s="599"/>
      <c r="D21" s="599"/>
      <c r="E21" s="599"/>
      <c r="F21" s="599"/>
      <c r="G21" s="599"/>
      <c r="H21" s="599"/>
      <c r="I21" s="599"/>
      <c r="J21" s="599"/>
      <c r="K21" s="599"/>
      <c r="L21" s="599"/>
      <c r="M21" s="603"/>
      <c r="N21" s="603"/>
    </row>
    <row r="22" spans="1:14" ht="15.75" customHeight="1" x14ac:dyDescent="0.2">
      <c r="A22" s="605"/>
      <c r="B22" s="606" t="s">
        <v>522</v>
      </c>
      <c r="C22" s="972" t="s">
        <v>523</v>
      </c>
      <c r="D22" s="883"/>
      <c r="E22" s="883"/>
      <c r="F22" s="883"/>
      <c r="G22" s="883"/>
      <c r="H22" s="883"/>
      <c r="I22" s="883"/>
      <c r="J22" s="883"/>
      <c r="K22" s="883"/>
      <c r="L22" s="885"/>
      <c r="M22" s="603"/>
      <c r="N22" s="48"/>
    </row>
    <row r="23" spans="1:14" ht="15.75" customHeight="1" x14ac:dyDescent="0.2">
      <c r="A23" s="602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</row>
    <row r="24" spans="1:14" ht="15.75" customHeight="1" x14ac:dyDescent="0.2">
      <c r="A24" s="602"/>
      <c r="B24" s="967" t="s">
        <v>146</v>
      </c>
      <c r="C24" s="967" t="s">
        <v>524</v>
      </c>
      <c r="D24" s="963" t="s">
        <v>525</v>
      </c>
      <c r="E24" s="883"/>
      <c r="F24" s="883"/>
      <c r="G24" s="883"/>
      <c r="H24" s="885"/>
      <c r="I24" s="963" t="s">
        <v>526</v>
      </c>
      <c r="J24" s="883"/>
      <c r="K24" s="885"/>
      <c r="L24" s="963" t="s">
        <v>527</v>
      </c>
      <c r="M24" s="885"/>
      <c r="N24" s="607" t="s">
        <v>528</v>
      </c>
    </row>
    <row r="25" spans="1:14" ht="30.75" customHeight="1" x14ac:dyDescent="0.2">
      <c r="A25" s="602"/>
      <c r="B25" s="920"/>
      <c r="C25" s="920"/>
      <c r="D25" s="608" t="s">
        <v>78</v>
      </c>
      <c r="E25" s="608" t="s">
        <v>79</v>
      </c>
      <c r="F25" s="608" t="s">
        <v>80</v>
      </c>
      <c r="G25" s="608" t="s">
        <v>81</v>
      </c>
      <c r="H25" s="608" t="s">
        <v>386</v>
      </c>
      <c r="I25" s="608" t="s">
        <v>529</v>
      </c>
      <c r="J25" s="609" t="s">
        <v>530</v>
      </c>
      <c r="K25" s="609" t="s">
        <v>531</v>
      </c>
      <c r="L25" s="608" t="s">
        <v>58</v>
      </c>
      <c r="M25" s="608" t="s">
        <v>60</v>
      </c>
      <c r="N25" s="608" t="s">
        <v>243</v>
      </c>
    </row>
    <row r="26" spans="1:14" ht="24" x14ac:dyDescent="0.2">
      <c r="A26" s="602"/>
      <c r="B26" s="610" t="s">
        <v>532</v>
      </c>
      <c r="C26" s="596" t="s">
        <v>533</v>
      </c>
      <c r="D26" s="611">
        <f>34900*2</f>
        <v>69800</v>
      </c>
      <c r="E26" s="611">
        <v>20</v>
      </c>
      <c r="F26" s="611">
        <v>0.1</v>
      </c>
      <c r="G26" s="611">
        <f t="shared" ref="G26:G33" si="0">D26*E26</f>
        <v>1396000</v>
      </c>
      <c r="H26" s="611">
        <f t="shared" ref="H26:H33" si="1">D26*E26*F26</f>
        <v>139600</v>
      </c>
      <c r="I26" s="596">
        <v>3.2029999999999998</v>
      </c>
      <c r="J26" s="611">
        <f t="shared" ref="J26:J33" si="2">I26*H26</f>
        <v>447138.8</v>
      </c>
      <c r="K26" s="611">
        <f t="shared" ref="K26:K33" si="3">J26/12</f>
        <v>37261.566666666666</v>
      </c>
      <c r="L26" s="611">
        <f>ROUND(J26/$D$20,0)</f>
        <v>2659</v>
      </c>
      <c r="M26" s="611">
        <f>L26/12</f>
        <v>221.58333333333334</v>
      </c>
      <c r="N26" s="611">
        <f t="shared" ref="N26:N33" si="4">ROUNDUP(M26/200,0)</f>
        <v>2</v>
      </c>
    </row>
    <row r="27" spans="1:14" ht="15.75" customHeight="1" x14ac:dyDescent="0.2">
      <c r="A27" s="602"/>
      <c r="B27" s="610" t="s">
        <v>534</v>
      </c>
      <c r="C27" s="596" t="s">
        <v>535</v>
      </c>
      <c r="D27" s="611">
        <f>34500*2</f>
        <v>69000</v>
      </c>
      <c r="E27" s="611">
        <v>8</v>
      </c>
      <c r="F27" s="611">
        <v>0.1</v>
      </c>
      <c r="G27" s="611">
        <f t="shared" si="0"/>
        <v>552000</v>
      </c>
      <c r="H27" s="611">
        <f t="shared" si="1"/>
        <v>55200</v>
      </c>
      <c r="I27" s="596">
        <v>3.2606989999999998</v>
      </c>
      <c r="J27" s="611">
        <f t="shared" si="2"/>
        <v>179990.58479999998</v>
      </c>
      <c r="K27" s="611">
        <f t="shared" si="3"/>
        <v>14999.215399999999</v>
      </c>
      <c r="L27" s="611">
        <f>ROUND(J27/F20,0)</f>
        <v>3347</v>
      </c>
      <c r="M27" s="611">
        <f>ROUND(L27/12,0)</f>
        <v>279</v>
      </c>
      <c r="N27" s="611">
        <f t="shared" si="4"/>
        <v>2</v>
      </c>
    </row>
    <row r="28" spans="1:14" ht="15.75" customHeight="1" x14ac:dyDescent="0.2">
      <c r="A28" s="602"/>
      <c r="B28" s="610" t="s">
        <v>84</v>
      </c>
      <c r="C28" s="612" t="s">
        <v>536</v>
      </c>
      <c r="D28" s="611">
        <v>22952</v>
      </c>
      <c r="E28" s="611">
        <v>4.5</v>
      </c>
      <c r="F28" s="611">
        <v>0.1</v>
      </c>
      <c r="G28" s="611">
        <f t="shared" si="0"/>
        <v>103284</v>
      </c>
      <c r="H28" s="611">
        <f t="shared" si="1"/>
        <v>10328.400000000001</v>
      </c>
      <c r="I28" s="51">
        <v>4.5</v>
      </c>
      <c r="J28" s="611">
        <f t="shared" si="2"/>
        <v>46477.8</v>
      </c>
      <c r="K28" s="611">
        <f t="shared" si="3"/>
        <v>3873.15</v>
      </c>
      <c r="L28" s="611">
        <f>ROUND(J28/H20,0)</f>
        <v>1264</v>
      </c>
      <c r="M28" s="611">
        <f t="shared" ref="M28:M33" si="5">L28/12</f>
        <v>105.33333333333333</v>
      </c>
      <c r="N28" s="611">
        <f t="shared" si="4"/>
        <v>1</v>
      </c>
    </row>
    <row r="29" spans="1:14" ht="36" x14ac:dyDescent="0.2">
      <c r="A29" s="602"/>
      <c r="B29" s="610" t="s">
        <v>363</v>
      </c>
      <c r="C29" s="596" t="s">
        <v>533</v>
      </c>
      <c r="D29" s="611">
        <f t="shared" ref="D29:D30" si="6">34900</f>
        <v>34900</v>
      </c>
      <c r="E29" s="611">
        <v>20</v>
      </c>
      <c r="F29" s="611">
        <v>0.1</v>
      </c>
      <c r="G29" s="611">
        <f t="shared" si="0"/>
        <v>698000</v>
      </c>
      <c r="H29" s="611">
        <f t="shared" si="1"/>
        <v>69800</v>
      </c>
      <c r="I29" s="51">
        <v>4.5</v>
      </c>
      <c r="J29" s="611">
        <f t="shared" si="2"/>
        <v>314100</v>
      </c>
      <c r="K29" s="611">
        <f t="shared" si="3"/>
        <v>26175</v>
      </c>
      <c r="L29" s="611">
        <f>ROUND(J29/D20,0)</f>
        <v>1868</v>
      </c>
      <c r="M29" s="611">
        <f t="shared" si="5"/>
        <v>155.66666666666666</v>
      </c>
      <c r="N29" s="611">
        <f t="shared" si="4"/>
        <v>1</v>
      </c>
    </row>
    <row r="30" spans="1:14" ht="36" x14ac:dyDescent="0.2">
      <c r="A30" s="602"/>
      <c r="B30" s="610" t="s">
        <v>537</v>
      </c>
      <c r="C30" s="596" t="s">
        <v>533</v>
      </c>
      <c r="D30" s="611">
        <f t="shared" si="6"/>
        <v>34900</v>
      </c>
      <c r="E30" s="611">
        <v>20</v>
      </c>
      <c r="F30" s="611">
        <v>0.1</v>
      </c>
      <c r="G30" s="611">
        <f t="shared" si="0"/>
        <v>698000</v>
      </c>
      <c r="H30" s="611">
        <f t="shared" si="1"/>
        <v>69800</v>
      </c>
      <c r="I30" s="51">
        <v>4.5</v>
      </c>
      <c r="J30" s="611">
        <f t="shared" si="2"/>
        <v>314100</v>
      </c>
      <c r="K30" s="611">
        <f t="shared" si="3"/>
        <v>26175</v>
      </c>
      <c r="L30" s="611">
        <f>ROUND(J30/D20,0)</f>
        <v>1868</v>
      </c>
      <c r="M30" s="611">
        <f t="shared" si="5"/>
        <v>155.66666666666666</v>
      </c>
      <c r="N30" s="611">
        <f t="shared" si="4"/>
        <v>1</v>
      </c>
    </row>
    <row r="31" spans="1:14" ht="15.75" customHeight="1" x14ac:dyDescent="0.2">
      <c r="A31" s="602"/>
      <c r="B31" s="610" t="s">
        <v>180</v>
      </c>
      <c r="C31" s="596" t="s">
        <v>533</v>
      </c>
      <c r="D31" s="611">
        <f>34900*40%</f>
        <v>13960</v>
      </c>
      <c r="E31" s="611">
        <v>20</v>
      </c>
      <c r="F31" s="611">
        <v>0.1</v>
      </c>
      <c r="G31" s="611">
        <f t="shared" si="0"/>
        <v>279200</v>
      </c>
      <c r="H31" s="611">
        <f t="shared" si="1"/>
        <v>27920</v>
      </c>
      <c r="I31" s="51">
        <v>4.5</v>
      </c>
      <c r="J31" s="611">
        <f t="shared" si="2"/>
        <v>125640</v>
      </c>
      <c r="K31" s="611">
        <f t="shared" si="3"/>
        <v>10470</v>
      </c>
      <c r="L31" s="611">
        <f>ROUND(J31/F20,0)</f>
        <v>2337</v>
      </c>
      <c r="M31" s="611">
        <f t="shared" si="5"/>
        <v>194.75</v>
      </c>
      <c r="N31" s="611">
        <f t="shared" si="4"/>
        <v>1</v>
      </c>
    </row>
    <row r="32" spans="1:14" ht="15.75" customHeight="1" x14ac:dyDescent="0.2">
      <c r="A32" s="602"/>
      <c r="B32" s="610" t="s">
        <v>538</v>
      </c>
      <c r="C32" s="596" t="s">
        <v>533</v>
      </c>
      <c r="D32" s="611">
        <f>34900</f>
        <v>34900</v>
      </c>
      <c r="E32" s="611">
        <v>20</v>
      </c>
      <c r="F32" s="611">
        <v>0.25</v>
      </c>
      <c r="G32" s="611">
        <f t="shared" si="0"/>
        <v>698000</v>
      </c>
      <c r="H32" s="611">
        <f t="shared" si="1"/>
        <v>174500</v>
      </c>
      <c r="I32" s="596">
        <v>1.857</v>
      </c>
      <c r="J32" s="611">
        <f t="shared" si="2"/>
        <v>324046.5</v>
      </c>
      <c r="K32" s="611">
        <f t="shared" si="3"/>
        <v>27003.875</v>
      </c>
      <c r="L32" s="611">
        <f t="shared" ref="L32:L33" si="7">ROUND(J32/150,0)</f>
        <v>2160</v>
      </c>
      <c r="M32" s="611">
        <f t="shared" si="5"/>
        <v>180</v>
      </c>
      <c r="N32" s="611">
        <f t="shared" si="4"/>
        <v>1</v>
      </c>
    </row>
    <row r="33" spans="1:14" ht="15.75" customHeight="1" x14ac:dyDescent="0.2">
      <c r="A33" s="602"/>
      <c r="B33" s="610" t="s">
        <v>539</v>
      </c>
      <c r="C33" s="596" t="s">
        <v>533</v>
      </c>
      <c r="D33" s="611">
        <f>34900*2</f>
        <v>69800</v>
      </c>
      <c r="E33" s="611">
        <v>20</v>
      </c>
      <c r="F33" s="611">
        <v>0.1</v>
      </c>
      <c r="G33" s="611">
        <f t="shared" si="0"/>
        <v>1396000</v>
      </c>
      <c r="H33" s="611">
        <f t="shared" si="1"/>
        <v>139600</v>
      </c>
      <c r="I33" s="596">
        <v>3.2029999999999998</v>
      </c>
      <c r="J33" s="611">
        <f t="shared" si="2"/>
        <v>447138.8</v>
      </c>
      <c r="K33" s="611">
        <f t="shared" si="3"/>
        <v>37261.566666666666</v>
      </c>
      <c r="L33" s="611">
        <f t="shared" si="7"/>
        <v>2981</v>
      </c>
      <c r="M33" s="611">
        <f t="shared" si="5"/>
        <v>248.41666666666666</v>
      </c>
      <c r="N33" s="611">
        <f t="shared" si="4"/>
        <v>2</v>
      </c>
    </row>
    <row r="34" spans="1:14" ht="15.75" customHeight="1" x14ac:dyDescent="0.2">
      <c r="A34" s="602"/>
      <c r="B34" s="48"/>
      <c r="C34" s="613"/>
      <c r="D34" s="613"/>
      <c r="E34" s="613"/>
      <c r="F34" s="613"/>
      <c r="G34" s="613"/>
      <c r="H34" s="613"/>
      <c r="I34" s="613"/>
      <c r="J34" s="613"/>
      <c r="K34" s="613"/>
      <c r="L34" s="613"/>
      <c r="M34" s="613"/>
    </row>
    <row r="35" spans="1:14" ht="15.75" customHeight="1" x14ac:dyDescent="0.2">
      <c r="A35" s="602"/>
      <c r="B35" s="967" t="s">
        <v>146</v>
      </c>
      <c r="C35" s="967" t="s">
        <v>524</v>
      </c>
      <c r="D35" s="963" t="s">
        <v>525</v>
      </c>
      <c r="E35" s="883"/>
      <c r="F35" s="883"/>
      <c r="G35" s="883"/>
      <c r="H35" s="885"/>
      <c r="I35" s="963" t="s">
        <v>526</v>
      </c>
      <c r="J35" s="883"/>
      <c r="K35" s="883"/>
      <c r="L35" s="885"/>
      <c r="M35" s="963" t="s">
        <v>528</v>
      </c>
      <c r="N35" s="885"/>
    </row>
    <row r="36" spans="1:14" ht="24" x14ac:dyDescent="0.2">
      <c r="A36" s="602"/>
      <c r="B36" s="920"/>
      <c r="C36" s="920"/>
      <c r="D36" s="608" t="s">
        <v>78</v>
      </c>
      <c r="E36" s="608" t="s">
        <v>79</v>
      </c>
      <c r="F36" s="608" t="s">
        <v>80</v>
      </c>
      <c r="G36" s="608" t="s">
        <v>81</v>
      </c>
      <c r="H36" s="608" t="s">
        <v>386</v>
      </c>
      <c r="I36" s="608" t="s">
        <v>529</v>
      </c>
      <c r="J36" s="609" t="s">
        <v>540</v>
      </c>
      <c r="K36" s="609" t="s">
        <v>541</v>
      </c>
      <c r="L36" s="609" t="s">
        <v>542</v>
      </c>
      <c r="M36" s="968" t="s">
        <v>243</v>
      </c>
      <c r="N36" s="885"/>
    </row>
    <row r="37" spans="1:14" ht="36" x14ac:dyDescent="0.2">
      <c r="A37" s="602"/>
      <c r="B37" s="610" t="s">
        <v>363</v>
      </c>
      <c r="C37" s="596" t="s">
        <v>533</v>
      </c>
      <c r="D37" s="611">
        <f t="shared" ref="D37:D38" si="8">34900*40%</f>
        <v>13960</v>
      </c>
      <c r="E37" s="611">
        <v>20</v>
      </c>
      <c r="F37" s="611">
        <v>0.1</v>
      </c>
      <c r="G37" s="611">
        <f t="shared" ref="G37:G40" si="9">D37*E37</f>
        <v>279200</v>
      </c>
      <c r="H37" s="611">
        <f t="shared" ref="H37:H40" si="10">D37*E37*F37</f>
        <v>27920</v>
      </c>
      <c r="I37" s="51">
        <v>1</v>
      </c>
      <c r="J37" s="611">
        <f t="shared" ref="J37:J40" si="11">H37*I37</f>
        <v>27920</v>
      </c>
      <c r="K37" s="611">
        <v>200</v>
      </c>
      <c r="L37" s="611">
        <f>K37*D$20</f>
        <v>33630</v>
      </c>
      <c r="M37" s="965">
        <f t="shared" ref="M37:M40" si="12">ROUNDUP(H37*I37/L37,0)</f>
        <v>1</v>
      </c>
      <c r="N37" s="885"/>
    </row>
    <row r="38" spans="1:14" ht="36" x14ac:dyDescent="0.2">
      <c r="A38" s="602"/>
      <c r="B38" s="610" t="s">
        <v>537</v>
      </c>
      <c r="C38" s="596" t="s">
        <v>533</v>
      </c>
      <c r="D38" s="611">
        <f t="shared" si="8"/>
        <v>13960</v>
      </c>
      <c r="E38" s="611">
        <v>20</v>
      </c>
      <c r="F38" s="611">
        <v>0.1</v>
      </c>
      <c r="G38" s="611">
        <f t="shared" si="9"/>
        <v>279200</v>
      </c>
      <c r="H38" s="611">
        <f t="shared" si="10"/>
        <v>27920</v>
      </c>
      <c r="I38" s="51">
        <v>1</v>
      </c>
      <c r="J38" s="611">
        <f t="shared" si="11"/>
        <v>27920</v>
      </c>
      <c r="K38" s="611">
        <v>200</v>
      </c>
      <c r="L38" s="611">
        <f>K38*D20</f>
        <v>33630</v>
      </c>
      <c r="M38" s="965">
        <f t="shared" si="12"/>
        <v>1</v>
      </c>
      <c r="N38" s="885"/>
    </row>
    <row r="39" spans="1:14" ht="36" x14ac:dyDescent="0.2">
      <c r="A39" s="602"/>
      <c r="B39" s="610" t="s">
        <v>363</v>
      </c>
      <c r="C39" s="596" t="s">
        <v>535</v>
      </c>
      <c r="D39" s="611">
        <f>34500*7.61%</f>
        <v>2625.45</v>
      </c>
      <c r="E39" s="611">
        <v>8</v>
      </c>
      <c r="F39" s="611">
        <v>0.1</v>
      </c>
      <c r="G39" s="611">
        <f t="shared" si="9"/>
        <v>21003.599999999999</v>
      </c>
      <c r="H39" s="611">
        <f t="shared" si="10"/>
        <v>2100.36</v>
      </c>
      <c r="I39" s="51">
        <v>3</v>
      </c>
      <c r="J39" s="611">
        <f t="shared" si="11"/>
        <v>6301.08</v>
      </c>
      <c r="K39" s="611">
        <v>200</v>
      </c>
      <c r="L39" s="611">
        <f t="shared" ref="L39:L40" si="13">K39*D$20</f>
        <v>33630</v>
      </c>
      <c r="M39" s="965">
        <f t="shared" si="12"/>
        <v>1</v>
      </c>
      <c r="N39" s="885"/>
    </row>
    <row r="40" spans="1:14" ht="36" x14ac:dyDescent="0.2">
      <c r="A40" s="602"/>
      <c r="B40" s="610" t="s">
        <v>537</v>
      </c>
      <c r="C40" s="596" t="s">
        <v>535</v>
      </c>
      <c r="D40" s="611">
        <f>34500*17.4%</f>
        <v>6003</v>
      </c>
      <c r="E40" s="611">
        <v>8</v>
      </c>
      <c r="F40" s="611">
        <v>0.1</v>
      </c>
      <c r="G40" s="611">
        <f t="shared" si="9"/>
        <v>48024</v>
      </c>
      <c r="H40" s="611">
        <f t="shared" si="10"/>
        <v>4802.4000000000005</v>
      </c>
      <c r="I40" s="51">
        <v>3</v>
      </c>
      <c r="J40" s="611">
        <f t="shared" si="11"/>
        <v>14407.2</v>
      </c>
      <c r="K40" s="611">
        <v>200</v>
      </c>
      <c r="L40" s="611">
        <f t="shared" si="13"/>
        <v>33630</v>
      </c>
      <c r="M40" s="965">
        <f t="shared" si="12"/>
        <v>1</v>
      </c>
      <c r="N40" s="885"/>
    </row>
    <row r="41" spans="1:14" ht="15.75" customHeight="1" x14ac:dyDescent="0.2">
      <c r="A41" s="602"/>
      <c r="B41" s="48"/>
      <c r="C41" s="613"/>
      <c r="D41" s="613"/>
      <c r="E41" s="613"/>
      <c r="F41" s="613"/>
      <c r="G41" s="613"/>
      <c r="H41" s="613"/>
      <c r="I41" s="613"/>
      <c r="J41" s="613"/>
      <c r="K41" s="613"/>
      <c r="L41" s="613"/>
      <c r="M41" s="613"/>
    </row>
    <row r="42" spans="1:14" ht="15.75" customHeight="1" x14ac:dyDescent="0.2">
      <c r="A42" s="602"/>
      <c r="B42" s="606" t="s">
        <v>543</v>
      </c>
      <c r="C42" s="966" t="s">
        <v>544</v>
      </c>
      <c r="D42" s="883"/>
      <c r="E42" s="883"/>
      <c r="F42" s="883"/>
      <c r="G42" s="883"/>
      <c r="H42" s="883"/>
      <c r="I42" s="883"/>
      <c r="J42" s="883"/>
      <c r="K42" s="883"/>
      <c r="L42" s="883"/>
      <c r="M42" s="883"/>
      <c r="N42" s="885"/>
    </row>
    <row r="43" spans="1:14" ht="15.75" customHeight="1" x14ac:dyDescent="0.2">
      <c r="A43" s="602"/>
      <c r="B43" s="48"/>
      <c r="C43" s="613"/>
      <c r="D43" s="613"/>
      <c r="E43" s="613"/>
      <c r="F43" s="613"/>
      <c r="G43" s="613"/>
      <c r="H43" s="613"/>
      <c r="I43" s="613"/>
      <c r="J43" s="613"/>
      <c r="K43" s="613"/>
      <c r="L43" s="613"/>
      <c r="M43" s="613"/>
    </row>
    <row r="44" spans="1:14" ht="51" customHeight="1" x14ac:dyDescent="0.2">
      <c r="A44" s="598"/>
      <c r="B44" s="615" t="s">
        <v>545</v>
      </c>
      <c r="C44" s="963" t="s">
        <v>546</v>
      </c>
      <c r="D44" s="883"/>
      <c r="E44" s="885"/>
    </row>
    <row r="45" spans="1:14" ht="15.75" customHeight="1" x14ac:dyDescent="0.2">
      <c r="A45" s="602"/>
      <c r="B45" s="614">
        <f t="shared" ref="B45:B47" si="14">M26/N26</f>
        <v>110.79166666666667</v>
      </c>
      <c r="C45" s="964" t="s">
        <v>547</v>
      </c>
      <c r="D45" s="885"/>
      <c r="E45" s="616">
        <v>253.78</v>
      </c>
    </row>
    <row r="46" spans="1:14" ht="15.75" customHeight="1" x14ac:dyDescent="0.2">
      <c r="A46" s="602"/>
      <c r="B46" s="614">
        <f t="shared" si="14"/>
        <v>139.5</v>
      </c>
      <c r="C46" s="964" t="s">
        <v>548</v>
      </c>
      <c r="D46" s="885"/>
      <c r="E46" s="616">
        <v>132.96</v>
      </c>
    </row>
    <row r="47" spans="1:14" ht="15.75" customHeight="1" x14ac:dyDescent="0.2">
      <c r="A47" s="602"/>
      <c r="B47" s="614">
        <f t="shared" si="14"/>
        <v>105.33333333333333</v>
      </c>
      <c r="C47" s="964" t="s">
        <v>549</v>
      </c>
      <c r="D47" s="885"/>
      <c r="E47" s="616">
        <v>136.41</v>
      </c>
    </row>
    <row r="48" spans="1:14" ht="15.75" customHeight="1" x14ac:dyDescent="0.2">
      <c r="A48" s="602"/>
      <c r="B48" s="617"/>
      <c r="C48" s="617"/>
      <c r="D48" s="617"/>
    </row>
    <row r="49" spans="1:12" ht="15.75" customHeight="1" x14ac:dyDescent="0.2">
      <c r="A49" s="602"/>
      <c r="B49" s="975" t="s">
        <v>550</v>
      </c>
      <c r="C49" s="885"/>
      <c r="D49" s="618"/>
      <c r="E49" s="618"/>
      <c r="F49" s="618"/>
      <c r="G49" s="618"/>
      <c r="H49" s="618"/>
      <c r="I49" s="618"/>
      <c r="J49" s="618"/>
      <c r="K49" s="618"/>
      <c r="L49" s="618"/>
    </row>
    <row r="50" spans="1:12" ht="12.75" x14ac:dyDescent="0.2">
      <c r="A50" s="619"/>
      <c r="B50" s="976" t="s">
        <v>551</v>
      </c>
      <c r="C50" s="883"/>
      <c r="D50" s="883"/>
      <c r="E50" s="883"/>
      <c r="F50" s="883"/>
      <c r="G50" s="883"/>
      <c r="H50" s="883"/>
      <c r="I50" s="883"/>
      <c r="J50" s="883"/>
      <c r="K50" s="883"/>
      <c r="L50" s="885"/>
    </row>
    <row r="51" spans="1:12" ht="15.75" customHeight="1" x14ac:dyDescent="0.2"/>
    <row r="52" spans="1:12" ht="15.75" customHeight="1" x14ac:dyDescent="0.2">
      <c r="B52" s="975" t="s">
        <v>552</v>
      </c>
      <c r="C52" s="883"/>
      <c r="D52" s="885"/>
    </row>
    <row r="53" spans="1:12" ht="12.75" x14ac:dyDescent="0.2">
      <c r="B53" s="976" t="s">
        <v>553</v>
      </c>
      <c r="C53" s="883"/>
      <c r="D53" s="883"/>
      <c r="E53" s="885"/>
    </row>
    <row r="54" spans="1:12" ht="15.75" customHeight="1" x14ac:dyDescent="0.2">
      <c r="B54" s="608" t="s">
        <v>40</v>
      </c>
      <c r="C54" s="968" t="s">
        <v>554</v>
      </c>
      <c r="D54" s="885"/>
      <c r="E54" s="968" t="s">
        <v>555</v>
      </c>
      <c r="F54" s="885"/>
    </row>
    <row r="55" spans="1:12" ht="15.75" customHeight="1" x14ac:dyDescent="0.2">
      <c r="B55" s="17">
        <v>2</v>
      </c>
      <c r="C55" s="977">
        <f>'ADM - LOCAL'!C10</f>
        <v>25</v>
      </c>
      <c r="D55" s="885"/>
      <c r="E55" s="978">
        <f>C55*B55</f>
        <v>50</v>
      </c>
      <c r="F55" s="885"/>
    </row>
    <row r="56" spans="1:12" ht="15.75" customHeight="1" x14ac:dyDescent="0.2"/>
    <row r="57" spans="1:12" ht="15.75" customHeight="1" x14ac:dyDescent="0.25">
      <c r="B57" s="620" t="s">
        <v>76</v>
      </c>
      <c r="C57" s="621" t="s">
        <v>556</v>
      </c>
      <c r="D57" s="620" t="s">
        <v>497</v>
      </c>
      <c r="E57" s="622" t="s">
        <v>557</v>
      </c>
      <c r="F57" s="620" t="s">
        <v>558</v>
      </c>
      <c r="G57" s="620" t="s">
        <v>559</v>
      </c>
      <c r="H57" s="620" t="s">
        <v>560</v>
      </c>
      <c r="I57" s="620" t="s">
        <v>94</v>
      </c>
    </row>
    <row r="58" spans="1:12" ht="15.75" customHeight="1" x14ac:dyDescent="0.2">
      <c r="B58" s="623"/>
      <c r="C58" s="623"/>
      <c r="D58" s="624"/>
      <c r="E58" s="623"/>
      <c r="F58" s="623"/>
      <c r="G58" s="623"/>
      <c r="H58" s="623"/>
      <c r="I58" s="623"/>
    </row>
    <row r="59" spans="1:12" x14ac:dyDescent="0.25">
      <c r="B59" s="625">
        <v>38021</v>
      </c>
      <c r="C59" s="979" t="s">
        <v>561</v>
      </c>
      <c r="D59" s="883"/>
      <c r="E59" s="883"/>
      <c r="F59" s="883"/>
      <c r="G59" s="883"/>
      <c r="H59" s="883"/>
      <c r="I59" s="885"/>
    </row>
    <row r="60" spans="1:12" ht="15.75" customHeight="1" x14ac:dyDescent="0.2">
      <c r="B60" s="626"/>
      <c r="C60" s="627" t="s">
        <v>562</v>
      </c>
      <c r="D60" s="628"/>
      <c r="E60" s="629">
        <v>7873</v>
      </c>
      <c r="F60" s="627">
        <v>4</v>
      </c>
      <c r="G60" s="627">
        <v>0.5</v>
      </c>
      <c r="H60" s="630">
        <v>0.15</v>
      </c>
      <c r="I60" s="629">
        <v>2361.9</v>
      </c>
    </row>
    <row r="61" spans="1:12" ht="15.75" customHeight="1" x14ac:dyDescent="0.2">
      <c r="B61" s="626"/>
      <c r="C61" s="627" t="s">
        <v>563</v>
      </c>
      <c r="D61" s="628"/>
      <c r="E61" s="629">
        <v>1867</v>
      </c>
      <c r="F61" s="627">
        <v>4</v>
      </c>
      <c r="G61" s="627">
        <v>0.5</v>
      </c>
      <c r="H61" s="630">
        <v>0.15</v>
      </c>
      <c r="I61" s="627">
        <v>560.1</v>
      </c>
    </row>
    <row r="62" spans="1:12" ht="15.75" customHeight="1" x14ac:dyDescent="0.2">
      <c r="B62" s="626"/>
      <c r="C62" s="627" t="s">
        <v>564</v>
      </c>
      <c r="D62" s="628"/>
      <c r="E62" s="631">
        <v>358</v>
      </c>
      <c r="F62" s="627">
        <v>4</v>
      </c>
      <c r="G62" s="627">
        <v>0.5</v>
      </c>
      <c r="H62" s="630">
        <v>0.15</v>
      </c>
      <c r="I62" s="627">
        <v>107.4</v>
      </c>
    </row>
    <row r="63" spans="1:12" ht="15.75" customHeight="1" x14ac:dyDescent="0.2">
      <c r="B63" s="626"/>
      <c r="C63" s="627" t="s">
        <v>565</v>
      </c>
      <c r="D63" s="628"/>
      <c r="E63" s="631">
        <v>947</v>
      </c>
      <c r="F63" s="627">
        <v>4</v>
      </c>
      <c r="G63" s="627">
        <v>0.5</v>
      </c>
      <c r="H63" s="630">
        <v>0.15</v>
      </c>
      <c r="I63" s="627">
        <v>284.10000000000002</v>
      </c>
    </row>
    <row r="64" spans="1:12" ht="15.75" customHeight="1" x14ac:dyDescent="0.2">
      <c r="B64" s="626"/>
      <c r="C64" s="627" t="s">
        <v>566</v>
      </c>
      <c r="D64" s="628"/>
      <c r="E64" s="632">
        <v>3570</v>
      </c>
      <c r="F64" s="627">
        <v>4</v>
      </c>
      <c r="G64" s="627">
        <v>0.5</v>
      </c>
      <c r="H64" s="630">
        <v>0.15</v>
      </c>
      <c r="I64" s="629">
        <v>1071</v>
      </c>
    </row>
    <row r="65" spans="2:9" ht="15.75" customHeight="1" x14ac:dyDescent="0.2">
      <c r="B65" s="626"/>
      <c r="C65" s="627" t="s">
        <v>567</v>
      </c>
      <c r="D65" s="628"/>
      <c r="E65" s="631">
        <v>855</v>
      </c>
      <c r="F65" s="627">
        <v>4</v>
      </c>
      <c r="G65" s="627">
        <v>0.5</v>
      </c>
      <c r="H65" s="630">
        <v>0.15</v>
      </c>
      <c r="I65" s="627">
        <v>256.5</v>
      </c>
    </row>
    <row r="66" spans="2:9" ht="15.75" customHeight="1" x14ac:dyDescent="0.2">
      <c r="B66" s="626"/>
      <c r="C66" s="627" t="s">
        <v>568</v>
      </c>
      <c r="D66" s="628"/>
      <c r="E66" s="632">
        <v>1247</v>
      </c>
      <c r="F66" s="627">
        <v>4</v>
      </c>
      <c r="G66" s="627">
        <v>0.5</v>
      </c>
      <c r="H66" s="630">
        <v>0.15</v>
      </c>
      <c r="I66" s="627">
        <v>374.1</v>
      </c>
    </row>
    <row r="67" spans="2:9" ht="15.75" customHeight="1" x14ac:dyDescent="0.2">
      <c r="B67" s="626"/>
      <c r="C67" s="627" t="s">
        <v>569</v>
      </c>
      <c r="D67" s="628"/>
      <c r="E67" s="632">
        <v>1896</v>
      </c>
      <c r="F67" s="627">
        <v>4</v>
      </c>
      <c r="G67" s="627">
        <v>0.5</v>
      </c>
      <c r="H67" s="630">
        <v>0.15</v>
      </c>
      <c r="I67" s="627">
        <v>568.79999999999995</v>
      </c>
    </row>
    <row r="68" spans="2:9" ht="15.75" customHeight="1" x14ac:dyDescent="0.2">
      <c r="B68" s="626"/>
      <c r="C68" s="627" t="s">
        <v>570</v>
      </c>
      <c r="D68" s="628"/>
      <c r="E68" s="632">
        <v>13004</v>
      </c>
      <c r="F68" s="627">
        <v>4</v>
      </c>
      <c r="G68" s="627">
        <v>0.5</v>
      </c>
      <c r="H68" s="630">
        <v>0.15</v>
      </c>
      <c r="I68" s="629">
        <v>3901.2</v>
      </c>
    </row>
    <row r="69" spans="2:9" ht="15.75" customHeight="1" x14ac:dyDescent="0.2">
      <c r="B69" s="626"/>
      <c r="C69" s="627" t="s">
        <v>571</v>
      </c>
      <c r="D69" s="628"/>
      <c r="E69" s="632">
        <v>16095</v>
      </c>
      <c r="F69" s="627">
        <v>4</v>
      </c>
      <c r="G69" s="627">
        <v>0.5</v>
      </c>
      <c r="H69" s="630">
        <v>0.15</v>
      </c>
      <c r="I69" s="629">
        <v>4828.5</v>
      </c>
    </row>
    <row r="70" spans="2:9" ht="15.75" customHeight="1" x14ac:dyDescent="0.2">
      <c r="B70" s="626"/>
      <c r="C70" s="627" t="s">
        <v>572</v>
      </c>
      <c r="D70" s="628"/>
      <c r="E70" s="632">
        <v>3123</v>
      </c>
      <c r="F70" s="627">
        <v>4</v>
      </c>
      <c r="G70" s="627">
        <v>0.5</v>
      </c>
      <c r="H70" s="630">
        <v>0.15</v>
      </c>
      <c r="I70" s="627">
        <v>936.9</v>
      </c>
    </row>
    <row r="71" spans="2:9" ht="15.75" customHeight="1" x14ac:dyDescent="0.2">
      <c r="B71" s="626"/>
      <c r="C71" s="627" t="s">
        <v>573</v>
      </c>
      <c r="D71" s="628"/>
      <c r="E71" s="632">
        <v>4854</v>
      </c>
      <c r="F71" s="627">
        <v>4</v>
      </c>
      <c r="G71" s="627">
        <v>0.5</v>
      </c>
      <c r="H71" s="630">
        <v>0.15</v>
      </c>
      <c r="I71" s="629">
        <v>1456.2</v>
      </c>
    </row>
    <row r="72" spans="2:9" ht="15.75" customHeight="1" x14ac:dyDescent="0.2">
      <c r="B72" s="626"/>
      <c r="C72" s="627" t="s">
        <v>574</v>
      </c>
      <c r="D72" s="628"/>
      <c r="E72" s="632">
        <v>6177</v>
      </c>
      <c r="F72" s="627">
        <v>4</v>
      </c>
      <c r="G72" s="627">
        <v>0.5</v>
      </c>
      <c r="H72" s="630">
        <v>0.15</v>
      </c>
      <c r="I72" s="629">
        <v>1853.1</v>
      </c>
    </row>
    <row r="73" spans="2:9" ht="15.75" customHeight="1" x14ac:dyDescent="0.2">
      <c r="B73" s="626"/>
      <c r="C73" s="627" t="s">
        <v>575</v>
      </c>
      <c r="D73" s="628"/>
      <c r="E73" s="632">
        <v>1288</v>
      </c>
      <c r="F73" s="627">
        <v>4</v>
      </c>
      <c r="G73" s="627">
        <v>0.5</v>
      </c>
      <c r="H73" s="630">
        <v>0.15</v>
      </c>
      <c r="I73" s="627">
        <v>386.4</v>
      </c>
    </row>
    <row r="74" spans="2:9" ht="15.75" customHeight="1" x14ac:dyDescent="0.2">
      <c r="B74" s="626"/>
      <c r="C74" s="627" t="s">
        <v>576</v>
      </c>
      <c r="D74" s="628"/>
      <c r="E74" s="632">
        <v>1179</v>
      </c>
      <c r="F74" s="627">
        <v>4</v>
      </c>
      <c r="G74" s="627">
        <v>0.5</v>
      </c>
      <c r="H74" s="630">
        <v>0.15</v>
      </c>
      <c r="I74" s="627">
        <v>353.7</v>
      </c>
    </row>
    <row r="75" spans="2:9" ht="15.75" customHeight="1" x14ac:dyDescent="0.2">
      <c r="B75" s="626"/>
      <c r="C75" s="627" t="s">
        <v>577</v>
      </c>
      <c r="D75" s="628"/>
      <c r="E75" s="632">
        <v>5193</v>
      </c>
      <c r="F75" s="627">
        <v>4</v>
      </c>
      <c r="G75" s="627">
        <v>0.5</v>
      </c>
      <c r="H75" s="630">
        <v>0.15</v>
      </c>
      <c r="I75" s="629">
        <v>1557.9</v>
      </c>
    </row>
    <row r="76" spans="2:9" ht="15.75" customHeight="1" x14ac:dyDescent="0.2">
      <c r="B76" s="626"/>
      <c r="C76" s="633"/>
      <c r="D76" s="628"/>
      <c r="E76" s="627"/>
      <c r="F76" s="627"/>
      <c r="G76" s="627"/>
      <c r="H76" s="627"/>
      <c r="I76" s="627"/>
    </row>
    <row r="77" spans="2:9" ht="15.75" customHeight="1" x14ac:dyDescent="0.2">
      <c r="B77" s="626"/>
      <c r="C77" s="634"/>
      <c r="D77" s="628"/>
      <c r="E77" s="627"/>
      <c r="F77" s="627"/>
      <c r="G77" s="627"/>
      <c r="H77" s="627"/>
      <c r="I77" s="627"/>
    </row>
    <row r="78" spans="2:9" ht="15.75" customHeight="1" x14ac:dyDescent="0.25">
      <c r="B78" s="974" t="s">
        <v>578</v>
      </c>
      <c r="C78" s="924"/>
      <c r="D78" s="924"/>
      <c r="E78" s="924"/>
      <c r="F78" s="924"/>
      <c r="G78" s="924"/>
      <c r="H78" s="924"/>
      <c r="I78" s="635">
        <v>20857.8</v>
      </c>
    </row>
    <row r="79" spans="2:9" ht="15.75" customHeight="1" x14ac:dyDescent="0.2"/>
    <row r="80" spans="2:9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</sheetData>
  <mergeCells count="99">
    <mergeCell ref="B2:L2"/>
    <mergeCell ref="B3:L3"/>
    <mergeCell ref="B4:C5"/>
    <mergeCell ref="D4:L4"/>
    <mergeCell ref="F5:G5"/>
    <mergeCell ref="H5:I5"/>
    <mergeCell ref="J5:K5"/>
    <mergeCell ref="D5:E5"/>
    <mergeCell ref="H6:I6"/>
    <mergeCell ref="J6:K6"/>
    <mergeCell ref="D7:E7"/>
    <mergeCell ref="F7:G7"/>
    <mergeCell ref="D8:E8"/>
    <mergeCell ref="F8:G8"/>
    <mergeCell ref="H8:I8"/>
    <mergeCell ref="J8:K8"/>
    <mergeCell ref="H7:I7"/>
    <mergeCell ref="J7:K7"/>
    <mergeCell ref="D6:E6"/>
    <mergeCell ref="F6:G6"/>
    <mergeCell ref="F9:G9"/>
    <mergeCell ref="H9:I9"/>
    <mergeCell ref="J9:K9"/>
    <mergeCell ref="D9:E9"/>
    <mergeCell ref="D10:E10"/>
    <mergeCell ref="F10:G10"/>
    <mergeCell ref="H10:I10"/>
    <mergeCell ref="J10:K10"/>
    <mergeCell ref="N10:N11"/>
    <mergeCell ref="D11:E11"/>
    <mergeCell ref="J11:K11"/>
    <mergeCell ref="F11:G11"/>
    <mergeCell ref="H11:I11"/>
    <mergeCell ref="D12:E12"/>
    <mergeCell ref="F12:G12"/>
    <mergeCell ref="H12:I12"/>
    <mergeCell ref="J12:K12"/>
    <mergeCell ref="M12:N13"/>
    <mergeCell ref="H13:I13"/>
    <mergeCell ref="J13:K13"/>
    <mergeCell ref="D13:E13"/>
    <mergeCell ref="F13:G13"/>
    <mergeCell ref="B78:H78"/>
    <mergeCell ref="C47:D47"/>
    <mergeCell ref="B49:C49"/>
    <mergeCell ref="B50:L50"/>
    <mergeCell ref="B52:D52"/>
    <mergeCell ref="B53:E53"/>
    <mergeCell ref="C54:D54"/>
    <mergeCell ref="E54:F54"/>
    <mergeCell ref="C55:D55"/>
    <mergeCell ref="E55:F55"/>
    <mergeCell ref="C59:I59"/>
    <mergeCell ref="J18:K18"/>
    <mergeCell ref="B15:C16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D16:E16"/>
    <mergeCell ref="F16:G16"/>
    <mergeCell ref="H16:I16"/>
    <mergeCell ref="J16:K16"/>
    <mergeCell ref="D15:L15"/>
    <mergeCell ref="J19:K19"/>
    <mergeCell ref="B20:C20"/>
    <mergeCell ref="D20:E20"/>
    <mergeCell ref="J20:K20"/>
    <mergeCell ref="C22:L22"/>
    <mergeCell ref="F20:G20"/>
    <mergeCell ref="H20:I20"/>
    <mergeCell ref="B19:C19"/>
    <mergeCell ref="D19:E19"/>
    <mergeCell ref="F19:G19"/>
    <mergeCell ref="H19:I19"/>
    <mergeCell ref="L24:M24"/>
    <mergeCell ref="B35:B36"/>
    <mergeCell ref="C35:C36"/>
    <mergeCell ref="D35:H35"/>
    <mergeCell ref="I35:L35"/>
    <mergeCell ref="M35:N35"/>
    <mergeCell ref="M36:N36"/>
    <mergeCell ref="B24:B25"/>
    <mergeCell ref="C24:C25"/>
    <mergeCell ref="D24:H24"/>
    <mergeCell ref="I24:K24"/>
    <mergeCell ref="C44:E44"/>
    <mergeCell ref="C45:D45"/>
    <mergeCell ref="C46:D46"/>
    <mergeCell ref="M37:N37"/>
    <mergeCell ref="M38:N38"/>
    <mergeCell ref="M39:N39"/>
    <mergeCell ref="M40:N40"/>
    <mergeCell ref="C42:N42"/>
  </mergeCells>
  <hyperlinks>
    <hyperlink ref="C22" r:id="rId1" xr:uid="{00000000-0004-0000-0E00-000000000000}"/>
  </hyperlinks>
  <pageMargins left="0.75" right="0.75" top="1" bottom="1" header="0" footer="0"/>
  <pageSetup paperSize="9" fitToHeight="0" orientation="landscape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O1000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3" max="3" width="37.7109375" customWidth="1"/>
    <col min="5" max="5" width="12.7109375" hidden="1"/>
    <col min="6" max="6" width="59.7109375" hidden="1" customWidth="1"/>
    <col min="7" max="9" width="8.85546875" hidden="1" customWidth="1"/>
    <col min="10" max="10" width="2.85546875" customWidth="1"/>
    <col min="11" max="11" width="48" hidden="1" customWidth="1"/>
    <col min="12" max="14" width="8.85546875" hidden="1" customWidth="1"/>
    <col min="15" max="15" width="21.140625" customWidth="1"/>
  </cols>
  <sheetData>
    <row r="1" spans="1:14" ht="12.75" x14ac:dyDescent="0.2">
      <c r="A1" s="636"/>
      <c r="B1" s="636"/>
      <c r="C1" s="636"/>
      <c r="D1" s="637"/>
      <c r="E1" s="636"/>
      <c r="F1" s="638"/>
      <c r="G1" s="638"/>
      <c r="H1" s="638"/>
      <c r="I1" s="638"/>
      <c r="J1" s="638"/>
      <c r="K1" s="638"/>
      <c r="L1" s="638"/>
      <c r="M1" s="638"/>
      <c r="N1" s="638"/>
    </row>
    <row r="2" spans="1:14" ht="60" customHeight="1" x14ac:dyDescent="0.2">
      <c r="A2" s="639"/>
      <c r="B2" s="898"/>
      <c r="C2" s="883"/>
      <c r="D2" s="883"/>
      <c r="E2" s="883"/>
      <c r="F2" s="883"/>
      <c r="G2" s="883"/>
      <c r="H2" s="883"/>
      <c r="I2" s="885"/>
      <c r="J2" s="640"/>
      <c r="K2" s="640"/>
      <c r="L2" s="640"/>
      <c r="M2" s="640"/>
      <c r="N2" s="640"/>
    </row>
    <row r="3" spans="1:14" ht="14.25" x14ac:dyDescent="0.2">
      <c r="A3" s="639"/>
      <c r="B3" s="899" t="s">
        <v>579</v>
      </c>
      <c r="C3" s="883"/>
      <c r="D3" s="883"/>
      <c r="E3" s="883"/>
      <c r="F3" s="883"/>
      <c r="G3" s="883"/>
      <c r="H3" s="883"/>
      <c r="I3" s="885"/>
      <c r="J3" s="640"/>
      <c r="K3" s="640"/>
      <c r="L3" s="640"/>
      <c r="M3" s="640"/>
      <c r="N3" s="640"/>
    </row>
    <row r="4" spans="1:14" ht="14.25" x14ac:dyDescent="0.2">
      <c r="A4" s="639"/>
      <c r="B4" s="900" t="s">
        <v>580</v>
      </c>
      <c r="C4" s="883"/>
      <c r="D4" s="883"/>
      <c r="E4" s="883"/>
      <c r="F4" s="883"/>
      <c r="G4" s="883"/>
      <c r="H4" s="883"/>
      <c r="I4" s="885"/>
      <c r="J4" s="640"/>
      <c r="K4" s="640"/>
      <c r="L4" s="640"/>
      <c r="M4" s="640"/>
      <c r="N4" s="640"/>
    </row>
    <row r="5" spans="1:14" x14ac:dyDescent="0.2">
      <c r="A5" s="641"/>
      <c r="B5" s="641"/>
      <c r="C5" s="641"/>
      <c r="D5" s="642"/>
      <c r="E5" s="636"/>
      <c r="F5" s="640"/>
      <c r="G5" s="640"/>
      <c r="H5" s="640"/>
      <c r="I5" s="640"/>
      <c r="J5" s="640"/>
      <c r="K5" s="640"/>
      <c r="L5" s="640"/>
      <c r="M5" s="640"/>
      <c r="N5" s="640"/>
    </row>
    <row r="6" spans="1:14" ht="14.25" x14ac:dyDescent="0.2">
      <c r="A6" s="643"/>
      <c r="B6" s="644" t="s">
        <v>581</v>
      </c>
      <c r="C6" s="645" t="s">
        <v>582</v>
      </c>
      <c r="D6" s="646" t="s">
        <v>485</v>
      </c>
      <c r="E6" s="636"/>
      <c r="F6" s="640" t="s">
        <v>583</v>
      </c>
      <c r="G6" s="640"/>
      <c r="H6" s="640"/>
      <c r="I6" s="640"/>
      <c r="J6" s="640"/>
      <c r="K6" s="640"/>
      <c r="L6" s="640"/>
      <c r="M6" s="640"/>
      <c r="N6" s="640"/>
    </row>
    <row r="7" spans="1:14" x14ac:dyDescent="0.2">
      <c r="A7" s="647"/>
      <c r="B7" s="648"/>
      <c r="C7" s="649" t="s">
        <v>584</v>
      </c>
      <c r="D7" s="650"/>
      <c r="E7" s="636"/>
      <c r="F7" s="640"/>
      <c r="G7" s="640"/>
      <c r="H7" s="640"/>
      <c r="I7" s="640"/>
      <c r="J7" s="640"/>
      <c r="K7" s="640"/>
      <c r="L7" s="640"/>
      <c r="M7" s="640"/>
      <c r="N7" s="640"/>
    </row>
    <row r="8" spans="1:14" x14ac:dyDescent="0.2">
      <c r="A8" s="647"/>
      <c r="B8" s="648" t="s">
        <v>585</v>
      </c>
      <c r="C8" s="651" t="s">
        <v>586</v>
      </c>
      <c r="D8" s="652">
        <v>3.4299999999999997E-2</v>
      </c>
      <c r="E8" s="636"/>
      <c r="F8" s="653" t="s">
        <v>587</v>
      </c>
      <c r="G8" s="654"/>
      <c r="H8" s="654"/>
      <c r="I8" s="654"/>
      <c r="J8" s="640"/>
      <c r="K8" s="655" t="s">
        <v>588</v>
      </c>
      <c r="L8" s="655"/>
      <c r="M8" s="655"/>
      <c r="N8" s="655"/>
    </row>
    <row r="9" spans="1:14" x14ac:dyDescent="0.2">
      <c r="A9" s="647"/>
      <c r="B9" s="648" t="s">
        <v>589</v>
      </c>
      <c r="C9" s="651" t="s">
        <v>590</v>
      </c>
      <c r="D9" s="652">
        <v>9.4000000000000004E-3</v>
      </c>
      <c r="E9" s="636"/>
      <c r="F9" s="656" t="s">
        <v>591</v>
      </c>
      <c r="G9" s="657" t="s">
        <v>592</v>
      </c>
      <c r="H9" s="657" t="s">
        <v>593</v>
      </c>
      <c r="I9" s="657" t="s">
        <v>594</v>
      </c>
      <c r="J9" s="640"/>
      <c r="K9" s="656" t="s">
        <v>591</v>
      </c>
      <c r="L9" s="657" t="s">
        <v>592</v>
      </c>
      <c r="M9" s="657" t="s">
        <v>593</v>
      </c>
      <c r="N9" s="657" t="s">
        <v>594</v>
      </c>
    </row>
    <row r="10" spans="1:14" x14ac:dyDescent="0.2">
      <c r="A10" s="647"/>
      <c r="B10" s="648" t="s">
        <v>595</v>
      </c>
      <c r="C10" s="651" t="s">
        <v>596</v>
      </c>
      <c r="D10" s="652">
        <v>0.01</v>
      </c>
      <c r="E10" s="636"/>
      <c r="F10" s="658" t="s">
        <v>597</v>
      </c>
      <c r="G10" s="659">
        <v>0.03</v>
      </c>
      <c r="H10" s="659">
        <v>0.04</v>
      </c>
      <c r="I10" s="659">
        <v>5.5E-2</v>
      </c>
      <c r="J10" s="640"/>
      <c r="K10" s="658" t="s">
        <v>597</v>
      </c>
      <c r="L10" s="659">
        <v>3.4299999999999997E-2</v>
      </c>
      <c r="M10" s="659">
        <v>4.9299999999999997E-2</v>
      </c>
      <c r="N10" s="659">
        <v>6.7100000000000007E-2</v>
      </c>
    </row>
    <row r="11" spans="1:14" x14ac:dyDescent="0.2">
      <c r="A11" s="641"/>
      <c r="B11" s="660"/>
      <c r="C11" s="661"/>
      <c r="D11" s="662">
        <f>SUM(D8:D10)</f>
        <v>5.3699999999999998E-2</v>
      </c>
      <c r="E11" s="636"/>
      <c r="F11" s="658" t="s">
        <v>598</v>
      </c>
      <c r="G11" s="659">
        <v>8.0000000000000002E-3</v>
      </c>
      <c r="H11" s="659">
        <v>8.0000000000000002E-3</v>
      </c>
      <c r="I11" s="659">
        <v>0.01</v>
      </c>
      <c r="J11" s="640"/>
      <c r="K11" s="658" t="s">
        <v>598</v>
      </c>
      <c r="L11" s="659">
        <v>2.8E-3</v>
      </c>
      <c r="M11" s="659">
        <v>4.8999999999999998E-3</v>
      </c>
      <c r="N11" s="659">
        <v>7.4999999999999997E-3</v>
      </c>
    </row>
    <row r="12" spans="1:14" x14ac:dyDescent="0.2">
      <c r="A12" s="641"/>
      <c r="B12" s="641"/>
      <c r="C12" s="641"/>
      <c r="D12" s="663"/>
      <c r="E12" s="636"/>
      <c r="F12" s="658" t="s">
        <v>599</v>
      </c>
      <c r="G12" s="659">
        <v>9.7000000000000003E-3</v>
      </c>
      <c r="H12" s="659">
        <v>1.2699999999999999E-2</v>
      </c>
      <c r="I12" s="659">
        <v>1.2699999999999999E-2</v>
      </c>
      <c r="J12" s="640"/>
      <c r="K12" s="658" t="s">
        <v>599</v>
      </c>
      <c r="L12" s="659">
        <v>0.01</v>
      </c>
      <c r="M12" s="659">
        <v>1.3899999999999999E-2</v>
      </c>
      <c r="N12" s="659">
        <v>1.7399999999999999E-2</v>
      </c>
    </row>
    <row r="13" spans="1:14" x14ac:dyDescent="0.2">
      <c r="A13" s="647"/>
      <c r="B13" s="664"/>
      <c r="C13" s="665" t="s">
        <v>600</v>
      </c>
      <c r="D13" s="666"/>
      <c r="E13" s="636"/>
      <c r="F13" s="658" t="s">
        <v>601</v>
      </c>
      <c r="G13" s="659">
        <v>5.8999999999999999E-3</v>
      </c>
      <c r="H13" s="659">
        <v>1.23E-2</v>
      </c>
      <c r="I13" s="659">
        <v>1.3899999999999999E-2</v>
      </c>
      <c r="J13" s="640"/>
      <c r="K13" s="658" t="s">
        <v>601</v>
      </c>
      <c r="L13" s="659">
        <v>9.4000000000000004E-3</v>
      </c>
      <c r="M13" s="659">
        <v>9.9000000000000008E-3</v>
      </c>
      <c r="N13" s="659">
        <v>1.17E-2</v>
      </c>
    </row>
    <row r="14" spans="1:14" x14ac:dyDescent="0.2">
      <c r="A14" s="647"/>
      <c r="B14" s="648" t="s">
        <v>602</v>
      </c>
      <c r="C14" s="651" t="s">
        <v>603</v>
      </c>
      <c r="D14" s="652">
        <v>2.8E-3</v>
      </c>
      <c r="E14" s="636"/>
      <c r="F14" s="658" t="s">
        <v>604</v>
      </c>
      <c r="G14" s="659">
        <v>6.1600000000000002E-2</v>
      </c>
      <c r="H14" s="659">
        <v>7.3999999999999996E-2</v>
      </c>
      <c r="I14" s="659">
        <v>8.9599999999999999E-2</v>
      </c>
      <c r="J14" s="640"/>
      <c r="K14" s="658" t="s">
        <v>604</v>
      </c>
      <c r="L14" s="659">
        <v>6.7400000000000002E-2</v>
      </c>
      <c r="M14" s="659">
        <v>8.0399999999999999E-2</v>
      </c>
      <c r="N14" s="659">
        <v>9.4E-2</v>
      </c>
    </row>
    <row r="15" spans="1:14" x14ac:dyDescent="0.2">
      <c r="A15" s="647"/>
      <c r="B15" s="648" t="s">
        <v>605</v>
      </c>
      <c r="C15" s="651" t="s">
        <v>604</v>
      </c>
      <c r="D15" s="652">
        <v>6.7400000000000002E-2</v>
      </c>
      <c r="E15" s="636"/>
      <c r="F15" s="658" t="s">
        <v>606</v>
      </c>
      <c r="G15" s="987" t="s">
        <v>607</v>
      </c>
      <c r="H15" s="988"/>
      <c r="I15" s="989"/>
      <c r="J15" s="640"/>
      <c r="K15" s="658" t="s">
        <v>606</v>
      </c>
      <c r="L15" s="987" t="s">
        <v>607</v>
      </c>
      <c r="M15" s="988"/>
      <c r="N15" s="989"/>
    </row>
    <row r="16" spans="1:14" x14ac:dyDescent="0.2">
      <c r="A16" s="647"/>
      <c r="B16" s="667"/>
      <c r="C16" s="661"/>
      <c r="D16" s="668">
        <f>SUM(D14:D15)</f>
        <v>7.0199999999999999E-2</v>
      </c>
      <c r="E16" s="636"/>
      <c r="F16" s="993" t="s">
        <v>608</v>
      </c>
      <c r="G16" s="640"/>
      <c r="H16" s="640"/>
      <c r="I16" s="640"/>
      <c r="J16" s="640"/>
      <c r="K16" s="993" t="s">
        <v>609</v>
      </c>
      <c r="L16" s="640"/>
      <c r="M16" s="640"/>
      <c r="N16" s="640"/>
    </row>
    <row r="17" spans="1:15" x14ac:dyDescent="0.2">
      <c r="A17" s="641"/>
      <c r="B17" s="641"/>
      <c r="C17" s="641"/>
      <c r="D17" s="663"/>
      <c r="E17" s="636"/>
      <c r="F17" s="994"/>
      <c r="G17" s="654"/>
      <c r="H17" s="654"/>
      <c r="I17" s="654"/>
      <c r="J17" s="640"/>
      <c r="K17" s="994"/>
      <c r="L17" s="654"/>
      <c r="M17" s="654"/>
      <c r="N17" s="654"/>
    </row>
    <row r="18" spans="1:15" x14ac:dyDescent="0.2">
      <c r="A18" s="639"/>
      <c r="B18" s="669" t="s">
        <v>610</v>
      </c>
      <c r="C18" s="670" t="s">
        <v>611</v>
      </c>
      <c r="D18" s="666"/>
      <c r="E18" s="636"/>
      <c r="F18" s="656" t="s">
        <v>591</v>
      </c>
      <c r="G18" s="657" t="s">
        <v>592</v>
      </c>
      <c r="H18" s="657" t="s">
        <v>593</v>
      </c>
      <c r="I18" s="657" t="s">
        <v>594</v>
      </c>
      <c r="J18" s="640"/>
      <c r="K18" s="656" t="s">
        <v>591</v>
      </c>
      <c r="L18" s="657" t="s">
        <v>592</v>
      </c>
      <c r="M18" s="657" t="s">
        <v>593</v>
      </c>
      <c r="N18" s="657" t="s">
        <v>594</v>
      </c>
    </row>
    <row r="19" spans="1:15" x14ac:dyDescent="0.2">
      <c r="A19" s="647"/>
      <c r="B19" s="648"/>
      <c r="C19" s="651" t="s">
        <v>612</v>
      </c>
      <c r="D19" s="652">
        <v>6.4999999999999997E-3</v>
      </c>
      <c r="E19" s="636"/>
      <c r="F19" s="658" t="s">
        <v>597</v>
      </c>
      <c r="G19" s="659">
        <v>3.7999999999999999E-2</v>
      </c>
      <c r="H19" s="659">
        <v>4.0099999999999997E-2</v>
      </c>
      <c r="I19" s="659">
        <v>4.6699999999999998E-2</v>
      </c>
      <c r="J19" s="640"/>
      <c r="K19" s="658" t="s">
        <v>597</v>
      </c>
      <c r="L19" s="659">
        <v>1.4999999999999999E-2</v>
      </c>
      <c r="M19" s="659">
        <v>3.4500000000000003E-2</v>
      </c>
      <c r="N19" s="659">
        <v>4.4900000000000002E-2</v>
      </c>
    </row>
    <row r="20" spans="1:15" x14ac:dyDescent="0.2">
      <c r="A20" s="647"/>
      <c r="B20" s="648"/>
      <c r="C20" s="651" t="s">
        <v>613</v>
      </c>
      <c r="D20" s="652">
        <v>0.03</v>
      </c>
      <c r="E20" s="636"/>
      <c r="F20" s="658" t="s">
        <v>598</v>
      </c>
      <c r="G20" s="659">
        <v>3.2000000000000002E-3</v>
      </c>
      <c r="H20" s="659">
        <v>4.0000000000000001E-3</v>
      </c>
      <c r="I20" s="659">
        <v>7.4000000000000003E-3</v>
      </c>
      <c r="J20" s="640"/>
      <c r="K20" s="658" t="s">
        <v>598</v>
      </c>
      <c r="L20" s="659">
        <v>3.0000000000000001E-3</v>
      </c>
      <c r="M20" s="659">
        <v>4.7999999999999996E-3</v>
      </c>
      <c r="N20" s="659">
        <v>8.2000000000000007E-3</v>
      </c>
    </row>
    <row r="21" spans="1:15" ht="15.75" customHeight="1" x14ac:dyDescent="0.2">
      <c r="A21" s="647"/>
      <c r="B21" s="648"/>
      <c r="C21" s="651" t="s">
        <v>614</v>
      </c>
      <c r="D21" s="652">
        <v>0.05</v>
      </c>
      <c r="E21" s="636"/>
      <c r="F21" s="658" t="s">
        <v>599</v>
      </c>
      <c r="G21" s="659">
        <v>5.0000000000000001E-3</v>
      </c>
      <c r="H21" s="659">
        <v>5.5999999999999999E-3</v>
      </c>
      <c r="I21" s="659">
        <v>9.7000000000000003E-3</v>
      </c>
      <c r="J21" s="654"/>
      <c r="K21" s="658" t="s">
        <v>599</v>
      </c>
      <c r="L21" s="659">
        <v>5.5999999999999999E-3</v>
      </c>
      <c r="M21" s="659">
        <v>8.5000000000000006E-3</v>
      </c>
      <c r="N21" s="659">
        <v>8.8999999999999999E-3</v>
      </c>
      <c r="O21" s="486" t="s">
        <v>615</v>
      </c>
    </row>
    <row r="22" spans="1:15" ht="15.75" customHeight="1" x14ac:dyDescent="0.2">
      <c r="A22" s="647"/>
      <c r="B22" s="671"/>
      <c r="C22" s="672" t="s">
        <v>616</v>
      </c>
      <c r="D22" s="673">
        <v>4.4999999999999998E-2</v>
      </c>
      <c r="E22" s="636"/>
      <c r="F22" s="658"/>
      <c r="G22" s="659"/>
      <c r="H22" s="659"/>
      <c r="I22" s="659"/>
      <c r="J22" s="640"/>
      <c r="K22" s="658"/>
      <c r="L22" s="659"/>
      <c r="M22" s="659"/>
      <c r="N22" s="659"/>
    </row>
    <row r="23" spans="1:15" ht="15.75" customHeight="1" x14ac:dyDescent="0.2">
      <c r="A23" s="647"/>
      <c r="B23" s="667"/>
      <c r="C23" s="674"/>
      <c r="D23" s="668">
        <f>SUM(D19:D22)</f>
        <v>0.13150000000000001</v>
      </c>
      <c r="E23" s="636"/>
      <c r="F23" s="658" t="s">
        <v>601</v>
      </c>
      <c r="G23" s="659">
        <v>1.0200000000000001E-2</v>
      </c>
      <c r="H23" s="659">
        <v>1.11E-2</v>
      </c>
      <c r="I23" s="659">
        <v>1.21E-2</v>
      </c>
      <c r="J23" s="640"/>
      <c r="K23" s="658" t="s">
        <v>601</v>
      </c>
      <c r="L23" s="659">
        <v>8.5000000000000006E-3</v>
      </c>
      <c r="M23" s="659">
        <v>8.5000000000000006E-3</v>
      </c>
      <c r="N23" s="659">
        <v>1.11E-2</v>
      </c>
    </row>
    <row r="24" spans="1:15" ht="15.75" customHeight="1" x14ac:dyDescent="0.2">
      <c r="A24" s="647"/>
      <c r="B24" s="647"/>
      <c r="C24" s="642"/>
      <c r="D24" s="663"/>
      <c r="E24" s="636"/>
      <c r="F24" s="658" t="s">
        <v>604</v>
      </c>
      <c r="G24" s="659">
        <v>6.6400000000000001E-2</v>
      </c>
      <c r="H24" s="659">
        <v>7.2999999999999995E-2</v>
      </c>
      <c r="I24" s="659">
        <v>8.6900000000000005E-2</v>
      </c>
      <c r="J24" s="640"/>
      <c r="K24" s="658" t="s">
        <v>604</v>
      </c>
      <c r="L24" s="659">
        <v>3.5000000000000003E-2</v>
      </c>
      <c r="M24" s="659">
        <v>5.11E-2</v>
      </c>
      <c r="N24" s="659">
        <v>6.2199999999999998E-2</v>
      </c>
    </row>
    <row r="25" spans="1:15" ht="15.75" customHeight="1" x14ac:dyDescent="0.2">
      <c r="A25" s="675"/>
      <c r="B25" s="649"/>
      <c r="C25" s="649" t="s">
        <v>617</v>
      </c>
      <c r="D25" s="676">
        <f>+ROUND(((((1+D8+D14+D10)*(1+D9)*(1+D15))/(1-D23))-1)*1,4)</f>
        <v>0.29899999999999999</v>
      </c>
      <c r="E25" s="636"/>
      <c r="F25" s="677" t="s">
        <v>606</v>
      </c>
      <c r="G25" s="987" t="s">
        <v>607</v>
      </c>
      <c r="H25" s="988"/>
      <c r="I25" s="989"/>
      <c r="J25" s="640"/>
      <c r="K25" s="658" t="s">
        <v>606</v>
      </c>
      <c r="L25" s="987" t="s">
        <v>607</v>
      </c>
      <c r="M25" s="988"/>
      <c r="N25" s="989"/>
    </row>
    <row r="26" spans="1:15" ht="15.75" customHeight="1" x14ac:dyDescent="0.25">
      <c r="A26" s="678"/>
      <c r="B26" s="678"/>
      <c r="C26" s="678"/>
      <c r="D26" s="642"/>
      <c r="E26" s="636"/>
      <c r="F26" s="640"/>
      <c r="G26" s="640"/>
      <c r="H26" s="640"/>
      <c r="I26" s="640"/>
      <c r="J26" s="640"/>
      <c r="K26" s="640"/>
      <c r="L26" s="640"/>
      <c r="M26" s="640"/>
      <c r="N26" s="640"/>
    </row>
    <row r="27" spans="1:15" ht="15.75" customHeight="1" x14ac:dyDescent="0.25">
      <c r="A27" s="679"/>
      <c r="B27" s="990"/>
      <c r="C27" s="991"/>
      <c r="D27" s="991"/>
      <c r="E27" s="636"/>
      <c r="F27" s="640" t="s">
        <v>618</v>
      </c>
      <c r="G27" s="640"/>
      <c r="H27" s="640"/>
      <c r="I27" s="640"/>
      <c r="J27" s="640"/>
      <c r="K27" s="640"/>
      <c r="L27" s="640"/>
      <c r="M27" s="640"/>
      <c r="N27" s="640"/>
    </row>
    <row r="28" spans="1:15" ht="15.75" customHeight="1" x14ac:dyDescent="0.25">
      <c r="A28" s="678"/>
      <c r="B28" s="992"/>
      <c r="C28" s="888"/>
      <c r="D28" s="888"/>
      <c r="E28" s="636"/>
      <c r="F28" s="640"/>
      <c r="G28" s="640"/>
      <c r="H28" s="640"/>
      <c r="I28" s="640"/>
      <c r="J28" s="640"/>
      <c r="K28" s="640"/>
      <c r="L28" s="640"/>
      <c r="M28" s="640"/>
      <c r="N28" s="640"/>
    </row>
    <row r="29" spans="1:15" ht="15.75" customHeight="1" x14ac:dyDescent="0.2"/>
    <row r="30" spans="1:15" ht="15.75" customHeight="1" x14ac:dyDescent="0.2"/>
    <row r="31" spans="1:15" ht="15.75" customHeight="1" x14ac:dyDescent="0.2"/>
    <row r="32" spans="1:15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0">
    <mergeCell ref="G25:I25"/>
    <mergeCell ref="L25:N25"/>
    <mergeCell ref="B27:D28"/>
    <mergeCell ref="B2:I2"/>
    <mergeCell ref="B3:I3"/>
    <mergeCell ref="B4:I4"/>
    <mergeCell ref="G15:I15"/>
    <mergeCell ref="L15:N15"/>
    <mergeCell ref="F16:F17"/>
    <mergeCell ref="K16:K17"/>
  </mergeCells>
  <pageMargins left="0.511811024" right="0.511811024" top="0.78740157499999996" bottom="0.78740157499999996" header="0" footer="0"/>
  <pageSetup paperSize="9" fitToHeight="0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M999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3" max="3" width="37.7109375" customWidth="1"/>
  </cols>
  <sheetData>
    <row r="1" spans="1:9" ht="12.75" x14ac:dyDescent="0.2">
      <c r="A1" s="680"/>
      <c r="B1" s="680"/>
      <c r="C1" s="292"/>
      <c r="D1" s="292"/>
      <c r="E1" s="292"/>
      <c r="F1" s="292"/>
      <c r="G1" s="292"/>
      <c r="H1" s="292"/>
      <c r="I1" s="681"/>
    </row>
    <row r="2" spans="1:9" ht="60" customHeight="1" x14ac:dyDescent="0.2">
      <c r="A2" s="680"/>
      <c r="B2" s="960"/>
      <c r="C2" s="883"/>
      <c r="D2" s="883"/>
      <c r="E2" s="883"/>
      <c r="F2" s="883"/>
      <c r="G2" s="883"/>
      <c r="H2" s="883"/>
      <c r="I2" s="885"/>
    </row>
    <row r="3" spans="1:9" ht="12.75" x14ac:dyDescent="0.2">
      <c r="A3" s="680"/>
      <c r="B3" s="899" t="s">
        <v>619</v>
      </c>
      <c r="C3" s="883"/>
      <c r="D3" s="883"/>
      <c r="E3" s="883"/>
      <c r="F3" s="883"/>
      <c r="G3" s="883"/>
      <c r="H3" s="883"/>
      <c r="I3" s="885"/>
    </row>
    <row r="4" spans="1:9" ht="12.75" x14ac:dyDescent="0.2">
      <c r="A4" s="680"/>
      <c r="B4" s="995" t="s">
        <v>620</v>
      </c>
      <c r="C4" s="883"/>
      <c r="D4" s="883"/>
      <c r="E4" s="883"/>
      <c r="F4" s="883"/>
      <c r="G4" s="883"/>
      <c r="H4" s="883"/>
      <c r="I4" s="885"/>
    </row>
    <row r="5" spans="1:9" ht="12.75" x14ac:dyDescent="0.2">
      <c r="A5" s="682"/>
      <c r="B5" s="996"/>
      <c r="C5" s="888"/>
      <c r="D5" s="888"/>
      <c r="E5" s="888"/>
      <c r="F5" s="888"/>
      <c r="G5" s="888"/>
      <c r="H5" s="888"/>
      <c r="I5" s="888"/>
    </row>
    <row r="6" spans="1:9" ht="12.75" x14ac:dyDescent="0.2">
      <c r="A6" s="682"/>
      <c r="B6" s="683" t="s">
        <v>1</v>
      </c>
      <c r="C6" s="683" t="s">
        <v>582</v>
      </c>
      <c r="D6" s="683" t="s">
        <v>621</v>
      </c>
      <c r="E6" s="683" t="s">
        <v>622</v>
      </c>
      <c r="F6" s="900" t="s">
        <v>623</v>
      </c>
      <c r="G6" s="883"/>
      <c r="H6" s="883"/>
      <c r="I6" s="684" t="s">
        <v>624</v>
      </c>
    </row>
    <row r="7" spans="1:9" ht="12.75" x14ac:dyDescent="0.2">
      <c r="A7" s="682"/>
      <c r="B7" s="685">
        <v>1</v>
      </c>
      <c r="C7" s="686" t="s">
        <v>181</v>
      </c>
      <c r="D7" s="685" t="s">
        <v>62</v>
      </c>
      <c r="E7" s="687">
        <v>1</v>
      </c>
      <c r="F7" s="685" t="s">
        <v>625</v>
      </c>
      <c r="G7" s="685" t="s">
        <v>626</v>
      </c>
      <c r="H7" s="685" t="s">
        <v>627</v>
      </c>
      <c r="I7" s="688">
        <v>70.099999999999994</v>
      </c>
    </row>
    <row r="8" spans="1:9" ht="12.75" x14ac:dyDescent="0.2">
      <c r="A8" s="682"/>
      <c r="B8" s="685">
        <v>2</v>
      </c>
      <c r="C8" s="686" t="s">
        <v>182</v>
      </c>
      <c r="D8" s="685" t="s">
        <v>62</v>
      </c>
      <c r="E8" s="687">
        <v>1</v>
      </c>
      <c r="F8" s="685" t="s">
        <v>628</v>
      </c>
      <c r="G8" s="685" t="s">
        <v>629</v>
      </c>
      <c r="H8" s="685" t="s">
        <v>630</v>
      </c>
      <c r="I8" s="688">
        <v>49.5</v>
      </c>
    </row>
    <row r="9" spans="1:9" ht="12.75" x14ac:dyDescent="0.2">
      <c r="A9" s="682"/>
      <c r="B9" s="685">
        <v>3</v>
      </c>
      <c r="C9" s="686" t="s">
        <v>226</v>
      </c>
      <c r="D9" s="685" t="s">
        <v>631</v>
      </c>
      <c r="E9" s="687">
        <v>1</v>
      </c>
      <c r="F9" s="685" t="s">
        <v>632</v>
      </c>
      <c r="G9" s="685" t="s">
        <v>633</v>
      </c>
      <c r="H9" s="685" t="s">
        <v>634</v>
      </c>
      <c r="I9" s="688">
        <v>42.25</v>
      </c>
    </row>
    <row r="10" spans="1:9" ht="12.75" x14ac:dyDescent="0.2">
      <c r="A10" s="682"/>
      <c r="B10" s="685">
        <v>4</v>
      </c>
      <c r="C10" s="689" t="s">
        <v>635</v>
      </c>
      <c r="D10" s="685" t="s">
        <v>631</v>
      </c>
      <c r="E10" s="687">
        <v>1</v>
      </c>
      <c r="F10" s="685" t="s">
        <v>636</v>
      </c>
      <c r="G10" s="685" t="s">
        <v>637</v>
      </c>
      <c r="H10" s="685" t="s">
        <v>638</v>
      </c>
      <c r="I10" s="688">
        <v>88.73</v>
      </c>
    </row>
    <row r="11" spans="1:9" ht="12.75" x14ac:dyDescent="0.2">
      <c r="A11" s="682"/>
      <c r="B11" s="685">
        <v>5</v>
      </c>
      <c r="C11" s="686" t="s">
        <v>118</v>
      </c>
      <c r="D11" s="685" t="s">
        <v>62</v>
      </c>
      <c r="E11" s="687">
        <v>1</v>
      </c>
      <c r="F11" s="687" t="s">
        <v>639</v>
      </c>
      <c r="G11" s="690" t="s">
        <v>640</v>
      </c>
      <c r="H11" s="690" t="s">
        <v>641</v>
      </c>
      <c r="I11" s="688">
        <v>19.559999999999999</v>
      </c>
    </row>
    <row r="12" spans="1:9" ht="12.75" x14ac:dyDescent="0.2">
      <c r="A12" s="682"/>
      <c r="B12" s="685">
        <v>6</v>
      </c>
      <c r="C12" s="686" t="s">
        <v>227</v>
      </c>
      <c r="D12" s="685" t="s">
        <v>62</v>
      </c>
      <c r="E12" s="687">
        <v>1</v>
      </c>
      <c r="F12" s="687" t="s">
        <v>642</v>
      </c>
      <c r="G12" s="690" t="s">
        <v>643</v>
      </c>
      <c r="H12" s="690" t="s">
        <v>644</v>
      </c>
      <c r="I12" s="688">
        <v>33.42</v>
      </c>
    </row>
    <row r="13" spans="1:9" ht="12.75" x14ac:dyDescent="0.2">
      <c r="A13" s="682"/>
      <c r="B13" s="685">
        <v>7</v>
      </c>
      <c r="C13" s="686" t="s">
        <v>229</v>
      </c>
      <c r="D13" s="685" t="s">
        <v>62</v>
      </c>
      <c r="E13" s="687">
        <v>1</v>
      </c>
      <c r="F13" s="687" t="s">
        <v>634</v>
      </c>
      <c r="G13" s="690" t="s">
        <v>645</v>
      </c>
      <c r="H13" s="690" t="s">
        <v>646</v>
      </c>
      <c r="I13" s="688">
        <v>38.11</v>
      </c>
    </row>
    <row r="14" spans="1:9" ht="12.75" x14ac:dyDescent="0.2">
      <c r="A14" s="682"/>
      <c r="B14" s="685">
        <v>8</v>
      </c>
      <c r="C14" s="686" t="s">
        <v>230</v>
      </c>
      <c r="D14" s="685" t="s">
        <v>631</v>
      </c>
      <c r="E14" s="687">
        <v>1</v>
      </c>
      <c r="F14" s="687" t="s">
        <v>647</v>
      </c>
      <c r="G14" s="690" t="s">
        <v>648</v>
      </c>
      <c r="H14" s="690" t="s">
        <v>649</v>
      </c>
      <c r="I14" s="688">
        <v>18.829999999999998</v>
      </c>
    </row>
    <row r="15" spans="1:9" ht="12.75" x14ac:dyDescent="0.2">
      <c r="A15" s="682"/>
      <c r="B15" s="685">
        <v>9</v>
      </c>
      <c r="C15" s="686" t="s">
        <v>253</v>
      </c>
      <c r="D15" s="685" t="s">
        <v>62</v>
      </c>
      <c r="E15" s="687">
        <v>1</v>
      </c>
      <c r="F15" s="687" t="s">
        <v>650</v>
      </c>
      <c r="G15" s="690" t="s">
        <v>651</v>
      </c>
      <c r="H15" s="690" t="s">
        <v>652</v>
      </c>
      <c r="I15" s="688">
        <v>32.630000000000003</v>
      </c>
    </row>
    <row r="16" spans="1:9" ht="12.75" x14ac:dyDescent="0.2">
      <c r="A16" s="682"/>
      <c r="B16" s="685">
        <v>10</v>
      </c>
      <c r="C16" s="686" t="s">
        <v>262</v>
      </c>
      <c r="D16" s="685" t="s">
        <v>62</v>
      </c>
      <c r="E16" s="687">
        <v>1</v>
      </c>
      <c r="F16" s="687" t="s">
        <v>653</v>
      </c>
      <c r="G16" s="690" t="s">
        <v>654</v>
      </c>
      <c r="H16" s="690" t="s">
        <v>655</v>
      </c>
      <c r="I16" s="688">
        <v>157.69</v>
      </c>
    </row>
    <row r="17" spans="1:9" ht="12.75" x14ac:dyDescent="0.2">
      <c r="A17" s="682"/>
      <c r="B17" s="685">
        <v>11</v>
      </c>
      <c r="C17" s="686" t="s">
        <v>263</v>
      </c>
      <c r="D17" s="685" t="s">
        <v>656</v>
      </c>
      <c r="E17" s="687">
        <v>1</v>
      </c>
      <c r="F17" s="687" t="s">
        <v>657</v>
      </c>
      <c r="G17" s="690" t="s">
        <v>658</v>
      </c>
      <c r="H17" s="690" t="s">
        <v>659</v>
      </c>
      <c r="I17" s="688">
        <v>176.67</v>
      </c>
    </row>
    <row r="18" spans="1:9" ht="12.75" x14ac:dyDescent="0.2">
      <c r="A18" s="682"/>
      <c r="B18" s="685">
        <v>12</v>
      </c>
      <c r="C18" s="686" t="s">
        <v>660</v>
      </c>
      <c r="D18" s="685" t="s">
        <v>62</v>
      </c>
      <c r="E18" s="687">
        <v>1</v>
      </c>
      <c r="F18" s="687" t="s">
        <v>661</v>
      </c>
      <c r="G18" s="690" t="s">
        <v>662</v>
      </c>
      <c r="H18" s="690" t="s">
        <v>663</v>
      </c>
      <c r="I18" s="688">
        <v>912.33</v>
      </c>
    </row>
    <row r="19" spans="1:9" ht="12.75" x14ac:dyDescent="0.2">
      <c r="A19" s="682"/>
      <c r="B19" s="685">
        <v>13</v>
      </c>
      <c r="C19" s="686" t="s">
        <v>664</v>
      </c>
      <c r="D19" s="685" t="s">
        <v>62</v>
      </c>
      <c r="E19" s="687">
        <v>1</v>
      </c>
      <c r="F19" s="691" t="s">
        <v>665</v>
      </c>
      <c r="G19" s="692" t="s">
        <v>666</v>
      </c>
      <c r="H19" s="692" t="s">
        <v>667</v>
      </c>
      <c r="I19" s="688">
        <v>5.39</v>
      </c>
    </row>
    <row r="20" spans="1:9" ht="12.75" x14ac:dyDescent="0.2">
      <c r="A20" s="682"/>
      <c r="B20" s="685">
        <v>14</v>
      </c>
      <c r="C20" s="686" t="s">
        <v>668</v>
      </c>
      <c r="D20" s="685" t="s">
        <v>669</v>
      </c>
      <c r="E20" s="687">
        <v>1</v>
      </c>
      <c r="F20" s="691" t="s">
        <v>670</v>
      </c>
      <c r="G20" s="692" t="s">
        <v>671</v>
      </c>
      <c r="H20" s="692" t="s">
        <v>652</v>
      </c>
      <c r="I20" s="688">
        <v>28.28</v>
      </c>
    </row>
    <row r="21" spans="1:9" ht="15.75" customHeight="1" x14ac:dyDescent="0.2">
      <c r="A21" s="682"/>
      <c r="B21" s="685">
        <v>15</v>
      </c>
      <c r="C21" s="686" t="s">
        <v>672</v>
      </c>
      <c r="D21" s="685" t="s">
        <v>669</v>
      </c>
      <c r="E21" s="687">
        <v>1</v>
      </c>
      <c r="F21" s="691" t="s">
        <v>673</v>
      </c>
      <c r="G21" s="692" t="s">
        <v>674</v>
      </c>
      <c r="H21" s="692" t="s">
        <v>675</v>
      </c>
      <c r="I21" s="688">
        <v>34.86</v>
      </c>
    </row>
    <row r="22" spans="1:9" ht="15.75" customHeight="1" x14ac:dyDescent="0.2">
      <c r="A22" s="682"/>
      <c r="B22" s="685">
        <v>16</v>
      </c>
      <c r="C22" s="686" t="s">
        <v>676</v>
      </c>
      <c r="D22" s="693" t="s">
        <v>62</v>
      </c>
      <c r="E22" s="687">
        <v>1</v>
      </c>
      <c r="F22" s="687" t="s">
        <v>677</v>
      </c>
      <c r="G22" s="690" t="s">
        <v>652</v>
      </c>
      <c r="H22" s="690" t="s">
        <v>678</v>
      </c>
      <c r="I22" s="688">
        <v>32.97</v>
      </c>
    </row>
    <row r="23" spans="1:9" ht="15.75" customHeight="1" x14ac:dyDescent="0.2">
      <c r="A23" s="682"/>
      <c r="B23" s="685">
        <v>17</v>
      </c>
      <c r="C23" s="686" t="s">
        <v>284</v>
      </c>
      <c r="D23" s="685" t="s">
        <v>669</v>
      </c>
      <c r="E23" s="687">
        <v>1</v>
      </c>
      <c r="F23" s="687" t="s">
        <v>679</v>
      </c>
      <c r="G23" s="690" t="s">
        <v>680</v>
      </c>
      <c r="H23" s="690" t="s">
        <v>681</v>
      </c>
      <c r="I23" s="688">
        <v>95.37</v>
      </c>
    </row>
    <row r="24" spans="1:9" ht="15.75" customHeight="1" x14ac:dyDescent="0.2">
      <c r="A24" s="682"/>
      <c r="B24" s="685">
        <v>18</v>
      </c>
      <c r="C24" s="686" t="s">
        <v>682</v>
      </c>
      <c r="D24" s="685" t="s">
        <v>62</v>
      </c>
      <c r="E24" s="687">
        <v>1</v>
      </c>
      <c r="F24" s="687" t="s">
        <v>683</v>
      </c>
      <c r="G24" s="690" t="s">
        <v>647</v>
      </c>
      <c r="H24" s="690" t="s">
        <v>684</v>
      </c>
      <c r="I24" s="688">
        <v>8.8000000000000007</v>
      </c>
    </row>
    <row r="25" spans="1:9" ht="15.75" customHeight="1" x14ac:dyDescent="0.2">
      <c r="A25" s="682"/>
      <c r="B25" s="685">
        <v>19</v>
      </c>
      <c r="C25" s="686" t="s">
        <v>254</v>
      </c>
      <c r="D25" s="685" t="s">
        <v>62</v>
      </c>
      <c r="E25" s="687">
        <v>1</v>
      </c>
      <c r="F25" s="687" t="s">
        <v>628</v>
      </c>
      <c r="G25" s="690" t="s">
        <v>685</v>
      </c>
      <c r="H25" s="690" t="s">
        <v>686</v>
      </c>
      <c r="I25" s="688">
        <v>54.27</v>
      </c>
    </row>
    <row r="26" spans="1:9" ht="15.75" customHeight="1" x14ac:dyDescent="0.2">
      <c r="A26" s="682"/>
      <c r="B26" s="685">
        <v>20</v>
      </c>
      <c r="C26" s="686" t="s">
        <v>687</v>
      </c>
      <c r="D26" s="685" t="s">
        <v>62</v>
      </c>
      <c r="E26" s="687">
        <v>1</v>
      </c>
      <c r="F26" s="687" t="s">
        <v>688</v>
      </c>
      <c r="G26" s="690" t="s">
        <v>689</v>
      </c>
      <c r="H26" s="690" t="s">
        <v>690</v>
      </c>
      <c r="I26" s="688">
        <v>1741.82</v>
      </c>
    </row>
    <row r="27" spans="1:9" ht="15.75" customHeight="1" x14ac:dyDescent="0.2">
      <c r="A27" s="682"/>
      <c r="B27" s="685">
        <v>21</v>
      </c>
      <c r="C27" s="686" t="s">
        <v>691</v>
      </c>
      <c r="D27" s="685" t="s">
        <v>62</v>
      </c>
      <c r="E27" s="687">
        <v>1</v>
      </c>
      <c r="F27" s="687" t="s">
        <v>692</v>
      </c>
      <c r="G27" s="690" t="s">
        <v>693</v>
      </c>
      <c r="H27" s="690" t="s">
        <v>694</v>
      </c>
      <c r="I27" s="688">
        <v>261.83</v>
      </c>
    </row>
    <row r="28" spans="1:9" ht="15.75" customHeight="1" x14ac:dyDescent="0.2">
      <c r="A28" s="682"/>
      <c r="B28" s="685">
        <v>22</v>
      </c>
      <c r="C28" s="686" t="s">
        <v>252</v>
      </c>
      <c r="D28" s="685" t="s">
        <v>62</v>
      </c>
      <c r="E28" s="687">
        <v>1</v>
      </c>
      <c r="F28" s="687" t="s">
        <v>695</v>
      </c>
      <c r="G28" s="690" t="s">
        <v>628</v>
      </c>
      <c r="H28" s="690" t="s">
        <v>696</v>
      </c>
      <c r="I28" s="688">
        <v>56.43</v>
      </c>
    </row>
    <row r="29" spans="1:9" ht="15.75" customHeight="1" x14ac:dyDescent="0.2">
      <c r="A29" s="682"/>
      <c r="B29" s="685">
        <v>23</v>
      </c>
      <c r="C29" s="686" t="s">
        <v>245</v>
      </c>
      <c r="D29" s="685" t="s">
        <v>62</v>
      </c>
      <c r="E29" s="687">
        <v>1</v>
      </c>
      <c r="F29" s="687" t="s">
        <v>697</v>
      </c>
      <c r="G29" s="690" t="s">
        <v>698</v>
      </c>
      <c r="H29" s="690" t="s">
        <v>699</v>
      </c>
      <c r="I29" s="688">
        <v>74.5</v>
      </c>
    </row>
    <row r="30" spans="1:9" ht="15.75" customHeight="1" x14ac:dyDescent="0.2">
      <c r="A30" s="682"/>
      <c r="B30" s="685">
        <v>24</v>
      </c>
      <c r="C30" s="686" t="s">
        <v>248</v>
      </c>
      <c r="D30" s="685" t="s">
        <v>62</v>
      </c>
      <c r="E30" s="687">
        <v>1</v>
      </c>
      <c r="F30" s="687" t="s">
        <v>640</v>
      </c>
      <c r="G30" s="690" t="s">
        <v>700</v>
      </c>
      <c r="H30" s="690" t="s">
        <v>642</v>
      </c>
      <c r="I30" s="688">
        <v>28.88</v>
      </c>
    </row>
    <row r="31" spans="1:9" ht="15.75" customHeight="1" x14ac:dyDescent="0.2">
      <c r="A31" s="682"/>
      <c r="B31" s="685">
        <v>25</v>
      </c>
      <c r="C31" s="686" t="s">
        <v>255</v>
      </c>
      <c r="D31" s="685" t="s">
        <v>62</v>
      </c>
      <c r="E31" s="687">
        <v>1</v>
      </c>
      <c r="F31" s="687" t="s">
        <v>701</v>
      </c>
      <c r="G31" s="690" t="s">
        <v>702</v>
      </c>
      <c r="H31" s="690" t="s">
        <v>703</v>
      </c>
      <c r="I31" s="688">
        <v>20.74</v>
      </c>
    </row>
    <row r="32" spans="1:9" ht="15.75" customHeight="1" x14ac:dyDescent="0.2">
      <c r="A32" s="682"/>
      <c r="B32" s="685">
        <v>26</v>
      </c>
      <c r="C32" s="686" t="s">
        <v>704</v>
      </c>
      <c r="D32" s="685" t="s">
        <v>62</v>
      </c>
      <c r="E32" s="687">
        <v>1</v>
      </c>
      <c r="F32" s="687" t="s">
        <v>705</v>
      </c>
      <c r="G32" s="690" t="s">
        <v>706</v>
      </c>
      <c r="H32" s="690" t="s">
        <v>699</v>
      </c>
      <c r="I32" s="688">
        <v>66.2</v>
      </c>
    </row>
    <row r="33" spans="1:13" ht="15.75" customHeight="1" x14ac:dyDescent="0.2">
      <c r="A33" s="682"/>
      <c r="B33" s="685">
        <v>27</v>
      </c>
      <c r="C33" s="686" t="s">
        <v>707</v>
      </c>
      <c r="D33" s="685" t="s">
        <v>50</v>
      </c>
      <c r="E33" s="687">
        <v>1</v>
      </c>
      <c r="F33" s="687" t="s">
        <v>708</v>
      </c>
      <c r="G33" s="690" t="s">
        <v>709</v>
      </c>
      <c r="H33" s="690" t="s">
        <v>710</v>
      </c>
      <c r="I33" s="688">
        <v>5.0999999999999996</v>
      </c>
    </row>
    <row r="34" spans="1:13" ht="15.75" customHeight="1" x14ac:dyDescent="0.2">
      <c r="A34" s="682"/>
      <c r="B34" s="685">
        <v>28</v>
      </c>
      <c r="C34" s="686" t="s">
        <v>228</v>
      </c>
      <c r="D34" s="685" t="s">
        <v>62</v>
      </c>
      <c r="E34" s="687">
        <v>1</v>
      </c>
      <c r="F34" s="687" t="s">
        <v>629</v>
      </c>
      <c r="G34" s="690" t="s">
        <v>711</v>
      </c>
      <c r="H34" s="690" t="s">
        <v>712</v>
      </c>
      <c r="I34" s="688">
        <v>39.270000000000003</v>
      </c>
    </row>
    <row r="35" spans="1:13" ht="15.75" customHeight="1" x14ac:dyDescent="0.2">
      <c r="A35" s="682"/>
      <c r="B35" s="685">
        <v>29</v>
      </c>
      <c r="C35" s="686" t="s">
        <v>713</v>
      </c>
      <c r="D35" s="685" t="s">
        <v>62</v>
      </c>
      <c r="E35" s="687">
        <v>1</v>
      </c>
      <c r="F35" s="687" t="s">
        <v>714</v>
      </c>
      <c r="G35" s="690" t="s">
        <v>715</v>
      </c>
      <c r="H35" s="690" t="s">
        <v>716</v>
      </c>
      <c r="I35" s="688">
        <v>49.11</v>
      </c>
    </row>
    <row r="36" spans="1:13" ht="15.75" customHeight="1" x14ac:dyDescent="0.2">
      <c r="A36" s="682"/>
      <c r="B36" s="685">
        <v>30</v>
      </c>
      <c r="C36" s="686" t="s">
        <v>717</v>
      </c>
      <c r="D36" s="685" t="s">
        <v>62</v>
      </c>
      <c r="E36" s="687">
        <v>1</v>
      </c>
      <c r="F36" s="687" t="s">
        <v>718</v>
      </c>
      <c r="G36" s="690" t="s">
        <v>719</v>
      </c>
      <c r="H36" s="690" t="s">
        <v>720</v>
      </c>
      <c r="I36" s="688">
        <v>1587.33</v>
      </c>
    </row>
    <row r="37" spans="1:13" ht="15.75" customHeight="1" x14ac:dyDescent="0.2">
      <c r="A37" s="682"/>
      <c r="B37" s="685">
        <v>31</v>
      </c>
      <c r="C37" s="686" t="s">
        <v>721</v>
      </c>
      <c r="D37" s="685" t="s">
        <v>62</v>
      </c>
      <c r="E37" s="687">
        <v>1</v>
      </c>
      <c r="F37" s="687" t="s">
        <v>722</v>
      </c>
      <c r="G37" s="690" t="s">
        <v>670</v>
      </c>
      <c r="H37" s="690" t="s">
        <v>723</v>
      </c>
      <c r="I37" s="688">
        <v>26.16</v>
      </c>
      <c r="M37" s="684" t="s">
        <v>624</v>
      </c>
    </row>
    <row r="38" spans="1:13" ht="15.75" customHeight="1" x14ac:dyDescent="0.2">
      <c r="A38" s="682"/>
      <c r="B38" s="685">
        <v>32</v>
      </c>
      <c r="C38" s="686" t="s">
        <v>724</v>
      </c>
      <c r="D38" s="685" t="s">
        <v>62</v>
      </c>
      <c r="E38" s="687">
        <v>1</v>
      </c>
      <c r="F38" s="690">
        <v>6000</v>
      </c>
      <c r="G38" s="690">
        <v>5540</v>
      </c>
      <c r="H38" s="690">
        <v>5795</v>
      </c>
      <c r="I38" s="688">
        <v>6800</v>
      </c>
      <c r="J38" s="690">
        <v>6940</v>
      </c>
      <c r="K38" s="690">
        <v>6350</v>
      </c>
      <c r="L38" s="690">
        <v>6090</v>
      </c>
      <c r="M38" s="690">
        <f t="shared" ref="M38:M39" si="0">AVERAGE(F38:L38)</f>
        <v>6216.4285714285716</v>
      </c>
    </row>
    <row r="39" spans="1:13" ht="15.75" customHeight="1" x14ac:dyDescent="0.2">
      <c r="A39" s="682"/>
      <c r="B39" s="685">
        <v>33</v>
      </c>
      <c r="C39" s="686" t="s">
        <v>725</v>
      </c>
      <c r="D39" s="685" t="s">
        <v>62</v>
      </c>
      <c r="E39" s="687">
        <v>1</v>
      </c>
      <c r="F39" s="690">
        <v>385</v>
      </c>
      <c r="G39" s="690">
        <v>375</v>
      </c>
      <c r="H39" s="690">
        <v>380</v>
      </c>
      <c r="I39" s="688">
        <v>375.99</v>
      </c>
      <c r="J39" s="690">
        <v>444.9</v>
      </c>
      <c r="K39" s="690">
        <v>377</v>
      </c>
      <c r="L39" s="690">
        <v>388.75</v>
      </c>
      <c r="M39" s="690">
        <f t="shared" si="0"/>
        <v>389.52</v>
      </c>
    </row>
    <row r="40" spans="1:13" ht="15.75" customHeight="1" x14ac:dyDescent="0.2">
      <c r="A40" s="694"/>
      <c r="B40" s="694"/>
      <c r="C40" s="694"/>
      <c r="D40" s="694"/>
      <c r="E40" s="694"/>
      <c r="F40" s="694"/>
      <c r="G40" s="694"/>
      <c r="H40" s="694"/>
      <c r="I40" s="682"/>
    </row>
    <row r="41" spans="1:13" ht="15.75" customHeight="1" x14ac:dyDescent="0.2">
      <c r="A41" s="695"/>
      <c r="B41" s="683" t="s">
        <v>1</v>
      </c>
      <c r="C41" s="683" t="s">
        <v>726</v>
      </c>
      <c r="D41" s="683" t="s">
        <v>3</v>
      </c>
      <c r="E41" s="683" t="s">
        <v>622</v>
      </c>
      <c r="F41" s="900" t="s">
        <v>620</v>
      </c>
      <c r="G41" s="883"/>
      <c r="H41" s="883"/>
      <c r="I41" s="684" t="s">
        <v>727</v>
      </c>
    </row>
    <row r="42" spans="1:13" ht="15.75" customHeight="1" x14ac:dyDescent="0.2">
      <c r="A42" s="696"/>
      <c r="B42" s="697">
        <v>5</v>
      </c>
      <c r="C42" s="698" t="s">
        <v>728</v>
      </c>
      <c r="D42" s="697" t="s">
        <v>62</v>
      </c>
      <c r="E42" s="687">
        <v>1</v>
      </c>
      <c r="F42" s="697" t="s">
        <v>729</v>
      </c>
      <c r="G42" s="697" t="s">
        <v>730</v>
      </c>
      <c r="H42" s="697" t="s">
        <v>731</v>
      </c>
      <c r="I42" s="688">
        <v>642500</v>
      </c>
    </row>
    <row r="43" spans="1:13" ht="15.75" customHeight="1" x14ac:dyDescent="0.2">
      <c r="A43" s="696"/>
      <c r="B43" s="697">
        <v>6</v>
      </c>
      <c r="C43" s="698" t="s">
        <v>732</v>
      </c>
      <c r="D43" s="697" t="s">
        <v>62</v>
      </c>
      <c r="E43" s="697">
        <v>1</v>
      </c>
      <c r="F43" s="697" t="s">
        <v>98</v>
      </c>
      <c r="G43" s="697" t="s">
        <v>98</v>
      </c>
      <c r="H43" s="697" t="s">
        <v>98</v>
      </c>
      <c r="I43" s="688">
        <f>458600</f>
        <v>458600</v>
      </c>
    </row>
    <row r="44" spans="1:13" ht="15.75" customHeight="1" x14ac:dyDescent="0.2">
      <c r="A44" s="696"/>
      <c r="B44" s="697">
        <v>7</v>
      </c>
      <c r="C44" s="698" t="s">
        <v>733</v>
      </c>
      <c r="D44" s="697" t="s">
        <v>62</v>
      </c>
      <c r="E44" s="687">
        <v>1</v>
      </c>
      <c r="F44" s="697" t="s">
        <v>98</v>
      </c>
      <c r="G44" s="697" t="s">
        <v>98</v>
      </c>
      <c r="H44" s="697" t="s">
        <v>98</v>
      </c>
      <c r="I44" s="688">
        <v>458600</v>
      </c>
    </row>
    <row r="45" spans="1:13" ht="15.75" customHeight="1" x14ac:dyDescent="0.2">
      <c r="A45" s="696"/>
      <c r="B45" s="697">
        <v>8</v>
      </c>
      <c r="C45" s="698" t="s">
        <v>734</v>
      </c>
      <c r="D45" s="697" t="s">
        <v>62</v>
      </c>
      <c r="E45" s="687">
        <v>1</v>
      </c>
      <c r="F45" s="697" t="s">
        <v>735</v>
      </c>
      <c r="G45" s="697" t="s">
        <v>736</v>
      </c>
      <c r="H45" s="697" t="s">
        <v>737</v>
      </c>
      <c r="I45" s="688">
        <v>2066.9899999999998</v>
      </c>
    </row>
    <row r="46" spans="1:13" ht="15.75" customHeight="1" x14ac:dyDescent="0.2">
      <c r="A46" s="699"/>
      <c r="B46" s="697">
        <v>9</v>
      </c>
      <c r="C46" s="698" t="s">
        <v>458</v>
      </c>
      <c r="D46" s="697" t="s">
        <v>62</v>
      </c>
      <c r="E46" s="687">
        <v>1</v>
      </c>
      <c r="F46" s="697" t="s">
        <v>738</v>
      </c>
      <c r="G46" s="697" t="s">
        <v>739</v>
      </c>
      <c r="H46" s="697" t="s">
        <v>740</v>
      </c>
      <c r="I46" s="688">
        <v>1936.67</v>
      </c>
    </row>
    <row r="47" spans="1:13" ht="15.75" customHeight="1" x14ac:dyDescent="0.2">
      <c r="A47" s="699"/>
      <c r="B47" s="697">
        <v>10</v>
      </c>
      <c r="C47" s="698" t="s">
        <v>457</v>
      </c>
      <c r="D47" s="697" t="s">
        <v>62</v>
      </c>
      <c r="E47" s="687">
        <v>1</v>
      </c>
      <c r="F47" s="697" t="s">
        <v>741</v>
      </c>
      <c r="G47" s="697" t="s">
        <v>742</v>
      </c>
      <c r="H47" s="697" t="s">
        <v>743</v>
      </c>
      <c r="I47" s="688">
        <v>3029.67</v>
      </c>
    </row>
    <row r="48" spans="1:13" ht="15.75" customHeight="1" x14ac:dyDescent="0.2">
      <c r="A48" s="699"/>
      <c r="B48" s="697">
        <v>11</v>
      </c>
      <c r="C48" s="698" t="s">
        <v>744</v>
      </c>
      <c r="D48" s="697" t="s">
        <v>62</v>
      </c>
      <c r="E48" s="687">
        <v>1</v>
      </c>
      <c r="F48" s="697" t="s">
        <v>745</v>
      </c>
      <c r="G48" s="697" t="s">
        <v>746</v>
      </c>
      <c r="H48" s="697" t="s">
        <v>747</v>
      </c>
      <c r="I48" s="688">
        <v>2701.99</v>
      </c>
    </row>
    <row r="49" spans="1:9" ht="15.75" customHeight="1" x14ac:dyDescent="0.2">
      <c r="A49" s="699"/>
      <c r="B49" s="697">
        <v>12</v>
      </c>
      <c r="C49" s="700" t="s">
        <v>363</v>
      </c>
      <c r="D49" s="701" t="s">
        <v>748</v>
      </c>
      <c r="E49" s="702">
        <v>1</v>
      </c>
      <c r="F49" s="688">
        <v>1783000</v>
      </c>
      <c r="G49" s="688">
        <v>1200000</v>
      </c>
      <c r="H49" s="688" t="s">
        <v>98</v>
      </c>
      <c r="I49" s="688">
        <f>(F49+G49)/2</f>
        <v>1491500</v>
      </c>
    </row>
    <row r="50" spans="1:9" ht="15.75" customHeight="1" x14ac:dyDescent="0.2">
      <c r="A50" s="699"/>
      <c r="B50" s="683" t="s">
        <v>1</v>
      </c>
      <c r="C50" s="683" t="s">
        <v>749</v>
      </c>
      <c r="D50" s="683" t="s">
        <v>3</v>
      </c>
      <c r="E50" s="683" t="s">
        <v>622</v>
      </c>
      <c r="F50" s="900" t="s">
        <v>620</v>
      </c>
      <c r="G50" s="883"/>
      <c r="H50" s="883"/>
      <c r="I50" s="684" t="s">
        <v>750</v>
      </c>
    </row>
    <row r="51" spans="1:9" ht="15.75" customHeight="1" x14ac:dyDescent="0.2">
      <c r="A51" s="699"/>
      <c r="B51" s="697">
        <v>1</v>
      </c>
      <c r="C51" s="698" t="s">
        <v>751</v>
      </c>
      <c r="D51" s="697" t="s">
        <v>752</v>
      </c>
      <c r="E51" s="687">
        <v>1</v>
      </c>
      <c r="F51" s="697" t="s">
        <v>753</v>
      </c>
      <c r="G51" s="697" t="s">
        <v>754</v>
      </c>
      <c r="H51" s="697" t="s">
        <v>755</v>
      </c>
      <c r="I51" s="688">
        <v>236.97</v>
      </c>
    </row>
    <row r="52" spans="1:9" ht="15.75" customHeight="1" x14ac:dyDescent="0.2">
      <c r="A52" s="699"/>
      <c r="B52" s="697">
        <v>2</v>
      </c>
      <c r="C52" s="698" t="s">
        <v>756</v>
      </c>
      <c r="D52" s="697" t="s">
        <v>62</v>
      </c>
      <c r="E52" s="687">
        <v>1</v>
      </c>
      <c r="F52" s="697" t="s">
        <v>692</v>
      </c>
      <c r="G52" s="697" t="s">
        <v>757</v>
      </c>
      <c r="H52" s="697" t="s">
        <v>758</v>
      </c>
      <c r="I52" s="688">
        <v>286.67</v>
      </c>
    </row>
    <row r="53" spans="1:9" ht="15.75" customHeight="1" x14ac:dyDescent="0.2">
      <c r="A53" s="696"/>
      <c r="B53" s="697">
        <v>3</v>
      </c>
      <c r="C53" s="698" t="s">
        <v>534</v>
      </c>
      <c r="D53" s="697" t="s">
        <v>759</v>
      </c>
      <c r="E53" s="687">
        <v>1</v>
      </c>
      <c r="F53" s="697" t="s">
        <v>760</v>
      </c>
      <c r="G53" s="697" t="s">
        <v>761</v>
      </c>
      <c r="H53" s="697" t="s">
        <v>762</v>
      </c>
      <c r="I53" s="688">
        <v>211.78</v>
      </c>
    </row>
    <row r="54" spans="1:9" ht="15.75" customHeight="1" x14ac:dyDescent="0.2">
      <c r="A54" s="696"/>
      <c r="B54" s="697">
        <v>4</v>
      </c>
      <c r="C54" s="698" t="s">
        <v>763</v>
      </c>
      <c r="D54" s="697" t="s">
        <v>759</v>
      </c>
      <c r="E54" s="687">
        <v>1</v>
      </c>
      <c r="F54" s="697" t="s">
        <v>680</v>
      </c>
      <c r="G54" s="697" t="s">
        <v>760</v>
      </c>
      <c r="H54" s="697" t="s">
        <v>764</v>
      </c>
      <c r="I54" s="688">
        <v>179</v>
      </c>
    </row>
    <row r="55" spans="1:9" ht="15.75" customHeight="1" x14ac:dyDescent="0.2">
      <c r="A55" s="696"/>
      <c r="B55" s="697">
        <v>5</v>
      </c>
      <c r="C55" s="144" t="s">
        <v>447</v>
      </c>
      <c r="D55" s="697" t="s">
        <v>98</v>
      </c>
      <c r="E55" s="687">
        <v>1</v>
      </c>
      <c r="F55" s="697" t="s">
        <v>98</v>
      </c>
      <c r="G55" s="697" t="s">
        <v>98</v>
      </c>
      <c r="H55" s="697" t="s">
        <v>98</v>
      </c>
      <c r="I55" s="688">
        <v>150</v>
      </c>
    </row>
    <row r="56" spans="1:9" ht="15.75" customHeight="1" x14ac:dyDescent="0.2">
      <c r="A56" s="696"/>
      <c r="B56" s="697">
        <v>6</v>
      </c>
      <c r="C56" s="144" t="s">
        <v>448</v>
      </c>
      <c r="D56" s="697" t="s">
        <v>98</v>
      </c>
      <c r="E56" s="687">
        <v>1</v>
      </c>
      <c r="F56" s="697" t="s">
        <v>98</v>
      </c>
      <c r="G56" s="697" t="s">
        <v>98</v>
      </c>
      <c r="H56" s="697" t="s">
        <v>98</v>
      </c>
      <c r="I56" s="688">
        <v>200</v>
      </c>
    </row>
    <row r="57" spans="1:9" ht="15.75" customHeight="1" x14ac:dyDescent="0.2">
      <c r="A57" s="696"/>
      <c r="B57" s="697">
        <v>7</v>
      </c>
      <c r="C57" s="144" t="s">
        <v>449</v>
      </c>
      <c r="D57" s="697" t="s">
        <v>98</v>
      </c>
      <c r="E57" s="687">
        <v>1</v>
      </c>
      <c r="F57" s="697" t="s">
        <v>98</v>
      </c>
      <c r="G57" s="697" t="s">
        <v>98</v>
      </c>
      <c r="H57" s="697" t="s">
        <v>98</v>
      </c>
      <c r="I57" s="688">
        <v>4000</v>
      </c>
    </row>
    <row r="58" spans="1:9" ht="15.75" customHeight="1" x14ac:dyDescent="0.2">
      <c r="A58" s="696"/>
      <c r="B58" s="696"/>
      <c r="C58" s="696"/>
      <c r="D58" s="696"/>
      <c r="E58" s="696"/>
      <c r="F58" s="696"/>
      <c r="G58" s="696"/>
      <c r="H58" s="696"/>
      <c r="I58" s="696"/>
    </row>
    <row r="59" spans="1:9" ht="15.75" customHeight="1" x14ac:dyDescent="0.2">
      <c r="A59" s="696"/>
      <c r="B59" s="900" t="s">
        <v>765</v>
      </c>
      <c r="C59" s="883"/>
      <c r="D59" s="883"/>
      <c r="E59" s="883"/>
      <c r="F59" s="883"/>
      <c r="G59" s="883"/>
      <c r="H59" s="883"/>
      <c r="I59" s="883"/>
    </row>
    <row r="60" spans="1:9" ht="15.75" customHeight="1" x14ac:dyDescent="0.2">
      <c r="A60" s="696"/>
      <c r="B60" s="703">
        <v>1</v>
      </c>
      <c r="C60" s="997" t="s">
        <v>766</v>
      </c>
      <c r="D60" s="883"/>
      <c r="E60" s="885"/>
      <c r="F60" s="704"/>
      <c r="G60" s="704"/>
      <c r="H60" s="704"/>
      <c r="I60" s="705"/>
    </row>
    <row r="61" spans="1:9" ht="15.75" customHeight="1" x14ac:dyDescent="0.2">
      <c r="A61" s="696"/>
      <c r="B61" s="703">
        <v>2</v>
      </c>
      <c r="C61" s="997"/>
      <c r="D61" s="883"/>
      <c r="E61" s="885"/>
      <c r="F61" s="704"/>
      <c r="G61" s="704"/>
      <c r="H61" s="704"/>
      <c r="I61" s="705"/>
    </row>
    <row r="62" spans="1:9" ht="15.75" customHeight="1" x14ac:dyDescent="0.2">
      <c r="A62" s="696"/>
      <c r="B62" s="703">
        <v>3</v>
      </c>
      <c r="C62" s="696"/>
      <c r="D62" s="696"/>
      <c r="E62" s="696"/>
      <c r="F62" s="703"/>
      <c r="G62" s="704"/>
      <c r="H62" s="704"/>
      <c r="I62" s="705"/>
    </row>
    <row r="63" spans="1:9" ht="15.75" customHeight="1" x14ac:dyDescent="0.2">
      <c r="A63" s="696"/>
      <c r="B63" s="703">
        <v>4</v>
      </c>
      <c r="C63" s="997"/>
      <c r="D63" s="883"/>
      <c r="E63" s="885"/>
      <c r="F63" s="704"/>
      <c r="G63" s="704"/>
      <c r="H63" s="704"/>
      <c r="I63" s="705"/>
    </row>
    <row r="64" spans="1:9" ht="15.75" customHeight="1" x14ac:dyDescent="0.2">
      <c r="A64" s="696"/>
      <c r="B64" s="703">
        <v>5</v>
      </c>
      <c r="C64" s="997"/>
      <c r="D64" s="883"/>
      <c r="E64" s="885"/>
      <c r="F64" s="704"/>
      <c r="G64" s="704"/>
      <c r="H64" s="704"/>
      <c r="I64" s="705"/>
    </row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</sheetData>
  <mergeCells count="12">
    <mergeCell ref="B59:I59"/>
    <mergeCell ref="C60:E60"/>
    <mergeCell ref="C61:E61"/>
    <mergeCell ref="C63:E63"/>
    <mergeCell ref="C64:E64"/>
    <mergeCell ref="F41:H41"/>
    <mergeCell ref="F50:H50"/>
    <mergeCell ref="B2:I2"/>
    <mergeCell ref="B3:I3"/>
    <mergeCell ref="B4:I4"/>
    <mergeCell ref="B5:I5"/>
    <mergeCell ref="F6:H6"/>
  </mergeCells>
  <pageMargins left="0" right="0" top="0" bottom="0.44060253337897992" header="0" footer="0"/>
  <pageSetup paperSize="9" fitToHeight="0"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I1023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17.7109375" customWidth="1"/>
    <col min="3" max="3" width="65.42578125" customWidth="1"/>
    <col min="4" max="5" width="15.7109375" customWidth="1"/>
    <col min="6" max="6" width="58.7109375" customWidth="1"/>
    <col min="7" max="7" width="20.85546875" hidden="1" customWidth="1"/>
    <col min="8" max="8" width="32.42578125" hidden="1" customWidth="1"/>
    <col min="9" max="9" width="16.28515625" hidden="1" customWidth="1"/>
    <col min="11" max="11" width="23.7109375" customWidth="1"/>
  </cols>
  <sheetData>
    <row r="1" spans="1:9" x14ac:dyDescent="0.2">
      <c r="A1" s="706"/>
      <c r="B1" s="707"/>
      <c r="C1" s="41"/>
      <c r="D1" s="708"/>
      <c r="E1" s="708"/>
      <c r="F1" s="707"/>
      <c r="G1" s="707"/>
      <c r="H1" s="707"/>
      <c r="I1" s="707"/>
    </row>
    <row r="2" spans="1:9" ht="60" customHeight="1" x14ac:dyDescent="0.2">
      <c r="A2" s="706"/>
      <c r="B2" s="1000"/>
      <c r="C2" s="883"/>
      <c r="D2" s="883"/>
      <c r="E2" s="883"/>
      <c r="F2" s="885"/>
      <c r="G2" s="707"/>
      <c r="H2" s="707"/>
      <c r="I2" s="707"/>
    </row>
    <row r="3" spans="1:9" x14ac:dyDescent="0.2">
      <c r="A3" s="706"/>
      <c r="B3" s="961" t="s">
        <v>767</v>
      </c>
      <c r="C3" s="883"/>
      <c r="D3" s="883"/>
      <c r="E3" s="883"/>
      <c r="F3" s="885"/>
      <c r="G3" s="707"/>
      <c r="H3" s="707"/>
      <c r="I3" s="707"/>
    </row>
    <row r="4" spans="1:9" x14ac:dyDescent="0.2">
      <c r="A4" s="706"/>
      <c r="B4" s="1001" t="s">
        <v>620</v>
      </c>
      <c r="C4" s="883"/>
      <c r="D4" s="883"/>
      <c r="E4" s="883"/>
      <c r="F4" s="885"/>
      <c r="G4" s="707"/>
      <c r="H4" s="707"/>
      <c r="I4" s="707"/>
    </row>
    <row r="5" spans="1:9" x14ac:dyDescent="0.2">
      <c r="A5" s="706"/>
      <c r="B5" s="706"/>
      <c r="C5" s="709"/>
      <c r="D5" s="706"/>
      <c r="E5" s="706"/>
      <c r="F5" s="706"/>
      <c r="G5" s="707"/>
      <c r="H5" s="707"/>
      <c r="I5" s="707"/>
    </row>
    <row r="6" spans="1:9" x14ac:dyDescent="0.2">
      <c r="A6" s="706"/>
      <c r="B6" s="710" t="s">
        <v>1</v>
      </c>
      <c r="C6" s="710" t="s">
        <v>369</v>
      </c>
      <c r="D6" s="710" t="s">
        <v>768</v>
      </c>
      <c r="E6" s="711" t="s">
        <v>3</v>
      </c>
      <c r="F6" s="710" t="s">
        <v>4</v>
      </c>
      <c r="G6" s="712"/>
      <c r="H6" s="712"/>
      <c r="I6" s="712"/>
    </row>
    <row r="7" spans="1:9" x14ac:dyDescent="0.2">
      <c r="A7" s="706"/>
      <c r="B7" s="713">
        <v>1</v>
      </c>
      <c r="C7" s="714" t="s">
        <v>769</v>
      </c>
      <c r="D7" s="715">
        <v>4628.72</v>
      </c>
      <c r="E7" s="715" t="s">
        <v>770</v>
      </c>
      <c r="F7" s="716" t="s">
        <v>771</v>
      </c>
      <c r="G7" s="1002" t="s">
        <v>772</v>
      </c>
      <c r="H7" s="1003"/>
      <c r="I7" s="712"/>
    </row>
    <row r="8" spans="1:9" ht="15" customHeight="1" x14ac:dyDescent="0.2">
      <c r="A8" s="706"/>
      <c r="B8" s="713">
        <f t="shared" ref="B8:B13" si="0">B7+1</f>
        <v>2</v>
      </c>
      <c r="C8" s="714" t="s">
        <v>773</v>
      </c>
      <c r="D8" s="715">
        <f>2891.1*$I$15</f>
        <v>3083.3324555628706</v>
      </c>
      <c r="E8" s="715" t="s">
        <v>770</v>
      </c>
      <c r="F8" s="713" t="s">
        <v>774</v>
      </c>
      <c r="G8" s="717" t="s">
        <v>775</v>
      </c>
      <c r="H8" s="717">
        <v>365</v>
      </c>
      <c r="I8" s="718"/>
    </row>
    <row r="9" spans="1:9" x14ac:dyDescent="0.2">
      <c r="A9" s="706"/>
      <c r="B9" s="713">
        <f t="shared" si="0"/>
        <v>3</v>
      </c>
      <c r="C9" s="714" t="s">
        <v>776</v>
      </c>
      <c r="D9" s="715">
        <v>7730.38</v>
      </c>
      <c r="E9" s="715" t="s">
        <v>770</v>
      </c>
      <c r="F9" s="21" t="s">
        <v>777</v>
      </c>
      <c r="G9" s="717" t="s">
        <v>778</v>
      </c>
      <c r="H9" s="717">
        <v>12</v>
      </c>
      <c r="I9" s="718"/>
    </row>
    <row r="10" spans="1:9" x14ac:dyDescent="0.2">
      <c r="A10" s="706"/>
      <c r="B10" s="713">
        <f t="shared" si="0"/>
        <v>4</v>
      </c>
      <c r="C10" s="714" t="s">
        <v>219</v>
      </c>
      <c r="D10" s="715">
        <v>4969.09</v>
      </c>
      <c r="E10" s="715" t="s">
        <v>770</v>
      </c>
      <c r="F10" s="719" t="s">
        <v>779</v>
      </c>
      <c r="G10" s="717" t="s">
        <v>780</v>
      </c>
      <c r="H10" s="720">
        <v>25</v>
      </c>
      <c r="I10" s="718"/>
    </row>
    <row r="11" spans="1:9" x14ac:dyDescent="0.2">
      <c r="A11" s="706"/>
      <c r="B11" s="713">
        <f t="shared" si="0"/>
        <v>5</v>
      </c>
      <c r="C11" s="714" t="s">
        <v>781</v>
      </c>
      <c r="D11" s="715">
        <v>1621</v>
      </c>
      <c r="E11" s="715" t="s">
        <v>770</v>
      </c>
      <c r="F11" s="713" t="s">
        <v>782</v>
      </c>
      <c r="G11" s="717" t="s">
        <v>783</v>
      </c>
      <c r="H11" s="721">
        <v>15</v>
      </c>
      <c r="I11" s="718" t="s">
        <v>784</v>
      </c>
    </row>
    <row r="12" spans="1:9" x14ac:dyDescent="0.2">
      <c r="A12" s="706"/>
      <c r="B12" s="713">
        <f t="shared" si="0"/>
        <v>6</v>
      </c>
      <c r="C12" s="714" t="s">
        <v>442</v>
      </c>
      <c r="D12" s="715">
        <v>4596.75</v>
      </c>
      <c r="E12" s="715" t="s">
        <v>770</v>
      </c>
      <c r="F12" s="713" t="s">
        <v>785</v>
      </c>
      <c r="G12" s="717"/>
      <c r="H12" s="721"/>
      <c r="I12" s="718"/>
    </row>
    <row r="13" spans="1:9" ht="15" customHeight="1" x14ac:dyDescent="0.2">
      <c r="A13" s="706"/>
      <c r="B13" s="713">
        <f t="shared" si="0"/>
        <v>7</v>
      </c>
      <c r="C13" s="714" t="s">
        <v>786</v>
      </c>
      <c r="D13" s="715">
        <f>2891.1*$I$15</f>
        <v>3083.3324555628706</v>
      </c>
      <c r="E13" s="715" t="s">
        <v>770</v>
      </c>
      <c r="F13" s="713" t="s">
        <v>787</v>
      </c>
      <c r="G13" s="717" t="s">
        <v>788</v>
      </c>
      <c r="H13" s="722">
        <v>1</v>
      </c>
      <c r="I13" s="723"/>
    </row>
    <row r="14" spans="1:9" ht="90" x14ac:dyDescent="0.2">
      <c r="A14" s="706"/>
      <c r="B14" s="710" t="s">
        <v>1</v>
      </c>
      <c r="C14" s="710" t="s">
        <v>789</v>
      </c>
      <c r="D14" s="710" t="s">
        <v>768</v>
      </c>
      <c r="E14" s="711" t="s">
        <v>3</v>
      </c>
      <c r="F14" s="710" t="s">
        <v>4</v>
      </c>
      <c r="G14" s="724" t="s">
        <v>790</v>
      </c>
      <c r="H14" s="725">
        <f>TRUNC(H10*H11,2)</f>
        <v>375</v>
      </c>
      <c r="I14" s="726" t="s">
        <v>791</v>
      </c>
    </row>
    <row r="15" spans="1:9" ht="45" x14ac:dyDescent="0.2">
      <c r="A15" s="706"/>
      <c r="B15" s="727">
        <v>1</v>
      </c>
      <c r="C15" s="728" t="s">
        <v>792</v>
      </c>
      <c r="D15" s="715">
        <v>1621</v>
      </c>
      <c r="E15" s="715" t="s">
        <v>770</v>
      </c>
      <c r="F15" s="729" t="s">
        <v>793</v>
      </c>
      <c r="G15" s="486" t="s">
        <v>794</v>
      </c>
      <c r="H15" s="730" t="s">
        <v>795</v>
      </c>
      <c r="I15" s="707">
        <f>1620/1519</f>
        <v>1.0664911125740619</v>
      </c>
    </row>
    <row r="16" spans="1:9" ht="30" x14ac:dyDescent="0.2">
      <c r="A16" s="706"/>
      <c r="B16" s="713">
        <v>3</v>
      </c>
      <c r="C16" s="714" t="s">
        <v>796</v>
      </c>
      <c r="D16" s="715">
        <f>15*25</f>
        <v>375</v>
      </c>
      <c r="E16" s="715" t="s">
        <v>770</v>
      </c>
      <c r="F16" s="729" t="s">
        <v>791</v>
      </c>
    </row>
    <row r="17" spans="1:9" ht="45" x14ac:dyDescent="0.2">
      <c r="A17" s="706"/>
      <c r="B17" s="713">
        <v>5</v>
      </c>
      <c r="C17" s="714" t="s">
        <v>797</v>
      </c>
      <c r="D17" s="715">
        <v>4.8</v>
      </c>
      <c r="E17" s="715" t="s">
        <v>798</v>
      </c>
      <c r="F17" s="729" t="s">
        <v>799</v>
      </c>
      <c r="G17" s="707"/>
      <c r="H17" s="731"/>
      <c r="I17" s="731"/>
    </row>
    <row r="18" spans="1:9" x14ac:dyDescent="0.2">
      <c r="A18" s="706"/>
      <c r="B18" s="706"/>
      <c r="C18" s="706"/>
      <c r="D18" s="706"/>
      <c r="E18" s="706"/>
      <c r="F18" s="706"/>
      <c r="G18" s="707"/>
      <c r="H18" s="731"/>
      <c r="I18" s="731"/>
    </row>
    <row r="19" spans="1:9" x14ac:dyDescent="0.2">
      <c r="A19" s="706"/>
      <c r="B19" s="1004" t="s">
        <v>800</v>
      </c>
      <c r="C19" s="1005" t="s">
        <v>801</v>
      </c>
      <c r="D19" s="883"/>
      <c r="E19" s="883"/>
      <c r="F19" s="885"/>
      <c r="G19" s="707"/>
      <c r="H19" s="731"/>
      <c r="I19" s="731"/>
    </row>
    <row r="20" spans="1:9" x14ac:dyDescent="0.2">
      <c r="A20" s="706"/>
      <c r="B20" s="920"/>
      <c r="C20" s="1006" t="s">
        <v>791</v>
      </c>
      <c r="D20" s="883"/>
      <c r="E20" s="883"/>
      <c r="F20" s="885"/>
      <c r="G20" s="707"/>
      <c r="H20" s="731"/>
      <c r="I20" s="731"/>
    </row>
    <row r="21" spans="1:9" ht="15.75" customHeight="1" x14ac:dyDescent="0.2">
      <c r="A21" s="706"/>
      <c r="B21" s="731"/>
      <c r="C21" s="731"/>
      <c r="D21" s="731"/>
      <c r="E21" s="731"/>
      <c r="F21" s="731"/>
      <c r="G21" s="707"/>
      <c r="H21" s="731"/>
      <c r="I21" s="731"/>
    </row>
    <row r="22" spans="1:9" ht="15.75" customHeight="1" x14ac:dyDescent="0.2">
      <c r="A22" s="706"/>
      <c r="B22" s="710" t="s">
        <v>1</v>
      </c>
      <c r="C22" s="732" t="s">
        <v>802</v>
      </c>
      <c r="D22" s="711" t="s">
        <v>727</v>
      </c>
      <c r="E22" s="711" t="s">
        <v>3</v>
      </c>
      <c r="F22" s="710" t="s">
        <v>4</v>
      </c>
      <c r="G22" s="707"/>
      <c r="H22" s="731"/>
      <c r="I22" s="731"/>
    </row>
    <row r="23" spans="1:9" ht="15.75" customHeight="1" x14ac:dyDescent="0.2">
      <c r="A23" s="706"/>
      <c r="B23" s="719">
        <v>1</v>
      </c>
      <c r="C23" s="733" t="s">
        <v>181</v>
      </c>
      <c r="D23" s="734">
        <f>'Banco de Preços'!I7</f>
        <v>70.099999999999994</v>
      </c>
      <c r="E23" s="735" t="s">
        <v>62</v>
      </c>
      <c r="F23" s="736" t="s">
        <v>803</v>
      </c>
      <c r="G23" s="706"/>
      <c r="H23" s="731"/>
      <c r="I23" s="731"/>
    </row>
    <row r="24" spans="1:9" ht="15.75" customHeight="1" x14ac:dyDescent="0.2">
      <c r="A24" s="706"/>
      <c r="B24" s="719">
        <v>2</v>
      </c>
      <c r="C24" s="733" t="s">
        <v>182</v>
      </c>
      <c r="D24" s="734">
        <f>'Banco de Preços'!I8</f>
        <v>49.5</v>
      </c>
      <c r="E24" s="735" t="s">
        <v>62</v>
      </c>
      <c r="F24" s="736" t="s">
        <v>803</v>
      </c>
      <c r="G24" s="707"/>
      <c r="H24" s="731"/>
      <c r="I24" s="731"/>
    </row>
    <row r="25" spans="1:9" ht="15.75" customHeight="1" x14ac:dyDescent="0.2">
      <c r="A25" s="706"/>
      <c r="B25" s="719">
        <v>3</v>
      </c>
      <c r="C25" s="733" t="s">
        <v>226</v>
      </c>
      <c r="D25" s="734">
        <f>'Banco de Preços'!I9</f>
        <v>42.25</v>
      </c>
      <c r="E25" s="735" t="s">
        <v>631</v>
      </c>
      <c r="F25" s="736" t="s">
        <v>803</v>
      </c>
      <c r="G25" s="707"/>
      <c r="H25" s="731"/>
      <c r="I25" s="731"/>
    </row>
    <row r="26" spans="1:9" ht="15.75" customHeight="1" x14ac:dyDescent="0.2">
      <c r="A26" s="706"/>
      <c r="B26" s="719">
        <v>4</v>
      </c>
      <c r="C26" s="737" t="s">
        <v>115</v>
      </c>
      <c r="D26" s="734">
        <f>'Banco de Preços'!I10</f>
        <v>88.73</v>
      </c>
      <c r="E26" s="735" t="s">
        <v>631</v>
      </c>
      <c r="F26" s="736" t="s">
        <v>803</v>
      </c>
      <c r="G26" s="707"/>
      <c r="H26" s="731"/>
      <c r="I26" s="731"/>
    </row>
    <row r="27" spans="1:9" ht="15.75" customHeight="1" x14ac:dyDescent="0.2">
      <c r="A27" s="706"/>
      <c r="B27" s="719">
        <v>5</v>
      </c>
      <c r="C27" s="733" t="s">
        <v>118</v>
      </c>
      <c r="D27" s="734">
        <f>'Banco de Preços'!I11</f>
        <v>19.559999999999999</v>
      </c>
      <c r="E27" s="735" t="s">
        <v>62</v>
      </c>
      <c r="F27" s="736" t="s">
        <v>803</v>
      </c>
      <c r="G27" s="707"/>
      <c r="H27" s="707"/>
      <c r="I27" s="707"/>
    </row>
    <row r="28" spans="1:9" ht="15.75" customHeight="1" x14ac:dyDescent="0.2">
      <c r="A28" s="706"/>
      <c r="B28" s="719">
        <v>6</v>
      </c>
      <c r="C28" s="733" t="s">
        <v>227</v>
      </c>
      <c r="D28" s="734">
        <f>'Banco de Preços'!I12</f>
        <v>33.42</v>
      </c>
      <c r="E28" s="735" t="s">
        <v>62</v>
      </c>
      <c r="F28" s="736" t="s">
        <v>803</v>
      </c>
      <c r="G28" s="707"/>
      <c r="H28" s="707"/>
      <c r="I28" s="707"/>
    </row>
    <row r="29" spans="1:9" ht="15.75" customHeight="1" x14ac:dyDescent="0.2">
      <c r="A29" s="706"/>
      <c r="B29" s="719">
        <v>7</v>
      </c>
      <c r="C29" s="733" t="s">
        <v>229</v>
      </c>
      <c r="D29" s="734">
        <f>'Banco de Preços'!I13</f>
        <v>38.11</v>
      </c>
      <c r="E29" s="735" t="s">
        <v>62</v>
      </c>
      <c r="F29" s="736" t="s">
        <v>803</v>
      </c>
      <c r="G29" s="707"/>
      <c r="H29" s="707"/>
      <c r="I29" s="707"/>
    </row>
    <row r="30" spans="1:9" ht="15.75" customHeight="1" x14ac:dyDescent="0.2">
      <c r="A30" s="706"/>
      <c r="B30" s="719">
        <v>8</v>
      </c>
      <c r="C30" s="733" t="s">
        <v>230</v>
      </c>
      <c r="D30" s="734">
        <f>'Banco de Preços'!I14</f>
        <v>18.829999999999998</v>
      </c>
      <c r="E30" s="735" t="s">
        <v>631</v>
      </c>
      <c r="F30" s="736" t="s">
        <v>803</v>
      </c>
      <c r="G30" s="707"/>
      <c r="H30" s="707"/>
      <c r="I30" s="707"/>
    </row>
    <row r="31" spans="1:9" ht="15.75" customHeight="1" x14ac:dyDescent="0.2">
      <c r="A31" s="706"/>
      <c r="B31" s="719">
        <v>9</v>
      </c>
      <c r="C31" s="733" t="s">
        <v>253</v>
      </c>
      <c r="D31" s="734">
        <f>'Banco de Preços'!I15</f>
        <v>32.630000000000003</v>
      </c>
      <c r="E31" s="735" t="s">
        <v>62</v>
      </c>
      <c r="F31" s="736" t="s">
        <v>803</v>
      </c>
      <c r="G31" s="707"/>
      <c r="H31" s="707"/>
      <c r="I31" s="707"/>
    </row>
    <row r="32" spans="1:9" ht="15.75" customHeight="1" x14ac:dyDescent="0.2">
      <c r="A32" s="706"/>
      <c r="B32" s="719">
        <v>10</v>
      </c>
      <c r="C32" s="733" t="s">
        <v>262</v>
      </c>
      <c r="D32" s="734">
        <f>'Banco de Preços'!I16</f>
        <v>157.69</v>
      </c>
      <c r="E32" s="735" t="s">
        <v>62</v>
      </c>
      <c r="F32" s="736" t="s">
        <v>803</v>
      </c>
      <c r="G32" s="707"/>
      <c r="H32" s="707"/>
      <c r="I32" s="707"/>
    </row>
    <row r="33" spans="1:9" ht="15.75" customHeight="1" x14ac:dyDescent="0.2">
      <c r="A33" s="706"/>
      <c r="B33" s="719">
        <v>11</v>
      </c>
      <c r="C33" s="733" t="s">
        <v>263</v>
      </c>
      <c r="D33" s="734">
        <f>'Banco de Preços'!I17</f>
        <v>176.67</v>
      </c>
      <c r="E33" s="735" t="s">
        <v>656</v>
      </c>
      <c r="F33" s="736" t="s">
        <v>803</v>
      </c>
      <c r="G33" s="707"/>
      <c r="H33" s="707"/>
      <c r="I33" s="707"/>
    </row>
    <row r="34" spans="1:9" ht="15.75" customHeight="1" x14ac:dyDescent="0.2">
      <c r="A34" s="706"/>
      <c r="B34" s="719">
        <v>12</v>
      </c>
      <c r="C34" s="733" t="s">
        <v>660</v>
      </c>
      <c r="D34" s="734">
        <f>'Banco de Preços'!I18</f>
        <v>912.33</v>
      </c>
      <c r="E34" s="735" t="s">
        <v>62</v>
      </c>
      <c r="F34" s="736" t="s">
        <v>803</v>
      </c>
      <c r="G34" s="707"/>
      <c r="H34" s="707"/>
      <c r="I34" s="707"/>
    </row>
    <row r="35" spans="1:9" ht="15.75" customHeight="1" x14ac:dyDescent="0.2">
      <c r="A35" s="706"/>
      <c r="B35" s="719">
        <v>13</v>
      </c>
      <c r="C35" s="738" t="s">
        <v>664</v>
      </c>
      <c r="D35" s="734">
        <f>'Banco de Preços'!I19</f>
        <v>5.39</v>
      </c>
      <c r="E35" s="735" t="s">
        <v>62</v>
      </c>
      <c r="F35" s="736" t="s">
        <v>803</v>
      </c>
      <c r="G35" s="707"/>
      <c r="H35" s="707"/>
      <c r="I35" s="707"/>
    </row>
    <row r="36" spans="1:9" ht="15.75" customHeight="1" x14ac:dyDescent="0.2">
      <c r="A36" s="706"/>
      <c r="B36" s="719">
        <v>14</v>
      </c>
      <c r="C36" s="733" t="s">
        <v>668</v>
      </c>
      <c r="D36" s="734">
        <f>'Banco de Preços'!I20</f>
        <v>28.28</v>
      </c>
      <c r="E36" s="735" t="s">
        <v>669</v>
      </c>
      <c r="F36" s="736" t="s">
        <v>803</v>
      </c>
      <c r="G36" s="707"/>
      <c r="H36" s="707"/>
      <c r="I36" s="707"/>
    </row>
    <row r="37" spans="1:9" ht="15.75" customHeight="1" x14ac:dyDescent="0.2">
      <c r="A37" s="706"/>
      <c r="B37" s="719">
        <v>15</v>
      </c>
      <c r="C37" s="733" t="s">
        <v>672</v>
      </c>
      <c r="D37" s="734">
        <f>'Banco de Preços'!I21</f>
        <v>34.86</v>
      </c>
      <c r="E37" s="735" t="s">
        <v>669</v>
      </c>
      <c r="F37" s="736" t="s">
        <v>803</v>
      </c>
      <c r="G37" s="707"/>
      <c r="H37" s="707"/>
      <c r="I37" s="707"/>
    </row>
    <row r="38" spans="1:9" ht="15.75" customHeight="1" x14ac:dyDescent="0.2">
      <c r="A38" s="706"/>
      <c r="B38" s="719">
        <v>16</v>
      </c>
      <c r="C38" s="733" t="s">
        <v>283</v>
      </c>
      <c r="D38" s="734">
        <f>'Banco de Preços'!I22</f>
        <v>32.97</v>
      </c>
      <c r="E38" s="735" t="s">
        <v>669</v>
      </c>
      <c r="F38" s="736" t="s">
        <v>803</v>
      </c>
      <c r="G38" s="707"/>
      <c r="H38" s="707"/>
      <c r="I38" s="707"/>
    </row>
    <row r="39" spans="1:9" ht="15.75" customHeight="1" x14ac:dyDescent="0.2">
      <c r="A39" s="706"/>
      <c r="B39" s="719">
        <v>17</v>
      </c>
      <c r="C39" s="733" t="s">
        <v>284</v>
      </c>
      <c r="D39" s="734">
        <f>'Banco de Preços'!I23</f>
        <v>95.37</v>
      </c>
      <c r="E39" s="735" t="s">
        <v>669</v>
      </c>
      <c r="F39" s="736" t="s">
        <v>803</v>
      </c>
      <c r="G39" s="707"/>
      <c r="H39" s="707"/>
      <c r="I39" s="707"/>
    </row>
    <row r="40" spans="1:9" ht="15.75" customHeight="1" x14ac:dyDescent="0.2">
      <c r="A40" s="706"/>
      <c r="B40" s="719">
        <v>18</v>
      </c>
      <c r="C40" s="733" t="s">
        <v>682</v>
      </c>
      <c r="D40" s="734">
        <f>'Banco de Preços'!I24</f>
        <v>8.8000000000000007</v>
      </c>
      <c r="E40" s="735" t="s">
        <v>62</v>
      </c>
      <c r="F40" s="736" t="s">
        <v>803</v>
      </c>
      <c r="G40" s="707"/>
      <c r="H40" s="707"/>
      <c r="I40" s="707"/>
    </row>
    <row r="41" spans="1:9" ht="15.75" customHeight="1" x14ac:dyDescent="0.2">
      <c r="A41" s="706"/>
      <c r="B41" s="719">
        <v>19</v>
      </c>
      <c r="C41" s="733" t="s">
        <v>254</v>
      </c>
      <c r="D41" s="734">
        <f>'Banco de Preços'!I25</f>
        <v>54.27</v>
      </c>
      <c r="E41" s="735" t="s">
        <v>62</v>
      </c>
      <c r="F41" s="736" t="s">
        <v>803</v>
      </c>
      <c r="G41" s="707"/>
      <c r="H41" s="707"/>
      <c r="I41" s="707"/>
    </row>
    <row r="42" spans="1:9" ht="15.75" customHeight="1" x14ac:dyDescent="0.2">
      <c r="A42" s="706"/>
      <c r="B42" s="719">
        <v>20</v>
      </c>
      <c r="C42" s="733" t="s">
        <v>687</v>
      </c>
      <c r="D42" s="734">
        <f>'Banco de Preços'!I26</f>
        <v>1741.82</v>
      </c>
      <c r="E42" s="735" t="s">
        <v>62</v>
      </c>
      <c r="F42" s="736" t="s">
        <v>803</v>
      </c>
      <c r="G42" s="707"/>
      <c r="H42" s="707"/>
      <c r="I42" s="707"/>
    </row>
    <row r="43" spans="1:9" ht="15.75" customHeight="1" x14ac:dyDescent="0.2">
      <c r="A43" s="706"/>
      <c r="B43" s="719">
        <v>21</v>
      </c>
      <c r="C43" s="733" t="s">
        <v>691</v>
      </c>
      <c r="D43" s="734">
        <f>'Banco de Preços'!I27</f>
        <v>261.83</v>
      </c>
      <c r="E43" s="735" t="s">
        <v>62</v>
      </c>
      <c r="F43" s="736" t="s">
        <v>803</v>
      </c>
      <c r="G43" s="707"/>
      <c r="H43" s="707"/>
      <c r="I43" s="707"/>
    </row>
    <row r="44" spans="1:9" ht="15.75" customHeight="1" x14ac:dyDescent="0.2">
      <c r="A44" s="706"/>
      <c r="B44" s="719">
        <v>22</v>
      </c>
      <c r="C44" s="733" t="s">
        <v>252</v>
      </c>
      <c r="D44" s="734">
        <f>'Banco de Preços'!I28</f>
        <v>56.43</v>
      </c>
      <c r="E44" s="735" t="s">
        <v>62</v>
      </c>
      <c r="F44" s="736" t="s">
        <v>803</v>
      </c>
      <c r="G44" s="707"/>
      <c r="H44" s="707"/>
      <c r="I44" s="707"/>
    </row>
    <row r="45" spans="1:9" ht="15.75" customHeight="1" x14ac:dyDescent="0.2">
      <c r="A45" s="706"/>
      <c r="B45" s="719">
        <v>23</v>
      </c>
      <c r="C45" s="733" t="s">
        <v>245</v>
      </c>
      <c r="D45" s="734">
        <f>'Banco de Preços'!I29</f>
        <v>74.5</v>
      </c>
      <c r="E45" s="735" t="s">
        <v>62</v>
      </c>
      <c r="F45" s="736" t="s">
        <v>803</v>
      </c>
      <c r="G45" s="707"/>
      <c r="H45" s="707"/>
      <c r="I45" s="707"/>
    </row>
    <row r="46" spans="1:9" ht="15.75" customHeight="1" x14ac:dyDescent="0.2">
      <c r="A46" s="706"/>
      <c r="B46" s="719">
        <v>24</v>
      </c>
      <c r="C46" s="733" t="s">
        <v>248</v>
      </c>
      <c r="D46" s="734">
        <f>'Banco de Preços'!I30</f>
        <v>28.88</v>
      </c>
      <c r="E46" s="735" t="s">
        <v>62</v>
      </c>
      <c r="F46" s="736" t="s">
        <v>803</v>
      </c>
      <c r="G46" s="707"/>
      <c r="H46" s="707"/>
      <c r="I46" s="707"/>
    </row>
    <row r="47" spans="1:9" ht="15.75" customHeight="1" x14ac:dyDescent="0.2">
      <c r="A47" s="706"/>
      <c r="B47" s="719">
        <v>25</v>
      </c>
      <c r="C47" s="733" t="s">
        <v>255</v>
      </c>
      <c r="D47" s="734">
        <f>'Banco de Preços'!I31</f>
        <v>20.74</v>
      </c>
      <c r="E47" s="735" t="s">
        <v>62</v>
      </c>
      <c r="F47" s="736" t="s">
        <v>803</v>
      </c>
      <c r="G47" s="707"/>
      <c r="H47" s="707"/>
      <c r="I47" s="707"/>
    </row>
    <row r="48" spans="1:9" ht="15.75" customHeight="1" x14ac:dyDescent="0.2">
      <c r="A48" s="706"/>
      <c r="B48" s="719">
        <v>26</v>
      </c>
      <c r="C48" s="733" t="s">
        <v>704</v>
      </c>
      <c r="D48" s="734">
        <f>'Banco de Preços'!I32</f>
        <v>66.2</v>
      </c>
      <c r="E48" s="735" t="s">
        <v>62</v>
      </c>
      <c r="F48" s="736" t="s">
        <v>803</v>
      </c>
      <c r="G48" s="707"/>
      <c r="H48" s="707"/>
      <c r="I48" s="707"/>
    </row>
    <row r="49" spans="1:9" ht="15.75" customHeight="1" x14ac:dyDescent="0.2">
      <c r="A49" s="706"/>
      <c r="B49" s="719">
        <v>27</v>
      </c>
      <c r="C49" s="733" t="s">
        <v>707</v>
      </c>
      <c r="D49" s="734">
        <f>'Banco de Preços'!I33</f>
        <v>5.0999999999999996</v>
      </c>
      <c r="E49" s="735" t="s">
        <v>50</v>
      </c>
      <c r="F49" s="736" t="s">
        <v>803</v>
      </c>
      <c r="G49" s="707"/>
      <c r="H49" s="707"/>
      <c r="I49" s="707"/>
    </row>
    <row r="50" spans="1:9" ht="15.75" customHeight="1" x14ac:dyDescent="0.2">
      <c r="A50" s="706"/>
      <c r="B50" s="719">
        <v>28</v>
      </c>
      <c r="C50" s="733" t="s">
        <v>228</v>
      </c>
      <c r="D50" s="734">
        <f>'Banco de Preços'!I34</f>
        <v>39.270000000000003</v>
      </c>
      <c r="E50" s="735" t="s">
        <v>62</v>
      </c>
      <c r="F50" s="736" t="s">
        <v>803</v>
      </c>
      <c r="G50" s="707"/>
      <c r="H50" s="707"/>
      <c r="I50" s="707"/>
    </row>
    <row r="51" spans="1:9" ht="15.75" customHeight="1" x14ac:dyDescent="0.2">
      <c r="A51" s="706"/>
      <c r="B51" s="719">
        <v>29</v>
      </c>
      <c r="C51" s="733" t="s">
        <v>804</v>
      </c>
      <c r="D51" s="734">
        <f>'Banco de Preços'!I35</f>
        <v>49.11</v>
      </c>
      <c r="E51" s="735" t="s">
        <v>62</v>
      </c>
      <c r="F51" s="736" t="s">
        <v>803</v>
      </c>
      <c r="G51" s="707"/>
      <c r="H51" s="707"/>
      <c r="I51" s="707"/>
    </row>
    <row r="52" spans="1:9" ht="15.75" customHeight="1" x14ac:dyDescent="0.2">
      <c r="A52" s="706"/>
      <c r="B52" s="719">
        <v>30</v>
      </c>
      <c r="C52" s="737" t="s">
        <v>717</v>
      </c>
      <c r="D52" s="739">
        <f>'Banco de Preços'!I36</f>
        <v>1587.33</v>
      </c>
      <c r="E52" s="735" t="s">
        <v>62</v>
      </c>
      <c r="F52" s="736" t="s">
        <v>803</v>
      </c>
      <c r="G52" s="707"/>
      <c r="H52" s="707"/>
      <c r="I52" s="707"/>
    </row>
    <row r="53" spans="1:9" ht="15.75" customHeight="1" x14ac:dyDescent="0.2">
      <c r="A53" s="706"/>
      <c r="B53" s="719">
        <v>31</v>
      </c>
      <c r="C53" s="737" t="s">
        <v>805</v>
      </c>
      <c r="D53" s="739">
        <f>'Banco de Preços'!I37</f>
        <v>26.16</v>
      </c>
      <c r="E53" s="735" t="s">
        <v>62</v>
      </c>
      <c r="F53" s="736" t="s">
        <v>803</v>
      </c>
      <c r="G53" s="707"/>
      <c r="H53" s="707"/>
      <c r="I53" s="707"/>
    </row>
    <row r="54" spans="1:9" ht="15.75" customHeight="1" x14ac:dyDescent="0.2">
      <c r="A54" s="706"/>
      <c r="B54" s="710" t="s">
        <v>1</v>
      </c>
      <c r="C54" s="732" t="s">
        <v>726</v>
      </c>
      <c r="D54" s="711" t="s">
        <v>806</v>
      </c>
      <c r="E54" s="711" t="s">
        <v>3</v>
      </c>
      <c r="F54" s="710" t="s">
        <v>4</v>
      </c>
      <c r="G54" s="707"/>
      <c r="H54" s="707"/>
      <c r="I54" s="707"/>
    </row>
    <row r="55" spans="1:9" ht="15.75" customHeight="1" x14ac:dyDescent="0.2">
      <c r="A55" s="706"/>
      <c r="B55" s="713">
        <v>1</v>
      </c>
      <c r="C55" s="733" t="s">
        <v>807</v>
      </c>
      <c r="D55" s="715">
        <v>952387.43</v>
      </c>
      <c r="E55" s="715" t="s">
        <v>62</v>
      </c>
      <c r="F55" s="740" t="s">
        <v>808</v>
      </c>
      <c r="G55" s="707"/>
      <c r="H55" s="707"/>
      <c r="I55" s="707"/>
    </row>
    <row r="56" spans="1:9" ht="15.75" customHeight="1" x14ac:dyDescent="0.2">
      <c r="A56" s="706"/>
      <c r="B56" s="713">
        <v>2</v>
      </c>
      <c r="C56" s="733" t="s">
        <v>809</v>
      </c>
      <c r="D56" s="715">
        <v>1095447.78</v>
      </c>
      <c r="E56" s="715" t="s">
        <v>62</v>
      </c>
      <c r="F56" s="740" t="s">
        <v>810</v>
      </c>
      <c r="G56" s="998"/>
      <c r="H56" s="707"/>
      <c r="I56" s="707"/>
    </row>
    <row r="57" spans="1:9" ht="15.75" customHeight="1" x14ac:dyDescent="0.2">
      <c r="A57" s="706"/>
      <c r="B57" s="713">
        <v>3</v>
      </c>
      <c r="C57" s="733" t="s">
        <v>811</v>
      </c>
      <c r="D57" s="715">
        <v>466463.38</v>
      </c>
      <c r="E57" s="715" t="s">
        <v>62</v>
      </c>
      <c r="F57" s="740" t="s">
        <v>812</v>
      </c>
      <c r="G57" s="999"/>
      <c r="H57" s="741"/>
      <c r="I57" s="707"/>
    </row>
    <row r="58" spans="1:9" ht="15.75" customHeight="1" x14ac:dyDescent="0.2">
      <c r="A58" s="706"/>
      <c r="B58" s="713">
        <v>4</v>
      </c>
      <c r="C58" s="733" t="s">
        <v>813</v>
      </c>
      <c r="D58" s="715">
        <v>360000</v>
      </c>
      <c r="E58" s="739" t="s">
        <v>62</v>
      </c>
      <c r="F58" s="740" t="s">
        <v>814</v>
      </c>
      <c r="G58" s="742"/>
      <c r="H58" s="741"/>
      <c r="I58" s="707"/>
    </row>
    <row r="59" spans="1:9" ht="15.75" customHeight="1" x14ac:dyDescent="0.2">
      <c r="A59" s="706"/>
      <c r="B59" s="713">
        <v>5</v>
      </c>
      <c r="C59" s="733" t="s">
        <v>815</v>
      </c>
      <c r="D59" s="715">
        <v>60984.7</v>
      </c>
      <c r="E59" s="739" t="s">
        <v>62</v>
      </c>
      <c r="F59" s="740" t="s">
        <v>816</v>
      </c>
      <c r="G59" s="40"/>
      <c r="H59" s="741"/>
      <c r="I59" s="707"/>
    </row>
    <row r="60" spans="1:9" ht="15.75" customHeight="1" x14ac:dyDescent="0.2">
      <c r="A60" s="706"/>
      <c r="B60" s="713">
        <v>6</v>
      </c>
      <c r="C60" s="733" t="s">
        <v>817</v>
      </c>
      <c r="D60" s="715">
        <v>2.5</v>
      </c>
      <c r="E60" s="739" t="s">
        <v>818</v>
      </c>
      <c r="F60" s="740" t="s">
        <v>819</v>
      </c>
      <c r="G60" s="40"/>
      <c r="H60" s="741"/>
      <c r="I60" s="707"/>
    </row>
    <row r="61" spans="1:9" ht="15.75" customHeight="1" x14ac:dyDescent="0.2">
      <c r="A61" s="706"/>
      <c r="B61" s="713">
        <v>7</v>
      </c>
      <c r="C61" s="733" t="s">
        <v>820</v>
      </c>
      <c r="D61" s="715">
        <v>0.99</v>
      </c>
      <c r="E61" s="739" t="s">
        <v>818</v>
      </c>
      <c r="F61" s="740" t="s">
        <v>821</v>
      </c>
      <c r="G61" s="40"/>
      <c r="H61" s="741"/>
      <c r="I61" s="707"/>
    </row>
    <row r="62" spans="1:9" ht="15.75" customHeight="1" x14ac:dyDescent="0.2">
      <c r="A62" s="706"/>
      <c r="B62" s="713">
        <v>8</v>
      </c>
      <c r="C62" s="733" t="s">
        <v>822</v>
      </c>
      <c r="D62" s="715">
        <f>'Banco de Preços'!I42</f>
        <v>642500</v>
      </c>
      <c r="E62" s="739" t="s">
        <v>62</v>
      </c>
      <c r="F62" s="736" t="s">
        <v>803</v>
      </c>
      <c r="G62" s="40"/>
      <c r="H62" s="741"/>
      <c r="I62" s="707"/>
    </row>
    <row r="63" spans="1:9" ht="15.75" customHeight="1" x14ac:dyDescent="0.2">
      <c r="A63" s="706"/>
      <c r="B63" s="713">
        <v>9</v>
      </c>
      <c r="C63" s="733" t="s">
        <v>732</v>
      </c>
      <c r="D63" s="715">
        <v>455835</v>
      </c>
      <c r="E63" s="739" t="s">
        <v>62</v>
      </c>
      <c r="F63" s="743" t="s">
        <v>823</v>
      </c>
      <c r="G63" s="40"/>
      <c r="H63" s="744"/>
      <c r="I63" s="707"/>
    </row>
    <row r="64" spans="1:9" ht="15.75" customHeight="1" x14ac:dyDescent="0.2">
      <c r="A64" s="706"/>
      <c r="B64" s="713">
        <v>10</v>
      </c>
      <c r="C64" s="738" t="s">
        <v>363</v>
      </c>
      <c r="D64" s="715">
        <v>2882970</v>
      </c>
      <c r="E64" s="715" t="s">
        <v>62</v>
      </c>
      <c r="F64" s="740" t="s">
        <v>824</v>
      </c>
      <c r="G64" s="40"/>
      <c r="H64" s="744"/>
      <c r="I64" s="707"/>
    </row>
    <row r="65" spans="1:9" ht="15.75" customHeight="1" x14ac:dyDescent="0.2">
      <c r="A65" s="706"/>
      <c r="B65" s="713">
        <v>11</v>
      </c>
      <c r="C65" s="733" t="s">
        <v>825</v>
      </c>
      <c r="D65" s="715">
        <v>555945.94999999995</v>
      </c>
      <c r="E65" s="739" t="s">
        <v>62</v>
      </c>
      <c r="F65" s="740" t="s">
        <v>826</v>
      </c>
      <c r="G65" s="40"/>
      <c r="H65" s="707"/>
      <c r="I65" s="707"/>
    </row>
    <row r="66" spans="1:9" ht="15.75" customHeight="1" x14ac:dyDescent="0.2">
      <c r="A66" s="706"/>
      <c r="B66" s="713">
        <v>12</v>
      </c>
      <c r="C66" s="733" t="s">
        <v>734</v>
      </c>
      <c r="D66" s="715">
        <f>'Banco de Preços'!I45</f>
        <v>2066.9899999999998</v>
      </c>
      <c r="E66" s="735" t="s">
        <v>62</v>
      </c>
      <c r="F66" s="736" t="s">
        <v>803</v>
      </c>
      <c r="G66" s="40"/>
      <c r="H66" s="707"/>
      <c r="I66" s="707"/>
    </row>
    <row r="67" spans="1:9" ht="15.75" customHeight="1" x14ac:dyDescent="0.2">
      <c r="A67" s="706"/>
      <c r="B67" s="713">
        <v>13</v>
      </c>
      <c r="C67" s="733" t="s">
        <v>458</v>
      </c>
      <c r="D67" s="734">
        <f>'Banco de Preços'!I46</f>
        <v>1936.67</v>
      </c>
      <c r="E67" s="735" t="s">
        <v>62</v>
      </c>
      <c r="F67" s="736" t="s">
        <v>803</v>
      </c>
      <c r="G67" s="40"/>
      <c r="H67" s="707"/>
      <c r="I67" s="707"/>
    </row>
    <row r="68" spans="1:9" ht="15.75" customHeight="1" x14ac:dyDescent="0.2">
      <c r="A68" s="706"/>
      <c r="B68" s="713">
        <v>14</v>
      </c>
      <c r="C68" s="733" t="s">
        <v>457</v>
      </c>
      <c r="D68" s="734">
        <f>'Banco de Preços'!I47</f>
        <v>3029.67</v>
      </c>
      <c r="E68" s="735" t="s">
        <v>62</v>
      </c>
      <c r="F68" s="736" t="s">
        <v>803</v>
      </c>
      <c r="G68" s="707"/>
      <c r="H68" s="707"/>
      <c r="I68" s="707"/>
    </row>
    <row r="69" spans="1:9" ht="15.75" customHeight="1" x14ac:dyDescent="0.2">
      <c r="A69" s="706"/>
      <c r="B69" s="713">
        <v>15</v>
      </c>
      <c r="C69" s="733" t="s">
        <v>456</v>
      </c>
      <c r="D69" s="734">
        <f>'Banco de Preços'!I48</f>
        <v>2701.99</v>
      </c>
      <c r="E69" s="735" t="s">
        <v>62</v>
      </c>
      <c r="F69" s="736" t="s">
        <v>803</v>
      </c>
      <c r="G69" s="707"/>
      <c r="H69" s="707"/>
      <c r="I69" s="707"/>
    </row>
    <row r="70" spans="1:9" ht="15.75" customHeight="1" x14ac:dyDescent="0.2">
      <c r="A70" s="706"/>
      <c r="B70" s="713">
        <v>16</v>
      </c>
      <c r="C70" s="733" t="s">
        <v>447</v>
      </c>
      <c r="D70" s="745">
        <f>'Banco de Preços'!I55</f>
        <v>150</v>
      </c>
      <c r="E70" s="715" t="s">
        <v>770</v>
      </c>
      <c r="F70" s="736" t="s">
        <v>803</v>
      </c>
      <c r="G70" s="707"/>
      <c r="H70" s="707"/>
      <c r="I70" s="707"/>
    </row>
    <row r="71" spans="1:9" ht="15.75" customHeight="1" x14ac:dyDescent="0.2">
      <c r="A71" s="706"/>
      <c r="B71" s="713">
        <v>17</v>
      </c>
      <c r="C71" s="733" t="s">
        <v>448</v>
      </c>
      <c r="D71" s="734">
        <f>'Banco de Preços'!I56</f>
        <v>200</v>
      </c>
      <c r="E71" s="715" t="s">
        <v>770</v>
      </c>
      <c r="F71" s="736" t="s">
        <v>803</v>
      </c>
      <c r="G71" s="707"/>
      <c r="H71" s="707"/>
      <c r="I71" s="707"/>
    </row>
    <row r="72" spans="1:9" ht="15.75" customHeight="1" x14ac:dyDescent="0.2">
      <c r="A72" s="706"/>
      <c r="B72" s="713">
        <v>18</v>
      </c>
      <c r="C72" s="733" t="s">
        <v>449</v>
      </c>
      <c r="D72" s="734">
        <f>'Banco de Preços'!I57</f>
        <v>4000</v>
      </c>
      <c r="E72" s="715" t="s">
        <v>770</v>
      </c>
      <c r="F72" s="736" t="s">
        <v>803</v>
      </c>
      <c r="G72" s="707"/>
      <c r="H72" s="707"/>
      <c r="I72" s="707"/>
    </row>
    <row r="73" spans="1:9" ht="15.75" customHeight="1" x14ac:dyDescent="0.2">
      <c r="A73" s="706"/>
      <c r="B73" s="713">
        <v>19</v>
      </c>
      <c r="C73" s="733" t="s">
        <v>827</v>
      </c>
      <c r="D73" s="734">
        <f>'Banco de Preços'!M38</f>
        <v>6216.4285714285716</v>
      </c>
      <c r="E73" s="715" t="s">
        <v>62</v>
      </c>
      <c r="F73" s="736" t="s">
        <v>803</v>
      </c>
      <c r="G73" s="707"/>
      <c r="H73" s="707"/>
      <c r="I73" s="707"/>
    </row>
    <row r="74" spans="1:9" ht="15.75" customHeight="1" x14ac:dyDescent="0.2">
      <c r="A74" s="706"/>
      <c r="B74" s="713">
        <v>20</v>
      </c>
      <c r="C74" s="733" t="s">
        <v>828</v>
      </c>
      <c r="D74" s="734">
        <f>'Banco de Preços'!M39</f>
        <v>389.52</v>
      </c>
      <c r="E74" s="715" t="s">
        <v>62</v>
      </c>
      <c r="F74" s="736" t="s">
        <v>803</v>
      </c>
      <c r="G74" s="707"/>
      <c r="H74" s="707"/>
      <c r="I74" s="707"/>
    </row>
    <row r="75" spans="1:9" ht="15.75" customHeight="1" x14ac:dyDescent="0.2">
      <c r="A75" s="706"/>
      <c r="B75" s="713">
        <v>21</v>
      </c>
      <c r="C75" s="733" t="s">
        <v>829</v>
      </c>
      <c r="D75" s="734">
        <v>11.69</v>
      </c>
      <c r="E75" s="715" t="s">
        <v>14</v>
      </c>
      <c r="F75" s="736" t="s">
        <v>830</v>
      </c>
      <c r="G75" s="707"/>
      <c r="H75" s="707"/>
      <c r="I75" s="707"/>
    </row>
    <row r="76" spans="1:9" ht="15.75" customHeight="1" x14ac:dyDescent="0.2">
      <c r="A76" s="706"/>
      <c r="B76" s="713">
        <v>22</v>
      </c>
      <c r="C76" s="733" t="s">
        <v>831</v>
      </c>
      <c r="D76" s="734">
        <v>12.71</v>
      </c>
      <c r="E76" s="715" t="s">
        <v>14</v>
      </c>
      <c r="F76" s="736" t="s">
        <v>832</v>
      </c>
      <c r="G76" s="707"/>
      <c r="H76" s="707"/>
      <c r="I76" s="707"/>
    </row>
    <row r="77" spans="1:9" ht="15.75" customHeight="1" x14ac:dyDescent="0.2">
      <c r="A77" s="706"/>
      <c r="B77" s="713">
        <v>23</v>
      </c>
      <c r="C77" s="733" t="s">
        <v>833</v>
      </c>
      <c r="D77" s="734">
        <v>88.37</v>
      </c>
      <c r="E77" s="715" t="s">
        <v>834</v>
      </c>
      <c r="F77" s="736" t="s">
        <v>835</v>
      </c>
      <c r="G77" s="707"/>
      <c r="H77" s="707"/>
      <c r="I77" s="707"/>
    </row>
    <row r="78" spans="1:9" ht="15.75" customHeight="1" x14ac:dyDescent="0.2">
      <c r="A78" s="706"/>
      <c r="B78" s="713">
        <v>24</v>
      </c>
      <c r="C78" s="733" t="s">
        <v>836</v>
      </c>
      <c r="D78" s="734">
        <v>259.75</v>
      </c>
      <c r="E78" s="715" t="s">
        <v>834</v>
      </c>
      <c r="F78" s="736" t="s">
        <v>837</v>
      </c>
      <c r="G78" s="707"/>
      <c r="H78" s="707"/>
      <c r="I78" s="707"/>
    </row>
    <row r="79" spans="1:9" ht="15.75" customHeight="1" x14ac:dyDescent="0.2">
      <c r="A79" s="706"/>
      <c r="B79" s="713">
        <v>25</v>
      </c>
      <c r="C79" s="733" t="s">
        <v>838</v>
      </c>
      <c r="D79" s="734">
        <v>300.77</v>
      </c>
      <c r="E79" s="715" t="s">
        <v>834</v>
      </c>
      <c r="F79" s="736" t="s">
        <v>839</v>
      </c>
      <c r="G79" s="707"/>
      <c r="H79" s="707"/>
      <c r="I79" s="707"/>
    </row>
    <row r="80" spans="1:9" ht="15.75" customHeight="1" x14ac:dyDescent="0.2">
      <c r="A80" s="706"/>
      <c r="B80" s="713">
        <v>26</v>
      </c>
      <c r="C80" s="733" t="s">
        <v>840</v>
      </c>
      <c r="D80" s="734">
        <v>1026.4000000000001</v>
      </c>
      <c r="E80" s="715" t="s">
        <v>834</v>
      </c>
      <c r="F80" s="736" t="s">
        <v>839</v>
      </c>
      <c r="G80" s="707"/>
      <c r="H80" s="707"/>
      <c r="I80" s="707"/>
    </row>
    <row r="81" spans="1:9" ht="15.75" customHeight="1" x14ac:dyDescent="0.2">
      <c r="A81" s="706"/>
      <c r="B81" s="713">
        <v>27</v>
      </c>
      <c r="C81" s="733" t="s">
        <v>841</v>
      </c>
      <c r="D81" s="734">
        <v>88.37</v>
      </c>
      <c r="E81" s="715" t="s">
        <v>834</v>
      </c>
      <c r="F81" s="736" t="s">
        <v>842</v>
      </c>
      <c r="G81" s="707"/>
      <c r="H81" s="707"/>
      <c r="I81" s="707"/>
    </row>
    <row r="82" spans="1:9" ht="15.75" customHeight="1" x14ac:dyDescent="0.2">
      <c r="A82" s="706"/>
      <c r="B82" s="713">
        <v>28</v>
      </c>
      <c r="C82" s="733" t="s">
        <v>843</v>
      </c>
      <c r="D82" s="734">
        <v>259.75</v>
      </c>
      <c r="E82" s="715" t="s">
        <v>834</v>
      </c>
      <c r="F82" s="736" t="s">
        <v>842</v>
      </c>
      <c r="G82" s="707"/>
      <c r="H82" s="707"/>
      <c r="I82" s="707"/>
    </row>
    <row r="83" spans="1:9" ht="15.75" customHeight="1" x14ac:dyDescent="0.2">
      <c r="A83" s="706"/>
      <c r="B83" s="713">
        <v>29</v>
      </c>
      <c r="C83" s="733" t="s">
        <v>844</v>
      </c>
      <c r="D83" s="734">
        <v>105.04</v>
      </c>
      <c r="E83" s="715" t="s">
        <v>834</v>
      </c>
      <c r="F83" s="736" t="s">
        <v>845</v>
      </c>
      <c r="G83" s="707"/>
      <c r="H83" s="707"/>
      <c r="I83" s="707"/>
    </row>
    <row r="84" spans="1:9" ht="15.75" customHeight="1" x14ac:dyDescent="0.2">
      <c r="A84" s="706"/>
      <c r="B84" s="713">
        <v>30</v>
      </c>
      <c r="C84" s="733" t="s">
        <v>846</v>
      </c>
      <c r="D84" s="734">
        <v>274.07</v>
      </c>
      <c r="E84" s="715" t="s">
        <v>834</v>
      </c>
      <c r="F84" s="736" t="s">
        <v>847</v>
      </c>
      <c r="G84" s="707"/>
      <c r="H84" s="707"/>
      <c r="I84" s="707"/>
    </row>
    <row r="85" spans="1:9" ht="15.75" customHeight="1" x14ac:dyDescent="0.2">
      <c r="A85" s="706"/>
      <c r="B85" s="713">
        <v>31</v>
      </c>
      <c r="C85" s="738" t="s">
        <v>848</v>
      </c>
      <c r="D85" s="745">
        <v>94.84</v>
      </c>
      <c r="E85" s="715" t="s">
        <v>834</v>
      </c>
      <c r="F85" s="740" t="s">
        <v>849</v>
      </c>
      <c r="G85" s="707"/>
      <c r="H85" s="707"/>
      <c r="I85" s="707"/>
    </row>
    <row r="86" spans="1:9" ht="15.75" customHeight="1" x14ac:dyDescent="0.2">
      <c r="A86" s="706"/>
      <c r="B86" s="713">
        <v>32</v>
      </c>
      <c r="C86" s="738" t="s">
        <v>850</v>
      </c>
      <c r="D86" s="745">
        <v>253.78</v>
      </c>
      <c r="E86" s="715" t="s">
        <v>834</v>
      </c>
      <c r="F86" s="740" t="s">
        <v>851</v>
      </c>
      <c r="G86" s="707"/>
      <c r="H86" s="707"/>
      <c r="I86" s="707"/>
    </row>
    <row r="87" spans="1:9" ht="15.75" customHeight="1" x14ac:dyDescent="0.2">
      <c r="A87" s="706"/>
      <c r="B87" s="713">
        <v>33</v>
      </c>
      <c r="C87" s="738" t="s">
        <v>852</v>
      </c>
      <c r="D87" s="745">
        <v>72.319999999999993</v>
      </c>
      <c r="E87" s="715" t="s">
        <v>834</v>
      </c>
      <c r="F87" s="740" t="s">
        <v>853</v>
      </c>
      <c r="G87" s="707"/>
      <c r="H87" s="707"/>
      <c r="I87" s="707"/>
    </row>
    <row r="88" spans="1:9" ht="15.75" customHeight="1" x14ac:dyDescent="0.2">
      <c r="A88" s="706"/>
      <c r="B88" s="713">
        <v>34</v>
      </c>
      <c r="C88" s="738" t="s">
        <v>854</v>
      </c>
      <c r="D88" s="745">
        <v>165.55</v>
      </c>
      <c r="E88" s="715" t="s">
        <v>834</v>
      </c>
      <c r="F88" s="740" t="s">
        <v>855</v>
      </c>
      <c r="G88" s="707"/>
      <c r="H88" s="707"/>
      <c r="I88" s="707"/>
    </row>
    <row r="89" spans="1:9" ht="15.75" customHeight="1" x14ac:dyDescent="0.2">
      <c r="A89" s="706"/>
      <c r="B89" s="713">
        <v>35</v>
      </c>
      <c r="C89" s="738" t="s">
        <v>856</v>
      </c>
      <c r="D89" s="745">
        <v>458.88</v>
      </c>
      <c r="E89" s="715" t="s">
        <v>834</v>
      </c>
      <c r="F89" s="740" t="s">
        <v>857</v>
      </c>
      <c r="G89" s="707"/>
      <c r="H89" s="707"/>
      <c r="I89" s="707"/>
    </row>
    <row r="90" spans="1:9" ht="15.75" customHeight="1" x14ac:dyDescent="0.2">
      <c r="A90" s="706"/>
      <c r="B90" s="713">
        <v>36</v>
      </c>
      <c r="C90" s="738" t="s">
        <v>858</v>
      </c>
      <c r="D90" s="745">
        <v>9.1</v>
      </c>
      <c r="E90" s="715" t="s">
        <v>834</v>
      </c>
      <c r="F90" s="740" t="s">
        <v>859</v>
      </c>
      <c r="G90" s="707"/>
      <c r="H90" s="707"/>
      <c r="I90" s="707"/>
    </row>
    <row r="91" spans="1:9" ht="15.75" customHeight="1" x14ac:dyDescent="0.2">
      <c r="A91" s="706"/>
      <c r="B91" s="713">
        <v>37</v>
      </c>
      <c r="C91" s="738" t="s">
        <v>860</v>
      </c>
      <c r="D91" s="745">
        <v>1.37</v>
      </c>
      <c r="E91" s="715" t="s">
        <v>834</v>
      </c>
      <c r="F91" s="740" t="s">
        <v>861</v>
      </c>
      <c r="G91" s="707"/>
      <c r="H91" s="707"/>
      <c r="I91" s="707"/>
    </row>
    <row r="92" spans="1:9" ht="15.75" customHeight="1" x14ac:dyDescent="0.2">
      <c r="A92" s="706"/>
      <c r="B92" s="713">
        <v>38</v>
      </c>
      <c r="C92" s="733" t="s">
        <v>862</v>
      </c>
      <c r="D92" s="734">
        <v>22.98</v>
      </c>
      <c r="E92" s="715" t="s">
        <v>834</v>
      </c>
      <c r="F92" s="736" t="s">
        <v>863</v>
      </c>
      <c r="G92" s="707"/>
      <c r="H92" s="707"/>
      <c r="I92" s="707"/>
    </row>
    <row r="93" spans="1:9" ht="15.75" customHeight="1" x14ac:dyDescent="0.2">
      <c r="A93" s="706"/>
      <c r="B93" s="746" t="s">
        <v>1</v>
      </c>
      <c r="C93" s="747" t="s">
        <v>749</v>
      </c>
      <c r="D93" s="746" t="s">
        <v>750</v>
      </c>
      <c r="E93" s="746" t="s">
        <v>3</v>
      </c>
      <c r="F93" s="746" t="s">
        <v>4</v>
      </c>
      <c r="G93" s="707"/>
      <c r="H93" s="707"/>
      <c r="I93" s="707"/>
    </row>
    <row r="94" spans="1:9" ht="15.75" customHeight="1" x14ac:dyDescent="0.2">
      <c r="A94" s="706"/>
      <c r="B94" s="719">
        <v>1</v>
      </c>
      <c r="C94" s="738" t="s">
        <v>751</v>
      </c>
      <c r="D94" s="734">
        <f>'Banco de Preços'!I51</f>
        <v>236.97</v>
      </c>
      <c r="E94" s="719" t="s">
        <v>752</v>
      </c>
      <c r="F94" s="736" t="s">
        <v>803</v>
      </c>
      <c r="G94" s="707"/>
      <c r="H94" s="707"/>
      <c r="I94" s="707"/>
    </row>
    <row r="95" spans="1:9" ht="15.75" customHeight="1" x14ac:dyDescent="0.2">
      <c r="A95" s="706"/>
      <c r="B95" s="719">
        <f>B94+1</f>
        <v>2</v>
      </c>
      <c r="C95" s="738" t="s">
        <v>756</v>
      </c>
      <c r="D95" s="734">
        <f>'Banco de Preços'!I52</f>
        <v>286.67</v>
      </c>
      <c r="E95" s="719" t="s">
        <v>62</v>
      </c>
      <c r="F95" s="736" t="s">
        <v>803</v>
      </c>
      <c r="G95" s="707"/>
      <c r="H95" s="707"/>
      <c r="I95" s="707"/>
    </row>
    <row r="96" spans="1:9" ht="15.75" customHeight="1" x14ac:dyDescent="0.2">
      <c r="B96" s="719">
        <v>3</v>
      </c>
      <c r="C96" s="738" t="s">
        <v>864</v>
      </c>
      <c r="D96" s="734">
        <v>107</v>
      </c>
      <c r="E96" s="719" t="s">
        <v>62</v>
      </c>
      <c r="F96" s="740" t="s">
        <v>865</v>
      </c>
    </row>
    <row r="97" spans="2:6" ht="15.75" customHeight="1" x14ac:dyDescent="0.2">
      <c r="B97" s="2"/>
      <c r="C97" s="748"/>
      <c r="D97" s="749"/>
      <c r="E97" s="2"/>
      <c r="F97" s="750"/>
    </row>
    <row r="98" spans="2:6" ht="15.75" customHeight="1" x14ac:dyDescent="0.2"/>
    <row r="99" spans="2:6" ht="15.75" customHeight="1" x14ac:dyDescent="0.2"/>
    <row r="100" spans="2:6" ht="15.75" customHeight="1" x14ac:dyDescent="0.2"/>
    <row r="101" spans="2:6" ht="15.75" customHeight="1" x14ac:dyDescent="0.2"/>
    <row r="102" spans="2:6" ht="15.75" customHeight="1" x14ac:dyDescent="0.2"/>
    <row r="103" spans="2:6" ht="15.75" customHeight="1" x14ac:dyDescent="0.2"/>
    <row r="104" spans="2:6" ht="15.75" customHeight="1" x14ac:dyDescent="0.2"/>
    <row r="105" spans="2:6" ht="15.75" customHeight="1" x14ac:dyDescent="0.2"/>
    <row r="106" spans="2:6" ht="15.75" customHeight="1" x14ac:dyDescent="0.2"/>
    <row r="107" spans="2:6" ht="15.75" customHeight="1" x14ac:dyDescent="0.2"/>
    <row r="108" spans="2:6" ht="15.75" customHeight="1" x14ac:dyDescent="0.2"/>
    <row r="109" spans="2:6" ht="15.75" customHeight="1" x14ac:dyDescent="0.2"/>
    <row r="110" spans="2:6" ht="15.75" customHeight="1" x14ac:dyDescent="0.2"/>
    <row r="111" spans="2:6" ht="15.75" customHeight="1" x14ac:dyDescent="0.2"/>
    <row r="112" spans="2:6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  <row r="1010" ht="15.75" customHeight="1" x14ac:dyDescent="0.2"/>
    <row r="1011" ht="15.75" customHeight="1" x14ac:dyDescent="0.2"/>
    <row r="1012" ht="15.75" customHeight="1" x14ac:dyDescent="0.2"/>
    <row r="1013" ht="15.75" customHeight="1" x14ac:dyDescent="0.2"/>
    <row r="1014" ht="15.75" customHeight="1" x14ac:dyDescent="0.2"/>
    <row r="1015" ht="15.75" customHeight="1" x14ac:dyDescent="0.2"/>
    <row r="1016" ht="15.75" customHeight="1" x14ac:dyDescent="0.2"/>
    <row r="1017" ht="15.75" customHeight="1" x14ac:dyDescent="0.2"/>
    <row r="1018" ht="15.75" customHeight="1" x14ac:dyDescent="0.2"/>
    <row r="1019" ht="15.75" customHeight="1" x14ac:dyDescent="0.2"/>
    <row r="1020" ht="15.75" customHeight="1" x14ac:dyDescent="0.2"/>
    <row r="1021" ht="15.75" customHeight="1" x14ac:dyDescent="0.2"/>
    <row r="1022" ht="15.75" customHeight="1" x14ac:dyDescent="0.2"/>
    <row r="1023" ht="15.75" customHeight="1" x14ac:dyDescent="0.2"/>
  </sheetData>
  <mergeCells count="8">
    <mergeCell ref="G56:G57"/>
    <mergeCell ref="B2:F2"/>
    <mergeCell ref="B3:F3"/>
    <mergeCell ref="B4:F4"/>
    <mergeCell ref="G7:H7"/>
    <mergeCell ref="B19:B20"/>
    <mergeCell ref="C19:F19"/>
    <mergeCell ref="C20:F20"/>
  </mergeCells>
  <hyperlinks>
    <hyperlink ref="I14" r:id="rId1" xr:uid="{00000000-0004-0000-1100-000000000000}"/>
    <hyperlink ref="F15" r:id="rId2" xr:uid="{00000000-0004-0000-1100-000001000000}"/>
    <hyperlink ref="F16" r:id="rId3" xr:uid="{00000000-0004-0000-1100-000002000000}"/>
    <hyperlink ref="F17" r:id="rId4" xr:uid="{00000000-0004-0000-1100-000003000000}"/>
    <hyperlink ref="C20" r:id="rId5" xr:uid="{00000000-0004-0000-1100-000004000000}"/>
    <hyperlink ref="F63" r:id="rId6" xr:uid="{00000000-0004-0000-1100-000005000000}"/>
  </hyperlinks>
  <printOptions horizontalCentered="1"/>
  <pageMargins left="0.25" right="0.25" top="0.75" bottom="0.75" header="0" footer="0"/>
  <pageSetup paperSize="9" fitToHeight="0" orientation="portrait"/>
  <drawing r:id="rId7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K1000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37.7109375" customWidth="1"/>
    <col min="5" max="5" width="12.7109375" hidden="1"/>
    <col min="6" max="6" width="37.7109375" customWidth="1"/>
  </cols>
  <sheetData>
    <row r="1" spans="1:11" x14ac:dyDescent="0.2">
      <c r="A1" s="751"/>
      <c r="B1" s="752"/>
      <c r="C1" s="752"/>
      <c r="D1" s="752"/>
      <c r="E1" s="752"/>
      <c r="F1" s="752"/>
      <c r="G1" s="681"/>
      <c r="H1" s="681"/>
      <c r="I1" s="681"/>
      <c r="J1" s="681"/>
      <c r="K1" s="681"/>
    </row>
    <row r="2" spans="1:11" ht="60" customHeight="1" x14ac:dyDescent="0.2">
      <c r="A2" s="751"/>
      <c r="B2" s="1000"/>
      <c r="C2" s="883"/>
      <c r="D2" s="883"/>
      <c r="E2" s="883"/>
      <c r="F2" s="885"/>
      <c r="G2" s="681"/>
      <c r="H2" s="681"/>
      <c r="I2" s="681"/>
      <c r="J2" s="681"/>
      <c r="K2" s="681"/>
    </row>
    <row r="3" spans="1:11" ht="12.75" x14ac:dyDescent="0.2">
      <c r="A3" s="751"/>
      <c r="B3" s="961" t="s">
        <v>866</v>
      </c>
      <c r="C3" s="883"/>
      <c r="D3" s="883"/>
      <c r="E3" s="883"/>
      <c r="F3" s="885"/>
      <c r="G3" s="681"/>
      <c r="H3" s="681"/>
      <c r="I3" s="681"/>
      <c r="J3" s="681"/>
      <c r="K3" s="681"/>
    </row>
    <row r="4" spans="1:11" ht="12.75" x14ac:dyDescent="0.2">
      <c r="A4" s="753"/>
      <c r="B4" s="754"/>
      <c r="C4" s="755" t="s">
        <v>867</v>
      </c>
      <c r="D4" s="755" t="s">
        <v>868</v>
      </c>
      <c r="E4" s="755" t="s">
        <v>869</v>
      </c>
      <c r="F4" s="756"/>
      <c r="G4" s="681"/>
      <c r="H4" s="681"/>
      <c r="I4" s="681"/>
      <c r="J4" s="681"/>
      <c r="K4" s="681"/>
    </row>
    <row r="5" spans="1:11" ht="12.75" x14ac:dyDescent="0.2">
      <c r="A5" s="753"/>
      <c r="B5" s="757" t="s">
        <v>870</v>
      </c>
      <c r="C5" s="758">
        <v>0</v>
      </c>
      <c r="D5" s="758">
        <v>0</v>
      </c>
      <c r="E5" s="758">
        <v>0.2</v>
      </c>
      <c r="F5" s="759" t="s">
        <v>871</v>
      </c>
      <c r="G5" s="681"/>
      <c r="H5" s="681"/>
      <c r="I5" s="681"/>
      <c r="J5" s="681"/>
      <c r="K5" s="681"/>
    </row>
    <row r="6" spans="1:11" ht="12.75" x14ac:dyDescent="0.2">
      <c r="A6" s="753"/>
      <c r="B6" s="757" t="s">
        <v>872</v>
      </c>
      <c r="C6" s="758">
        <v>1.4999999999999999E-2</v>
      </c>
      <c r="D6" s="758">
        <v>1.4999999999999999E-2</v>
      </c>
      <c r="E6" s="758">
        <v>0.08</v>
      </c>
      <c r="F6" s="756" t="s">
        <v>873</v>
      </c>
      <c r="G6" s="681"/>
      <c r="H6" s="681"/>
      <c r="I6" s="681"/>
      <c r="J6" s="681"/>
      <c r="K6" s="681"/>
    </row>
    <row r="7" spans="1:11" ht="12.75" x14ac:dyDescent="0.2">
      <c r="A7" s="753"/>
      <c r="B7" s="757" t="s">
        <v>874</v>
      </c>
      <c r="C7" s="758">
        <v>0.01</v>
      </c>
      <c r="D7" s="758">
        <v>0.01</v>
      </c>
      <c r="E7" s="758">
        <v>1.4999999999999999E-2</v>
      </c>
      <c r="F7" s="756" t="s">
        <v>875</v>
      </c>
      <c r="G7" s="681"/>
      <c r="H7" s="681"/>
      <c r="I7" s="681"/>
      <c r="J7" s="681"/>
      <c r="K7" s="681"/>
    </row>
    <row r="8" spans="1:11" ht="12.75" x14ac:dyDescent="0.2">
      <c r="A8" s="753"/>
      <c r="B8" s="757" t="s">
        <v>876</v>
      </c>
      <c r="C8" s="758">
        <v>2E-3</v>
      </c>
      <c r="D8" s="758">
        <v>2E-3</v>
      </c>
      <c r="E8" s="758">
        <v>0.01</v>
      </c>
      <c r="F8" s="756" t="s">
        <v>877</v>
      </c>
      <c r="G8" s="681"/>
      <c r="H8" s="760"/>
      <c r="I8" s="681"/>
      <c r="J8" s="681"/>
      <c r="K8" s="681"/>
    </row>
    <row r="9" spans="1:11" ht="12.75" x14ac:dyDescent="0.2">
      <c r="A9" s="753"/>
      <c r="B9" s="757" t="s">
        <v>878</v>
      </c>
      <c r="C9" s="758">
        <v>6.0000000000000001E-3</v>
      </c>
      <c r="D9" s="758">
        <v>6.0000000000000001E-3</v>
      </c>
      <c r="E9" s="758">
        <v>6.0000000000000001E-3</v>
      </c>
      <c r="F9" s="759" t="s">
        <v>879</v>
      </c>
      <c r="G9" s="681"/>
      <c r="H9" s="760"/>
      <c r="I9" s="681"/>
      <c r="J9" s="681"/>
      <c r="K9" s="681"/>
    </row>
    <row r="10" spans="1:11" ht="12.75" x14ac:dyDescent="0.2">
      <c r="A10" s="753"/>
      <c r="B10" s="757" t="s">
        <v>880</v>
      </c>
      <c r="C10" s="758">
        <v>2.5000000000000001E-2</v>
      </c>
      <c r="D10" s="758">
        <v>2.5000000000000001E-2</v>
      </c>
      <c r="E10" s="758">
        <v>2E-3</v>
      </c>
      <c r="F10" s="761" t="s">
        <v>881</v>
      </c>
      <c r="G10" s="681"/>
      <c r="H10" s="760"/>
      <c r="I10" s="762"/>
      <c r="J10" s="681"/>
      <c r="K10" s="681"/>
    </row>
    <row r="11" spans="1:11" ht="12.75" x14ac:dyDescent="0.2">
      <c r="A11" s="753"/>
      <c r="B11" s="757" t="s">
        <v>882</v>
      </c>
      <c r="C11" s="758">
        <v>0.03</v>
      </c>
      <c r="D11" s="758">
        <v>0.03</v>
      </c>
      <c r="E11" s="758">
        <v>2.5000000000000001E-2</v>
      </c>
      <c r="F11" s="763" t="s">
        <v>883</v>
      </c>
      <c r="G11" s="681"/>
      <c r="H11" s="760"/>
      <c r="I11" s="762"/>
      <c r="J11" s="681"/>
      <c r="K11" s="681"/>
    </row>
    <row r="12" spans="1:11" ht="12.75" x14ac:dyDescent="0.2">
      <c r="A12" s="753"/>
      <c r="B12" s="757" t="s">
        <v>884</v>
      </c>
      <c r="C12" s="758">
        <v>0.08</v>
      </c>
      <c r="D12" s="758">
        <v>0.08</v>
      </c>
      <c r="E12" s="758">
        <v>0.03</v>
      </c>
      <c r="F12" s="761" t="s">
        <v>885</v>
      </c>
      <c r="G12" s="681"/>
      <c r="H12" s="760"/>
      <c r="I12" s="762"/>
      <c r="J12" s="681"/>
      <c r="K12" s="681"/>
    </row>
    <row r="13" spans="1:11" ht="12.75" x14ac:dyDescent="0.2">
      <c r="A13" s="680"/>
      <c r="B13" s="764" t="s">
        <v>886</v>
      </c>
      <c r="C13" s="765">
        <v>0</v>
      </c>
      <c r="D13" s="765">
        <v>0</v>
      </c>
      <c r="E13" s="686"/>
      <c r="F13" s="759"/>
      <c r="G13" s="681"/>
      <c r="H13" s="760"/>
      <c r="I13" s="762"/>
      <c r="J13" s="681"/>
      <c r="K13" s="681"/>
    </row>
    <row r="14" spans="1:11" ht="12.75" x14ac:dyDescent="0.2">
      <c r="A14" s="766"/>
      <c r="B14" s="767" t="s">
        <v>887</v>
      </c>
      <c r="C14" s="758">
        <f t="shared" ref="C14:D14" si="0">ROUND(SUM(C5:C13),4)</f>
        <v>0.16800000000000001</v>
      </c>
      <c r="D14" s="768">
        <f t="shared" si="0"/>
        <v>0.16800000000000001</v>
      </c>
      <c r="E14" s="758">
        <v>0.36799999999999999</v>
      </c>
      <c r="F14" s="756"/>
      <c r="G14" s="681"/>
      <c r="H14" s="760"/>
      <c r="I14" s="762"/>
      <c r="J14" s="681"/>
      <c r="K14" s="681"/>
    </row>
    <row r="15" spans="1:11" ht="12.75" x14ac:dyDescent="0.2">
      <c r="A15" s="766"/>
      <c r="B15" s="769"/>
      <c r="C15" s="770"/>
      <c r="D15" s="771"/>
      <c r="E15" s="772"/>
      <c r="F15" s="756"/>
      <c r="G15" s="681"/>
      <c r="H15" s="760"/>
      <c r="I15" s="762"/>
      <c r="J15" s="681"/>
      <c r="K15" s="681"/>
    </row>
    <row r="16" spans="1:11" ht="12.75" x14ac:dyDescent="0.2">
      <c r="A16" s="766"/>
      <c r="B16" s="773"/>
      <c r="C16" s="774"/>
      <c r="D16" s="775"/>
      <c r="E16" s="776" t="s">
        <v>888</v>
      </c>
      <c r="F16" s="756"/>
      <c r="G16" s="681"/>
      <c r="H16" s="760"/>
      <c r="I16" s="762"/>
      <c r="J16" s="681"/>
      <c r="K16" s="681"/>
    </row>
    <row r="17" spans="1:11" ht="12.75" x14ac:dyDescent="0.2">
      <c r="A17" s="753"/>
      <c r="B17" s="777" t="s">
        <v>889</v>
      </c>
      <c r="C17" s="778">
        <v>0.18010000000000001</v>
      </c>
      <c r="D17" s="778">
        <v>0</v>
      </c>
      <c r="E17" s="779">
        <v>8.0600000000000005E-2</v>
      </c>
      <c r="F17" s="756"/>
      <c r="G17" s="681"/>
      <c r="H17" s="681"/>
      <c r="I17" s="762"/>
      <c r="J17" s="681"/>
      <c r="K17" s="681"/>
    </row>
    <row r="18" spans="1:11" ht="12.75" x14ac:dyDescent="0.2">
      <c r="A18" s="753"/>
      <c r="B18" s="777" t="s">
        <v>890</v>
      </c>
      <c r="C18" s="778">
        <v>4.3200000000000002E-2</v>
      </c>
      <c r="D18" s="778">
        <v>0</v>
      </c>
      <c r="E18" s="779">
        <v>2.6800000000000001E-2</v>
      </c>
      <c r="F18" s="756"/>
      <c r="G18" s="681"/>
      <c r="H18" s="681"/>
      <c r="I18" s="762"/>
      <c r="J18" s="681"/>
      <c r="K18" s="681"/>
    </row>
    <row r="19" spans="1:11" ht="12.75" x14ac:dyDescent="0.2">
      <c r="A19" s="753"/>
      <c r="B19" s="777" t="s">
        <v>891</v>
      </c>
      <c r="C19" s="778">
        <v>8.5000000000000006E-3</v>
      </c>
      <c r="D19" s="778">
        <v>6.4000000000000003E-3</v>
      </c>
      <c r="E19" s="779">
        <v>1E-3</v>
      </c>
      <c r="F19" s="761" t="s">
        <v>892</v>
      </c>
      <c r="G19" s="681"/>
      <c r="H19" s="681"/>
      <c r="I19" s="682"/>
      <c r="J19" s="681"/>
      <c r="K19" s="681"/>
    </row>
    <row r="20" spans="1:11" ht="12.75" x14ac:dyDescent="0.2">
      <c r="A20" s="753"/>
      <c r="B20" s="777" t="s">
        <v>893</v>
      </c>
      <c r="C20" s="778">
        <v>0.1103</v>
      </c>
      <c r="D20" s="778">
        <v>8.3299999999999999E-2</v>
      </c>
      <c r="E20" s="779">
        <v>2.0000000000000001E-4</v>
      </c>
      <c r="F20" s="761" t="s">
        <v>894</v>
      </c>
      <c r="G20" s="681"/>
      <c r="H20" s="681"/>
      <c r="I20" s="681"/>
      <c r="J20" s="681"/>
      <c r="K20" s="681"/>
    </row>
    <row r="21" spans="1:11" ht="15.75" customHeight="1" x14ac:dyDescent="0.2">
      <c r="A21" s="753"/>
      <c r="B21" s="777" t="s">
        <v>895</v>
      </c>
      <c r="C21" s="778">
        <v>5.9999999999999995E-4</v>
      </c>
      <c r="D21" s="778">
        <v>4.0000000000000002E-4</v>
      </c>
      <c r="E21" s="779">
        <v>1E-4</v>
      </c>
      <c r="F21" s="761" t="s">
        <v>896</v>
      </c>
      <c r="G21" s="681"/>
      <c r="H21" s="681"/>
      <c r="I21" s="681"/>
      <c r="J21" s="681"/>
      <c r="K21" s="681"/>
    </row>
    <row r="22" spans="1:11" ht="15.75" customHeight="1" x14ac:dyDescent="0.2">
      <c r="A22" s="753"/>
      <c r="B22" s="777" t="s">
        <v>897</v>
      </c>
      <c r="C22" s="778">
        <v>7.4000000000000003E-3</v>
      </c>
      <c r="D22" s="778">
        <v>5.5999999999999999E-3</v>
      </c>
      <c r="E22" s="779"/>
      <c r="F22" s="761" t="s">
        <v>898</v>
      </c>
      <c r="G22" s="681"/>
      <c r="H22" s="681"/>
      <c r="I22" s="681"/>
      <c r="J22" s="681"/>
      <c r="K22" s="681"/>
    </row>
    <row r="23" spans="1:11" ht="15.75" customHeight="1" x14ac:dyDescent="0.2">
      <c r="A23" s="753"/>
      <c r="B23" s="777" t="s">
        <v>899</v>
      </c>
      <c r="C23" s="778">
        <v>1.9800000000000002E-2</v>
      </c>
      <c r="D23" s="778">
        <v>0</v>
      </c>
      <c r="E23" s="779"/>
      <c r="F23" s="756"/>
      <c r="G23" s="681"/>
      <c r="H23" s="681"/>
      <c r="I23" s="681"/>
      <c r="J23" s="681"/>
      <c r="K23" s="681"/>
    </row>
    <row r="24" spans="1:11" ht="15.75" customHeight="1" x14ac:dyDescent="0.2">
      <c r="A24" s="753"/>
      <c r="B24" s="777" t="s">
        <v>900</v>
      </c>
      <c r="C24" s="778">
        <v>1E-3</v>
      </c>
      <c r="D24" s="778">
        <v>8.0000000000000004E-4</v>
      </c>
      <c r="E24" s="779">
        <v>5.7999999999999996E-3</v>
      </c>
      <c r="F24" s="761" t="s">
        <v>901</v>
      </c>
      <c r="G24" s="681"/>
      <c r="H24" s="681"/>
      <c r="I24" s="681"/>
      <c r="J24" s="681"/>
      <c r="K24" s="681"/>
    </row>
    <row r="25" spans="1:11" ht="15.75" customHeight="1" x14ac:dyDescent="0.2">
      <c r="A25" s="753"/>
      <c r="B25" s="777" t="s">
        <v>902</v>
      </c>
      <c r="C25" s="778">
        <v>0.109</v>
      </c>
      <c r="D25" s="778">
        <v>8.2400000000000001E-2</v>
      </c>
      <c r="E25" s="779"/>
      <c r="F25" s="761" t="s">
        <v>903</v>
      </c>
      <c r="G25" s="681"/>
      <c r="H25" s="681"/>
      <c r="I25" s="681"/>
      <c r="J25" s="681"/>
      <c r="K25" s="681"/>
    </row>
    <row r="26" spans="1:11" ht="15.75" customHeight="1" x14ac:dyDescent="0.2">
      <c r="A26" s="753"/>
      <c r="B26" s="777" t="s">
        <v>904</v>
      </c>
      <c r="C26" s="778">
        <v>4.0000000000000002E-4</v>
      </c>
      <c r="D26" s="778">
        <v>2.9999999999999997E-4</v>
      </c>
      <c r="E26" s="779">
        <v>5.4000000000000003E-3</v>
      </c>
      <c r="F26" s="780"/>
      <c r="G26" s="681"/>
      <c r="H26" s="681"/>
      <c r="I26" s="681"/>
      <c r="J26" s="681"/>
      <c r="K26" s="681"/>
    </row>
    <row r="27" spans="1:11" ht="15.75" customHeight="1" x14ac:dyDescent="0.2">
      <c r="A27" s="766"/>
      <c r="B27" s="767" t="s">
        <v>905</v>
      </c>
      <c r="C27" s="781">
        <f t="shared" ref="C27:D27" si="1">ROUND(SUM(C17:C26),4)</f>
        <v>0.4803</v>
      </c>
      <c r="D27" s="782">
        <f t="shared" si="1"/>
        <v>0.1792</v>
      </c>
      <c r="E27" s="779">
        <v>0.11990000000000001</v>
      </c>
      <c r="F27" s="780"/>
      <c r="G27" s="681"/>
      <c r="H27" s="681"/>
      <c r="I27" s="681"/>
      <c r="J27" s="681"/>
      <c r="K27" s="681"/>
    </row>
    <row r="28" spans="1:11" ht="15.75" customHeight="1" x14ac:dyDescent="0.2">
      <c r="A28" s="783"/>
      <c r="B28" s="784"/>
      <c r="C28" s="785"/>
      <c r="D28" s="785"/>
      <c r="E28" s="786"/>
      <c r="F28" s="780"/>
      <c r="G28" s="681"/>
      <c r="H28" s="681"/>
      <c r="I28" s="681"/>
      <c r="J28" s="681"/>
      <c r="K28" s="681"/>
    </row>
    <row r="29" spans="1:11" ht="15.75" customHeight="1" x14ac:dyDescent="0.2">
      <c r="A29" s="766"/>
      <c r="B29" s="787"/>
      <c r="C29" s="788"/>
      <c r="D29" s="771"/>
      <c r="E29" s="775" t="s">
        <v>906</v>
      </c>
      <c r="F29" s="789"/>
      <c r="G29" s="681"/>
      <c r="H29" s="681"/>
      <c r="I29" s="681"/>
      <c r="J29" s="681"/>
      <c r="K29" s="681"/>
    </row>
    <row r="30" spans="1:11" ht="15.75" customHeight="1" x14ac:dyDescent="0.2">
      <c r="A30" s="753"/>
      <c r="B30" s="757" t="s">
        <v>907</v>
      </c>
      <c r="C30" s="758">
        <v>4.8000000000000001E-2</v>
      </c>
      <c r="D30" s="758">
        <v>3.6299999999999999E-2</v>
      </c>
      <c r="E30" s="790"/>
      <c r="F30" s="791" t="s">
        <v>908</v>
      </c>
      <c r="G30" s="681"/>
      <c r="H30" s="681"/>
      <c r="I30" s="681"/>
      <c r="J30" s="681"/>
      <c r="K30" s="681"/>
    </row>
    <row r="31" spans="1:11" ht="15.75" customHeight="1" x14ac:dyDescent="0.2">
      <c r="A31" s="753"/>
      <c r="B31" s="757" t="s">
        <v>909</v>
      </c>
      <c r="C31" s="758">
        <v>1.1000000000000001E-3</v>
      </c>
      <c r="D31" s="758">
        <v>8.9999999999999998E-4</v>
      </c>
      <c r="E31" s="790"/>
      <c r="F31" s="780" t="s">
        <v>910</v>
      </c>
      <c r="G31" s="681"/>
      <c r="H31" s="681"/>
      <c r="I31" s="681"/>
      <c r="J31" s="681"/>
      <c r="K31" s="681"/>
    </row>
    <row r="32" spans="1:11" ht="15.75" customHeight="1" x14ac:dyDescent="0.2">
      <c r="A32" s="753"/>
      <c r="B32" s="757" t="s">
        <v>911</v>
      </c>
      <c r="C32" s="758">
        <v>2.9100000000000001E-2</v>
      </c>
      <c r="D32" s="758">
        <v>2.1999999999999999E-2</v>
      </c>
      <c r="E32" s="792">
        <v>2.69E-2</v>
      </c>
      <c r="F32" s="780" t="s">
        <v>912</v>
      </c>
      <c r="G32" s="681"/>
      <c r="H32" s="681"/>
      <c r="I32" s="681"/>
      <c r="J32" s="681"/>
      <c r="K32" s="681"/>
    </row>
    <row r="33" spans="1:11" ht="15.75" customHeight="1" x14ac:dyDescent="0.2">
      <c r="A33" s="753"/>
      <c r="B33" s="757" t="s">
        <v>913</v>
      </c>
      <c r="C33" s="758">
        <v>2.8299999999999999E-2</v>
      </c>
      <c r="D33" s="758">
        <v>2.1399999999999999E-2</v>
      </c>
      <c r="E33" s="792">
        <v>9.3200000000000005E-2</v>
      </c>
      <c r="F33" s="780"/>
      <c r="G33" s="681"/>
      <c r="H33" s="681"/>
      <c r="I33" s="681"/>
      <c r="J33" s="681"/>
      <c r="K33" s="681"/>
    </row>
    <row r="34" spans="1:11" ht="15.75" customHeight="1" x14ac:dyDescent="0.2">
      <c r="A34" s="753"/>
      <c r="B34" s="757" t="s">
        <v>914</v>
      </c>
      <c r="C34" s="758">
        <v>4.0000000000000001E-3</v>
      </c>
      <c r="D34" s="758">
        <v>3.0999999999999999E-3</v>
      </c>
      <c r="E34" s="792">
        <v>1.4E-3</v>
      </c>
      <c r="F34" s="780" t="s">
        <v>915</v>
      </c>
      <c r="G34" s="681"/>
      <c r="H34" s="681"/>
      <c r="I34" s="681"/>
      <c r="J34" s="681"/>
      <c r="K34" s="681"/>
    </row>
    <row r="35" spans="1:11" ht="15.75" customHeight="1" x14ac:dyDescent="0.2">
      <c r="A35" s="766"/>
      <c r="B35" s="787" t="s">
        <v>916</v>
      </c>
      <c r="C35" s="793">
        <f t="shared" ref="C35:D35" si="2">ROUND(SUM(C30:C34),4)</f>
        <v>0.1105</v>
      </c>
      <c r="D35" s="794">
        <f t="shared" si="2"/>
        <v>8.3699999999999997E-2</v>
      </c>
      <c r="E35" s="795">
        <v>0.1215</v>
      </c>
      <c r="F35" s="796"/>
      <c r="G35" s="681"/>
      <c r="H35" s="681"/>
      <c r="I35" s="681"/>
      <c r="J35" s="681"/>
      <c r="K35" s="681"/>
    </row>
    <row r="36" spans="1:11" ht="15.75" customHeight="1" x14ac:dyDescent="0.2">
      <c r="A36" s="783"/>
      <c r="B36" s="784"/>
      <c r="C36" s="785"/>
      <c r="D36" s="785"/>
      <c r="E36" s="785"/>
      <c r="F36" s="756"/>
      <c r="G36" s="681"/>
      <c r="H36" s="681"/>
      <c r="I36" s="681"/>
      <c r="J36" s="681"/>
      <c r="K36" s="681"/>
    </row>
    <row r="37" spans="1:11" ht="15.75" customHeight="1" x14ac:dyDescent="0.2">
      <c r="A37" s="753"/>
      <c r="B37" s="757"/>
      <c r="C37" s="797"/>
      <c r="D37" s="797"/>
      <c r="E37" s="797" t="s">
        <v>917</v>
      </c>
      <c r="F37" s="798"/>
      <c r="G37" s="681"/>
      <c r="H37" s="681"/>
      <c r="I37" s="681"/>
      <c r="J37" s="681"/>
      <c r="K37" s="681"/>
    </row>
    <row r="38" spans="1:11" ht="15.75" customHeight="1" x14ac:dyDescent="0.2">
      <c r="A38" s="753"/>
      <c r="B38" s="799" t="s">
        <v>918</v>
      </c>
      <c r="C38" s="800">
        <v>8.0699999999999994E-2</v>
      </c>
      <c r="D38" s="800">
        <v>3.0099999999999998E-2</v>
      </c>
      <c r="E38" s="801"/>
      <c r="F38" s="802"/>
      <c r="G38" s="681"/>
      <c r="H38" s="681"/>
      <c r="I38" s="681"/>
      <c r="J38" s="681"/>
      <c r="K38" s="681"/>
    </row>
    <row r="39" spans="1:11" ht="36" x14ac:dyDescent="0.2">
      <c r="A39" s="753"/>
      <c r="B39" s="777" t="s">
        <v>919</v>
      </c>
      <c r="C39" s="778">
        <v>4.0000000000000001E-3</v>
      </c>
      <c r="D39" s="778">
        <v>3.0999999999999999E-3</v>
      </c>
      <c r="E39" s="779"/>
      <c r="F39" s="803"/>
      <c r="G39" s="681"/>
      <c r="H39" s="681"/>
      <c r="I39" s="681"/>
      <c r="J39" s="681"/>
      <c r="K39" s="681"/>
    </row>
    <row r="40" spans="1:11" ht="15.75" customHeight="1" x14ac:dyDescent="0.2">
      <c r="A40" s="766"/>
      <c r="B40" s="804" t="s">
        <v>920</v>
      </c>
      <c r="C40" s="778">
        <f t="shared" ref="C40:D40" si="3">ROUND(SUM(C38:C39),4)</f>
        <v>8.4699999999999998E-2</v>
      </c>
      <c r="D40" s="805">
        <f t="shared" si="3"/>
        <v>3.32E-2</v>
      </c>
      <c r="E40" s="779"/>
      <c r="F40" s="806"/>
      <c r="G40" s="681"/>
      <c r="H40" s="681"/>
      <c r="I40" s="681"/>
      <c r="J40" s="681"/>
      <c r="K40" s="681"/>
    </row>
    <row r="41" spans="1:11" ht="15.75" customHeight="1" x14ac:dyDescent="0.2">
      <c r="A41" s="753"/>
      <c r="B41" s="777"/>
      <c r="C41" s="778"/>
      <c r="D41" s="778"/>
      <c r="E41" s="779"/>
      <c r="F41" s="780"/>
      <c r="G41" s="681"/>
      <c r="H41" s="681"/>
      <c r="I41" s="681"/>
      <c r="J41" s="681"/>
      <c r="K41" s="681"/>
    </row>
    <row r="42" spans="1:11" ht="15.75" customHeight="1" x14ac:dyDescent="0.2">
      <c r="A42" s="753"/>
      <c r="B42" s="807"/>
      <c r="C42" s="774"/>
      <c r="D42" s="775"/>
      <c r="E42" s="775" t="s">
        <v>921</v>
      </c>
      <c r="F42" s="808"/>
      <c r="G42" s="681"/>
      <c r="H42" s="681"/>
      <c r="I42" s="681"/>
      <c r="J42" s="681"/>
      <c r="K42" s="681"/>
    </row>
    <row r="43" spans="1:11" ht="15.75" customHeight="1" x14ac:dyDescent="0.2">
      <c r="A43" s="766"/>
      <c r="B43" s="809" t="s">
        <v>922</v>
      </c>
      <c r="C43" s="810"/>
      <c r="D43" s="811">
        <f>D14+D27+D35+D40</f>
        <v>0.46410000000000001</v>
      </c>
      <c r="E43" s="758">
        <v>9.3600000000000003E-2</v>
      </c>
      <c r="F43" s="803" t="s">
        <v>923</v>
      </c>
      <c r="G43" s="681"/>
      <c r="H43" s="681"/>
      <c r="I43" s="681"/>
      <c r="J43" s="681"/>
      <c r="K43" s="681"/>
    </row>
    <row r="44" spans="1:11" ht="15.75" customHeight="1" x14ac:dyDescent="0.2">
      <c r="A44" s="766"/>
      <c r="B44" s="809" t="s">
        <v>924</v>
      </c>
      <c r="C44" s="758">
        <f>SUM(C40+C35+C27+C14)</f>
        <v>0.84350000000000003</v>
      </c>
      <c r="D44" s="758"/>
      <c r="E44" s="758">
        <v>0.81259999999999999</v>
      </c>
      <c r="F44" s="756"/>
      <c r="G44" s="681"/>
      <c r="H44" s="681"/>
      <c r="I44" s="681"/>
      <c r="J44" s="681"/>
      <c r="K44" s="681"/>
    </row>
    <row r="45" spans="1:11" ht="15.75" customHeight="1" x14ac:dyDescent="0.2">
      <c r="A45" s="681"/>
      <c r="B45" s="681"/>
      <c r="C45" s="699"/>
      <c r="D45" s="699"/>
      <c r="E45" s="681"/>
      <c r="F45" s="695"/>
      <c r="G45" s="681"/>
      <c r="H45" s="681"/>
      <c r="I45" s="681"/>
      <c r="J45" s="681"/>
      <c r="K45" s="681"/>
    </row>
    <row r="46" spans="1:11" ht="15.75" customHeight="1" x14ac:dyDescent="0.2">
      <c r="A46" s="699"/>
      <c r="B46" s="1007" t="s">
        <v>925</v>
      </c>
      <c r="C46" s="888"/>
      <c r="D46" s="888"/>
      <c r="E46" s="888"/>
      <c r="F46" s="888"/>
      <c r="G46" s="681"/>
      <c r="H46" s="681"/>
      <c r="I46" s="681"/>
      <c r="J46" s="681"/>
      <c r="K46" s="681"/>
    </row>
    <row r="47" spans="1:11" ht="15.75" customHeight="1" x14ac:dyDescent="0.2"/>
    <row r="48" spans="1:11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">
    <mergeCell ref="B2:F2"/>
    <mergeCell ref="B3:F3"/>
    <mergeCell ref="B46:F46"/>
  </mergeCells>
  <pageMargins left="0.511811023622047" right="0.31496062992126" top="0.74803149606299202" bottom="0.74803149606299202" header="0" footer="0"/>
  <pageSetup paperSize="9" orientation="portrait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T1012"/>
  <sheetViews>
    <sheetView showGridLines="0" workbookViewId="0"/>
  </sheetViews>
  <sheetFormatPr defaultColWidth="12.7109375" defaultRowHeight="15" customHeight="1" x14ac:dyDescent="0.2"/>
  <cols>
    <col min="1" max="1" width="2.7109375" customWidth="1"/>
    <col min="2" max="2" width="8.7109375" customWidth="1"/>
    <col min="3" max="3" width="73.85546875" customWidth="1"/>
    <col min="4" max="4" width="15" customWidth="1"/>
    <col min="5" max="5" width="15.7109375" customWidth="1"/>
    <col min="6" max="18" width="20.7109375" customWidth="1"/>
    <col min="19" max="19" width="0.7109375" customWidth="1"/>
    <col min="20" max="20" width="14.7109375" customWidth="1"/>
  </cols>
  <sheetData>
    <row r="1" spans="1:20" x14ac:dyDescent="0.25">
      <c r="A1" s="812"/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813"/>
      <c r="T1" s="814"/>
    </row>
    <row r="2" spans="1:20" ht="60" customHeight="1" x14ac:dyDescent="0.25">
      <c r="A2" s="812"/>
      <c r="B2" s="1000"/>
      <c r="C2" s="883"/>
      <c r="D2" s="883"/>
      <c r="E2" s="883"/>
      <c r="F2" s="883"/>
      <c r="G2" s="883"/>
      <c r="H2" s="883"/>
      <c r="I2" s="883"/>
      <c r="J2" s="883"/>
      <c r="K2" s="883"/>
      <c r="L2" s="883"/>
      <c r="M2" s="883"/>
      <c r="N2" s="883"/>
      <c r="O2" s="883"/>
      <c r="P2" s="883"/>
      <c r="Q2" s="883"/>
      <c r="R2" s="885"/>
      <c r="S2" s="813"/>
      <c r="T2" s="814"/>
    </row>
    <row r="3" spans="1:20" ht="16.5" customHeight="1" x14ac:dyDescent="0.25">
      <c r="A3" s="812"/>
      <c r="B3" s="961" t="s">
        <v>926</v>
      </c>
      <c r="C3" s="883"/>
      <c r="D3" s="883"/>
      <c r="E3" s="883"/>
      <c r="F3" s="883"/>
      <c r="G3" s="883"/>
      <c r="H3" s="883"/>
      <c r="I3" s="883"/>
      <c r="J3" s="883"/>
      <c r="K3" s="883"/>
      <c r="L3" s="883"/>
      <c r="M3" s="883"/>
      <c r="N3" s="883"/>
      <c r="O3" s="883"/>
      <c r="P3" s="883"/>
      <c r="Q3" s="883"/>
      <c r="R3" s="885"/>
      <c r="S3" s="815"/>
      <c r="T3" s="816"/>
    </row>
    <row r="4" spans="1:20" ht="24" customHeight="1" x14ac:dyDescent="0.25">
      <c r="A4" s="812"/>
      <c r="B4" s="817" t="s">
        <v>1</v>
      </c>
      <c r="C4" s="817" t="s">
        <v>2</v>
      </c>
      <c r="D4" s="817" t="s">
        <v>927</v>
      </c>
      <c r="E4" s="817" t="s">
        <v>928</v>
      </c>
      <c r="F4" s="817" t="s">
        <v>929</v>
      </c>
      <c r="G4" s="817" t="s">
        <v>930</v>
      </c>
      <c r="H4" s="817" t="s">
        <v>931</v>
      </c>
      <c r="I4" s="817" t="s">
        <v>932</v>
      </c>
      <c r="J4" s="817" t="s">
        <v>933</v>
      </c>
      <c r="K4" s="817" t="s">
        <v>934</v>
      </c>
      <c r="L4" s="817" t="s">
        <v>935</v>
      </c>
      <c r="M4" s="817" t="s">
        <v>936</v>
      </c>
      <c r="N4" s="817" t="s">
        <v>937</v>
      </c>
      <c r="O4" s="817" t="s">
        <v>938</v>
      </c>
      <c r="P4" s="817" t="s">
        <v>939</v>
      </c>
      <c r="Q4" s="817" t="s">
        <v>940</v>
      </c>
      <c r="R4" s="817" t="s">
        <v>941</v>
      </c>
      <c r="S4" s="818"/>
      <c r="T4" s="819"/>
    </row>
    <row r="5" spans="1:20" ht="24" customHeight="1" x14ac:dyDescent="0.25">
      <c r="A5" s="812"/>
      <c r="B5" s="1011">
        <f>Base!B5</f>
        <v>1</v>
      </c>
      <c r="C5" s="1009" t="str">
        <f>Base!C5</f>
        <v>Execução de serviço com escavadeira hidráulica sob esteira convencional para retirada de resíduos sólidos e regularização de taludes em margens de rio.</v>
      </c>
      <c r="D5" s="1010" t="str">
        <f>Base!D5</f>
        <v>m³</v>
      </c>
      <c r="E5" s="820" t="s">
        <v>942</v>
      </c>
      <c r="F5" s="821">
        <f>Base!G5</f>
        <v>37260</v>
      </c>
      <c r="G5" s="822">
        <f t="shared" ref="G5:P5" si="0">F5</f>
        <v>37260</v>
      </c>
      <c r="H5" s="822">
        <f t="shared" si="0"/>
        <v>37260</v>
      </c>
      <c r="I5" s="822">
        <f t="shared" si="0"/>
        <v>37260</v>
      </c>
      <c r="J5" s="822">
        <f t="shared" si="0"/>
        <v>37260</v>
      </c>
      <c r="K5" s="822">
        <f t="shared" si="0"/>
        <v>37260</v>
      </c>
      <c r="L5" s="822">
        <f t="shared" si="0"/>
        <v>37260</v>
      </c>
      <c r="M5" s="822">
        <f t="shared" si="0"/>
        <v>37260</v>
      </c>
      <c r="N5" s="822">
        <f t="shared" si="0"/>
        <v>37260</v>
      </c>
      <c r="O5" s="822">
        <f t="shared" si="0"/>
        <v>37260</v>
      </c>
      <c r="P5" s="822">
        <f t="shared" si="0"/>
        <v>37260</v>
      </c>
      <c r="Q5" s="822">
        <f t="shared" ref="Q5:Q10" si="1">H5</f>
        <v>37260</v>
      </c>
      <c r="R5" s="823">
        <f>T5/T6</f>
        <v>1</v>
      </c>
      <c r="S5" s="818"/>
      <c r="T5" s="824">
        <f>Base!G5*12</f>
        <v>447120</v>
      </c>
    </row>
    <row r="6" spans="1:20" ht="29.25" customHeight="1" x14ac:dyDescent="0.25">
      <c r="A6" s="812"/>
      <c r="B6" s="920"/>
      <c r="C6" s="917"/>
      <c r="D6" s="917"/>
      <c r="E6" s="825" t="s">
        <v>64</v>
      </c>
      <c r="F6" s="821">
        <f>Base!K5</f>
        <v>591688.80000000005</v>
      </c>
      <c r="G6" s="822">
        <f t="shared" ref="G6:P6" si="2">F6</f>
        <v>591688.80000000005</v>
      </c>
      <c r="H6" s="822">
        <f t="shared" si="2"/>
        <v>591688.80000000005</v>
      </c>
      <c r="I6" s="822">
        <f t="shared" si="2"/>
        <v>591688.80000000005</v>
      </c>
      <c r="J6" s="822">
        <f t="shared" si="2"/>
        <v>591688.80000000005</v>
      </c>
      <c r="K6" s="822">
        <f t="shared" si="2"/>
        <v>591688.80000000005</v>
      </c>
      <c r="L6" s="822">
        <f t="shared" si="2"/>
        <v>591688.80000000005</v>
      </c>
      <c r="M6" s="822">
        <f t="shared" si="2"/>
        <v>591688.80000000005</v>
      </c>
      <c r="N6" s="822">
        <f t="shared" si="2"/>
        <v>591688.80000000005</v>
      </c>
      <c r="O6" s="822">
        <f t="shared" si="2"/>
        <v>591688.80000000005</v>
      </c>
      <c r="P6" s="822">
        <f t="shared" si="2"/>
        <v>591688.80000000005</v>
      </c>
      <c r="Q6" s="822">
        <f t="shared" si="1"/>
        <v>591688.80000000005</v>
      </c>
      <c r="R6" s="822">
        <f>SUM(F6:Q6)</f>
        <v>7100265.5999999987</v>
      </c>
      <c r="S6" s="826"/>
      <c r="T6" s="824">
        <f>SUM(F5:Q5)</f>
        <v>447120</v>
      </c>
    </row>
    <row r="7" spans="1:20" ht="21.75" customHeight="1" x14ac:dyDescent="0.25">
      <c r="A7" s="812"/>
      <c r="B7" s="1011">
        <f>Base!B6</f>
        <v>2</v>
      </c>
      <c r="C7" s="1009" t="str">
        <f>Base!C6</f>
        <v>Execução de serviço com retroescavadeira para retirada de resíduos sólidos e regularização de taludes em margens de córregos ou canais.</v>
      </c>
      <c r="D7" s="1010" t="str">
        <f>Base!D6</f>
        <v>m³</v>
      </c>
      <c r="E7" s="820" t="s">
        <v>942</v>
      </c>
      <c r="F7" s="821">
        <f>Base!G6</f>
        <v>15002</v>
      </c>
      <c r="G7" s="822">
        <f t="shared" ref="G7:P7" si="3">F7</f>
        <v>15002</v>
      </c>
      <c r="H7" s="822">
        <f t="shared" si="3"/>
        <v>15002</v>
      </c>
      <c r="I7" s="822">
        <f t="shared" si="3"/>
        <v>15002</v>
      </c>
      <c r="J7" s="822">
        <f t="shared" si="3"/>
        <v>15002</v>
      </c>
      <c r="K7" s="822">
        <f t="shared" si="3"/>
        <v>15002</v>
      </c>
      <c r="L7" s="822">
        <f t="shared" si="3"/>
        <v>15002</v>
      </c>
      <c r="M7" s="822">
        <f t="shared" si="3"/>
        <v>15002</v>
      </c>
      <c r="N7" s="822">
        <f t="shared" si="3"/>
        <v>15002</v>
      </c>
      <c r="O7" s="822">
        <f t="shared" si="3"/>
        <v>15002</v>
      </c>
      <c r="P7" s="822">
        <f t="shared" si="3"/>
        <v>15002</v>
      </c>
      <c r="Q7" s="822">
        <f t="shared" si="1"/>
        <v>15002</v>
      </c>
      <c r="R7" s="823">
        <f>T7/T8</f>
        <v>1</v>
      </c>
      <c r="S7" s="826"/>
      <c r="T7" s="819">
        <f>Base!G6*12</f>
        <v>180024</v>
      </c>
    </row>
    <row r="8" spans="1:20" ht="21.75" customHeight="1" x14ac:dyDescent="0.25">
      <c r="A8" s="812"/>
      <c r="B8" s="920"/>
      <c r="C8" s="917"/>
      <c r="D8" s="917"/>
      <c r="E8" s="825" t="s">
        <v>64</v>
      </c>
      <c r="F8" s="821">
        <f>Base!K6</f>
        <v>259084.54</v>
      </c>
      <c r="G8" s="822">
        <f t="shared" ref="G8:P8" si="4">F8</f>
        <v>259084.54</v>
      </c>
      <c r="H8" s="822">
        <f t="shared" si="4"/>
        <v>259084.54</v>
      </c>
      <c r="I8" s="822">
        <f t="shared" si="4"/>
        <v>259084.54</v>
      </c>
      <c r="J8" s="822">
        <f t="shared" si="4"/>
        <v>259084.54</v>
      </c>
      <c r="K8" s="822">
        <f t="shared" si="4"/>
        <v>259084.54</v>
      </c>
      <c r="L8" s="822">
        <f t="shared" si="4"/>
        <v>259084.54</v>
      </c>
      <c r="M8" s="822">
        <f t="shared" si="4"/>
        <v>259084.54</v>
      </c>
      <c r="N8" s="822">
        <f t="shared" si="4"/>
        <v>259084.54</v>
      </c>
      <c r="O8" s="822">
        <f t="shared" si="4"/>
        <v>259084.54</v>
      </c>
      <c r="P8" s="822">
        <f t="shared" si="4"/>
        <v>259084.54</v>
      </c>
      <c r="Q8" s="822">
        <f t="shared" si="1"/>
        <v>259084.54</v>
      </c>
      <c r="R8" s="822">
        <f>SUM(F8:Q8)</f>
        <v>3109014.48</v>
      </c>
      <c r="S8" s="827"/>
      <c r="T8" s="824">
        <f>SUM(F7:Q7)</f>
        <v>180024</v>
      </c>
    </row>
    <row r="9" spans="1:20" ht="21.75" customHeight="1" x14ac:dyDescent="0.25">
      <c r="A9" s="812"/>
      <c r="B9" s="1011">
        <f>Base!B7</f>
        <v>3</v>
      </c>
      <c r="C9" s="1009" t="str">
        <f>Base!C7</f>
        <v>Execução de serviço com minicarregadeira sobre rodas para retirada de resíduos sólidos em córregos e canais edificados.</v>
      </c>
      <c r="D9" s="1010" t="str">
        <f>Base!D7</f>
        <v>m³</v>
      </c>
      <c r="E9" s="820" t="s">
        <v>942</v>
      </c>
      <c r="F9" s="821">
        <f>+Base!$G$7</f>
        <v>7353</v>
      </c>
      <c r="G9" s="822">
        <f>+Base!$G$7</f>
        <v>7353</v>
      </c>
      <c r="H9" s="822">
        <f>+Base!$G$7</f>
        <v>7353</v>
      </c>
      <c r="I9" s="822">
        <f t="shared" ref="I9:P9" si="5">H9</f>
        <v>7353</v>
      </c>
      <c r="J9" s="822">
        <f t="shared" si="5"/>
        <v>7353</v>
      </c>
      <c r="K9" s="822">
        <f t="shared" si="5"/>
        <v>7353</v>
      </c>
      <c r="L9" s="822">
        <f t="shared" si="5"/>
        <v>7353</v>
      </c>
      <c r="M9" s="822">
        <f t="shared" si="5"/>
        <v>7353</v>
      </c>
      <c r="N9" s="822">
        <f t="shared" si="5"/>
        <v>7353</v>
      </c>
      <c r="O9" s="822">
        <f t="shared" si="5"/>
        <v>7353</v>
      </c>
      <c r="P9" s="822">
        <f t="shared" si="5"/>
        <v>7353</v>
      </c>
      <c r="Q9" s="822">
        <f t="shared" si="1"/>
        <v>7353</v>
      </c>
      <c r="R9" s="823">
        <f>T9/T10</f>
        <v>1</v>
      </c>
      <c r="S9" s="827"/>
      <c r="T9" s="819">
        <f>Base!G7*12</f>
        <v>88236</v>
      </c>
    </row>
    <row r="10" spans="1:20" ht="21.75" customHeight="1" x14ac:dyDescent="0.25">
      <c r="A10" s="812"/>
      <c r="B10" s="920"/>
      <c r="C10" s="917"/>
      <c r="D10" s="917"/>
      <c r="E10" s="825" t="s">
        <v>64</v>
      </c>
      <c r="F10" s="821">
        <f>Base!K7</f>
        <v>40367.97</v>
      </c>
      <c r="G10" s="822">
        <f>+Base!$I$7*G9</f>
        <v>40367.97</v>
      </c>
      <c r="H10" s="822">
        <f>+Base!$I$7*H9</f>
        <v>40367.97</v>
      </c>
      <c r="I10" s="822">
        <f t="shared" ref="I10:P10" si="6">H10</f>
        <v>40367.97</v>
      </c>
      <c r="J10" s="822">
        <f t="shared" si="6"/>
        <v>40367.97</v>
      </c>
      <c r="K10" s="822">
        <f t="shared" si="6"/>
        <v>40367.97</v>
      </c>
      <c r="L10" s="822">
        <f t="shared" si="6"/>
        <v>40367.97</v>
      </c>
      <c r="M10" s="822">
        <f t="shared" si="6"/>
        <v>40367.97</v>
      </c>
      <c r="N10" s="822">
        <f t="shared" si="6"/>
        <v>40367.97</v>
      </c>
      <c r="O10" s="822">
        <f t="shared" si="6"/>
        <v>40367.97</v>
      </c>
      <c r="P10" s="822">
        <f t="shared" si="6"/>
        <v>40367.97</v>
      </c>
      <c r="Q10" s="822">
        <f t="shared" si="1"/>
        <v>40367.97</v>
      </c>
      <c r="R10" s="822">
        <f>SUM(F10:Q10)</f>
        <v>484415.6399999999</v>
      </c>
      <c r="S10" s="827"/>
      <c r="T10" s="824">
        <f>SUM(F9:Q9)</f>
        <v>88236</v>
      </c>
    </row>
    <row r="11" spans="1:20" ht="21.75" customHeight="1" x14ac:dyDescent="0.25">
      <c r="A11" s="812"/>
      <c r="B11" s="1011">
        <f>Base!B8</f>
        <v>4</v>
      </c>
      <c r="C11" s="1009" t="str">
        <f>Base!C8</f>
        <v>Execução de serviço de escavação com o uso de trator de esteiras.</v>
      </c>
      <c r="D11" s="1010" t="str">
        <f>Base!D8</f>
        <v>Hora</v>
      </c>
      <c r="E11" s="820" t="s">
        <v>942</v>
      </c>
      <c r="F11" s="821">
        <f>Base!G8</f>
        <v>200</v>
      </c>
      <c r="G11" s="822">
        <f t="shared" ref="G11:Q11" si="7">F11</f>
        <v>200</v>
      </c>
      <c r="H11" s="822">
        <f t="shared" si="7"/>
        <v>200</v>
      </c>
      <c r="I11" s="822">
        <f t="shared" si="7"/>
        <v>200</v>
      </c>
      <c r="J11" s="822">
        <f t="shared" si="7"/>
        <v>200</v>
      </c>
      <c r="K11" s="822">
        <f t="shared" si="7"/>
        <v>200</v>
      </c>
      <c r="L11" s="822">
        <f t="shared" si="7"/>
        <v>200</v>
      </c>
      <c r="M11" s="822">
        <f t="shared" si="7"/>
        <v>200</v>
      </c>
      <c r="N11" s="822">
        <f t="shared" si="7"/>
        <v>200</v>
      </c>
      <c r="O11" s="822">
        <f t="shared" si="7"/>
        <v>200</v>
      </c>
      <c r="P11" s="822">
        <f t="shared" si="7"/>
        <v>200</v>
      </c>
      <c r="Q11" s="822">
        <f t="shared" si="7"/>
        <v>200</v>
      </c>
      <c r="R11" s="823">
        <f>T11/T12</f>
        <v>1</v>
      </c>
      <c r="S11" s="827"/>
      <c r="T11" s="824">
        <f>Base!G8*12</f>
        <v>2400</v>
      </c>
    </row>
    <row r="12" spans="1:20" ht="21.75" customHeight="1" x14ac:dyDescent="0.25">
      <c r="A12" s="812"/>
      <c r="B12" s="920"/>
      <c r="C12" s="917"/>
      <c r="D12" s="917"/>
      <c r="E12" s="825" t="s">
        <v>64</v>
      </c>
      <c r="F12" s="821">
        <f>Base!K8</f>
        <v>68814</v>
      </c>
      <c r="G12" s="822">
        <f t="shared" ref="G12:Q12" si="8">F12</f>
        <v>68814</v>
      </c>
      <c r="H12" s="822">
        <f t="shared" si="8"/>
        <v>68814</v>
      </c>
      <c r="I12" s="822">
        <f t="shared" si="8"/>
        <v>68814</v>
      </c>
      <c r="J12" s="822">
        <f t="shared" si="8"/>
        <v>68814</v>
      </c>
      <c r="K12" s="822">
        <f t="shared" si="8"/>
        <v>68814</v>
      </c>
      <c r="L12" s="822">
        <f t="shared" si="8"/>
        <v>68814</v>
      </c>
      <c r="M12" s="822">
        <f t="shared" si="8"/>
        <v>68814</v>
      </c>
      <c r="N12" s="822">
        <f t="shared" si="8"/>
        <v>68814</v>
      </c>
      <c r="O12" s="822">
        <f t="shared" si="8"/>
        <v>68814</v>
      </c>
      <c r="P12" s="822">
        <f t="shared" si="8"/>
        <v>68814</v>
      </c>
      <c r="Q12" s="822">
        <f t="shared" si="8"/>
        <v>68814</v>
      </c>
      <c r="R12" s="822">
        <f>SUM(F12:Q12)</f>
        <v>825768</v>
      </c>
      <c r="S12" s="827"/>
      <c r="T12" s="824">
        <f>SUM(F11:Q11)</f>
        <v>2400</v>
      </c>
    </row>
    <row r="13" spans="1:20" ht="21.75" customHeight="1" x14ac:dyDescent="0.25">
      <c r="A13" s="812"/>
      <c r="B13" s="1011">
        <f>Base!B9</f>
        <v>5</v>
      </c>
      <c r="C13" s="1009" t="str">
        <f>Base!C9</f>
        <v>Execução de dragagem de rio com uso de draga.</v>
      </c>
      <c r="D13" s="1010" t="str">
        <f>Base!D9</f>
        <v>Hora</v>
      </c>
      <c r="E13" s="820" t="s">
        <v>942</v>
      </c>
      <c r="F13" s="821">
        <f>Base!G9</f>
        <v>180</v>
      </c>
      <c r="G13" s="822">
        <f t="shared" ref="G13:P13" si="9">F13</f>
        <v>180</v>
      </c>
      <c r="H13" s="822">
        <f t="shared" si="9"/>
        <v>180</v>
      </c>
      <c r="I13" s="822">
        <f t="shared" si="9"/>
        <v>180</v>
      </c>
      <c r="J13" s="822">
        <f t="shared" si="9"/>
        <v>180</v>
      </c>
      <c r="K13" s="822">
        <f t="shared" si="9"/>
        <v>180</v>
      </c>
      <c r="L13" s="822">
        <f t="shared" si="9"/>
        <v>180</v>
      </c>
      <c r="M13" s="822">
        <f t="shared" si="9"/>
        <v>180</v>
      </c>
      <c r="N13" s="822">
        <f t="shared" si="9"/>
        <v>180</v>
      </c>
      <c r="O13" s="822">
        <f t="shared" si="9"/>
        <v>180</v>
      </c>
      <c r="P13" s="822">
        <f t="shared" si="9"/>
        <v>180</v>
      </c>
      <c r="Q13" s="822">
        <f t="shared" ref="Q13:Q14" si="10">H13</f>
        <v>180</v>
      </c>
      <c r="R13" s="823">
        <f>T13/T14</f>
        <v>1</v>
      </c>
      <c r="S13" s="827"/>
      <c r="T13" s="824">
        <f>Base!G9*12</f>
        <v>2160</v>
      </c>
    </row>
    <row r="14" spans="1:20" ht="21.75" customHeight="1" x14ac:dyDescent="0.25">
      <c r="A14" s="812"/>
      <c r="B14" s="920"/>
      <c r="C14" s="917"/>
      <c r="D14" s="917"/>
      <c r="E14" s="825" t="s">
        <v>64</v>
      </c>
      <c r="F14" s="821">
        <f>Base!K9</f>
        <v>227802.6</v>
      </c>
      <c r="G14" s="822">
        <f t="shared" ref="G14:P14" si="11">F14</f>
        <v>227802.6</v>
      </c>
      <c r="H14" s="822">
        <f t="shared" si="11"/>
        <v>227802.6</v>
      </c>
      <c r="I14" s="822">
        <f t="shared" si="11"/>
        <v>227802.6</v>
      </c>
      <c r="J14" s="822">
        <f t="shared" si="11"/>
        <v>227802.6</v>
      </c>
      <c r="K14" s="822">
        <f t="shared" si="11"/>
        <v>227802.6</v>
      </c>
      <c r="L14" s="822">
        <f t="shared" si="11"/>
        <v>227802.6</v>
      </c>
      <c r="M14" s="822">
        <f t="shared" si="11"/>
        <v>227802.6</v>
      </c>
      <c r="N14" s="822">
        <f t="shared" si="11"/>
        <v>227802.6</v>
      </c>
      <c r="O14" s="822">
        <f t="shared" si="11"/>
        <v>227802.6</v>
      </c>
      <c r="P14" s="822">
        <f t="shared" si="11"/>
        <v>227802.6</v>
      </c>
      <c r="Q14" s="822">
        <f t="shared" si="10"/>
        <v>227802.6</v>
      </c>
      <c r="R14" s="822">
        <f>SUM(F14:Q14)</f>
        <v>2733631.2000000007</v>
      </c>
      <c r="S14" s="827"/>
      <c r="T14" s="824">
        <f>SUM(F13:Q13)</f>
        <v>2160</v>
      </c>
    </row>
    <row r="15" spans="1:20" ht="21.75" customHeight="1" x14ac:dyDescent="0.25">
      <c r="A15" s="812"/>
      <c r="B15" s="1011">
        <f>Base!B10</f>
        <v>6</v>
      </c>
      <c r="C15" s="1009" t="str">
        <f>Base!C10</f>
        <v>Mobilização e desmobilização de equipamentos em cavalo mecânico com semirreboque.</v>
      </c>
      <c r="D15" s="1010" t="str">
        <f>Base!D10</f>
        <v>Hora</v>
      </c>
      <c r="E15" s="820" t="s">
        <v>942</v>
      </c>
      <c r="F15" s="821">
        <f>Base!G10</f>
        <v>50</v>
      </c>
      <c r="G15" s="822">
        <f t="shared" ref="G15:P15" si="12">F15</f>
        <v>50</v>
      </c>
      <c r="H15" s="822">
        <f t="shared" si="12"/>
        <v>50</v>
      </c>
      <c r="I15" s="822">
        <f t="shared" si="12"/>
        <v>50</v>
      </c>
      <c r="J15" s="822">
        <f t="shared" si="12"/>
        <v>50</v>
      </c>
      <c r="K15" s="822">
        <f t="shared" si="12"/>
        <v>50</v>
      </c>
      <c r="L15" s="822">
        <f t="shared" si="12"/>
        <v>50</v>
      </c>
      <c r="M15" s="822">
        <f t="shared" si="12"/>
        <v>50</v>
      </c>
      <c r="N15" s="822">
        <f t="shared" si="12"/>
        <v>50</v>
      </c>
      <c r="O15" s="822">
        <f t="shared" si="12"/>
        <v>50</v>
      </c>
      <c r="P15" s="822">
        <f t="shared" si="12"/>
        <v>50</v>
      </c>
      <c r="Q15" s="822">
        <f t="shared" ref="Q15:Q30" si="13">O15</f>
        <v>50</v>
      </c>
      <c r="R15" s="823">
        <f>T15/T16</f>
        <v>1</v>
      </c>
      <c r="S15" s="827"/>
      <c r="T15" s="824">
        <f>Base!G10*12</f>
        <v>600</v>
      </c>
    </row>
    <row r="16" spans="1:20" ht="21.75" customHeight="1" x14ac:dyDescent="0.25">
      <c r="A16" s="812"/>
      <c r="B16" s="920"/>
      <c r="C16" s="917"/>
      <c r="D16" s="917"/>
      <c r="E16" s="825" t="s">
        <v>64</v>
      </c>
      <c r="F16" s="821">
        <f>Base!K10</f>
        <v>26337</v>
      </c>
      <c r="G16" s="822">
        <f t="shared" ref="G16:P16" si="14">F16</f>
        <v>26337</v>
      </c>
      <c r="H16" s="822">
        <f t="shared" si="14"/>
        <v>26337</v>
      </c>
      <c r="I16" s="822">
        <f t="shared" si="14"/>
        <v>26337</v>
      </c>
      <c r="J16" s="822">
        <f t="shared" si="14"/>
        <v>26337</v>
      </c>
      <c r="K16" s="822">
        <f t="shared" si="14"/>
        <v>26337</v>
      </c>
      <c r="L16" s="822">
        <f t="shared" si="14"/>
        <v>26337</v>
      </c>
      <c r="M16" s="822">
        <f t="shared" si="14"/>
        <v>26337</v>
      </c>
      <c r="N16" s="822">
        <f t="shared" si="14"/>
        <v>26337</v>
      </c>
      <c r="O16" s="822">
        <f t="shared" si="14"/>
        <v>26337</v>
      </c>
      <c r="P16" s="822">
        <f t="shared" si="14"/>
        <v>26337</v>
      </c>
      <c r="Q16" s="822">
        <f t="shared" si="13"/>
        <v>26337</v>
      </c>
      <c r="R16" s="822">
        <f>SUM(F16:Q16)</f>
        <v>316044</v>
      </c>
      <c r="S16" s="827"/>
      <c r="T16" s="824">
        <f>SUM(F15:Q15)</f>
        <v>600</v>
      </c>
    </row>
    <row r="17" spans="1:20" ht="21.75" customHeight="1" x14ac:dyDescent="0.25">
      <c r="A17" s="812"/>
      <c r="B17" s="1011">
        <f>Base!B11</f>
        <v>7</v>
      </c>
      <c r="C17" s="1009" t="str">
        <f>Base!C11</f>
        <v>Execução de serviço de limpeza e capinação de margem do rio.</v>
      </c>
      <c r="D17" s="1010" t="str">
        <f>Base!D11</f>
        <v>m²</v>
      </c>
      <c r="E17" s="820" t="s">
        <v>942</v>
      </c>
      <c r="F17" s="821">
        <f>+Base!G11</f>
        <v>15000</v>
      </c>
      <c r="G17" s="822">
        <f t="shared" ref="G17:P17" si="15">F17</f>
        <v>15000</v>
      </c>
      <c r="H17" s="822">
        <f t="shared" si="15"/>
        <v>15000</v>
      </c>
      <c r="I17" s="822">
        <f t="shared" si="15"/>
        <v>15000</v>
      </c>
      <c r="J17" s="822">
        <f t="shared" si="15"/>
        <v>15000</v>
      </c>
      <c r="K17" s="822">
        <f t="shared" si="15"/>
        <v>15000</v>
      </c>
      <c r="L17" s="822">
        <f t="shared" si="15"/>
        <v>15000</v>
      </c>
      <c r="M17" s="822">
        <f t="shared" si="15"/>
        <v>15000</v>
      </c>
      <c r="N17" s="822">
        <f t="shared" si="15"/>
        <v>15000</v>
      </c>
      <c r="O17" s="822">
        <f t="shared" si="15"/>
        <v>15000</v>
      </c>
      <c r="P17" s="822">
        <f t="shared" si="15"/>
        <v>15000</v>
      </c>
      <c r="Q17" s="822">
        <f t="shared" si="13"/>
        <v>15000</v>
      </c>
      <c r="R17" s="823">
        <f>T17/T18</f>
        <v>1</v>
      </c>
      <c r="S17" s="827"/>
      <c r="T17" s="824">
        <f>Base!G11*12</f>
        <v>180000</v>
      </c>
    </row>
    <row r="18" spans="1:20" ht="21.75" customHeight="1" x14ac:dyDescent="0.25">
      <c r="A18" s="812"/>
      <c r="B18" s="920"/>
      <c r="C18" s="917"/>
      <c r="D18" s="917"/>
      <c r="E18" s="825" t="s">
        <v>64</v>
      </c>
      <c r="F18" s="821">
        <f>+Base!K11</f>
        <v>115350</v>
      </c>
      <c r="G18" s="822">
        <f t="shared" ref="G18:P18" si="16">F18</f>
        <v>115350</v>
      </c>
      <c r="H18" s="822">
        <f t="shared" si="16"/>
        <v>115350</v>
      </c>
      <c r="I18" s="822">
        <f t="shared" si="16"/>
        <v>115350</v>
      </c>
      <c r="J18" s="822">
        <f t="shared" si="16"/>
        <v>115350</v>
      </c>
      <c r="K18" s="822">
        <f t="shared" si="16"/>
        <v>115350</v>
      </c>
      <c r="L18" s="822">
        <f t="shared" si="16"/>
        <v>115350</v>
      </c>
      <c r="M18" s="822">
        <f t="shared" si="16"/>
        <v>115350</v>
      </c>
      <c r="N18" s="822">
        <f t="shared" si="16"/>
        <v>115350</v>
      </c>
      <c r="O18" s="822">
        <f t="shared" si="16"/>
        <v>115350</v>
      </c>
      <c r="P18" s="822">
        <f t="shared" si="16"/>
        <v>115350</v>
      </c>
      <c r="Q18" s="822">
        <f t="shared" si="13"/>
        <v>115350</v>
      </c>
      <c r="R18" s="822">
        <f>SUM(F18:Q18)</f>
        <v>1384200</v>
      </c>
      <c r="S18" s="827"/>
      <c r="T18" s="824">
        <f>SUM(F17:Q17)</f>
        <v>180000</v>
      </c>
    </row>
    <row r="19" spans="1:20" ht="21.75" customHeight="1" x14ac:dyDescent="0.25">
      <c r="A19" s="812"/>
      <c r="B19" s="1011">
        <f>Base!B12</f>
        <v>8</v>
      </c>
      <c r="C19" s="1009" t="str">
        <f>Base!C12</f>
        <v>Execução de serviço de remoção de plantas aquáticas.</v>
      </c>
      <c r="D19" s="1010" t="str">
        <f>Base!D12</f>
        <v>m²</v>
      </c>
      <c r="E19" s="820" t="s">
        <v>942</v>
      </c>
      <c r="F19" s="821">
        <f>+Base!G12</f>
        <v>42666.666666666664</v>
      </c>
      <c r="G19" s="822">
        <f t="shared" ref="G19:P19" si="17">F19</f>
        <v>42666.666666666664</v>
      </c>
      <c r="H19" s="822">
        <f t="shared" si="17"/>
        <v>42666.666666666664</v>
      </c>
      <c r="I19" s="822">
        <f t="shared" si="17"/>
        <v>42666.666666666664</v>
      </c>
      <c r="J19" s="822">
        <f t="shared" si="17"/>
        <v>42666.666666666664</v>
      </c>
      <c r="K19" s="822">
        <f t="shared" si="17"/>
        <v>42666.666666666664</v>
      </c>
      <c r="L19" s="822">
        <f t="shared" si="17"/>
        <v>42666.666666666664</v>
      </c>
      <c r="M19" s="822">
        <f t="shared" si="17"/>
        <v>42666.666666666664</v>
      </c>
      <c r="N19" s="822">
        <f t="shared" si="17"/>
        <v>42666.666666666664</v>
      </c>
      <c r="O19" s="822">
        <f t="shared" si="17"/>
        <v>42666.666666666664</v>
      </c>
      <c r="P19" s="822">
        <f t="shared" si="17"/>
        <v>42666.666666666664</v>
      </c>
      <c r="Q19" s="822">
        <f t="shared" si="13"/>
        <v>42666.666666666664</v>
      </c>
      <c r="R19" s="823">
        <f>T19/T20</f>
        <v>0.99999999999999989</v>
      </c>
      <c r="S19" s="827"/>
      <c r="T19" s="824">
        <f>Base!G12*12</f>
        <v>512000</v>
      </c>
    </row>
    <row r="20" spans="1:20" ht="21.75" customHeight="1" x14ac:dyDescent="0.25">
      <c r="A20" s="812"/>
      <c r="B20" s="920"/>
      <c r="C20" s="917"/>
      <c r="D20" s="917"/>
      <c r="E20" s="825" t="s">
        <v>64</v>
      </c>
      <c r="F20" s="821">
        <f>+Base!K12</f>
        <v>73386.66</v>
      </c>
      <c r="G20" s="822">
        <f t="shared" ref="G20:P20" si="18">F20</f>
        <v>73386.66</v>
      </c>
      <c r="H20" s="822">
        <f t="shared" si="18"/>
        <v>73386.66</v>
      </c>
      <c r="I20" s="822">
        <f t="shared" si="18"/>
        <v>73386.66</v>
      </c>
      <c r="J20" s="822">
        <f t="shared" si="18"/>
        <v>73386.66</v>
      </c>
      <c r="K20" s="822">
        <f t="shared" si="18"/>
        <v>73386.66</v>
      </c>
      <c r="L20" s="822">
        <f t="shared" si="18"/>
        <v>73386.66</v>
      </c>
      <c r="M20" s="822">
        <f t="shared" si="18"/>
        <v>73386.66</v>
      </c>
      <c r="N20" s="822">
        <f t="shared" si="18"/>
        <v>73386.66</v>
      </c>
      <c r="O20" s="822">
        <f t="shared" si="18"/>
        <v>73386.66</v>
      </c>
      <c r="P20" s="822">
        <f t="shared" si="18"/>
        <v>73386.66</v>
      </c>
      <c r="Q20" s="822">
        <f t="shared" si="13"/>
        <v>73386.66</v>
      </c>
      <c r="R20" s="822">
        <f>SUM(F20:Q20)</f>
        <v>880639.92000000027</v>
      </c>
      <c r="S20" s="827"/>
      <c r="T20" s="824">
        <f>SUM(F19:Q19)</f>
        <v>512000.00000000006</v>
      </c>
    </row>
    <row r="21" spans="1:20" ht="21.75" customHeight="1" x14ac:dyDescent="0.25">
      <c r="A21" s="812"/>
      <c r="B21" s="1011">
        <f>Base!B13</f>
        <v>9</v>
      </c>
      <c r="C21" s="1009" t="str">
        <f>Base!C13</f>
        <v>Execução de serviço de escavação mecânica em canal (não edificado) com o uso de escavadeira hidráulica anfíbia.</v>
      </c>
      <c r="D21" s="1010" t="str">
        <f>Base!D13</f>
        <v>m³</v>
      </c>
      <c r="E21" s="820" t="s">
        <v>942</v>
      </c>
      <c r="F21" s="821">
        <f>+Base!G13</f>
        <v>2100.36</v>
      </c>
      <c r="G21" s="822">
        <f t="shared" ref="G21:P21" si="19">F21</f>
        <v>2100.36</v>
      </c>
      <c r="H21" s="822">
        <f t="shared" si="19"/>
        <v>2100.36</v>
      </c>
      <c r="I21" s="822">
        <f t="shared" si="19"/>
        <v>2100.36</v>
      </c>
      <c r="J21" s="822">
        <f t="shared" si="19"/>
        <v>2100.36</v>
      </c>
      <c r="K21" s="822">
        <f t="shared" si="19"/>
        <v>2100.36</v>
      </c>
      <c r="L21" s="822">
        <f t="shared" si="19"/>
        <v>2100.36</v>
      </c>
      <c r="M21" s="822">
        <f t="shared" si="19"/>
        <v>2100.36</v>
      </c>
      <c r="N21" s="822">
        <f t="shared" si="19"/>
        <v>2100.36</v>
      </c>
      <c r="O21" s="822">
        <f t="shared" si="19"/>
        <v>2100.36</v>
      </c>
      <c r="P21" s="822">
        <f t="shared" si="19"/>
        <v>2100.36</v>
      </c>
      <c r="Q21" s="822">
        <f t="shared" si="13"/>
        <v>2100.36</v>
      </c>
      <c r="R21" s="823">
        <f>T21/T22</f>
        <v>0.99999999999999989</v>
      </c>
      <c r="S21" s="827"/>
      <c r="T21" s="824">
        <f>Base!G13*12</f>
        <v>25204.32</v>
      </c>
    </row>
    <row r="22" spans="1:20" ht="21.75" customHeight="1" x14ac:dyDescent="0.25">
      <c r="A22" s="812"/>
      <c r="B22" s="920"/>
      <c r="C22" s="917"/>
      <c r="D22" s="917"/>
      <c r="E22" s="825" t="s">
        <v>64</v>
      </c>
      <c r="F22" s="821">
        <f>+Base!K13</f>
        <v>147781.32</v>
      </c>
      <c r="G22" s="822">
        <f t="shared" ref="G22:P22" si="20">F22</f>
        <v>147781.32</v>
      </c>
      <c r="H22" s="822">
        <f t="shared" si="20"/>
        <v>147781.32</v>
      </c>
      <c r="I22" s="822">
        <f t="shared" si="20"/>
        <v>147781.32</v>
      </c>
      <c r="J22" s="822">
        <f t="shared" si="20"/>
        <v>147781.32</v>
      </c>
      <c r="K22" s="822">
        <f t="shared" si="20"/>
        <v>147781.32</v>
      </c>
      <c r="L22" s="822">
        <f t="shared" si="20"/>
        <v>147781.32</v>
      </c>
      <c r="M22" s="822">
        <f t="shared" si="20"/>
        <v>147781.32</v>
      </c>
      <c r="N22" s="822">
        <f t="shared" si="20"/>
        <v>147781.32</v>
      </c>
      <c r="O22" s="822">
        <f t="shared" si="20"/>
        <v>147781.32</v>
      </c>
      <c r="P22" s="822">
        <f t="shared" si="20"/>
        <v>147781.32</v>
      </c>
      <c r="Q22" s="822">
        <f t="shared" si="13"/>
        <v>147781.32</v>
      </c>
      <c r="R22" s="822">
        <f>SUM(F22:Q22)</f>
        <v>1773375.8400000005</v>
      </c>
      <c r="S22" s="827"/>
      <c r="T22" s="824">
        <f>SUM(F21:Q21)</f>
        <v>25204.320000000003</v>
      </c>
    </row>
    <row r="23" spans="1:20" ht="21.75" customHeight="1" x14ac:dyDescent="0.25">
      <c r="A23" s="812"/>
      <c r="B23" s="1011">
        <f>Base!B14</f>
        <v>10</v>
      </c>
      <c r="C23" s="1009" t="str">
        <f>Base!C14</f>
        <v>Execução de serviço de escavação mecânica em canal (não edificado) com o uso de escavadeira hidráulica de braço longo.</v>
      </c>
      <c r="D23" s="1010" t="str">
        <f>Base!D14</f>
        <v>m³</v>
      </c>
      <c r="E23" s="820" t="s">
        <v>942</v>
      </c>
      <c r="F23" s="821">
        <f>+Base!G14</f>
        <v>4802.4000000000005</v>
      </c>
      <c r="G23" s="822">
        <f t="shared" ref="G23:P23" si="21">F23</f>
        <v>4802.4000000000005</v>
      </c>
      <c r="H23" s="822">
        <f t="shared" si="21"/>
        <v>4802.4000000000005</v>
      </c>
      <c r="I23" s="822">
        <f t="shared" si="21"/>
        <v>4802.4000000000005</v>
      </c>
      <c r="J23" s="822">
        <f t="shared" si="21"/>
        <v>4802.4000000000005</v>
      </c>
      <c r="K23" s="822">
        <f t="shared" si="21"/>
        <v>4802.4000000000005</v>
      </c>
      <c r="L23" s="822">
        <f t="shared" si="21"/>
        <v>4802.4000000000005</v>
      </c>
      <c r="M23" s="822">
        <f t="shared" si="21"/>
        <v>4802.4000000000005</v>
      </c>
      <c r="N23" s="822">
        <f t="shared" si="21"/>
        <v>4802.4000000000005</v>
      </c>
      <c r="O23" s="822">
        <f t="shared" si="21"/>
        <v>4802.4000000000005</v>
      </c>
      <c r="P23" s="822">
        <f t="shared" si="21"/>
        <v>4802.4000000000005</v>
      </c>
      <c r="Q23" s="822">
        <f t="shared" si="13"/>
        <v>4802.4000000000005</v>
      </c>
      <c r="R23" s="823">
        <f>T23/T24</f>
        <v>0.99999999999999989</v>
      </c>
      <c r="S23" s="827"/>
      <c r="T23" s="824">
        <f>Base!G14*12</f>
        <v>57628.800000000003</v>
      </c>
    </row>
    <row r="24" spans="1:20" ht="21.75" customHeight="1" x14ac:dyDescent="0.25">
      <c r="A24" s="812"/>
      <c r="B24" s="920"/>
      <c r="C24" s="917"/>
      <c r="D24" s="917"/>
      <c r="E24" s="825" t="s">
        <v>64</v>
      </c>
      <c r="F24" s="821">
        <f>+Base!K14</f>
        <v>82024.990000000005</v>
      </c>
      <c r="G24" s="822">
        <f t="shared" ref="G24:P24" si="22">F24</f>
        <v>82024.990000000005</v>
      </c>
      <c r="H24" s="822">
        <f t="shared" si="22"/>
        <v>82024.990000000005</v>
      </c>
      <c r="I24" s="822">
        <f t="shared" si="22"/>
        <v>82024.990000000005</v>
      </c>
      <c r="J24" s="822">
        <f t="shared" si="22"/>
        <v>82024.990000000005</v>
      </c>
      <c r="K24" s="822">
        <f t="shared" si="22"/>
        <v>82024.990000000005</v>
      </c>
      <c r="L24" s="822">
        <f t="shared" si="22"/>
        <v>82024.990000000005</v>
      </c>
      <c r="M24" s="822">
        <f t="shared" si="22"/>
        <v>82024.990000000005</v>
      </c>
      <c r="N24" s="822">
        <f t="shared" si="22"/>
        <v>82024.990000000005</v>
      </c>
      <c r="O24" s="822">
        <f t="shared" si="22"/>
        <v>82024.990000000005</v>
      </c>
      <c r="P24" s="822">
        <f t="shared" si="22"/>
        <v>82024.990000000005</v>
      </c>
      <c r="Q24" s="822">
        <f t="shared" si="13"/>
        <v>82024.990000000005</v>
      </c>
      <c r="R24" s="822">
        <f>SUM(F24:Q24)</f>
        <v>984299.88</v>
      </c>
      <c r="S24" s="827"/>
      <c r="T24" s="824">
        <f>SUM(F23:Q23)</f>
        <v>57628.80000000001</v>
      </c>
    </row>
    <row r="25" spans="1:20" ht="21.75" customHeight="1" x14ac:dyDescent="0.25">
      <c r="A25" s="812"/>
      <c r="B25" s="1011">
        <f>Base!B15</f>
        <v>11</v>
      </c>
      <c r="C25" s="1009" t="str">
        <f>Base!C15</f>
        <v>Demolição e tratamento de resíduos de entulho com espalhamento em vias de vicinais (exclusive transporte).</v>
      </c>
      <c r="D25" s="1010" t="str">
        <f>Base!D15</f>
        <v>m³</v>
      </c>
      <c r="E25" s="820" t="s">
        <v>942</v>
      </c>
      <c r="F25" s="821">
        <f>+Base!G15</f>
        <v>999.9998058417666</v>
      </c>
      <c r="G25" s="822">
        <f t="shared" ref="G25:P25" si="23">F25</f>
        <v>999.9998058417666</v>
      </c>
      <c r="H25" s="822">
        <f t="shared" si="23"/>
        <v>999.9998058417666</v>
      </c>
      <c r="I25" s="822">
        <f t="shared" si="23"/>
        <v>999.9998058417666</v>
      </c>
      <c r="J25" s="822">
        <f t="shared" si="23"/>
        <v>999.9998058417666</v>
      </c>
      <c r="K25" s="822">
        <f t="shared" si="23"/>
        <v>999.9998058417666</v>
      </c>
      <c r="L25" s="822">
        <f t="shared" si="23"/>
        <v>999.9998058417666</v>
      </c>
      <c r="M25" s="822">
        <f t="shared" si="23"/>
        <v>999.9998058417666</v>
      </c>
      <c r="N25" s="822">
        <f t="shared" si="23"/>
        <v>999.9998058417666</v>
      </c>
      <c r="O25" s="822">
        <f t="shared" si="23"/>
        <v>999.9998058417666</v>
      </c>
      <c r="P25" s="822">
        <f t="shared" si="23"/>
        <v>999.9998058417666</v>
      </c>
      <c r="Q25" s="822">
        <f t="shared" si="13"/>
        <v>999.9998058417666</v>
      </c>
      <c r="R25" s="823">
        <f>T25/T26</f>
        <v>1</v>
      </c>
      <c r="S25" s="827"/>
      <c r="T25" s="824">
        <f>Base!G15*12</f>
        <v>11999.997670101198</v>
      </c>
    </row>
    <row r="26" spans="1:20" ht="21.75" customHeight="1" x14ac:dyDescent="0.25">
      <c r="A26" s="812"/>
      <c r="B26" s="920"/>
      <c r="C26" s="917"/>
      <c r="D26" s="917"/>
      <c r="E26" s="825" t="s">
        <v>64</v>
      </c>
      <c r="F26" s="821">
        <f>+Base!K15</f>
        <v>116799.97</v>
      </c>
      <c r="G26" s="822">
        <f t="shared" ref="G26:P26" si="24">F26</f>
        <v>116799.97</v>
      </c>
      <c r="H26" s="822">
        <f t="shared" si="24"/>
        <v>116799.97</v>
      </c>
      <c r="I26" s="822">
        <f t="shared" si="24"/>
        <v>116799.97</v>
      </c>
      <c r="J26" s="822">
        <f t="shared" si="24"/>
        <v>116799.97</v>
      </c>
      <c r="K26" s="822">
        <f t="shared" si="24"/>
        <v>116799.97</v>
      </c>
      <c r="L26" s="822">
        <f t="shared" si="24"/>
        <v>116799.97</v>
      </c>
      <c r="M26" s="822">
        <f t="shared" si="24"/>
        <v>116799.97</v>
      </c>
      <c r="N26" s="822">
        <f t="shared" si="24"/>
        <v>116799.97</v>
      </c>
      <c r="O26" s="822">
        <f t="shared" si="24"/>
        <v>116799.97</v>
      </c>
      <c r="P26" s="822">
        <f t="shared" si="24"/>
        <v>116799.97</v>
      </c>
      <c r="Q26" s="822">
        <f t="shared" si="13"/>
        <v>116799.97</v>
      </c>
      <c r="R26" s="822">
        <f>SUM(F26:Q26)</f>
        <v>1401599.64</v>
      </c>
      <c r="S26" s="827"/>
      <c r="T26" s="824">
        <f>SUM(F25:Q25)</f>
        <v>11999.997670101198</v>
      </c>
    </row>
    <row r="27" spans="1:20" ht="21.75" customHeight="1" x14ac:dyDescent="0.25">
      <c r="A27" s="812"/>
      <c r="B27" s="1011">
        <f>Base!B16</f>
        <v>12</v>
      </c>
      <c r="C27" s="1009" t="str">
        <f>Base!C16</f>
        <v>Transporte de resíduos e assoreamento em caminhão basculante (Até 30 km).</v>
      </c>
      <c r="D27" s="1010" t="str">
        <f>Base!D16</f>
        <v>m³ x Km</v>
      </c>
      <c r="E27" s="820" t="s">
        <v>942</v>
      </c>
      <c r="F27" s="821">
        <f>+Base!G16</f>
        <v>42000</v>
      </c>
      <c r="G27" s="822">
        <f t="shared" ref="G27:P27" si="25">F27</f>
        <v>42000</v>
      </c>
      <c r="H27" s="822">
        <f t="shared" si="25"/>
        <v>42000</v>
      </c>
      <c r="I27" s="822">
        <f t="shared" si="25"/>
        <v>42000</v>
      </c>
      <c r="J27" s="822">
        <f t="shared" si="25"/>
        <v>42000</v>
      </c>
      <c r="K27" s="822">
        <f t="shared" si="25"/>
        <v>42000</v>
      </c>
      <c r="L27" s="822">
        <f t="shared" si="25"/>
        <v>42000</v>
      </c>
      <c r="M27" s="822">
        <f t="shared" si="25"/>
        <v>42000</v>
      </c>
      <c r="N27" s="822">
        <f t="shared" si="25"/>
        <v>42000</v>
      </c>
      <c r="O27" s="822">
        <f t="shared" si="25"/>
        <v>42000</v>
      </c>
      <c r="P27" s="822">
        <f t="shared" si="25"/>
        <v>42000</v>
      </c>
      <c r="Q27" s="822">
        <f t="shared" si="13"/>
        <v>42000</v>
      </c>
      <c r="R27" s="823">
        <f>T27/T28</f>
        <v>1</v>
      </c>
      <c r="S27" s="827"/>
      <c r="T27" s="824">
        <f>Base!G16*12</f>
        <v>504000</v>
      </c>
    </row>
    <row r="28" spans="1:20" ht="21.75" customHeight="1" x14ac:dyDescent="0.25">
      <c r="A28" s="812"/>
      <c r="B28" s="920"/>
      <c r="C28" s="917"/>
      <c r="D28" s="917"/>
      <c r="E28" s="825" t="s">
        <v>64</v>
      </c>
      <c r="F28" s="821">
        <f>+Base!K16</f>
        <v>142380</v>
      </c>
      <c r="G28" s="822">
        <f t="shared" ref="G28:P28" si="26">F28</f>
        <v>142380</v>
      </c>
      <c r="H28" s="822">
        <f t="shared" si="26"/>
        <v>142380</v>
      </c>
      <c r="I28" s="822">
        <f t="shared" si="26"/>
        <v>142380</v>
      </c>
      <c r="J28" s="822">
        <f t="shared" si="26"/>
        <v>142380</v>
      </c>
      <c r="K28" s="822">
        <f t="shared" si="26"/>
        <v>142380</v>
      </c>
      <c r="L28" s="822">
        <f t="shared" si="26"/>
        <v>142380</v>
      </c>
      <c r="M28" s="822">
        <f t="shared" si="26"/>
        <v>142380</v>
      </c>
      <c r="N28" s="822">
        <f t="shared" si="26"/>
        <v>142380</v>
      </c>
      <c r="O28" s="822">
        <f t="shared" si="26"/>
        <v>142380</v>
      </c>
      <c r="P28" s="822">
        <f t="shared" si="26"/>
        <v>142380</v>
      </c>
      <c r="Q28" s="822">
        <f t="shared" si="13"/>
        <v>142380</v>
      </c>
      <c r="R28" s="822">
        <f>SUM(F28:Q28)</f>
        <v>1708560</v>
      </c>
      <c r="S28" s="827"/>
      <c r="T28" s="824">
        <f>SUM(F27:Q27)</f>
        <v>504000</v>
      </c>
    </row>
    <row r="29" spans="1:20" ht="21.75" customHeight="1" x14ac:dyDescent="0.25">
      <c r="A29" s="812"/>
      <c r="B29" s="1011">
        <f>Base!B17</f>
        <v>13</v>
      </c>
      <c r="C29" s="1009" t="str">
        <f>Base!C17</f>
        <v>Transporte de resíduos e assoreamento em caminhão basculante (Acima de 30 km).</v>
      </c>
      <c r="D29" s="1010" t="str">
        <f>Base!D17</f>
        <v>m³ x Km</v>
      </c>
      <c r="E29" s="820" t="s">
        <v>942</v>
      </c>
      <c r="F29" s="821">
        <f>+Base!G17</f>
        <v>12000</v>
      </c>
      <c r="G29" s="822">
        <f t="shared" ref="G29:P29" si="27">F29</f>
        <v>12000</v>
      </c>
      <c r="H29" s="822">
        <f t="shared" si="27"/>
        <v>12000</v>
      </c>
      <c r="I29" s="822">
        <f t="shared" si="27"/>
        <v>12000</v>
      </c>
      <c r="J29" s="822">
        <f t="shared" si="27"/>
        <v>12000</v>
      </c>
      <c r="K29" s="822">
        <f t="shared" si="27"/>
        <v>12000</v>
      </c>
      <c r="L29" s="822">
        <f t="shared" si="27"/>
        <v>12000</v>
      </c>
      <c r="M29" s="822">
        <f t="shared" si="27"/>
        <v>12000</v>
      </c>
      <c r="N29" s="822">
        <f t="shared" si="27"/>
        <v>12000</v>
      </c>
      <c r="O29" s="822">
        <f t="shared" si="27"/>
        <v>12000</v>
      </c>
      <c r="P29" s="822">
        <f t="shared" si="27"/>
        <v>12000</v>
      </c>
      <c r="Q29" s="822">
        <f t="shared" si="13"/>
        <v>12000</v>
      </c>
      <c r="R29" s="823">
        <f>T29/T30</f>
        <v>1</v>
      </c>
      <c r="S29" s="827"/>
      <c r="T29" s="824">
        <f>Base!G17*12</f>
        <v>144000</v>
      </c>
    </row>
    <row r="30" spans="1:20" ht="21.75" customHeight="1" x14ac:dyDescent="0.25">
      <c r="A30" s="812"/>
      <c r="B30" s="920"/>
      <c r="C30" s="917"/>
      <c r="D30" s="917"/>
      <c r="E30" s="825" t="s">
        <v>64</v>
      </c>
      <c r="F30" s="821">
        <f>+Base!K17</f>
        <v>15960</v>
      </c>
      <c r="G30" s="822">
        <f t="shared" ref="G30:P30" si="28">F30</f>
        <v>15960</v>
      </c>
      <c r="H30" s="822">
        <f t="shared" si="28"/>
        <v>15960</v>
      </c>
      <c r="I30" s="822">
        <f t="shared" si="28"/>
        <v>15960</v>
      </c>
      <c r="J30" s="822">
        <f t="shared" si="28"/>
        <v>15960</v>
      </c>
      <c r="K30" s="822">
        <f t="shared" si="28"/>
        <v>15960</v>
      </c>
      <c r="L30" s="822">
        <f t="shared" si="28"/>
        <v>15960</v>
      </c>
      <c r="M30" s="822">
        <f t="shared" si="28"/>
        <v>15960</v>
      </c>
      <c r="N30" s="822">
        <f t="shared" si="28"/>
        <v>15960</v>
      </c>
      <c r="O30" s="822">
        <f t="shared" si="28"/>
        <v>15960</v>
      </c>
      <c r="P30" s="822">
        <f t="shared" si="28"/>
        <v>15960</v>
      </c>
      <c r="Q30" s="822">
        <f t="shared" si="13"/>
        <v>15960</v>
      </c>
      <c r="R30" s="822">
        <f>SUM(F30:Q30)</f>
        <v>191520</v>
      </c>
      <c r="S30" s="827"/>
      <c r="T30" s="824">
        <f>SUM(F29:Q29)</f>
        <v>144000</v>
      </c>
    </row>
    <row r="31" spans="1:20" ht="24.75" customHeight="1" x14ac:dyDescent="0.25">
      <c r="A31" s="812"/>
      <c r="B31" s="1008" t="s">
        <v>943</v>
      </c>
      <c r="C31" s="883"/>
      <c r="D31" s="828"/>
      <c r="E31" s="825" t="s">
        <v>64</v>
      </c>
      <c r="F31" s="829">
        <f t="shared" ref="F31:Q31" si="29">F6+F8+F10+F12+F14+F16+F18+F20+F22+F24+F26+F28+F30</f>
        <v>1907777.85</v>
      </c>
      <c r="G31" s="829">
        <f t="shared" si="29"/>
        <v>1907777.85</v>
      </c>
      <c r="H31" s="829">
        <f t="shared" si="29"/>
        <v>1907777.85</v>
      </c>
      <c r="I31" s="829">
        <f t="shared" si="29"/>
        <v>1907777.85</v>
      </c>
      <c r="J31" s="829">
        <f t="shared" si="29"/>
        <v>1907777.85</v>
      </c>
      <c r="K31" s="829">
        <f t="shared" si="29"/>
        <v>1907777.85</v>
      </c>
      <c r="L31" s="829">
        <f t="shared" si="29"/>
        <v>1907777.85</v>
      </c>
      <c r="M31" s="829">
        <f t="shared" si="29"/>
        <v>1907777.85</v>
      </c>
      <c r="N31" s="829">
        <f t="shared" si="29"/>
        <v>1907777.85</v>
      </c>
      <c r="O31" s="829">
        <f t="shared" si="29"/>
        <v>1907777.85</v>
      </c>
      <c r="P31" s="829">
        <f t="shared" si="29"/>
        <v>1907777.85</v>
      </c>
      <c r="Q31" s="829">
        <f t="shared" si="29"/>
        <v>1907777.85</v>
      </c>
      <c r="R31" s="830">
        <f>T31/T32</f>
        <v>1</v>
      </c>
      <c r="S31" s="813"/>
      <c r="T31" s="824">
        <f>SUM(F31:Q31)</f>
        <v>22893334.200000003</v>
      </c>
    </row>
    <row r="32" spans="1:20" ht="24.75" customHeight="1" x14ac:dyDescent="0.25">
      <c r="A32" s="812"/>
      <c r="B32" s="1008" t="s">
        <v>944</v>
      </c>
      <c r="C32" s="883"/>
      <c r="D32" s="828" t="s">
        <v>392</v>
      </c>
      <c r="E32" s="825" t="s">
        <v>64</v>
      </c>
      <c r="F32" s="829">
        <f>F31</f>
        <v>1907777.85</v>
      </c>
      <c r="G32" s="831">
        <f t="shared" ref="G32:P32" si="30">G31+F32</f>
        <v>3815555.7</v>
      </c>
      <c r="H32" s="831">
        <f t="shared" si="30"/>
        <v>5723333.5500000007</v>
      </c>
      <c r="I32" s="831">
        <f t="shared" si="30"/>
        <v>7631111.4000000004</v>
      </c>
      <c r="J32" s="831">
        <f t="shared" si="30"/>
        <v>9538889.25</v>
      </c>
      <c r="K32" s="831">
        <f t="shared" si="30"/>
        <v>11446667.1</v>
      </c>
      <c r="L32" s="831">
        <f t="shared" si="30"/>
        <v>13354444.949999999</v>
      </c>
      <c r="M32" s="831">
        <f t="shared" si="30"/>
        <v>15262222.799999999</v>
      </c>
      <c r="N32" s="831">
        <f t="shared" si="30"/>
        <v>17170000.649999999</v>
      </c>
      <c r="O32" s="831">
        <f t="shared" si="30"/>
        <v>19077778.5</v>
      </c>
      <c r="P32" s="831">
        <f t="shared" si="30"/>
        <v>20985556.350000001</v>
      </c>
      <c r="Q32" s="831">
        <f>TRUNC(Q31+P32,2)</f>
        <v>22893334.199999999</v>
      </c>
      <c r="R32" s="831">
        <f>Q32</f>
        <v>22893334.199999999</v>
      </c>
      <c r="S32" s="813"/>
      <c r="T32" s="819">
        <f>Base!K18*12</f>
        <v>22893334.200000003</v>
      </c>
    </row>
    <row r="33" spans="20:20" ht="15.75" customHeight="1" x14ac:dyDescent="0.2">
      <c r="T33" s="832"/>
    </row>
    <row r="34" spans="20:20" ht="15.75" customHeight="1" x14ac:dyDescent="0.2">
      <c r="T34" s="832"/>
    </row>
    <row r="35" spans="20:20" ht="15.75" customHeight="1" x14ac:dyDescent="0.2">
      <c r="T35" s="832"/>
    </row>
    <row r="36" spans="20:20" ht="15.75" customHeight="1" x14ac:dyDescent="0.2">
      <c r="T36" s="832"/>
    </row>
    <row r="37" spans="20:20" ht="15.75" customHeight="1" x14ac:dyDescent="0.2">
      <c r="T37" s="832"/>
    </row>
    <row r="38" spans="20:20" ht="15.75" customHeight="1" x14ac:dyDescent="0.2">
      <c r="T38" s="832"/>
    </row>
    <row r="39" spans="20:20" ht="15.75" customHeight="1" x14ac:dyDescent="0.2">
      <c r="T39" s="832"/>
    </row>
    <row r="40" spans="20:20" ht="15.75" customHeight="1" x14ac:dyDescent="0.2">
      <c r="T40" s="832"/>
    </row>
    <row r="41" spans="20:20" ht="15.75" customHeight="1" x14ac:dyDescent="0.2">
      <c r="T41" s="832"/>
    </row>
    <row r="42" spans="20:20" ht="15.75" customHeight="1" x14ac:dyDescent="0.2">
      <c r="T42" s="832"/>
    </row>
    <row r="43" spans="20:20" ht="15.75" customHeight="1" x14ac:dyDescent="0.2">
      <c r="T43" s="832"/>
    </row>
    <row r="44" spans="20:20" ht="15.75" customHeight="1" x14ac:dyDescent="0.2">
      <c r="T44" s="832"/>
    </row>
    <row r="45" spans="20:20" ht="15.75" customHeight="1" x14ac:dyDescent="0.2">
      <c r="T45" s="832"/>
    </row>
    <row r="46" spans="20:20" ht="15.75" customHeight="1" x14ac:dyDescent="0.2">
      <c r="T46" s="832"/>
    </row>
    <row r="47" spans="20:20" ht="15.75" customHeight="1" x14ac:dyDescent="0.2">
      <c r="T47" s="832"/>
    </row>
    <row r="48" spans="20:20" ht="15.75" customHeight="1" x14ac:dyDescent="0.2">
      <c r="T48" s="832"/>
    </row>
    <row r="49" spans="20:20" ht="15.75" customHeight="1" x14ac:dyDescent="0.2">
      <c r="T49" s="832"/>
    </row>
    <row r="50" spans="20:20" ht="15.75" customHeight="1" x14ac:dyDescent="0.2">
      <c r="T50" s="832"/>
    </row>
    <row r="51" spans="20:20" ht="15.75" customHeight="1" x14ac:dyDescent="0.2">
      <c r="T51" s="832"/>
    </row>
    <row r="52" spans="20:20" ht="15.75" customHeight="1" x14ac:dyDescent="0.2">
      <c r="T52" s="832"/>
    </row>
    <row r="53" spans="20:20" ht="15.75" customHeight="1" x14ac:dyDescent="0.2">
      <c r="T53" s="832"/>
    </row>
    <row r="54" spans="20:20" ht="15.75" customHeight="1" x14ac:dyDescent="0.2">
      <c r="T54" s="832"/>
    </row>
    <row r="55" spans="20:20" ht="15.75" customHeight="1" x14ac:dyDescent="0.2">
      <c r="T55" s="832"/>
    </row>
    <row r="56" spans="20:20" ht="15.75" customHeight="1" x14ac:dyDescent="0.2">
      <c r="T56" s="832"/>
    </row>
    <row r="57" spans="20:20" ht="15.75" customHeight="1" x14ac:dyDescent="0.2">
      <c r="T57" s="832"/>
    </row>
    <row r="58" spans="20:20" ht="15.75" customHeight="1" x14ac:dyDescent="0.2">
      <c r="T58" s="832"/>
    </row>
    <row r="59" spans="20:20" ht="15.75" customHeight="1" x14ac:dyDescent="0.2">
      <c r="T59" s="832"/>
    </row>
    <row r="60" spans="20:20" ht="15.75" customHeight="1" x14ac:dyDescent="0.2">
      <c r="T60" s="832"/>
    </row>
    <row r="61" spans="20:20" ht="15.75" customHeight="1" x14ac:dyDescent="0.2">
      <c r="T61" s="832"/>
    </row>
    <row r="62" spans="20:20" ht="15.75" customHeight="1" x14ac:dyDescent="0.2">
      <c r="T62" s="832"/>
    </row>
    <row r="63" spans="20:20" ht="15.75" customHeight="1" x14ac:dyDescent="0.2">
      <c r="T63" s="832"/>
    </row>
    <row r="64" spans="20:20" ht="15.75" customHeight="1" x14ac:dyDescent="0.2">
      <c r="T64" s="832"/>
    </row>
    <row r="65" spans="20:20" ht="15.75" customHeight="1" x14ac:dyDescent="0.2">
      <c r="T65" s="832"/>
    </row>
    <row r="66" spans="20:20" ht="15.75" customHeight="1" x14ac:dyDescent="0.2">
      <c r="T66" s="832"/>
    </row>
    <row r="67" spans="20:20" ht="15.75" customHeight="1" x14ac:dyDescent="0.2">
      <c r="T67" s="832"/>
    </row>
    <row r="68" spans="20:20" ht="15.75" customHeight="1" x14ac:dyDescent="0.2">
      <c r="T68" s="832"/>
    </row>
    <row r="69" spans="20:20" ht="15.75" customHeight="1" x14ac:dyDescent="0.2">
      <c r="T69" s="832"/>
    </row>
    <row r="70" spans="20:20" ht="15.75" customHeight="1" x14ac:dyDescent="0.2">
      <c r="T70" s="832"/>
    </row>
    <row r="71" spans="20:20" ht="15.75" customHeight="1" x14ac:dyDescent="0.2">
      <c r="T71" s="832"/>
    </row>
    <row r="72" spans="20:20" ht="15.75" customHeight="1" x14ac:dyDescent="0.2">
      <c r="T72" s="832"/>
    </row>
    <row r="73" spans="20:20" ht="15.75" customHeight="1" x14ac:dyDescent="0.2">
      <c r="T73" s="832"/>
    </row>
    <row r="74" spans="20:20" ht="15.75" customHeight="1" x14ac:dyDescent="0.2">
      <c r="T74" s="832"/>
    </row>
    <row r="75" spans="20:20" ht="15.75" customHeight="1" x14ac:dyDescent="0.2">
      <c r="T75" s="832"/>
    </row>
    <row r="76" spans="20:20" ht="15.75" customHeight="1" x14ac:dyDescent="0.2">
      <c r="T76" s="832"/>
    </row>
    <row r="77" spans="20:20" ht="15.75" customHeight="1" x14ac:dyDescent="0.2">
      <c r="T77" s="832"/>
    </row>
    <row r="78" spans="20:20" ht="15.75" customHeight="1" x14ac:dyDescent="0.2">
      <c r="T78" s="832"/>
    </row>
    <row r="79" spans="20:20" ht="15.75" customHeight="1" x14ac:dyDescent="0.2">
      <c r="T79" s="832"/>
    </row>
    <row r="80" spans="20:20" ht="15.75" customHeight="1" x14ac:dyDescent="0.2">
      <c r="T80" s="832"/>
    </row>
    <row r="81" spans="20:20" ht="15.75" customHeight="1" x14ac:dyDescent="0.2">
      <c r="T81" s="832"/>
    </row>
    <row r="82" spans="20:20" ht="15.75" customHeight="1" x14ac:dyDescent="0.2">
      <c r="T82" s="832"/>
    </row>
    <row r="83" spans="20:20" ht="15.75" customHeight="1" x14ac:dyDescent="0.2">
      <c r="T83" s="832"/>
    </row>
    <row r="84" spans="20:20" ht="15.75" customHeight="1" x14ac:dyDescent="0.2">
      <c r="T84" s="832"/>
    </row>
    <row r="85" spans="20:20" ht="15.75" customHeight="1" x14ac:dyDescent="0.2">
      <c r="T85" s="832"/>
    </row>
    <row r="86" spans="20:20" ht="15.75" customHeight="1" x14ac:dyDescent="0.2">
      <c r="T86" s="832"/>
    </row>
    <row r="87" spans="20:20" ht="15.75" customHeight="1" x14ac:dyDescent="0.2">
      <c r="T87" s="832"/>
    </row>
    <row r="88" spans="20:20" ht="15.75" customHeight="1" x14ac:dyDescent="0.2">
      <c r="T88" s="832"/>
    </row>
    <row r="89" spans="20:20" ht="15.75" customHeight="1" x14ac:dyDescent="0.2">
      <c r="T89" s="832"/>
    </row>
    <row r="90" spans="20:20" ht="15.75" customHeight="1" x14ac:dyDescent="0.2">
      <c r="T90" s="832"/>
    </row>
    <row r="91" spans="20:20" ht="15.75" customHeight="1" x14ac:dyDescent="0.2">
      <c r="T91" s="832"/>
    </row>
    <row r="92" spans="20:20" ht="15.75" customHeight="1" x14ac:dyDescent="0.2">
      <c r="T92" s="832"/>
    </row>
    <row r="93" spans="20:20" ht="15.75" customHeight="1" x14ac:dyDescent="0.2">
      <c r="T93" s="832"/>
    </row>
    <row r="94" spans="20:20" ht="15.75" customHeight="1" x14ac:dyDescent="0.2">
      <c r="T94" s="832"/>
    </row>
    <row r="95" spans="20:20" ht="15.75" customHeight="1" x14ac:dyDescent="0.2">
      <c r="T95" s="832"/>
    </row>
    <row r="96" spans="20:20" ht="15.75" customHeight="1" x14ac:dyDescent="0.2">
      <c r="T96" s="832"/>
    </row>
    <row r="97" spans="20:20" ht="15.75" customHeight="1" x14ac:dyDescent="0.2">
      <c r="T97" s="832"/>
    </row>
    <row r="98" spans="20:20" ht="15.75" customHeight="1" x14ac:dyDescent="0.2">
      <c r="T98" s="832"/>
    </row>
    <row r="99" spans="20:20" ht="15.75" customHeight="1" x14ac:dyDescent="0.2">
      <c r="T99" s="832"/>
    </row>
    <row r="100" spans="20:20" ht="15.75" customHeight="1" x14ac:dyDescent="0.2">
      <c r="T100" s="832"/>
    </row>
    <row r="101" spans="20:20" ht="15.75" customHeight="1" x14ac:dyDescent="0.2">
      <c r="T101" s="832"/>
    </row>
    <row r="102" spans="20:20" ht="15.75" customHeight="1" x14ac:dyDescent="0.2">
      <c r="T102" s="832"/>
    </row>
    <row r="103" spans="20:20" ht="15.75" customHeight="1" x14ac:dyDescent="0.2">
      <c r="T103" s="832"/>
    </row>
    <row r="104" spans="20:20" ht="15.75" customHeight="1" x14ac:dyDescent="0.2">
      <c r="T104" s="832"/>
    </row>
    <row r="105" spans="20:20" ht="15.75" customHeight="1" x14ac:dyDescent="0.2">
      <c r="T105" s="832"/>
    </row>
    <row r="106" spans="20:20" ht="15.75" customHeight="1" x14ac:dyDescent="0.2">
      <c r="T106" s="832"/>
    </row>
    <row r="107" spans="20:20" ht="15.75" customHeight="1" x14ac:dyDescent="0.2">
      <c r="T107" s="832"/>
    </row>
    <row r="108" spans="20:20" ht="15.75" customHeight="1" x14ac:dyDescent="0.2">
      <c r="T108" s="832"/>
    </row>
    <row r="109" spans="20:20" ht="15.75" customHeight="1" x14ac:dyDescent="0.2">
      <c r="T109" s="832"/>
    </row>
    <row r="110" spans="20:20" ht="15.75" customHeight="1" x14ac:dyDescent="0.2">
      <c r="T110" s="832"/>
    </row>
    <row r="111" spans="20:20" ht="15.75" customHeight="1" x14ac:dyDescent="0.2">
      <c r="T111" s="832"/>
    </row>
    <row r="112" spans="20:20" ht="15.75" customHeight="1" x14ac:dyDescent="0.2">
      <c r="T112" s="832"/>
    </row>
    <row r="113" spans="20:20" ht="15.75" customHeight="1" x14ac:dyDescent="0.2">
      <c r="T113" s="832"/>
    </row>
    <row r="114" spans="20:20" ht="15.75" customHeight="1" x14ac:dyDescent="0.2">
      <c r="T114" s="832"/>
    </row>
    <row r="115" spans="20:20" ht="15.75" customHeight="1" x14ac:dyDescent="0.2">
      <c r="T115" s="832"/>
    </row>
    <row r="116" spans="20:20" ht="15.75" customHeight="1" x14ac:dyDescent="0.2">
      <c r="T116" s="832"/>
    </row>
    <row r="117" spans="20:20" ht="15.75" customHeight="1" x14ac:dyDescent="0.2">
      <c r="T117" s="832"/>
    </row>
    <row r="118" spans="20:20" ht="15.75" customHeight="1" x14ac:dyDescent="0.2">
      <c r="T118" s="832"/>
    </row>
    <row r="119" spans="20:20" ht="15.75" customHeight="1" x14ac:dyDescent="0.2">
      <c r="T119" s="832"/>
    </row>
    <row r="120" spans="20:20" ht="15.75" customHeight="1" x14ac:dyDescent="0.2">
      <c r="T120" s="832"/>
    </row>
    <row r="121" spans="20:20" ht="15.75" customHeight="1" x14ac:dyDescent="0.2">
      <c r="T121" s="832"/>
    </row>
    <row r="122" spans="20:20" ht="15.75" customHeight="1" x14ac:dyDescent="0.2">
      <c r="T122" s="832"/>
    </row>
    <row r="123" spans="20:20" ht="15.75" customHeight="1" x14ac:dyDescent="0.2">
      <c r="T123" s="832"/>
    </row>
    <row r="124" spans="20:20" ht="15.75" customHeight="1" x14ac:dyDescent="0.2">
      <c r="T124" s="832"/>
    </row>
    <row r="125" spans="20:20" ht="15.75" customHeight="1" x14ac:dyDescent="0.2">
      <c r="T125" s="832"/>
    </row>
    <row r="126" spans="20:20" ht="15.75" customHeight="1" x14ac:dyDescent="0.2">
      <c r="T126" s="832"/>
    </row>
    <row r="127" spans="20:20" ht="15.75" customHeight="1" x14ac:dyDescent="0.2">
      <c r="T127" s="832"/>
    </row>
    <row r="128" spans="20:20" ht="15.75" customHeight="1" x14ac:dyDescent="0.2">
      <c r="T128" s="832"/>
    </row>
    <row r="129" spans="20:20" ht="15.75" customHeight="1" x14ac:dyDescent="0.2">
      <c r="T129" s="832"/>
    </row>
    <row r="130" spans="20:20" ht="15.75" customHeight="1" x14ac:dyDescent="0.2">
      <c r="T130" s="832"/>
    </row>
    <row r="131" spans="20:20" ht="15.75" customHeight="1" x14ac:dyDescent="0.2">
      <c r="T131" s="832"/>
    </row>
    <row r="132" spans="20:20" ht="15.75" customHeight="1" x14ac:dyDescent="0.2">
      <c r="T132" s="832"/>
    </row>
    <row r="133" spans="20:20" ht="15.75" customHeight="1" x14ac:dyDescent="0.2">
      <c r="T133" s="832"/>
    </row>
    <row r="134" spans="20:20" ht="15.75" customHeight="1" x14ac:dyDescent="0.2">
      <c r="T134" s="832"/>
    </row>
    <row r="135" spans="20:20" ht="15.75" customHeight="1" x14ac:dyDescent="0.2">
      <c r="T135" s="832"/>
    </row>
    <row r="136" spans="20:20" ht="15.75" customHeight="1" x14ac:dyDescent="0.2">
      <c r="T136" s="832"/>
    </row>
    <row r="137" spans="20:20" ht="15.75" customHeight="1" x14ac:dyDescent="0.2">
      <c r="T137" s="832"/>
    </row>
    <row r="138" spans="20:20" ht="15.75" customHeight="1" x14ac:dyDescent="0.2">
      <c r="T138" s="832"/>
    </row>
    <row r="139" spans="20:20" ht="15.75" customHeight="1" x14ac:dyDescent="0.2">
      <c r="T139" s="832"/>
    </row>
    <row r="140" spans="20:20" ht="15.75" customHeight="1" x14ac:dyDescent="0.2">
      <c r="T140" s="832"/>
    </row>
    <row r="141" spans="20:20" ht="15.75" customHeight="1" x14ac:dyDescent="0.2">
      <c r="T141" s="832"/>
    </row>
    <row r="142" spans="20:20" ht="15.75" customHeight="1" x14ac:dyDescent="0.2">
      <c r="T142" s="832"/>
    </row>
    <row r="143" spans="20:20" ht="15.75" customHeight="1" x14ac:dyDescent="0.2">
      <c r="T143" s="832"/>
    </row>
    <row r="144" spans="20:20" ht="15.75" customHeight="1" x14ac:dyDescent="0.2">
      <c r="T144" s="832"/>
    </row>
    <row r="145" spans="20:20" ht="15.75" customHeight="1" x14ac:dyDescent="0.2">
      <c r="T145" s="832"/>
    </row>
    <row r="146" spans="20:20" ht="15.75" customHeight="1" x14ac:dyDescent="0.2">
      <c r="T146" s="832"/>
    </row>
    <row r="147" spans="20:20" ht="15.75" customHeight="1" x14ac:dyDescent="0.2">
      <c r="T147" s="832"/>
    </row>
    <row r="148" spans="20:20" ht="15.75" customHeight="1" x14ac:dyDescent="0.2">
      <c r="T148" s="832"/>
    </row>
    <row r="149" spans="20:20" ht="15.75" customHeight="1" x14ac:dyDescent="0.2">
      <c r="T149" s="832"/>
    </row>
    <row r="150" spans="20:20" ht="15.75" customHeight="1" x14ac:dyDescent="0.2">
      <c r="T150" s="832"/>
    </row>
    <row r="151" spans="20:20" ht="15.75" customHeight="1" x14ac:dyDescent="0.2">
      <c r="T151" s="832"/>
    </row>
    <row r="152" spans="20:20" ht="15.75" customHeight="1" x14ac:dyDescent="0.2">
      <c r="T152" s="832"/>
    </row>
    <row r="153" spans="20:20" ht="15.75" customHeight="1" x14ac:dyDescent="0.2">
      <c r="T153" s="832"/>
    </row>
    <row r="154" spans="20:20" ht="15.75" customHeight="1" x14ac:dyDescent="0.2">
      <c r="T154" s="832"/>
    </row>
    <row r="155" spans="20:20" ht="15.75" customHeight="1" x14ac:dyDescent="0.2">
      <c r="T155" s="832"/>
    </row>
    <row r="156" spans="20:20" ht="15.75" customHeight="1" x14ac:dyDescent="0.2">
      <c r="T156" s="832"/>
    </row>
    <row r="157" spans="20:20" ht="15.75" customHeight="1" x14ac:dyDescent="0.2">
      <c r="T157" s="832"/>
    </row>
    <row r="158" spans="20:20" ht="15.75" customHeight="1" x14ac:dyDescent="0.2">
      <c r="T158" s="832"/>
    </row>
    <row r="159" spans="20:20" ht="15.75" customHeight="1" x14ac:dyDescent="0.2">
      <c r="T159" s="832"/>
    </row>
    <row r="160" spans="20:20" ht="15.75" customHeight="1" x14ac:dyDescent="0.2">
      <c r="T160" s="832"/>
    </row>
    <row r="161" spans="20:20" ht="15.75" customHeight="1" x14ac:dyDescent="0.2">
      <c r="T161" s="832"/>
    </row>
    <row r="162" spans="20:20" ht="15.75" customHeight="1" x14ac:dyDescent="0.2">
      <c r="T162" s="832"/>
    </row>
    <row r="163" spans="20:20" ht="15.75" customHeight="1" x14ac:dyDescent="0.2">
      <c r="T163" s="832"/>
    </row>
    <row r="164" spans="20:20" ht="15.75" customHeight="1" x14ac:dyDescent="0.2">
      <c r="T164" s="832"/>
    </row>
    <row r="165" spans="20:20" ht="15.75" customHeight="1" x14ac:dyDescent="0.2">
      <c r="T165" s="832"/>
    </row>
    <row r="166" spans="20:20" ht="15.75" customHeight="1" x14ac:dyDescent="0.2">
      <c r="T166" s="832"/>
    </row>
    <row r="167" spans="20:20" ht="15.75" customHeight="1" x14ac:dyDescent="0.2">
      <c r="T167" s="832"/>
    </row>
    <row r="168" spans="20:20" ht="15.75" customHeight="1" x14ac:dyDescent="0.2">
      <c r="T168" s="832"/>
    </row>
    <row r="169" spans="20:20" ht="15.75" customHeight="1" x14ac:dyDescent="0.2">
      <c r="T169" s="832"/>
    </row>
    <row r="170" spans="20:20" ht="15.75" customHeight="1" x14ac:dyDescent="0.2">
      <c r="T170" s="832"/>
    </row>
    <row r="171" spans="20:20" ht="15.75" customHeight="1" x14ac:dyDescent="0.2">
      <c r="T171" s="832"/>
    </row>
    <row r="172" spans="20:20" ht="15.75" customHeight="1" x14ac:dyDescent="0.2">
      <c r="T172" s="832"/>
    </row>
    <row r="173" spans="20:20" ht="15.75" customHeight="1" x14ac:dyDescent="0.2">
      <c r="T173" s="832"/>
    </row>
    <row r="174" spans="20:20" ht="15.75" customHeight="1" x14ac:dyDescent="0.2">
      <c r="T174" s="832"/>
    </row>
    <row r="175" spans="20:20" ht="15.75" customHeight="1" x14ac:dyDescent="0.2">
      <c r="T175" s="832"/>
    </row>
    <row r="176" spans="20:20" ht="15.75" customHeight="1" x14ac:dyDescent="0.2">
      <c r="T176" s="832"/>
    </row>
    <row r="177" spans="20:20" ht="15.75" customHeight="1" x14ac:dyDescent="0.2">
      <c r="T177" s="832"/>
    </row>
    <row r="178" spans="20:20" ht="15.75" customHeight="1" x14ac:dyDescent="0.2">
      <c r="T178" s="832"/>
    </row>
    <row r="179" spans="20:20" ht="15.75" customHeight="1" x14ac:dyDescent="0.2">
      <c r="T179" s="832"/>
    </row>
    <row r="180" spans="20:20" ht="15.75" customHeight="1" x14ac:dyDescent="0.2">
      <c r="T180" s="832"/>
    </row>
    <row r="181" spans="20:20" ht="15.75" customHeight="1" x14ac:dyDescent="0.2">
      <c r="T181" s="832"/>
    </row>
    <row r="182" spans="20:20" ht="15.75" customHeight="1" x14ac:dyDescent="0.2">
      <c r="T182" s="832"/>
    </row>
    <row r="183" spans="20:20" ht="15.75" customHeight="1" x14ac:dyDescent="0.2">
      <c r="T183" s="832"/>
    </row>
    <row r="184" spans="20:20" ht="15.75" customHeight="1" x14ac:dyDescent="0.2">
      <c r="T184" s="832"/>
    </row>
    <row r="185" spans="20:20" ht="15.75" customHeight="1" x14ac:dyDescent="0.2">
      <c r="T185" s="832"/>
    </row>
    <row r="186" spans="20:20" ht="15.75" customHeight="1" x14ac:dyDescent="0.2">
      <c r="T186" s="832"/>
    </row>
    <row r="187" spans="20:20" ht="15.75" customHeight="1" x14ac:dyDescent="0.2">
      <c r="T187" s="832"/>
    </row>
    <row r="188" spans="20:20" ht="15.75" customHeight="1" x14ac:dyDescent="0.2">
      <c r="T188" s="832"/>
    </row>
    <row r="189" spans="20:20" ht="15.75" customHeight="1" x14ac:dyDescent="0.2">
      <c r="T189" s="832"/>
    </row>
    <row r="190" spans="20:20" ht="15.75" customHeight="1" x14ac:dyDescent="0.2">
      <c r="T190" s="832"/>
    </row>
    <row r="191" spans="20:20" ht="15.75" customHeight="1" x14ac:dyDescent="0.2">
      <c r="T191" s="832"/>
    </row>
    <row r="192" spans="20:20" ht="15.75" customHeight="1" x14ac:dyDescent="0.2">
      <c r="T192" s="832"/>
    </row>
    <row r="193" spans="20:20" ht="15.75" customHeight="1" x14ac:dyDescent="0.2">
      <c r="T193" s="832"/>
    </row>
    <row r="194" spans="20:20" ht="15.75" customHeight="1" x14ac:dyDescent="0.2">
      <c r="T194" s="832"/>
    </row>
    <row r="195" spans="20:20" ht="15.75" customHeight="1" x14ac:dyDescent="0.2">
      <c r="T195" s="832"/>
    </row>
    <row r="196" spans="20:20" ht="15.75" customHeight="1" x14ac:dyDescent="0.2">
      <c r="T196" s="832"/>
    </row>
    <row r="197" spans="20:20" ht="15.75" customHeight="1" x14ac:dyDescent="0.2">
      <c r="T197" s="832"/>
    </row>
    <row r="198" spans="20:20" ht="15.75" customHeight="1" x14ac:dyDescent="0.2">
      <c r="T198" s="832"/>
    </row>
    <row r="199" spans="20:20" ht="15.75" customHeight="1" x14ac:dyDescent="0.2">
      <c r="T199" s="832"/>
    </row>
    <row r="200" spans="20:20" ht="15.75" customHeight="1" x14ac:dyDescent="0.2">
      <c r="T200" s="832"/>
    </row>
    <row r="201" spans="20:20" ht="15.75" customHeight="1" x14ac:dyDescent="0.2">
      <c r="T201" s="832"/>
    </row>
    <row r="202" spans="20:20" ht="15.75" customHeight="1" x14ac:dyDescent="0.2">
      <c r="T202" s="832"/>
    </row>
    <row r="203" spans="20:20" ht="15.75" customHeight="1" x14ac:dyDescent="0.2">
      <c r="T203" s="832"/>
    </row>
    <row r="204" spans="20:20" ht="15.75" customHeight="1" x14ac:dyDescent="0.2">
      <c r="T204" s="832"/>
    </row>
    <row r="205" spans="20:20" ht="15.75" customHeight="1" x14ac:dyDescent="0.2">
      <c r="T205" s="832"/>
    </row>
    <row r="206" spans="20:20" ht="15.75" customHeight="1" x14ac:dyDescent="0.2">
      <c r="T206" s="832"/>
    </row>
    <row r="207" spans="20:20" ht="15.75" customHeight="1" x14ac:dyDescent="0.2">
      <c r="T207" s="832"/>
    </row>
    <row r="208" spans="20:20" ht="15.75" customHeight="1" x14ac:dyDescent="0.2">
      <c r="T208" s="832"/>
    </row>
    <row r="209" spans="20:20" ht="15.75" customHeight="1" x14ac:dyDescent="0.2">
      <c r="T209" s="832"/>
    </row>
    <row r="210" spans="20:20" ht="15.75" customHeight="1" x14ac:dyDescent="0.2">
      <c r="T210" s="832"/>
    </row>
    <row r="211" spans="20:20" ht="15.75" customHeight="1" x14ac:dyDescent="0.2">
      <c r="T211" s="832"/>
    </row>
    <row r="212" spans="20:20" ht="15.75" customHeight="1" x14ac:dyDescent="0.2">
      <c r="T212" s="832"/>
    </row>
    <row r="213" spans="20:20" ht="15.75" customHeight="1" x14ac:dyDescent="0.2">
      <c r="T213" s="832"/>
    </row>
    <row r="214" spans="20:20" ht="15.75" customHeight="1" x14ac:dyDescent="0.2">
      <c r="T214" s="832"/>
    </row>
    <row r="215" spans="20:20" ht="15.75" customHeight="1" x14ac:dyDescent="0.2">
      <c r="T215" s="832"/>
    </row>
    <row r="216" spans="20:20" ht="15.75" customHeight="1" x14ac:dyDescent="0.2">
      <c r="T216" s="832"/>
    </row>
    <row r="217" spans="20:20" ht="15.75" customHeight="1" x14ac:dyDescent="0.2">
      <c r="T217" s="832"/>
    </row>
    <row r="218" spans="20:20" ht="15.75" customHeight="1" x14ac:dyDescent="0.2">
      <c r="T218" s="832"/>
    </row>
    <row r="219" spans="20:20" ht="15.75" customHeight="1" x14ac:dyDescent="0.2">
      <c r="T219" s="832"/>
    </row>
    <row r="220" spans="20:20" ht="15.75" customHeight="1" x14ac:dyDescent="0.2">
      <c r="T220" s="832"/>
    </row>
    <row r="221" spans="20:20" ht="15.75" customHeight="1" x14ac:dyDescent="0.2">
      <c r="T221" s="832"/>
    </row>
    <row r="222" spans="20:20" ht="15.75" customHeight="1" x14ac:dyDescent="0.2">
      <c r="T222" s="832"/>
    </row>
    <row r="223" spans="20:20" ht="15.75" customHeight="1" x14ac:dyDescent="0.2">
      <c r="T223" s="832"/>
    </row>
    <row r="224" spans="20:20" ht="15.75" customHeight="1" x14ac:dyDescent="0.2">
      <c r="T224" s="832"/>
    </row>
    <row r="225" spans="20:20" ht="15.75" customHeight="1" x14ac:dyDescent="0.2">
      <c r="T225" s="832"/>
    </row>
    <row r="226" spans="20:20" ht="15.75" customHeight="1" x14ac:dyDescent="0.2">
      <c r="T226" s="832"/>
    </row>
    <row r="227" spans="20:20" ht="15.75" customHeight="1" x14ac:dyDescent="0.2">
      <c r="T227" s="832"/>
    </row>
    <row r="228" spans="20:20" ht="15.75" customHeight="1" x14ac:dyDescent="0.2">
      <c r="T228" s="832"/>
    </row>
    <row r="229" spans="20:20" ht="15.75" customHeight="1" x14ac:dyDescent="0.2">
      <c r="T229" s="832"/>
    </row>
    <row r="230" spans="20:20" ht="15.75" customHeight="1" x14ac:dyDescent="0.2">
      <c r="T230" s="832"/>
    </row>
    <row r="231" spans="20:20" ht="15.75" customHeight="1" x14ac:dyDescent="0.2">
      <c r="T231" s="832"/>
    </row>
    <row r="232" spans="20:20" ht="15.75" customHeight="1" x14ac:dyDescent="0.2">
      <c r="T232" s="832"/>
    </row>
    <row r="233" spans="20:20" ht="15.75" customHeight="1" x14ac:dyDescent="0.2">
      <c r="T233" s="832"/>
    </row>
    <row r="234" spans="20:20" ht="15.75" customHeight="1" x14ac:dyDescent="0.2">
      <c r="T234" s="832"/>
    </row>
    <row r="235" spans="20:20" ht="15.75" customHeight="1" x14ac:dyDescent="0.2">
      <c r="T235" s="832"/>
    </row>
    <row r="236" spans="20:20" ht="15.75" customHeight="1" x14ac:dyDescent="0.2">
      <c r="T236" s="832"/>
    </row>
    <row r="237" spans="20:20" ht="15.75" customHeight="1" x14ac:dyDescent="0.2">
      <c r="T237" s="832"/>
    </row>
    <row r="238" spans="20:20" ht="15.75" customHeight="1" x14ac:dyDescent="0.2">
      <c r="T238" s="832"/>
    </row>
    <row r="239" spans="20:20" ht="15.75" customHeight="1" x14ac:dyDescent="0.2">
      <c r="T239" s="832"/>
    </row>
    <row r="240" spans="20:20" ht="15.75" customHeight="1" x14ac:dyDescent="0.2">
      <c r="T240" s="832"/>
    </row>
    <row r="241" spans="20:20" ht="15.75" customHeight="1" x14ac:dyDescent="0.2">
      <c r="T241" s="832"/>
    </row>
    <row r="242" spans="20:20" ht="15.75" customHeight="1" x14ac:dyDescent="0.2">
      <c r="T242" s="832"/>
    </row>
    <row r="243" spans="20:20" ht="15.75" customHeight="1" x14ac:dyDescent="0.2">
      <c r="T243" s="832"/>
    </row>
    <row r="244" spans="20:20" ht="15.75" customHeight="1" x14ac:dyDescent="0.2">
      <c r="T244" s="832"/>
    </row>
    <row r="245" spans="20:20" ht="15.75" customHeight="1" x14ac:dyDescent="0.2">
      <c r="T245" s="832"/>
    </row>
    <row r="246" spans="20:20" ht="15.75" customHeight="1" x14ac:dyDescent="0.2">
      <c r="T246" s="832"/>
    </row>
    <row r="247" spans="20:20" ht="15.75" customHeight="1" x14ac:dyDescent="0.2">
      <c r="T247" s="832"/>
    </row>
    <row r="248" spans="20:20" ht="15.75" customHeight="1" x14ac:dyDescent="0.2">
      <c r="T248" s="832"/>
    </row>
    <row r="249" spans="20:20" ht="15.75" customHeight="1" x14ac:dyDescent="0.2">
      <c r="T249" s="832"/>
    </row>
    <row r="250" spans="20:20" ht="15.75" customHeight="1" x14ac:dyDescent="0.2">
      <c r="T250" s="832"/>
    </row>
    <row r="251" spans="20:20" ht="15.75" customHeight="1" x14ac:dyDescent="0.2">
      <c r="T251" s="832"/>
    </row>
    <row r="252" spans="20:20" ht="15.75" customHeight="1" x14ac:dyDescent="0.2">
      <c r="T252" s="832"/>
    </row>
    <row r="253" spans="20:20" ht="15.75" customHeight="1" x14ac:dyDescent="0.2">
      <c r="T253" s="832"/>
    </row>
    <row r="254" spans="20:20" ht="15.75" customHeight="1" x14ac:dyDescent="0.2">
      <c r="T254" s="832"/>
    </row>
    <row r="255" spans="20:20" ht="15.75" customHeight="1" x14ac:dyDescent="0.2">
      <c r="T255" s="832"/>
    </row>
    <row r="256" spans="20:20" ht="15.75" customHeight="1" x14ac:dyDescent="0.2">
      <c r="T256" s="832"/>
    </row>
    <row r="257" spans="20:20" ht="15.75" customHeight="1" x14ac:dyDescent="0.2">
      <c r="T257" s="832"/>
    </row>
    <row r="258" spans="20:20" ht="15.75" customHeight="1" x14ac:dyDescent="0.2">
      <c r="T258" s="832"/>
    </row>
    <row r="259" spans="20:20" ht="15.75" customHeight="1" x14ac:dyDescent="0.2">
      <c r="T259" s="832"/>
    </row>
    <row r="260" spans="20:20" ht="15.75" customHeight="1" x14ac:dyDescent="0.2">
      <c r="T260" s="832"/>
    </row>
    <row r="261" spans="20:20" ht="15.75" customHeight="1" x14ac:dyDescent="0.2">
      <c r="T261" s="832"/>
    </row>
    <row r="262" spans="20:20" ht="15.75" customHeight="1" x14ac:dyDescent="0.2">
      <c r="T262" s="832"/>
    </row>
    <row r="263" spans="20:20" ht="15.75" customHeight="1" x14ac:dyDescent="0.2">
      <c r="T263" s="832"/>
    </row>
    <row r="264" spans="20:20" ht="15.75" customHeight="1" x14ac:dyDescent="0.2">
      <c r="T264" s="832"/>
    </row>
    <row r="265" spans="20:20" ht="15.75" customHeight="1" x14ac:dyDescent="0.2">
      <c r="T265" s="832"/>
    </row>
    <row r="266" spans="20:20" ht="15.75" customHeight="1" x14ac:dyDescent="0.2">
      <c r="T266" s="832"/>
    </row>
    <row r="267" spans="20:20" ht="15.75" customHeight="1" x14ac:dyDescent="0.2">
      <c r="T267" s="832"/>
    </row>
    <row r="268" spans="20:20" ht="15.75" customHeight="1" x14ac:dyDescent="0.2">
      <c r="T268" s="832"/>
    </row>
    <row r="269" spans="20:20" ht="15.75" customHeight="1" x14ac:dyDescent="0.2">
      <c r="T269" s="832"/>
    </row>
    <row r="270" spans="20:20" ht="15.75" customHeight="1" x14ac:dyDescent="0.2">
      <c r="T270" s="832"/>
    </row>
    <row r="271" spans="20:20" ht="15.75" customHeight="1" x14ac:dyDescent="0.2">
      <c r="T271" s="832"/>
    </row>
    <row r="272" spans="20:20" ht="15.75" customHeight="1" x14ac:dyDescent="0.2">
      <c r="T272" s="832"/>
    </row>
    <row r="273" spans="20:20" ht="15.75" customHeight="1" x14ac:dyDescent="0.2">
      <c r="T273" s="832"/>
    </row>
    <row r="274" spans="20:20" ht="15.75" customHeight="1" x14ac:dyDescent="0.2">
      <c r="T274" s="832"/>
    </row>
    <row r="275" spans="20:20" ht="15.75" customHeight="1" x14ac:dyDescent="0.2">
      <c r="T275" s="832"/>
    </row>
    <row r="276" spans="20:20" ht="15.75" customHeight="1" x14ac:dyDescent="0.2">
      <c r="T276" s="832"/>
    </row>
    <row r="277" spans="20:20" ht="15.75" customHeight="1" x14ac:dyDescent="0.2">
      <c r="T277" s="832"/>
    </row>
    <row r="278" spans="20:20" ht="15.75" customHeight="1" x14ac:dyDescent="0.2">
      <c r="T278" s="832"/>
    </row>
    <row r="279" spans="20:20" ht="15.75" customHeight="1" x14ac:dyDescent="0.2">
      <c r="T279" s="832"/>
    </row>
    <row r="280" spans="20:20" ht="15.75" customHeight="1" x14ac:dyDescent="0.2">
      <c r="T280" s="832"/>
    </row>
    <row r="281" spans="20:20" ht="15.75" customHeight="1" x14ac:dyDescent="0.2">
      <c r="T281" s="832"/>
    </row>
    <row r="282" spans="20:20" ht="15.75" customHeight="1" x14ac:dyDescent="0.2">
      <c r="T282" s="832"/>
    </row>
    <row r="283" spans="20:20" ht="15.75" customHeight="1" x14ac:dyDescent="0.2">
      <c r="T283" s="832"/>
    </row>
    <row r="284" spans="20:20" ht="15.75" customHeight="1" x14ac:dyDescent="0.2">
      <c r="T284" s="832"/>
    </row>
    <row r="285" spans="20:20" ht="15.75" customHeight="1" x14ac:dyDescent="0.2">
      <c r="T285" s="832"/>
    </row>
    <row r="286" spans="20:20" ht="15.75" customHeight="1" x14ac:dyDescent="0.2">
      <c r="T286" s="832"/>
    </row>
    <row r="287" spans="20:20" ht="15.75" customHeight="1" x14ac:dyDescent="0.2">
      <c r="T287" s="832"/>
    </row>
    <row r="288" spans="20:20" ht="15.75" customHeight="1" x14ac:dyDescent="0.2">
      <c r="T288" s="832"/>
    </row>
    <row r="289" spans="20:20" ht="15.75" customHeight="1" x14ac:dyDescent="0.2">
      <c r="T289" s="832"/>
    </row>
    <row r="290" spans="20:20" ht="15.75" customHeight="1" x14ac:dyDescent="0.2">
      <c r="T290" s="832"/>
    </row>
    <row r="291" spans="20:20" ht="15.75" customHeight="1" x14ac:dyDescent="0.2">
      <c r="T291" s="832"/>
    </row>
    <row r="292" spans="20:20" ht="15.75" customHeight="1" x14ac:dyDescent="0.2">
      <c r="T292" s="832"/>
    </row>
    <row r="293" spans="20:20" ht="15.75" customHeight="1" x14ac:dyDescent="0.2">
      <c r="T293" s="832"/>
    </row>
    <row r="294" spans="20:20" ht="15.75" customHeight="1" x14ac:dyDescent="0.2">
      <c r="T294" s="832"/>
    </row>
    <row r="295" spans="20:20" ht="15.75" customHeight="1" x14ac:dyDescent="0.2">
      <c r="T295" s="832"/>
    </row>
    <row r="296" spans="20:20" ht="15.75" customHeight="1" x14ac:dyDescent="0.2">
      <c r="T296" s="832"/>
    </row>
    <row r="297" spans="20:20" ht="15.75" customHeight="1" x14ac:dyDescent="0.2">
      <c r="T297" s="832"/>
    </row>
    <row r="298" spans="20:20" ht="15.75" customHeight="1" x14ac:dyDescent="0.2">
      <c r="T298" s="832"/>
    </row>
    <row r="299" spans="20:20" ht="15.75" customHeight="1" x14ac:dyDescent="0.2">
      <c r="T299" s="832"/>
    </row>
    <row r="300" spans="20:20" ht="15.75" customHeight="1" x14ac:dyDescent="0.2">
      <c r="T300" s="832"/>
    </row>
    <row r="301" spans="20:20" ht="15.75" customHeight="1" x14ac:dyDescent="0.2">
      <c r="T301" s="832"/>
    </row>
    <row r="302" spans="20:20" ht="15.75" customHeight="1" x14ac:dyDescent="0.2">
      <c r="T302" s="832"/>
    </row>
    <row r="303" spans="20:20" ht="15.75" customHeight="1" x14ac:dyDescent="0.2">
      <c r="T303" s="832"/>
    </row>
    <row r="304" spans="20:20" ht="15.75" customHeight="1" x14ac:dyDescent="0.2">
      <c r="T304" s="832"/>
    </row>
    <row r="305" spans="20:20" ht="15.75" customHeight="1" x14ac:dyDescent="0.2">
      <c r="T305" s="832"/>
    </row>
    <row r="306" spans="20:20" ht="15.75" customHeight="1" x14ac:dyDescent="0.2">
      <c r="T306" s="832"/>
    </row>
    <row r="307" spans="20:20" ht="15.75" customHeight="1" x14ac:dyDescent="0.2">
      <c r="T307" s="832"/>
    </row>
    <row r="308" spans="20:20" ht="15.75" customHeight="1" x14ac:dyDescent="0.2">
      <c r="T308" s="832"/>
    </row>
    <row r="309" spans="20:20" ht="15.75" customHeight="1" x14ac:dyDescent="0.2">
      <c r="T309" s="832"/>
    </row>
    <row r="310" spans="20:20" ht="15.75" customHeight="1" x14ac:dyDescent="0.2">
      <c r="T310" s="832"/>
    </row>
    <row r="311" spans="20:20" ht="15.75" customHeight="1" x14ac:dyDescent="0.2">
      <c r="T311" s="832"/>
    </row>
    <row r="312" spans="20:20" ht="15.75" customHeight="1" x14ac:dyDescent="0.2">
      <c r="T312" s="832"/>
    </row>
    <row r="313" spans="20:20" ht="15.75" customHeight="1" x14ac:dyDescent="0.2">
      <c r="T313" s="832"/>
    </row>
    <row r="314" spans="20:20" ht="15.75" customHeight="1" x14ac:dyDescent="0.2">
      <c r="T314" s="832"/>
    </row>
    <row r="315" spans="20:20" ht="15.75" customHeight="1" x14ac:dyDescent="0.2">
      <c r="T315" s="832"/>
    </row>
    <row r="316" spans="20:20" ht="15.75" customHeight="1" x14ac:dyDescent="0.2">
      <c r="T316" s="832"/>
    </row>
    <row r="317" spans="20:20" ht="15.75" customHeight="1" x14ac:dyDescent="0.2">
      <c r="T317" s="832"/>
    </row>
    <row r="318" spans="20:20" ht="15.75" customHeight="1" x14ac:dyDescent="0.2">
      <c r="T318" s="832"/>
    </row>
    <row r="319" spans="20:20" ht="15.75" customHeight="1" x14ac:dyDescent="0.2">
      <c r="T319" s="832"/>
    </row>
    <row r="320" spans="20:20" ht="15.75" customHeight="1" x14ac:dyDescent="0.2">
      <c r="T320" s="832"/>
    </row>
    <row r="321" spans="20:20" ht="15.75" customHeight="1" x14ac:dyDescent="0.2">
      <c r="T321" s="832"/>
    </row>
    <row r="322" spans="20:20" ht="15.75" customHeight="1" x14ac:dyDescent="0.2">
      <c r="T322" s="832"/>
    </row>
    <row r="323" spans="20:20" ht="15.75" customHeight="1" x14ac:dyDescent="0.2">
      <c r="T323" s="832"/>
    </row>
    <row r="324" spans="20:20" ht="15.75" customHeight="1" x14ac:dyDescent="0.2">
      <c r="T324" s="832"/>
    </row>
    <row r="325" spans="20:20" ht="15.75" customHeight="1" x14ac:dyDescent="0.2">
      <c r="T325" s="832"/>
    </row>
    <row r="326" spans="20:20" ht="15.75" customHeight="1" x14ac:dyDescent="0.2">
      <c r="T326" s="832"/>
    </row>
    <row r="327" spans="20:20" ht="15.75" customHeight="1" x14ac:dyDescent="0.2">
      <c r="T327" s="832"/>
    </row>
    <row r="328" spans="20:20" ht="15.75" customHeight="1" x14ac:dyDescent="0.2">
      <c r="T328" s="832"/>
    </row>
    <row r="329" spans="20:20" ht="15.75" customHeight="1" x14ac:dyDescent="0.2">
      <c r="T329" s="832"/>
    </row>
    <row r="330" spans="20:20" ht="15.75" customHeight="1" x14ac:dyDescent="0.2">
      <c r="T330" s="832"/>
    </row>
    <row r="331" spans="20:20" ht="15.75" customHeight="1" x14ac:dyDescent="0.2">
      <c r="T331" s="832"/>
    </row>
    <row r="332" spans="20:20" ht="15.75" customHeight="1" x14ac:dyDescent="0.2">
      <c r="T332" s="832"/>
    </row>
    <row r="333" spans="20:20" ht="15.75" customHeight="1" x14ac:dyDescent="0.2">
      <c r="T333" s="832"/>
    </row>
    <row r="334" spans="20:20" ht="15.75" customHeight="1" x14ac:dyDescent="0.2">
      <c r="T334" s="832"/>
    </row>
    <row r="335" spans="20:20" ht="15.75" customHeight="1" x14ac:dyDescent="0.2">
      <c r="T335" s="832"/>
    </row>
    <row r="336" spans="20:20" ht="15.75" customHeight="1" x14ac:dyDescent="0.2">
      <c r="T336" s="832"/>
    </row>
    <row r="337" spans="20:20" ht="15.75" customHeight="1" x14ac:dyDescent="0.2">
      <c r="T337" s="832"/>
    </row>
    <row r="338" spans="20:20" ht="15.75" customHeight="1" x14ac:dyDescent="0.2">
      <c r="T338" s="832"/>
    </row>
    <row r="339" spans="20:20" ht="15.75" customHeight="1" x14ac:dyDescent="0.2">
      <c r="T339" s="832"/>
    </row>
    <row r="340" spans="20:20" ht="15.75" customHeight="1" x14ac:dyDescent="0.2">
      <c r="T340" s="832"/>
    </row>
    <row r="341" spans="20:20" ht="15.75" customHeight="1" x14ac:dyDescent="0.2">
      <c r="T341" s="832"/>
    </row>
    <row r="342" spans="20:20" ht="15.75" customHeight="1" x14ac:dyDescent="0.2">
      <c r="T342" s="832"/>
    </row>
    <row r="343" spans="20:20" ht="15.75" customHeight="1" x14ac:dyDescent="0.2">
      <c r="T343" s="832"/>
    </row>
    <row r="344" spans="20:20" ht="15.75" customHeight="1" x14ac:dyDescent="0.2">
      <c r="T344" s="832"/>
    </row>
    <row r="345" spans="20:20" ht="15.75" customHeight="1" x14ac:dyDescent="0.2">
      <c r="T345" s="832"/>
    </row>
    <row r="346" spans="20:20" ht="15.75" customHeight="1" x14ac:dyDescent="0.2">
      <c r="T346" s="832"/>
    </row>
    <row r="347" spans="20:20" ht="15.75" customHeight="1" x14ac:dyDescent="0.2">
      <c r="T347" s="832"/>
    </row>
    <row r="348" spans="20:20" ht="15.75" customHeight="1" x14ac:dyDescent="0.2">
      <c r="T348" s="832"/>
    </row>
    <row r="349" spans="20:20" ht="15.75" customHeight="1" x14ac:dyDescent="0.2">
      <c r="T349" s="832"/>
    </row>
    <row r="350" spans="20:20" ht="15.75" customHeight="1" x14ac:dyDescent="0.2">
      <c r="T350" s="832"/>
    </row>
    <row r="351" spans="20:20" ht="15.75" customHeight="1" x14ac:dyDescent="0.2">
      <c r="T351" s="832"/>
    </row>
    <row r="352" spans="20:20" ht="15.75" customHeight="1" x14ac:dyDescent="0.2">
      <c r="T352" s="832"/>
    </row>
    <row r="353" spans="20:20" ht="15.75" customHeight="1" x14ac:dyDescent="0.2">
      <c r="T353" s="832"/>
    </row>
    <row r="354" spans="20:20" ht="15.75" customHeight="1" x14ac:dyDescent="0.2">
      <c r="T354" s="832"/>
    </row>
    <row r="355" spans="20:20" ht="15.75" customHeight="1" x14ac:dyDescent="0.2">
      <c r="T355" s="832"/>
    </row>
    <row r="356" spans="20:20" ht="15.75" customHeight="1" x14ac:dyDescent="0.2">
      <c r="T356" s="832"/>
    </row>
    <row r="357" spans="20:20" ht="15.75" customHeight="1" x14ac:dyDescent="0.2">
      <c r="T357" s="832"/>
    </row>
    <row r="358" spans="20:20" ht="15.75" customHeight="1" x14ac:dyDescent="0.2">
      <c r="T358" s="832"/>
    </row>
    <row r="359" spans="20:20" ht="15.75" customHeight="1" x14ac:dyDescent="0.2">
      <c r="T359" s="832"/>
    </row>
    <row r="360" spans="20:20" ht="15.75" customHeight="1" x14ac:dyDescent="0.2">
      <c r="T360" s="832"/>
    </row>
    <row r="361" spans="20:20" ht="15.75" customHeight="1" x14ac:dyDescent="0.2">
      <c r="T361" s="832"/>
    </row>
    <row r="362" spans="20:20" ht="15.75" customHeight="1" x14ac:dyDescent="0.2">
      <c r="T362" s="832"/>
    </row>
    <row r="363" spans="20:20" ht="15.75" customHeight="1" x14ac:dyDescent="0.2">
      <c r="T363" s="832"/>
    </row>
    <row r="364" spans="20:20" ht="15.75" customHeight="1" x14ac:dyDescent="0.2">
      <c r="T364" s="832"/>
    </row>
    <row r="365" spans="20:20" ht="15.75" customHeight="1" x14ac:dyDescent="0.2">
      <c r="T365" s="832"/>
    </row>
    <row r="366" spans="20:20" ht="15.75" customHeight="1" x14ac:dyDescent="0.2">
      <c r="T366" s="832"/>
    </row>
    <row r="367" spans="20:20" ht="15.75" customHeight="1" x14ac:dyDescent="0.2">
      <c r="T367" s="832"/>
    </row>
    <row r="368" spans="20:20" ht="15.75" customHeight="1" x14ac:dyDescent="0.2">
      <c r="T368" s="832"/>
    </row>
    <row r="369" spans="20:20" ht="15.75" customHeight="1" x14ac:dyDescent="0.2">
      <c r="T369" s="832"/>
    </row>
    <row r="370" spans="20:20" ht="15.75" customHeight="1" x14ac:dyDescent="0.2">
      <c r="T370" s="832"/>
    </row>
    <row r="371" spans="20:20" ht="15.75" customHeight="1" x14ac:dyDescent="0.2">
      <c r="T371" s="832"/>
    </row>
    <row r="372" spans="20:20" ht="15.75" customHeight="1" x14ac:dyDescent="0.2">
      <c r="T372" s="832"/>
    </row>
    <row r="373" spans="20:20" ht="15.75" customHeight="1" x14ac:dyDescent="0.2">
      <c r="T373" s="832"/>
    </row>
    <row r="374" spans="20:20" ht="15.75" customHeight="1" x14ac:dyDescent="0.2">
      <c r="T374" s="832"/>
    </row>
    <row r="375" spans="20:20" ht="15.75" customHeight="1" x14ac:dyDescent="0.2">
      <c r="T375" s="832"/>
    </row>
    <row r="376" spans="20:20" ht="15.75" customHeight="1" x14ac:dyDescent="0.2">
      <c r="T376" s="832"/>
    </row>
    <row r="377" spans="20:20" ht="15.75" customHeight="1" x14ac:dyDescent="0.2">
      <c r="T377" s="832"/>
    </row>
    <row r="378" spans="20:20" ht="15.75" customHeight="1" x14ac:dyDescent="0.2">
      <c r="T378" s="832"/>
    </row>
    <row r="379" spans="20:20" ht="15.75" customHeight="1" x14ac:dyDescent="0.2">
      <c r="T379" s="832"/>
    </row>
    <row r="380" spans="20:20" ht="15.75" customHeight="1" x14ac:dyDescent="0.2">
      <c r="T380" s="832"/>
    </row>
    <row r="381" spans="20:20" ht="15.75" customHeight="1" x14ac:dyDescent="0.2">
      <c r="T381" s="832"/>
    </row>
    <row r="382" spans="20:20" ht="15.75" customHeight="1" x14ac:dyDescent="0.2">
      <c r="T382" s="832"/>
    </row>
    <row r="383" spans="20:20" ht="15.75" customHeight="1" x14ac:dyDescent="0.2">
      <c r="T383" s="832"/>
    </row>
    <row r="384" spans="20:20" ht="15.75" customHeight="1" x14ac:dyDescent="0.2">
      <c r="T384" s="832"/>
    </row>
    <row r="385" spans="20:20" ht="15.75" customHeight="1" x14ac:dyDescent="0.2">
      <c r="T385" s="832"/>
    </row>
    <row r="386" spans="20:20" ht="15.75" customHeight="1" x14ac:dyDescent="0.2">
      <c r="T386" s="832"/>
    </row>
    <row r="387" spans="20:20" ht="15.75" customHeight="1" x14ac:dyDescent="0.2">
      <c r="T387" s="832"/>
    </row>
    <row r="388" spans="20:20" ht="15.75" customHeight="1" x14ac:dyDescent="0.2">
      <c r="T388" s="832"/>
    </row>
    <row r="389" spans="20:20" ht="15.75" customHeight="1" x14ac:dyDescent="0.2">
      <c r="T389" s="832"/>
    </row>
    <row r="390" spans="20:20" ht="15.75" customHeight="1" x14ac:dyDescent="0.2">
      <c r="T390" s="832"/>
    </row>
    <row r="391" spans="20:20" ht="15.75" customHeight="1" x14ac:dyDescent="0.2">
      <c r="T391" s="832"/>
    </row>
    <row r="392" spans="20:20" ht="15.75" customHeight="1" x14ac:dyDescent="0.2">
      <c r="T392" s="832"/>
    </row>
    <row r="393" spans="20:20" ht="15.75" customHeight="1" x14ac:dyDescent="0.2">
      <c r="T393" s="832"/>
    </row>
    <row r="394" spans="20:20" ht="15.75" customHeight="1" x14ac:dyDescent="0.2">
      <c r="T394" s="832"/>
    </row>
    <row r="395" spans="20:20" ht="15.75" customHeight="1" x14ac:dyDescent="0.2">
      <c r="T395" s="832"/>
    </row>
    <row r="396" spans="20:20" ht="15.75" customHeight="1" x14ac:dyDescent="0.2">
      <c r="T396" s="832"/>
    </row>
    <row r="397" spans="20:20" ht="15.75" customHeight="1" x14ac:dyDescent="0.2">
      <c r="T397" s="832"/>
    </row>
    <row r="398" spans="20:20" ht="15.75" customHeight="1" x14ac:dyDescent="0.2">
      <c r="T398" s="832"/>
    </row>
    <row r="399" spans="20:20" ht="15.75" customHeight="1" x14ac:dyDescent="0.2">
      <c r="T399" s="832"/>
    </row>
    <row r="400" spans="20:20" ht="15.75" customHeight="1" x14ac:dyDescent="0.2">
      <c r="T400" s="832"/>
    </row>
    <row r="401" spans="20:20" ht="15.75" customHeight="1" x14ac:dyDescent="0.2">
      <c r="T401" s="832"/>
    </row>
    <row r="402" spans="20:20" ht="15.75" customHeight="1" x14ac:dyDescent="0.2">
      <c r="T402" s="832"/>
    </row>
    <row r="403" spans="20:20" ht="15.75" customHeight="1" x14ac:dyDescent="0.2">
      <c r="T403" s="832"/>
    </row>
    <row r="404" spans="20:20" ht="15.75" customHeight="1" x14ac:dyDescent="0.2">
      <c r="T404" s="832"/>
    </row>
    <row r="405" spans="20:20" ht="15.75" customHeight="1" x14ac:dyDescent="0.2">
      <c r="T405" s="832"/>
    </row>
    <row r="406" spans="20:20" ht="15.75" customHeight="1" x14ac:dyDescent="0.2">
      <c r="T406" s="832"/>
    </row>
    <row r="407" spans="20:20" ht="15.75" customHeight="1" x14ac:dyDescent="0.2">
      <c r="T407" s="832"/>
    </row>
    <row r="408" spans="20:20" ht="15.75" customHeight="1" x14ac:dyDescent="0.2">
      <c r="T408" s="832"/>
    </row>
    <row r="409" spans="20:20" ht="15.75" customHeight="1" x14ac:dyDescent="0.2">
      <c r="T409" s="832"/>
    </row>
    <row r="410" spans="20:20" ht="15.75" customHeight="1" x14ac:dyDescent="0.2">
      <c r="T410" s="832"/>
    </row>
    <row r="411" spans="20:20" ht="15.75" customHeight="1" x14ac:dyDescent="0.2">
      <c r="T411" s="832"/>
    </row>
    <row r="412" spans="20:20" ht="15.75" customHeight="1" x14ac:dyDescent="0.2">
      <c r="T412" s="832"/>
    </row>
    <row r="413" spans="20:20" ht="15.75" customHeight="1" x14ac:dyDescent="0.2">
      <c r="T413" s="832"/>
    </row>
    <row r="414" spans="20:20" ht="15.75" customHeight="1" x14ac:dyDescent="0.2">
      <c r="T414" s="832"/>
    </row>
    <row r="415" spans="20:20" ht="15.75" customHeight="1" x14ac:dyDescent="0.2">
      <c r="T415" s="832"/>
    </row>
    <row r="416" spans="20:20" ht="15.75" customHeight="1" x14ac:dyDescent="0.2">
      <c r="T416" s="832"/>
    </row>
    <row r="417" spans="20:20" ht="15.75" customHeight="1" x14ac:dyDescent="0.2">
      <c r="T417" s="832"/>
    </row>
    <row r="418" spans="20:20" ht="15.75" customHeight="1" x14ac:dyDescent="0.2">
      <c r="T418" s="832"/>
    </row>
    <row r="419" spans="20:20" ht="15.75" customHeight="1" x14ac:dyDescent="0.2">
      <c r="T419" s="832"/>
    </row>
    <row r="420" spans="20:20" ht="15.75" customHeight="1" x14ac:dyDescent="0.2">
      <c r="T420" s="832"/>
    </row>
    <row r="421" spans="20:20" ht="15.75" customHeight="1" x14ac:dyDescent="0.2">
      <c r="T421" s="832"/>
    </row>
    <row r="422" spans="20:20" ht="15.75" customHeight="1" x14ac:dyDescent="0.2">
      <c r="T422" s="832"/>
    </row>
    <row r="423" spans="20:20" ht="15.75" customHeight="1" x14ac:dyDescent="0.2">
      <c r="T423" s="832"/>
    </row>
    <row r="424" spans="20:20" ht="15.75" customHeight="1" x14ac:dyDescent="0.2">
      <c r="T424" s="832"/>
    </row>
    <row r="425" spans="20:20" ht="15.75" customHeight="1" x14ac:dyDescent="0.2">
      <c r="T425" s="832"/>
    </row>
    <row r="426" spans="20:20" ht="15.75" customHeight="1" x14ac:dyDescent="0.2">
      <c r="T426" s="832"/>
    </row>
    <row r="427" spans="20:20" ht="15.75" customHeight="1" x14ac:dyDescent="0.2">
      <c r="T427" s="832"/>
    </row>
    <row r="428" spans="20:20" ht="15.75" customHeight="1" x14ac:dyDescent="0.2">
      <c r="T428" s="832"/>
    </row>
    <row r="429" spans="20:20" ht="15.75" customHeight="1" x14ac:dyDescent="0.2">
      <c r="T429" s="832"/>
    </row>
    <row r="430" spans="20:20" ht="15.75" customHeight="1" x14ac:dyDescent="0.2">
      <c r="T430" s="832"/>
    </row>
    <row r="431" spans="20:20" ht="15.75" customHeight="1" x14ac:dyDescent="0.2">
      <c r="T431" s="832"/>
    </row>
    <row r="432" spans="20:20" ht="15.75" customHeight="1" x14ac:dyDescent="0.2">
      <c r="T432" s="832"/>
    </row>
    <row r="433" spans="20:20" ht="15.75" customHeight="1" x14ac:dyDescent="0.2">
      <c r="T433" s="832"/>
    </row>
    <row r="434" spans="20:20" ht="15.75" customHeight="1" x14ac:dyDescent="0.2">
      <c r="T434" s="832"/>
    </row>
    <row r="435" spans="20:20" ht="15.75" customHeight="1" x14ac:dyDescent="0.2">
      <c r="T435" s="832"/>
    </row>
    <row r="436" spans="20:20" ht="15.75" customHeight="1" x14ac:dyDescent="0.2">
      <c r="T436" s="832"/>
    </row>
    <row r="437" spans="20:20" ht="15.75" customHeight="1" x14ac:dyDescent="0.2">
      <c r="T437" s="832"/>
    </row>
    <row r="438" spans="20:20" ht="15.75" customHeight="1" x14ac:dyDescent="0.2">
      <c r="T438" s="832"/>
    </row>
    <row r="439" spans="20:20" ht="15.75" customHeight="1" x14ac:dyDescent="0.2">
      <c r="T439" s="832"/>
    </row>
    <row r="440" spans="20:20" ht="15.75" customHeight="1" x14ac:dyDescent="0.2">
      <c r="T440" s="832"/>
    </row>
    <row r="441" spans="20:20" ht="15.75" customHeight="1" x14ac:dyDescent="0.2">
      <c r="T441" s="832"/>
    </row>
    <row r="442" spans="20:20" ht="15.75" customHeight="1" x14ac:dyDescent="0.2">
      <c r="T442" s="832"/>
    </row>
    <row r="443" spans="20:20" ht="15.75" customHeight="1" x14ac:dyDescent="0.2">
      <c r="T443" s="832"/>
    </row>
    <row r="444" spans="20:20" ht="15.75" customHeight="1" x14ac:dyDescent="0.2">
      <c r="T444" s="832"/>
    </row>
    <row r="445" spans="20:20" ht="15.75" customHeight="1" x14ac:dyDescent="0.2">
      <c r="T445" s="832"/>
    </row>
    <row r="446" spans="20:20" ht="15.75" customHeight="1" x14ac:dyDescent="0.2">
      <c r="T446" s="832"/>
    </row>
    <row r="447" spans="20:20" ht="15.75" customHeight="1" x14ac:dyDescent="0.2">
      <c r="T447" s="832"/>
    </row>
    <row r="448" spans="20:20" ht="15.75" customHeight="1" x14ac:dyDescent="0.2">
      <c r="T448" s="832"/>
    </row>
    <row r="449" spans="20:20" ht="15.75" customHeight="1" x14ac:dyDescent="0.2">
      <c r="T449" s="832"/>
    </row>
    <row r="450" spans="20:20" ht="15.75" customHeight="1" x14ac:dyDescent="0.2">
      <c r="T450" s="832"/>
    </row>
    <row r="451" spans="20:20" ht="15.75" customHeight="1" x14ac:dyDescent="0.2">
      <c r="T451" s="832"/>
    </row>
    <row r="452" spans="20:20" ht="15.75" customHeight="1" x14ac:dyDescent="0.2">
      <c r="T452" s="832"/>
    </row>
    <row r="453" spans="20:20" ht="15.75" customHeight="1" x14ac:dyDescent="0.2">
      <c r="T453" s="832"/>
    </row>
    <row r="454" spans="20:20" ht="15.75" customHeight="1" x14ac:dyDescent="0.2">
      <c r="T454" s="832"/>
    </row>
    <row r="455" spans="20:20" ht="15.75" customHeight="1" x14ac:dyDescent="0.2">
      <c r="T455" s="832"/>
    </row>
    <row r="456" spans="20:20" ht="15.75" customHeight="1" x14ac:dyDescent="0.2">
      <c r="T456" s="832"/>
    </row>
    <row r="457" spans="20:20" ht="15.75" customHeight="1" x14ac:dyDescent="0.2">
      <c r="T457" s="832"/>
    </row>
    <row r="458" spans="20:20" ht="15.75" customHeight="1" x14ac:dyDescent="0.2">
      <c r="T458" s="832"/>
    </row>
    <row r="459" spans="20:20" ht="15.75" customHeight="1" x14ac:dyDescent="0.2">
      <c r="T459" s="832"/>
    </row>
    <row r="460" spans="20:20" ht="15.75" customHeight="1" x14ac:dyDescent="0.2">
      <c r="T460" s="832"/>
    </row>
    <row r="461" spans="20:20" ht="15.75" customHeight="1" x14ac:dyDescent="0.2">
      <c r="T461" s="832"/>
    </row>
    <row r="462" spans="20:20" ht="15.75" customHeight="1" x14ac:dyDescent="0.2">
      <c r="T462" s="832"/>
    </row>
    <row r="463" spans="20:20" ht="15.75" customHeight="1" x14ac:dyDescent="0.2">
      <c r="T463" s="832"/>
    </row>
    <row r="464" spans="20:20" ht="15.75" customHeight="1" x14ac:dyDescent="0.2">
      <c r="T464" s="832"/>
    </row>
    <row r="465" spans="20:20" ht="15.75" customHeight="1" x14ac:dyDescent="0.2">
      <c r="T465" s="832"/>
    </row>
    <row r="466" spans="20:20" ht="15.75" customHeight="1" x14ac:dyDescent="0.2">
      <c r="T466" s="832"/>
    </row>
    <row r="467" spans="20:20" ht="15.75" customHeight="1" x14ac:dyDescent="0.2">
      <c r="T467" s="832"/>
    </row>
    <row r="468" spans="20:20" ht="15.75" customHeight="1" x14ac:dyDescent="0.2">
      <c r="T468" s="832"/>
    </row>
    <row r="469" spans="20:20" ht="15.75" customHeight="1" x14ac:dyDescent="0.2">
      <c r="T469" s="832"/>
    </row>
    <row r="470" spans="20:20" ht="15.75" customHeight="1" x14ac:dyDescent="0.2">
      <c r="T470" s="832"/>
    </row>
    <row r="471" spans="20:20" ht="15.75" customHeight="1" x14ac:dyDescent="0.2">
      <c r="T471" s="832"/>
    </row>
    <row r="472" spans="20:20" ht="15.75" customHeight="1" x14ac:dyDescent="0.2">
      <c r="T472" s="832"/>
    </row>
    <row r="473" spans="20:20" ht="15.75" customHeight="1" x14ac:dyDescent="0.2">
      <c r="T473" s="832"/>
    </row>
    <row r="474" spans="20:20" ht="15.75" customHeight="1" x14ac:dyDescent="0.2">
      <c r="T474" s="832"/>
    </row>
    <row r="475" spans="20:20" ht="15.75" customHeight="1" x14ac:dyDescent="0.2">
      <c r="T475" s="832"/>
    </row>
    <row r="476" spans="20:20" ht="15.75" customHeight="1" x14ac:dyDescent="0.2">
      <c r="T476" s="832"/>
    </row>
    <row r="477" spans="20:20" ht="15.75" customHeight="1" x14ac:dyDescent="0.2">
      <c r="T477" s="832"/>
    </row>
    <row r="478" spans="20:20" ht="15.75" customHeight="1" x14ac:dyDescent="0.2">
      <c r="T478" s="832"/>
    </row>
    <row r="479" spans="20:20" ht="15.75" customHeight="1" x14ac:dyDescent="0.2">
      <c r="T479" s="832"/>
    </row>
    <row r="480" spans="20:20" ht="15.75" customHeight="1" x14ac:dyDescent="0.2">
      <c r="T480" s="832"/>
    </row>
    <row r="481" spans="20:20" ht="15.75" customHeight="1" x14ac:dyDescent="0.2">
      <c r="T481" s="832"/>
    </row>
    <row r="482" spans="20:20" ht="15.75" customHeight="1" x14ac:dyDescent="0.2">
      <c r="T482" s="832"/>
    </row>
    <row r="483" spans="20:20" ht="15.75" customHeight="1" x14ac:dyDescent="0.2">
      <c r="T483" s="832"/>
    </row>
    <row r="484" spans="20:20" ht="15.75" customHeight="1" x14ac:dyDescent="0.2">
      <c r="T484" s="832"/>
    </row>
    <row r="485" spans="20:20" ht="15.75" customHeight="1" x14ac:dyDescent="0.2">
      <c r="T485" s="832"/>
    </row>
    <row r="486" spans="20:20" ht="15.75" customHeight="1" x14ac:dyDescent="0.2">
      <c r="T486" s="832"/>
    </row>
    <row r="487" spans="20:20" ht="15.75" customHeight="1" x14ac:dyDescent="0.2">
      <c r="T487" s="832"/>
    </row>
    <row r="488" spans="20:20" ht="15.75" customHeight="1" x14ac:dyDescent="0.2">
      <c r="T488" s="832"/>
    </row>
    <row r="489" spans="20:20" ht="15.75" customHeight="1" x14ac:dyDescent="0.2">
      <c r="T489" s="832"/>
    </row>
    <row r="490" spans="20:20" ht="15.75" customHeight="1" x14ac:dyDescent="0.2">
      <c r="T490" s="832"/>
    </row>
    <row r="491" spans="20:20" ht="15.75" customHeight="1" x14ac:dyDescent="0.2">
      <c r="T491" s="832"/>
    </row>
    <row r="492" spans="20:20" ht="15.75" customHeight="1" x14ac:dyDescent="0.2">
      <c r="T492" s="832"/>
    </row>
    <row r="493" spans="20:20" ht="15.75" customHeight="1" x14ac:dyDescent="0.2">
      <c r="T493" s="832"/>
    </row>
    <row r="494" spans="20:20" ht="15.75" customHeight="1" x14ac:dyDescent="0.2">
      <c r="T494" s="832"/>
    </row>
    <row r="495" spans="20:20" ht="15.75" customHeight="1" x14ac:dyDescent="0.2">
      <c r="T495" s="832"/>
    </row>
    <row r="496" spans="20:20" ht="15.75" customHeight="1" x14ac:dyDescent="0.2">
      <c r="T496" s="832"/>
    </row>
    <row r="497" spans="20:20" ht="15.75" customHeight="1" x14ac:dyDescent="0.2">
      <c r="T497" s="832"/>
    </row>
    <row r="498" spans="20:20" ht="15.75" customHeight="1" x14ac:dyDescent="0.2">
      <c r="T498" s="832"/>
    </row>
    <row r="499" spans="20:20" ht="15.75" customHeight="1" x14ac:dyDescent="0.2">
      <c r="T499" s="832"/>
    </row>
    <row r="500" spans="20:20" ht="15.75" customHeight="1" x14ac:dyDescent="0.2">
      <c r="T500" s="832"/>
    </row>
    <row r="501" spans="20:20" ht="15.75" customHeight="1" x14ac:dyDescent="0.2">
      <c r="T501" s="832"/>
    </row>
    <row r="502" spans="20:20" ht="15.75" customHeight="1" x14ac:dyDescent="0.2">
      <c r="T502" s="832"/>
    </row>
    <row r="503" spans="20:20" ht="15.75" customHeight="1" x14ac:dyDescent="0.2">
      <c r="T503" s="832"/>
    </row>
    <row r="504" spans="20:20" ht="15.75" customHeight="1" x14ac:dyDescent="0.2">
      <c r="T504" s="832"/>
    </row>
    <row r="505" spans="20:20" ht="15.75" customHeight="1" x14ac:dyDescent="0.2">
      <c r="T505" s="832"/>
    </row>
    <row r="506" spans="20:20" ht="15.75" customHeight="1" x14ac:dyDescent="0.2">
      <c r="T506" s="832"/>
    </row>
    <row r="507" spans="20:20" ht="15.75" customHeight="1" x14ac:dyDescent="0.2">
      <c r="T507" s="832"/>
    </row>
    <row r="508" spans="20:20" ht="15.75" customHeight="1" x14ac:dyDescent="0.2">
      <c r="T508" s="832"/>
    </row>
    <row r="509" spans="20:20" ht="15.75" customHeight="1" x14ac:dyDescent="0.2">
      <c r="T509" s="832"/>
    </row>
    <row r="510" spans="20:20" ht="15.75" customHeight="1" x14ac:dyDescent="0.2">
      <c r="T510" s="832"/>
    </row>
    <row r="511" spans="20:20" ht="15.75" customHeight="1" x14ac:dyDescent="0.2">
      <c r="T511" s="832"/>
    </row>
    <row r="512" spans="20:20" ht="15.75" customHeight="1" x14ac:dyDescent="0.2">
      <c r="T512" s="832"/>
    </row>
    <row r="513" spans="20:20" ht="15.75" customHeight="1" x14ac:dyDescent="0.2">
      <c r="T513" s="832"/>
    </row>
    <row r="514" spans="20:20" ht="15.75" customHeight="1" x14ac:dyDescent="0.2">
      <c r="T514" s="832"/>
    </row>
    <row r="515" spans="20:20" ht="15.75" customHeight="1" x14ac:dyDescent="0.2">
      <c r="T515" s="832"/>
    </row>
    <row r="516" spans="20:20" ht="15.75" customHeight="1" x14ac:dyDescent="0.2">
      <c r="T516" s="832"/>
    </row>
    <row r="517" spans="20:20" ht="15.75" customHeight="1" x14ac:dyDescent="0.2">
      <c r="T517" s="832"/>
    </row>
    <row r="518" spans="20:20" ht="15.75" customHeight="1" x14ac:dyDescent="0.2">
      <c r="T518" s="832"/>
    </row>
    <row r="519" spans="20:20" ht="15.75" customHeight="1" x14ac:dyDescent="0.2">
      <c r="T519" s="832"/>
    </row>
    <row r="520" spans="20:20" ht="15.75" customHeight="1" x14ac:dyDescent="0.2">
      <c r="T520" s="832"/>
    </row>
    <row r="521" spans="20:20" ht="15.75" customHeight="1" x14ac:dyDescent="0.2">
      <c r="T521" s="832"/>
    </row>
    <row r="522" spans="20:20" ht="15.75" customHeight="1" x14ac:dyDescent="0.2">
      <c r="T522" s="832"/>
    </row>
    <row r="523" spans="20:20" ht="15.75" customHeight="1" x14ac:dyDescent="0.2">
      <c r="T523" s="832"/>
    </row>
    <row r="524" spans="20:20" ht="15.75" customHeight="1" x14ac:dyDescent="0.2">
      <c r="T524" s="832"/>
    </row>
    <row r="525" spans="20:20" ht="15.75" customHeight="1" x14ac:dyDescent="0.2">
      <c r="T525" s="832"/>
    </row>
    <row r="526" spans="20:20" ht="15.75" customHeight="1" x14ac:dyDescent="0.2">
      <c r="T526" s="832"/>
    </row>
    <row r="527" spans="20:20" ht="15.75" customHeight="1" x14ac:dyDescent="0.2">
      <c r="T527" s="832"/>
    </row>
    <row r="528" spans="20:20" ht="15.75" customHeight="1" x14ac:dyDescent="0.2">
      <c r="T528" s="832"/>
    </row>
    <row r="529" spans="20:20" ht="15.75" customHeight="1" x14ac:dyDescent="0.2">
      <c r="T529" s="832"/>
    </row>
    <row r="530" spans="20:20" ht="15.75" customHeight="1" x14ac:dyDescent="0.2">
      <c r="T530" s="832"/>
    </row>
    <row r="531" spans="20:20" ht="15.75" customHeight="1" x14ac:dyDescent="0.2">
      <c r="T531" s="832"/>
    </row>
    <row r="532" spans="20:20" ht="15.75" customHeight="1" x14ac:dyDescent="0.2">
      <c r="T532" s="832"/>
    </row>
    <row r="533" spans="20:20" ht="15.75" customHeight="1" x14ac:dyDescent="0.2">
      <c r="T533" s="832"/>
    </row>
    <row r="534" spans="20:20" ht="15.75" customHeight="1" x14ac:dyDescent="0.2">
      <c r="T534" s="832"/>
    </row>
    <row r="535" spans="20:20" ht="15.75" customHeight="1" x14ac:dyDescent="0.2">
      <c r="T535" s="832"/>
    </row>
    <row r="536" spans="20:20" ht="15.75" customHeight="1" x14ac:dyDescent="0.2">
      <c r="T536" s="832"/>
    </row>
    <row r="537" spans="20:20" ht="15.75" customHeight="1" x14ac:dyDescent="0.2">
      <c r="T537" s="832"/>
    </row>
    <row r="538" spans="20:20" ht="15.75" customHeight="1" x14ac:dyDescent="0.2">
      <c r="T538" s="832"/>
    </row>
    <row r="539" spans="20:20" ht="15.75" customHeight="1" x14ac:dyDescent="0.2">
      <c r="T539" s="832"/>
    </row>
    <row r="540" spans="20:20" ht="15.75" customHeight="1" x14ac:dyDescent="0.2">
      <c r="T540" s="832"/>
    </row>
    <row r="541" spans="20:20" ht="15.75" customHeight="1" x14ac:dyDescent="0.2">
      <c r="T541" s="832"/>
    </row>
    <row r="542" spans="20:20" ht="15.75" customHeight="1" x14ac:dyDescent="0.2">
      <c r="T542" s="832"/>
    </row>
    <row r="543" spans="20:20" ht="15.75" customHeight="1" x14ac:dyDescent="0.2">
      <c r="T543" s="832"/>
    </row>
    <row r="544" spans="20:20" ht="15.75" customHeight="1" x14ac:dyDescent="0.2">
      <c r="T544" s="832"/>
    </row>
    <row r="545" spans="20:20" ht="15.75" customHeight="1" x14ac:dyDescent="0.2">
      <c r="T545" s="832"/>
    </row>
    <row r="546" spans="20:20" ht="15.75" customHeight="1" x14ac:dyDescent="0.2">
      <c r="T546" s="832"/>
    </row>
    <row r="547" spans="20:20" ht="15.75" customHeight="1" x14ac:dyDescent="0.2">
      <c r="T547" s="832"/>
    </row>
    <row r="548" spans="20:20" ht="15.75" customHeight="1" x14ac:dyDescent="0.2">
      <c r="T548" s="832"/>
    </row>
    <row r="549" spans="20:20" ht="15.75" customHeight="1" x14ac:dyDescent="0.2">
      <c r="T549" s="832"/>
    </row>
    <row r="550" spans="20:20" ht="15.75" customHeight="1" x14ac:dyDescent="0.2">
      <c r="T550" s="832"/>
    </row>
    <row r="551" spans="20:20" ht="15.75" customHeight="1" x14ac:dyDescent="0.2">
      <c r="T551" s="832"/>
    </row>
    <row r="552" spans="20:20" ht="15.75" customHeight="1" x14ac:dyDescent="0.2">
      <c r="T552" s="832"/>
    </row>
    <row r="553" spans="20:20" ht="15.75" customHeight="1" x14ac:dyDescent="0.2">
      <c r="T553" s="832"/>
    </row>
    <row r="554" spans="20:20" ht="15.75" customHeight="1" x14ac:dyDescent="0.2">
      <c r="T554" s="832"/>
    </row>
    <row r="555" spans="20:20" ht="15.75" customHeight="1" x14ac:dyDescent="0.2">
      <c r="T555" s="832"/>
    </row>
    <row r="556" spans="20:20" ht="15.75" customHeight="1" x14ac:dyDescent="0.2">
      <c r="T556" s="832"/>
    </row>
    <row r="557" spans="20:20" ht="15.75" customHeight="1" x14ac:dyDescent="0.2">
      <c r="T557" s="832"/>
    </row>
    <row r="558" spans="20:20" ht="15.75" customHeight="1" x14ac:dyDescent="0.2">
      <c r="T558" s="832"/>
    </row>
    <row r="559" spans="20:20" ht="15.75" customHeight="1" x14ac:dyDescent="0.2">
      <c r="T559" s="832"/>
    </row>
    <row r="560" spans="20:20" ht="15.75" customHeight="1" x14ac:dyDescent="0.2">
      <c r="T560" s="832"/>
    </row>
    <row r="561" spans="20:20" ht="15.75" customHeight="1" x14ac:dyDescent="0.2">
      <c r="T561" s="832"/>
    </row>
    <row r="562" spans="20:20" ht="15.75" customHeight="1" x14ac:dyDescent="0.2">
      <c r="T562" s="832"/>
    </row>
    <row r="563" spans="20:20" ht="15.75" customHeight="1" x14ac:dyDescent="0.2">
      <c r="T563" s="832"/>
    </row>
    <row r="564" spans="20:20" ht="15.75" customHeight="1" x14ac:dyDescent="0.2">
      <c r="T564" s="832"/>
    </row>
    <row r="565" spans="20:20" ht="15.75" customHeight="1" x14ac:dyDescent="0.2">
      <c r="T565" s="832"/>
    </row>
    <row r="566" spans="20:20" ht="15.75" customHeight="1" x14ac:dyDescent="0.2">
      <c r="T566" s="832"/>
    </row>
    <row r="567" spans="20:20" ht="15.75" customHeight="1" x14ac:dyDescent="0.2">
      <c r="T567" s="832"/>
    </row>
    <row r="568" spans="20:20" ht="15.75" customHeight="1" x14ac:dyDescent="0.2">
      <c r="T568" s="832"/>
    </row>
    <row r="569" spans="20:20" ht="15.75" customHeight="1" x14ac:dyDescent="0.2">
      <c r="T569" s="832"/>
    </row>
    <row r="570" spans="20:20" ht="15.75" customHeight="1" x14ac:dyDescent="0.2">
      <c r="T570" s="832"/>
    </row>
    <row r="571" spans="20:20" ht="15.75" customHeight="1" x14ac:dyDescent="0.2">
      <c r="T571" s="832"/>
    </row>
    <row r="572" spans="20:20" ht="15.75" customHeight="1" x14ac:dyDescent="0.2">
      <c r="T572" s="832"/>
    </row>
    <row r="573" spans="20:20" ht="15.75" customHeight="1" x14ac:dyDescent="0.2">
      <c r="T573" s="832"/>
    </row>
    <row r="574" spans="20:20" ht="15.75" customHeight="1" x14ac:dyDescent="0.2">
      <c r="T574" s="832"/>
    </row>
    <row r="575" spans="20:20" ht="15.75" customHeight="1" x14ac:dyDescent="0.2">
      <c r="T575" s="832"/>
    </row>
    <row r="576" spans="20:20" ht="15.75" customHeight="1" x14ac:dyDescent="0.2">
      <c r="T576" s="832"/>
    </row>
    <row r="577" spans="20:20" ht="15.75" customHeight="1" x14ac:dyDescent="0.2">
      <c r="T577" s="832"/>
    </row>
    <row r="578" spans="20:20" ht="15.75" customHeight="1" x14ac:dyDescent="0.2">
      <c r="T578" s="832"/>
    </row>
    <row r="579" spans="20:20" ht="15.75" customHeight="1" x14ac:dyDescent="0.2">
      <c r="T579" s="832"/>
    </row>
    <row r="580" spans="20:20" ht="15.75" customHeight="1" x14ac:dyDescent="0.2">
      <c r="T580" s="832"/>
    </row>
    <row r="581" spans="20:20" ht="15.75" customHeight="1" x14ac:dyDescent="0.2">
      <c r="T581" s="832"/>
    </row>
    <row r="582" spans="20:20" ht="15.75" customHeight="1" x14ac:dyDescent="0.2">
      <c r="T582" s="832"/>
    </row>
    <row r="583" spans="20:20" ht="15.75" customHeight="1" x14ac:dyDescent="0.2">
      <c r="T583" s="832"/>
    </row>
    <row r="584" spans="20:20" ht="15.75" customHeight="1" x14ac:dyDescent="0.2">
      <c r="T584" s="832"/>
    </row>
    <row r="585" spans="20:20" ht="15.75" customHeight="1" x14ac:dyDescent="0.2">
      <c r="T585" s="832"/>
    </row>
    <row r="586" spans="20:20" ht="15.75" customHeight="1" x14ac:dyDescent="0.2">
      <c r="T586" s="832"/>
    </row>
    <row r="587" spans="20:20" ht="15.75" customHeight="1" x14ac:dyDescent="0.2">
      <c r="T587" s="832"/>
    </row>
    <row r="588" spans="20:20" ht="15.75" customHeight="1" x14ac:dyDescent="0.2">
      <c r="T588" s="832"/>
    </row>
    <row r="589" spans="20:20" ht="15.75" customHeight="1" x14ac:dyDescent="0.2">
      <c r="T589" s="832"/>
    </row>
    <row r="590" spans="20:20" ht="15.75" customHeight="1" x14ac:dyDescent="0.2">
      <c r="T590" s="832"/>
    </row>
    <row r="591" spans="20:20" ht="15.75" customHeight="1" x14ac:dyDescent="0.2">
      <c r="T591" s="832"/>
    </row>
    <row r="592" spans="20:20" ht="15.75" customHeight="1" x14ac:dyDescent="0.2">
      <c r="T592" s="832"/>
    </row>
    <row r="593" spans="20:20" ht="15.75" customHeight="1" x14ac:dyDescent="0.2">
      <c r="T593" s="832"/>
    </row>
    <row r="594" spans="20:20" ht="15.75" customHeight="1" x14ac:dyDescent="0.2">
      <c r="T594" s="832"/>
    </row>
    <row r="595" spans="20:20" ht="15.75" customHeight="1" x14ac:dyDescent="0.2">
      <c r="T595" s="832"/>
    </row>
    <row r="596" spans="20:20" ht="15.75" customHeight="1" x14ac:dyDescent="0.2">
      <c r="T596" s="832"/>
    </row>
    <row r="597" spans="20:20" ht="15.75" customHeight="1" x14ac:dyDescent="0.2">
      <c r="T597" s="832"/>
    </row>
    <row r="598" spans="20:20" ht="15.75" customHeight="1" x14ac:dyDescent="0.2">
      <c r="T598" s="832"/>
    </row>
    <row r="599" spans="20:20" ht="15.75" customHeight="1" x14ac:dyDescent="0.2">
      <c r="T599" s="832"/>
    </row>
    <row r="600" spans="20:20" ht="15.75" customHeight="1" x14ac:dyDescent="0.2">
      <c r="T600" s="832"/>
    </row>
    <row r="601" spans="20:20" ht="15.75" customHeight="1" x14ac:dyDescent="0.2">
      <c r="T601" s="832"/>
    </row>
    <row r="602" spans="20:20" ht="15.75" customHeight="1" x14ac:dyDescent="0.2">
      <c r="T602" s="832"/>
    </row>
    <row r="603" spans="20:20" ht="15.75" customHeight="1" x14ac:dyDescent="0.2">
      <c r="T603" s="832"/>
    </row>
    <row r="604" spans="20:20" ht="15.75" customHeight="1" x14ac:dyDescent="0.2">
      <c r="T604" s="832"/>
    </row>
    <row r="605" spans="20:20" ht="15.75" customHeight="1" x14ac:dyDescent="0.2">
      <c r="T605" s="832"/>
    </row>
    <row r="606" spans="20:20" ht="15.75" customHeight="1" x14ac:dyDescent="0.2">
      <c r="T606" s="832"/>
    </row>
    <row r="607" spans="20:20" ht="15.75" customHeight="1" x14ac:dyDescent="0.2">
      <c r="T607" s="832"/>
    </row>
    <row r="608" spans="20:20" ht="15.75" customHeight="1" x14ac:dyDescent="0.2">
      <c r="T608" s="832"/>
    </row>
    <row r="609" spans="20:20" ht="15.75" customHeight="1" x14ac:dyDescent="0.2">
      <c r="T609" s="832"/>
    </row>
    <row r="610" spans="20:20" ht="15.75" customHeight="1" x14ac:dyDescent="0.2">
      <c r="T610" s="832"/>
    </row>
    <row r="611" spans="20:20" ht="15.75" customHeight="1" x14ac:dyDescent="0.2">
      <c r="T611" s="832"/>
    </row>
    <row r="612" spans="20:20" ht="15.75" customHeight="1" x14ac:dyDescent="0.2">
      <c r="T612" s="832"/>
    </row>
    <row r="613" spans="20:20" ht="15.75" customHeight="1" x14ac:dyDescent="0.2">
      <c r="T613" s="832"/>
    </row>
    <row r="614" spans="20:20" ht="15.75" customHeight="1" x14ac:dyDescent="0.2">
      <c r="T614" s="832"/>
    </row>
    <row r="615" spans="20:20" ht="15.75" customHeight="1" x14ac:dyDescent="0.2">
      <c r="T615" s="832"/>
    </row>
    <row r="616" spans="20:20" ht="15.75" customHeight="1" x14ac:dyDescent="0.2">
      <c r="T616" s="832"/>
    </row>
    <row r="617" spans="20:20" ht="15.75" customHeight="1" x14ac:dyDescent="0.2">
      <c r="T617" s="832"/>
    </row>
    <row r="618" spans="20:20" ht="15.75" customHeight="1" x14ac:dyDescent="0.2">
      <c r="T618" s="832"/>
    </row>
    <row r="619" spans="20:20" ht="15.75" customHeight="1" x14ac:dyDescent="0.2">
      <c r="T619" s="832"/>
    </row>
    <row r="620" spans="20:20" ht="15.75" customHeight="1" x14ac:dyDescent="0.2">
      <c r="T620" s="832"/>
    </row>
    <row r="621" spans="20:20" ht="15.75" customHeight="1" x14ac:dyDescent="0.2">
      <c r="T621" s="832"/>
    </row>
    <row r="622" spans="20:20" ht="15.75" customHeight="1" x14ac:dyDescent="0.2">
      <c r="T622" s="832"/>
    </row>
    <row r="623" spans="20:20" ht="15.75" customHeight="1" x14ac:dyDescent="0.2">
      <c r="T623" s="832"/>
    </row>
    <row r="624" spans="20:20" ht="15.75" customHeight="1" x14ac:dyDescent="0.2">
      <c r="T624" s="832"/>
    </row>
    <row r="625" spans="20:20" ht="15.75" customHeight="1" x14ac:dyDescent="0.2">
      <c r="T625" s="832"/>
    </row>
    <row r="626" spans="20:20" ht="15.75" customHeight="1" x14ac:dyDescent="0.2">
      <c r="T626" s="832"/>
    </row>
    <row r="627" spans="20:20" ht="15.75" customHeight="1" x14ac:dyDescent="0.2">
      <c r="T627" s="832"/>
    </row>
    <row r="628" spans="20:20" ht="15.75" customHeight="1" x14ac:dyDescent="0.2">
      <c r="T628" s="832"/>
    </row>
    <row r="629" spans="20:20" ht="15.75" customHeight="1" x14ac:dyDescent="0.2">
      <c r="T629" s="832"/>
    </row>
    <row r="630" spans="20:20" ht="15.75" customHeight="1" x14ac:dyDescent="0.2">
      <c r="T630" s="832"/>
    </row>
    <row r="631" spans="20:20" ht="15.75" customHeight="1" x14ac:dyDescent="0.2">
      <c r="T631" s="832"/>
    </row>
    <row r="632" spans="20:20" ht="15.75" customHeight="1" x14ac:dyDescent="0.2">
      <c r="T632" s="832"/>
    </row>
    <row r="633" spans="20:20" ht="15.75" customHeight="1" x14ac:dyDescent="0.2">
      <c r="T633" s="832"/>
    </row>
    <row r="634" spans="20:20" ht="15.75" customHeight="1" x14ac:dyDescent="0.2">
      <c r="T634" s="832"/>
    </row>
    <row r="635" spans="20:20" ht="15.75" customHeight="1" x14ac:dyDescent="0.2">
      <c r="T635" s="832"/>
    </row>
    <row r="636" spans="20:20" ht="15.75" customHeight="1" x14ac:dyDescent="0.2">
      <c r="T636" s="832"/>
    </row>
    <row r="637" spans="20:20" ht="15.75" customHeight="1" x14ac:dyDescent="0.2">
      <c r="T637" s="832"/>
    </row>
    <row r="638" spans="20:20" ht="15.75" customHeight="1" x14ac:dyDescent="0.2">
      <c r="T638" s="832"/>
    </row>
    <row r="639" spans="20:20" ht="15.75" customHeight="1" x14ac:dyDescent="0.2">
      <c r="T639" s="832"/>
    </row>
    <row r="640" spans="20:20" ht="15.75" customHeight="1" x14ac:dyDescent="0.2">
      <c r="T640" s="832"/>
    </row>
    <row r="641" spans="20:20" ht="15.75" customHeight="1" x14ac:dyDescent="0.2">
      <c r="T641" s="832"/>
    </row>
    <row r="642" spans="20:20" ht="15.75" customHeight="1" x14ac:dyDescent="0.2">
      <c r="T642" s="832"/>
    </row>
    <row r="643" spans="20:20" ht="15.75" customHeight="1" x14ac:dyDescent="0.2">
      <c r="T643" s="832"/>
    </row>
    <row r="644" spans="20:20" ht="15.75" customHeight="1" x14ac:dyDescent="0.2">
      <c r="T644" s="832"/>
    </row>
    <row r="645" spans="20:20" ht="15.75" customHeight="1" x14ac:dyDescent="0.2">
      <c r="T645" s="832"/>
    </row>
    <row r="646" spans="20:20" ht="15.75" customHeight="1" x14ac:dyDescent="0.2">
      <c r="T646" s="832"/>
    </row>
    <row r="647" spans="20:20" ht="15.75" customHeight="1" x14ac:dyDescent="0.2">
      <c r="T647" s="832"/>
    </row>
    <row r="648" spans="20:20" ht="15.75" customHeight="1" x14ac:dyDescent="0.2">
      <c r="T648" s="832"/>
    </row>
    <row r="649" spans="20:20" ht="15.75" customHeight="1" x14ac:dyDescent="0.2">
      <c r="T649" s="832"/>
    </row>
    <row r="650" spans="20:20" ht="15.75" customHeight="1" x14ac:dyDescent="0.2">
      <c r="T650" s="832"/>
    </row>
    <row r="651" spans="20:20" ht="15.75" customHeight="1" x14ac:dyDescent="0.2">
      <c r="T651" s="832"/>
    </row>
    <row r="652" spans="20:20" ht="15.75" customHeight="1" x14ac:dyDescent="0.2">
      <c r="T652" s="832"/>
    </row>
    <row r="653" spans="20:20" ht="15.75" customHeight="1" x14ac:dyDescent="0.2">
      <c r="T653" s="832"/>
    </row>
    <row r="654" spans="20:20" ht="15.75" customHeight="1" x14ac:dyDescent="0.2">
      <c r="T654" s="832"/>
    </row>
    <row r="655" spans="20:20" ht="15.75" customHeight="1" x14ac:dyDescent="0.2">
      <c r="T655" s="832"/>
    </row>
    <row r="656" spans="20:20" ht="15.75" customHeight="1" x14ac:dyDescent="0.2">
      <c r="T656" s="832"/>
    </row>
    <row r="657" spans="20:20" ht="15.75" customHeight="1" x14ac:dyDescent="0.2">
      <c r="T657" s="832"/>
    </row>
    <row r="658" spans="20:20" ht="15.75" customHeight="1" x14ac:dyDescent="0.2">
      <c r="T658" s="832"/>
    </row>
    <row r="659" spans="20:20" ht="15.75" customHeight="1" x14ac:dyDescent="0.2">
      <c r="T659" s="832"/>
    </row>
    <row r="660" spans="20:20" ht="15.75" customHeight="1" x14ac:dyDescent="0.2">
      <c r="T660" s="832"/>
    </row>
    <row r="661" spans="20:20" ht="15.75" customHeight="1" x14ac:dyDescent="0.2">
      <c r="T661" s="832"/>
    </row>
    <row r="662" spans="20:20" ht="15.75" customHeight="1" x14ac:dyDescent="0.2">
      <c r="T662" s="832"/>
    </row>
    <row r="663" spans="20:20" ht="15.75" customHeight="1" x14ac:dyDescent="0.2">
      <c r="T663" s="832"/>
    </row>
    <row r="664" spans="20:20" ht="15.75" customHeight="1" x14ac:dyDescent="0.2">
      <c r="T664" s="832"/>
    </row>
    <row r="665" spans="20:20" ht="15.75" customHeight="1" x14ac:dyDescent="0.2">
      <c r="T665" s="832"/>
    </row>
    <row r="666" spans="20:20" ht="15.75" customHeight="1" x14ac:dyDescent="0.2">
      <c r="T666" s="832"/>
    </row>
    <row r="667" spans="20:20" ht="15.75" customHeight="1" x14ac:dyDescent="0.2">
      <c r="T667" s="832"/>
    </row>
    <row r="668" spans="20:20" ht="15.75" customHeight="1" x14ac:dyDescent="0.2">
      <c r="T668" s="832"/>
    </row>
    <row r="669" spans="20:20" ht="15.75" customHeight="1" x14ac:dyDescent="0.2">
      <c r="T669" s="832"/>
    </row>
    <row r="670" spans="20:20" ht="15.75" customHeight="1" x14ac:dyDescent="0.2">
      <c r="T670" s="832"/>
    </row>
    <row r="671" spans="20:20" ht="15.75" customHeight="1" x14ac:dyDescent="0.2">
      <c r="T671" s="832"/>
    </row>
    <row r="672" spans="20:20" ht="15.75" customHeight="1" x14ac:dyDescent="0.2">
      <c r="T672" s="832"/>
    </row>
    <row r="673" spans="20:20" ht="15.75" customHeight="1" x14ac:dyDescent="0.2">
      <c r="T673" s="832"/>
    </row>
    <row r="674" spans="20:20" ht="15.75" customHeight="1" x14ac:dyDescent="0.2">
      <c r="T674" s="832"/>
    </row>
    <row r="675" spans="20:20" ht="15.75" customHeight="1" x14ac:dyDescent="0.2">
      <c r="T675" s="832"/>
    </row>
    <row r="676" spans="20:20" ht="15.75" customHeight="1" x14ac:dyDescent="0.2">
      <c r="T676" s="832"/>
    </row>
    <row r="677" spans="20:20" ht="15.75" customHeight="1" x14ac:dyDescent="0.2">
      <c r="T677" s="832"/>
    </row>
    <row r="678" spans="20:20" ht="15.75" customHeight="1" x14ac:dyDescent="0.2">
      <c r="T678" s="832"/>
    </row>
    <row r="679" spans="20:20" ht="15.75" customHeight="1" x14ac:dyDescent="0.2">
      <c r="T679" s="832"/>
    </row>
    <row r="680" spans="20:20" ht="15.75" customHeight="1" x14ac:dyDescent="0.2">
      <c r="T680" s="832"/>
    </row>
    <row r="681" spans="20:20" ht="15.75" customHeight="1" x14ac:dyDescent="0.2">
      <c r="T681" s="832"/>
    </row>
    <row r="682" spans="20:20" ht="15.75" customHeight="1" x14ac:dyDescent="0.2">
      <c r="T682" s="832"/>
    </row>
    <row r="683" spans="20:20" ht="15.75" customHeight="1" x14ac:dyDescent="0.2">
      <c r="T683" s="832"/>
    </row>
    <row r="684" spans="20:20" ht="15.75" customHeight="1" x14ac:dyDescent="0.2">
      <c r="T684" s="832"/>
    </row>
    <row r="685" spans="20:20" ht="15.75" customHeight="1" x14ac:dyDescent="0.2">
      <c r="T685" s="832"/>
    </row>
    <row r="686" spans="20:20" ht="15.75" customHeight="1" x14ac:dyDescent="0.2">
      <c r="T686" s="832"/>
    </row>
    <row r="687" spans="20:20" ht="15.75" customHeight="1" x14ac:dyDescent="0.2">
      <c r="T687" s="832"/>
    </row>
    <row r="688" spans="20:20" ht="15.75" customHeight="1" x14ac:dyDescent="0.2">
      <c r="T688" s="832"/>
    </row>
    <row r="689" spans="20:20" ht="15.75" customHeight="1" x14ac:dyDescent="0.2">
      <c r="T689" s="832"/>
    </row>
    <row r="690" spans="20:20" ht="15.75" customHeight="1" x14ac:dyDescent="0.2">
      <c r="T690" s="832"/>
    </row>
    <row r="691" spans="20:20" ht="15.75" customHeight="1" x14ac:dyDescent="0.2">
      <c r="T691" s="832"/>
    </row>
    <row r="692" spans="20:20" ht="15.75" customHeight="1" x14ac:dyDescent="0.2">
      <c r="T692" s="832"/>
    </row>
    <row r="693" spans="20:20" ht="15.75" customHeight="1" x14ac:dyDescent="0.2">
      <c r="T693" s="832"/>
    </row>
    <row r="694" spans="20:20" ht="15.75" customHeight="1" x14ac:dyDescent="0.2">
      <c r="T694" s="832"/>
    </row>
    <row r="695" spans="20:20" ht="15.75" customHeight="1" x14ac:dyDescent="0.2">
      <c r="T695" s="832"/>
    </row>
    <row r="696" spans="20:20" ht="15.75" customHeight="1" x14ac:dyDescent="0.2">
      <c r="T696" s="832"/>
    </row>
    <row r="697" spans="20:20" ht="15.75" customHeight="1" x14ac:dyDescent="0.2">
      <c r="T697" s="832"/>
    </row>
    <row r="698" spans="20:20" ht="15.75" customHeight="1" x14ac:dyDescent="0.2">
      <c r="T698" s="832"/>
    </row>
    <row r="699" spans="20:20" ht="15.75" customHeight="1" x14ac:dyDescent="0.2">
      <c r="T699" s="832"/>
    </row>
    <row r="700" spans="20:20" ht="15.75" customHeight="1" x14ac:dyDescent="0.2">
      <c r="T700" s="832"/>
    </row>
    <row r="701" spans="20:20" ht="15.75" customHeight="1" x14ac:dyDescent="0.2">
      <c r="T701" s="832"/>
    </row>
    <row r="702" spans="20:20" ht="15.75" customHeight="1" x14ac:dyDescent="0.2">
      <c r="T702" s="832"/>
    </row>
    <row r="703" spans="20:20" ht="15.75" customHeight="1" x14ac:dyDescent="0.2">
      <c r="T703" s="832"/>
    </row>
    <row r="704" spans="20:20" ht="15.75" customHeight="1" x14ac:dyDescent="0.2">
      <c r="T704" s="832"/>
    </row>
    <row r="705" spans="20:20" ht="15.75" customHeight="1" x14ac:dyDescent="0.2">
      <c r="T705" s="832"/>
    </row>
    <row r="706" spans="20:20" ht="15.75" customHeight="1" x14ac:dyDescent="0.2">
      <c r="T706" s="832"/>
    </row>
    <row r="707" spans="20:20" ht="15.75" customHeight="1" x14ac:dyDescent="0.2">
      <c r="T707" s="832"/>
    </row>
    <row r="708" spans="20:20" ht="15.75" customHeight="1" x14ac:dyDescent="0.2">
      <c r="T708" s="832"/>
    </row>
    <row r="709" spans="20:20" ht="15.75" customHeight="1" x14ac:dyDescent="0.2">
      <c r="T709" s="832"/>
    </row>
    <row r="710" spans="20:20" ht="15.75" customHeight="1" x14ac:dyDescent="0.2">
      <c r="T710" s="832"/>
    </row>
    <row r="711" spans="20:20" ht="15.75" customHeight="1" x14ac:dyDescent="0.2">
      <c r="T711" s="832"/>
    </row>
    <row r="712" spans="20:20" ht="15.75" customHeight="1" x14ac:dyDescent="0.2">
      <c r="T712" s="832"/>
    </row>
    <row r="713" spans="20:20" ht="15.75" customHeight="1" x14ac:dyDescent="0.2">
      <c r="T713" s="832"/>
    </row>
    <row r="714" spans="20:20" ht="15.75" customHeight="1" x14ac:dyDescent="0.2">
      <c r="T714" s="832"/>
    </row>
    <row r="715" spans="20:20" ht="15.75" customHeight="1" x14ac:dyDescent="0.2">
      <c r="T715" s="832"/>
    </row>
    <row r="716" spans="20:20" ht="15.75" customHeight="1" x14ac:dyDescent="0.2">
      <c r="T716" s="832"/>
    </row>
    <row r="717" spans="20:20" ht="15.75" customHeight="1" x14ac:dyDescent="0.2">
      <c r="T717" s="832"/>
    </row>
    <row r="718" spans="20:20" ht="15.75" customHeight="1" x14ac:dyDescent="0.2">
      <c r="T718" s="832"/>
    </row>
    <row r="719" spans="20:20" ht="15.75" customHeight="1" x14ac:dyDescent="0.2">
      <c r="T719" s="832"/>
    </row>
    <row r="720" spans="20:20" ht="15.75" customHeight="1" x14ac:dyDescent="0.2">
      <c r="T720" s="832"/>
    </row>
    <row r="721" spans="20:20" ht="15.75" customHeight="1" x14ac:dyDescent="0.2">
      <c r="T721" s="832"/>
    </row>
    <row r="722" spans="20:20" ht="15.75" customHeight="1" x14ac:dyDescent="0.2">
      <c r="T722" s="832"/>
    </row>
    <row r="723" spans="20:20" ht="15.75" customHeight="1" x14ac:dyDescent="0.2">
      <c r="T723" s="832"/>
    </row>
    <row r="724" spans="20:20" ht="15.75" customHeight="1" x14ac:dyDescent="0.2">
      <c r="T724" s="832"/>
    </row>
    <row r="725" spans="20:20" ht="15.75" customHeight="1" x14ac:dyDescent="0.2">
      <c r="T725" s="832"/>
    </row>
    <row r="726" spans="20:20" ht="15.75" customHeight="1" x14ac:dyDescent="0.2">
      <c r="T726" s="832"/>
    </row>
    <row r="727" spans="20:20" ht="15.75" customHeight="1" x14ac:dyDescent="0.2">
      <c r="T727" s="832"/>
    </row>
    <row r="728" spans="20:20" ht="15.75" customHeight="1" x14ac:dyDescent="0.2">
      <c r="T728" s="832"/>
    </row>
    <row r="729" spans="20:20" ht="15.75" customHeight="1" x14ac:dyDescent="0.2">
      <c r="T729" s="832"/>
    </row>
    <row r="730" spans="20:20" ht="15.75" customHeight="1" x14ac:dyDescent="0.2">
      <c r="T730" s="832"/>
    </row>
    <row r="731" spans="20:20" ht="15.75" customHeight="1" x14ac:dyDescent="0.2">
      <c r="T731" s="832"/>
    </row>
    <row r="732" spans="20:20" ht="15.75" customHeight="1" x14ac:dyDescent="0.2">
      <c r="T732" s="832"/>
    </row>
    <row r="733" spans="20:20" ht="15.75" customHeight="1" x14ac:dyDescent="0.2">
      <c r="T733" s="832"/>
    </row>
    <row r="734" spans="20:20" ht="15.75" customHeight="1" x14ac:dyDescent="0.2">
      <c r="T734" s="832"/>
    </row>
    <row r="735" spans="20:20" ht="15.75" customHeight="1" x14ac:dyDescent="0.2">
      <c r="T735" s="832"/>
    </row>
    <row r="736" spans="20:20" ht="15.75" customHeight="1" x14ac:dyDescent="0.2">
      <c r="T736" s="832"/>
    </row>
    <row r="737" spans="20:20" ht="15.75" customHeight="1" x14ac:dyDescent="0.2">
      <c r="T737" s="832"/>
    </row>
    <row r="738" spans="20:20" ht="15.75" customHeight="1" x14ac:dyDescent="0.2">
      <c r="T738" s="832"/>
    </row>
    <row r="739" spans="20:20" ht="15.75" customHeight="1" x14ac:dyDescent="0.2">
      <c r="T739" s="832"/>
    </row>
    <row r="740" spans="20:20" ht="15.75" customHeight="1" x14ac:dyDescent="0.2">
      <c r="T740" s="832"/>
    </row>
    <row r="741" spans="20:20" ht="15.75" customHeight="1" x14ac:dyDescent="0.2">
      <c r="T741" s="832"/>
    </row>
    <row r="742" spans="20:20" ht="15.75" customHeight="1" x14ac:dyDescent="0.2">
      <c r="T742" s="832"/>
    </row>
    <row r="743" spans="20:20" ht="15.75" customHeight="1" x14ac:dyDescent="0.2">
      <c r="T743" s="832"/>
    </row>
    <row r="744" spans="20:20" ht="15.75" customHeight="1" x14ac:dyDescent="0.2">
      <c r="T744" s="832"/>
    </row>
    <row r="745" spans="20:20" ht="15.75" customHeight="1" x14ac:dyDescent="0.2">
      <c r="T745" s="832"/>
    </row>
    <row r="746" spans="20:20" ht="15.75" customHeight="1" x14ac:dyDescent="0.2">
      <c r="T746" s="832"/>
    </row>
    <row r="747" spans="20:20" ht="15.75" customHeight="1" x14ac:dyDescent="0.2">
      <c r="T747" s="832"/>
    </row>
    <row r="748" spans="20:20" ht="15.75" customHeight="1" x14ac:dyDescent="0.2">
      <c r="T748" s="832"/>
    </row>
    <row r="749" spans="20:20" ht="15.75" customHeight="1" x14ac:dyDescent="0.2">
      <c r="T749" s="832"/>
    </row>
    <row r="750" spans="20:20" ht="15.75" customHeight="1" x14ac:dyDescent="0.2">
      <c r="T750" s="832"/>
    </row>
    <row r="751" spans="20:20" ht="15.75" customHeight="1" x14ac:dyDescent="0.2">
      <c r="T751" s="832"/>
    </row>
    <row r="752" spans="20:20" ht="15.75" customHeight="1" x14ac:dyDescent="0.2">
      <c r="T752" s="832"/>
    </row>
    <row r="753" spans="20:20" ht="15.75" customHeight="1" x14ac:dyDescent="0.2">
      <c r="T753" s="832"/>
    </row>
    <row r="754" spans="20:20" ht="15.75" customHeight="1" x14ac:dyDescent="0.2">
      <c r="T754" s="832"/>
    </row>
    <row r="755" spans="20:20" ht="15.75" customHeight="1" x14ac:dyDescent="0.2">
      <c r="T755" s="832"/>
    </row>
    <row r="756" spans="20:20" ht="15.75" customHeight="1" x14ac:dyDescent="0.2">
      <c r="T756" s="832"/>
    </row>
    <row r="757" spans="20:20" ht="15.75" customHeight="1" x14ac:dyDescent="0.2">
      <c r="T757" s="832"/>
    </row>
    <row r="758" spans="20:20" ht="15.75" customHeight="1" x14ac:dyDescent="0.2">
      <c r="T758" s="832"/>
    </row>
    <row r="759" spans="20:20" ht="15.75" customHeight="1" x14ac:dyDescent="0.2">
      <c r="T759" s="832"/>
    </row>
    <row r="760" spans="20:20" ht="15.75" customHeight="1" x14ac:dyDescent="0.2">
      <c r="T760" s="832"/>
    </row>
    <row r="761" spans="20:20" ht="15.75" customHeight="1" x14ac:dyDescent="0.2">
      <c r="T761" s="832"/>
    </row>
    <row r="762" spans="20:20" ht="15.75" customHeight="1" x14ac:dyDescent="0.2">
      <c r="T762" s="832"/>
    </row>
    <row r="763" spans="20:20" ht="15.75" customHeight="1" x14ac:dyDescent="0.2">
      <c r="T763" s="832"/>
    </row>
    <row r="764" spans="20:20" ht="15.75" customHeight="1" x14ac:dyDescent="0.2">
      <c r="T764" s="832"/>
    </row>
    <row r="765" spans="20:20" ht="15.75" customHeight="1" x14ac:dyDescent="0.2">
      <c r="T765" s="832"/>
    </row>
    <row r="766" spans="20:20" ht="15.75" customHeight="1" x14ac:dyDescent="0.2">
      <c r="T766" s="832"/>
    </row>
    <row r="767" spans="20:20" ht="15.75" customHeight="1" x14ac:dyDescent="0.2">
      <c r="T767" s="832"/>
    </row>
    <row r="768" spans="20:20" ht="15.75" customHeight="1" x14ac:dyDescent="0.2">
      <c r="T768" s="832"/>
    </row>
    <row r="769" spans="20:20" ht="15.75" customHeight="1" x14ac:dyDescent="0.2">
      <c r="T769" s="832"/>
    </row>
    <row r="770" spans="20:20" ht="15.75" customHeight="1" x14ac:dyDescent="0.2">
      <c r="T770" s="832"/>
    </row>
    <row r="771" spans="20:20" ht="15.75" customHeight="1" x14ac:dyDescent="0.2">
      <c r="T771" s="832"/>
    </row>
    <row r="772" spans="20:20" ht="15.75" customHeight="1" x14ac:dyDescent="0.2">
      <c r="T772" s="832"/>
    </row>
    <row r="773" spans="20:20" ht="15.75" customHeight="1" x14ac:dyDescent="0.2">
      <c r="T773" s="832"/>
    </row>
    <row r="774" spans="20:20" ht="15.75" customHeight="1" x14ac:dyDescent="0.2">
      <c r="T774" s="832"/>
    </row>
    <row r="775" spans="20:20" ht="15.75" customHeight="1" x14ac:dyDescent="0.2">
      <c r="T775" s="832"/>
    </row>
    <row r="776" spans="20:20" ht="15.75" customHeight="1" x14ac:dyDescent="0.2">
      <c r="T776" s="832"/>
    </row>
    <row r="777" spans="20:20" ht="15.75" customHeight="1" x14ac:dyDescent="0.2">
      <c r="T777" s="832"/>
    </row>
    <row r="778" spans="20:20" ht="15.75" customHeight="1" x14ac:dyDescent="0.2">
      <c r="T778" s="832"/>
    </row>
    <row r="779" spans="20:20" ht="15.75" customHeight="1" x14ac:dyDescent="0.2">
      <c r="T779" s="832"/>
    </row>
    <row r="780" spans="20:20" ht="15.75" customHeight="1" x14ac:dyDescent="0.2">
      <c r="T780" s="832"/>
    </row>
    <row r="781" spans="20:20" ht="15.75" customHeight="1" x14ac:dyDescent="0.2">
      <c r="T781" s="832"/>
    </row>
    <row r="782" spans="20:20" ht="15.75" customHeight="1" x14ac:dyDescent="0.2">
      <c r="T782" s="832"/>
    </row>
    <row r="783" spans="20:20" ht="15.75" customHeight="1" x14ac:dyDescent="0.2">
      <c r="T783" s="832"/>
    </row>
    <row r="784" spans="20:20" ht="15.75" customHeight="1" x14ac:dyDescent="0.2">
      <c r="T784" s="832"/>
    </row>
    <row r="785" spans="20:20" ht="15.75" customHeight="1" x14ac:dyDescent="0.2">
      <c r="T785" s="832"/>
    </row>
    <row r="786" spans="20:20" ht="15.75" customHeight="1" x14ac:dyDescent="0.2">
      <c r="T786" s="832"/>
    </row>
    <row r="787" spans="20:20" ht="15.75" customHeight="1" x14ac:dyDescent="0.2">
      <c r="T787" s="832"/>
    </row>
    <row r="788" spans="20:20" ht="15.75" customHeight="1" x14ac:dyDescent="0.2">
      <c r="T788" s="832"/>
    </row>
    <row r="789" spans="20:20" ht="15.75" customHeight="1" x14ac:dyDescent="0.2">
      <c r="T789" s="832"/>
    </row>
    <row r="790" spans="20:20" ht="15.75" customHeight="1" x14ac:dyDescent="0.2">
      <c r="T790" s="832"/>
    </row>
    <row r="791" spans="20:20" ht="15.75" customHeight="1" x14ac:dyDescent="0.2">
      <c r="T791" s="832"/>
    </row>
    <row r="792" spans="20:20" ht="15.75" customHeight="1" x14ac:dyDescent="0.2">
      <c r="T792" s="832"/>
    </row>
    <row r="793" spans="20:20" ht="15.75" customHeight="1" x14ac:dyDescent="0.2">
      <c r="T793" s="832"/>
    </row>
    <row r="794" spans="20:20" ht="15.75" customHeight="1" x14ac:dyDescent="0.2">
      <c r="T794" s="832"/>
    </row>
    <row r="795" spans="20:20" ht="15.75" customHeight="1" x14ac:dyDescent="0.2">
      <c r="T795" s="832"/>
    </row>
    <row r="796" spans="20:20" ht="15.75" customHeight="1" x14ac:dyDescent="0.2">
      <c r="T796" s="832"/>
    </row>
    <row r="797" spans="20:20" ht="15.75" customHeight="1" x14ac:dyDescent="0.2">
      <c r="T797" s="832"/>
    </row>
    <row r="798" spans="20:20" ht="15.75" customHeight="1" x14ac:dyDescent="0.2">
      <c r="T798" s="832"/>
    </row>
    <row r="799" spans="20:20" ht="15.75" customHeight="1" x14ac:dyDescent="0.2">
      <c r="T799" s="832"/>
    </row>
    <row r="800" spans="20:20" ht="15.75" customHeight="1" x14ac:dyDescent="0.2">
      <c r="T800" s="832"/>
    </row>
    <row r="801" spans="20:20" ht="15.75" customHeight="1" x14ac:dyDescent="0.2">
      <c r="T801" s="832"/>
    </row>
    <row r="802" spans="20:20" ht="15.75" customHeight="1" x14ac:dyDescent="0.2">
      <c r="T802" s="832"/>
    </row>
    <row r="803" spans="20:20" ht="15.75" customHeight="1" x14ac:dyDescent="0.2">
      <c r="T803" s="832"/>
    </row>
    <row r="804" spans="20:20" ht="15.75" customHeight="1" x14ac:dyDescent="0.2">
      <c r="T804" s="832"/>
    </row>
    <row r="805" spans="20:20" ht="15.75" customHeight="1" x14ac:dyDescent="0.2">
      <c r="T805" s="832"/>
    </row>
    <row r="806" spans="20:20" ht="15.75" customHeight="1" x14ac:dyDescent="0.2">
      <c r="T806" s="832"/>
    </row>
    <row r="807" spans="20:20" ht="15.75" customHeight="1" x14ac:dyDescent="0.2">
      <c r="T807" s="832"/>
    </row>
    <row r="808" spans="20:20" ht="15.75" customHeight="1" x14ac:dyDescent="0.2">
      <c r="T808" s="832"/>
    </row>
    <row r="809" spans="20:20" ht="15.75" customHeight="1" x14ac:dyDescent="0.2">
      <c r="T809" s="832"/>
    </row>
    <row r="810" spans="20:20" ht="15.75" customHeight="1" x14ac:dyDescent="0.2">
      <c r="T810" s="832"/>
    </row>
    <row r="811" spans="20:20" ht="15.75" customHeight="1" x14ac:dyDescent="0.2">
      <c r="T811" s="832"/>
    </row>
    <row r="812" spans="20:20" ht="15.75" customHeight="1" x14ac:dyDescent="0.2">
      <c r="T812" s="832"/>
    </row>
    <row r="813" spans="20:20" ht="15.75" customHeight="1" x14ac:dyDescent="0.2">
      <c r="T813" s="832"/>
    </row>
    <row r="814" spans="20:20" ht="15.75" customHeight="1" x14ac:dyDescent="0.2">
      <c r="T814" s="832"/>
    </row>
    <row r="815" spans="20:20" ht="15.75" customHeight="1" x14ac:dyDescent="0.2">
      <c r="T815" s="832"/>
    </row>
    <row r="816" spans="20:20" ht="15.75" customHeight="1" x14ac:dyDescent="0.2">
      <c r="T816" s="832"/>
    </row>
    <row r="817" spans="20:20" ht="15.75" customHeight="1" x14ac:dyDescent="0.2">
      <c r="T817" s="832"/>
    </row>
    <row r="818" spans="20:20" ht="15.75" customHeight="1" x14ac:dyDescent="0.2">
      <c r="T818" s="832"/>
    </row>
    <row r="819" spans="20:20" ht="15.75" customHeight="1" x14ac:dyDescent="0.2">
      <c r="T819" s="832"/>
    </row>
    <row r="820" spans="20:20" ht="15.75" customHeight="1" x14ac:dyDescent="0.2">
      <c r="T820" s="832"/>
    </row>
    <row r="821" spans="20:20" ht="15.75" customHeight="1" x14ac:dyDescent="0.2">
      <c r="T821" s="832"/>
    </row>
    <row r="822" spans="20:20" ht="15.75" customHeight="1" x14ac:dyDescent="0.2">
      <c r="T822" s="832"/>
    </row>
    <row r="823" spans="20:20" ht="15.75" customHeight="1" x14ac:dyDescent="0.2">
      <c r="T823" s="832"/>
    </row>
    <row r="824" spans="20:20" ht="15.75" customHeight="1" x14ac:dyDescent="0.2">
      <c r="T824" s="832"/>
    </row>
    <row r="825" spans="20:20" ht="15.75" customHeight="1" x14ac:dyDescent="0.2">
      <c r="T825" s="832"/>
    </row>
    <row r="826" spans="20:20" ht="15.75" customHeight="1" x14ac:dyDescent="0.2">
      <c r="T826" s="832"/>
    </row>
    <row r="827" spans="20:20" ht="15.75" customHeight="1" x14ac:dyDescent="0.2">
      <c r="T827" s="832"/>
    </row>
    <row r="828" spans="20:20" ht="15.75" customHeight="1" x14ac:dyDescent="0.2">
      <c r="T828" s="832"/>
    </row>
    <row r="829" spans="20:20" ht="15.75" customHeight="1" x14ac:dyDescent="0.2">
      <c r="T829" s="832"/>
    </row>
    <row r="830" spans="20:20" ht="15.75" customHeight="1" x14ac:dyDescent="0.2">
      <c r="T830" s="832"/>
    </row>
    <row r="831" spans="20:20" ht="15.75" customHeight="1" x14ac:dyDescent="0.2">
      <c r="T831" s="832"/>
    </row>
    <row r="832" spans="20:20" ht="15.75" customHeight="1" x14ac:dyDescent="0.2">
      <c r="T832" s="832"/>
    </row>
    <row r="833" spans="20:20" ht="15.75" customHeight="1" x14ac:dyDescent="0.2">
      <c r="T833" s="832"/>
    </row>
    <row r="834" spans="20:20" ht="15.75" customHeight="1" x14ac:dyDescent="0.2">
      <c r="T834" s="832"/>
    </row>
    <row r="835" spans="20:20" ht="15.75" customHeight="1" x14ac:dyDescent="0.2">
      <c r="T835" s="832"/>
    </row>
    <row r="836" spans="20:20" ht="15.75" customHeight="1" x14ac:dyDescent="0.2">
      <c r="T836" s="832"/>
    </row>
    <row r="837" spans="20:20" ht="15.75" customHeight="1" x14ac:dyDescent="0.2">
      <c r="T837" s="832"/>
    </row>
    <row r="838" spans="20:20" ht="15.75" customHeight="1" x14ac:dyDescent="0.2">
      <c r="T838" s="832"/>
    </row>
    <row r="839" spans="20:20" ht="15.75" customHeight="1" x14ac:dyDescent="0.2">
      <c r="T839" s="832"/>
    </row>
    <row r="840" spans="20:20" ht="15.75" customHeight="1" x14ac:dyDescent="0.2">
      <c r="T840" s="832"/>
    </row>
    <row r="841" spans="20:20" ht="15.75" customHeight="1" x14ac:dyDescent="0.2">
      <c r="T841" s="832"/>
    </row>
    <row r="842" spans="20:20" ht="15.75" customHeight="1" x14ac:dyDescent="0.2">
      <c r="T842" s="832"/>
    </row>
    <row r="843" spans="20:20" ht="15.75" customHeight="1" x14ac:dyDescent="0.2">
      <c r="T843" s="832"/>
    </row>
    <row r="844" spans="20:20" ht="15.75" customHeight="1" x14ac:dyDescent="0.2">
      <c r="T844" s="832"/>
    </row>
    <row r="845" spans="20:20" ht="15.75" customHeight="1" x14ac:dyDescent="0.2">
      <c r="T845" s="832"/>
    </row>
    <row r="846" spans="20:20" ht="15.75" customHeight="1" x14ac:dyDescent="0.2">
      <c r="T846" s="832"/>
    </row>
    <row r="847" spans="20:20" ht="15.75" customHeight="1" x14ac:dyDescent="0.2">
      <c r="T847" s="832"/>
    </row>
    <row r="848" spans="20:20" ht="15.75" customHeight="1" x14ac:dyDescent="0.2">
      <c r="T848" s="832"/>
    </row>
    <row r="849" spans="20:20" ht="15.75" customHeight="1" x14ac:dyDescent="0.2">
      <c r="T849" s="832"/>
    </row>
    <row r="850" spans="20:20" ht="15.75" customHeight="1" x14ac:dyDescent="0.2">
      <c r="T850" s="832"/>
    </row>
    <row r="851" spans="20:20" ht="15.75" customHeight="1" x14ac:dyDescent="0.2">
      <c r="T851" s="832"/>
    </row>
    <row r="852" spans="20:20" ht="15.75" customHeight="1" x14ac:dyDescent="0.2">
      <c r="T852" s="832"/>
    </row>
    <row r="853" spans="20:20" ht="15.75" customHeight="1" x14ac:dyDescent="0.2">
      <c r="T853" s="832"/>
    </row>
    <row r="854" spans="20:20" ht="15.75" customHeight="1" x14ac:dyDescent="0.2">
      <c r="T854" s="832"/>
    </row>
    <row r="855" spans="20:20" ht="15.75" customHeight="1" x14ac:dyDescent="0.2">
      <c r="T855" s="832"/>
    </row>
    <row r="856" spans="20:20" ht="15.75" customHeight="1" x14ac:dyDescent="0.2">
      <c r="T856" s="832"/>
    </row>
    <row r="857" spans="20:20" ht="15.75" customHeight="1" x14ac:dyDescent="0.2">
      <c r="T857" s="832"/>
    </row>
    <row r="858" spans="20:20" ht="15.75" customHeight="1" x14ac:dyDescent="0.2">
      <c r="T858" s="832"/>
    </row>
    <row r="859" spans="20:20" ht="15.75" customHeight="1" x14ac:dyDescent="0.2">
      <c r="T859" s="832"/>
    </row>
    <row r="860" spans="20:20" ht="15.75" customHeight="1" x14ac:dyDescent="0.2">
      <c r="T860" s="832"/>
    </row>
    <row r="861" spans="20:20" ht="15.75" customHeight="1" x14ac:dyDescent="0.2">
      <c r="T861" s="832"/>
    </row>
    <row r="862" spans="20:20" ht="15.75" customHeight="1" x14ac:dyDescent="0.2">
      <c r="T862" s="832"/>
    </row>
    <row r="863" spans="20:20" ht="15.75" customHeight="1" x14ac:dyDescent="0.2">
      <c r="T863" s="832"/>
    </row>
    <row r="864" spans="20:20" ht="15.75" customHeight="1" x14ac:dyDescent="0.2">
      <c r="T864" s="832"/>
    </row>
    <row r="865" spans="20:20" ht="15.75" customHeight="1" x14ac:dyDescent="0.2">
      <c r="T865" s="832"/>
    </row>
    <row r="866" spans="20:20" ht="15.75" customHeight="1" x14ac:dyDescent="0.2">
      <c r="T866" s="832"/>
    </row>
    <row r="867" spans="20:20" ht="15.75" customHeight="1" x14ac:dyDescent="0.2">
      <c r="T867" s="832"/>
    </row>
    <row r="868" spans="20:20" ht="15.75" customHeight="1" x14ac:dyDescent="0.2">
      <c r="T868" s="832"/>
    </row>
    <row r="869" spans="20:20" ht="15.75" customHeight="1" x14ac:dyDescent="0.2">
      <c r="T869" s="832"/>
    </row>
    <row r="870" spans="20:20" ht="15.75" customHeight="1" x14ac:dyDescent="0.2">
      <c r="T870" s="832"/>
    </row>
    <row r="871" spans="20:20" ht="15.75" customHeight="1" x14ac:dyDescent="0.2">
      <c r="T871" s="832"/>
    </row>
    <row r="872" spans="20:20" ht="15.75" customHeight="1" x14ac:dyDescent="0.2">
      <c r="T872" s="832"/>
    </row>
    <row r="873" spans="20:20" ht="15.75" customHeight="1" x14ac:dyDescent="0.2">
      <c r="T873" s="832"/>
    </row>
    <row r="874" spans="20:20" ht="15.75" customHeight="1" x14ac:dyDescent="0.2">
      <c r="T874" s="832"/>
    </row>
    <row r="875" spans="20:20" ht="15.75" customHeight="1" x14ac:dyDescent="0.2">
      <c r="T875" s="832"/>
    </row>
    <row r="876" spans="20:20" ht="15.75" customHeight="1" x14ac:dyDescent="0.2">
      <c r="T876" s="832"/>
    </row>
    <row r="877" spans="20:20" ht="15.75" customHeight="1" x14ac:dyDescent="0.2">
      <c r="T877" s="832"/>
    </row>
    <row r="878" spans="20:20" ht="15.75" customHeight="1" x14ac:dyDescent="0.2">
      <c r="T878" s="832"/>
    </row>
    <row r="879" spans="20:20" ht="15.75" customHeight="1" x14ac:dyDescent="0.2">
      <c r="T879" s="832"/>
    </row>
    <row r="880" spans="20:20" ht="15.75" customHeight="1" x14ac:dyDescent="0.2">
      <c r="T880" s="832"/>
    </row>
    <row r="881" spans="20:20" ht="15.75" customHeight="1" x14ac:dyDescent="0.2">
      <c r="T881" s="832"/>
    </row>
    <row r="882" spans="20:20" ht="15.75" customHeight="1" x14ac:dyDescent="0.2">
      <c r="T882" s="832"/>
    </row>
    <row r="883" spans="20:20" ht="15.75" customHeight="1" x14ac:dyDescent="0.2">
      <c r="T883" s="832"/>
    </row>
    <row r="884" spans="20:20" ht="15.75" customHeight="1" x14ac:dyDescent="0.2">
      <c r="T884" s="832"/>
    </row>
    <row r="885" spans="20:20" ht="15.75" customHeight="1" x14ac:dyDescent="0.2">
      <c r="T885" s="832"/>
    </row>
    <row r="886" spans="20:20" ht="15.75" customHeight="1" x14ac:dyDescent="0.2">
      <c r="T886" s="832"/>
    </row>
    <row r="887" spans="20:20" ht="15.75" customHeight="1" x14ac:dyDescent="0.2">
      <c r="T887" s="832"/>
    </row>
    <row r="888" spans="20:20" ht="15.75" customHeight="1" x14ac:dyDescent="0.2">
      <c r="T888" s="832"/>
    </row>
    <row r="889" spans="20:20" ht="15.75" customHeight="1" x14ac:dyDescent="0.2">
      <c r="T889" s="832"/>
    </row>
    <row r="890" spans="20:20" ht="15.75" customHeight="1" x14ac:dyDescent="0.2">
      <c r="T890" s="832"/>
    </row>
    <row r="891" spans="20:20" ht="15.75" customHeight="1" x14ac:dyDescent="0.2">
      <c r="T891" s="832"/>
    </row>
    <row r="892" spans="20:20" ht="15.75" customHeight="1" x14ac:dyDescent="0.2">
      <c r="T892" s="832"/>
    </row>
    <row r="893" spans="20:20" ht="15.75" customHeight="1" x14ac:dyDescent="0.2">
      <c r="T893" s="832"/>
    </row>
    <row r="894" spans="20:20" ht="15.75" customHeight="1" x14ac:dyDescent="0.2">
      <c r="T894" s="832"/>
    </row>
    <row r="895" spans="20:20" ht="15.75" customHeight="1" x14ac:dyDescent="0.2">
      <c r="T895" s="832"/>
    </row>
    <row r="896" spans="20:20" ht="15.75" customHeight="1" x14ac:dyDescent="0.2">
      <c r="T896" s="832"/>
    </row>
    <row r="897" spans="20:20" ht="15.75" customHeight="1" x14ac:dyDescent="0.2">
      <c r="T897" s="832"/>
    </row>
    <row r="898" spans="20:20" ht="15.75" customHeight="1" x14ac:dyDescent="0.2">
      <c r="T898" s="832"/>
    </row>
    <row r="899" spans="20:20" ht="15.75" customHeight="1" x14ac:dyDescent="0.2">
      <c r="T899" s="832"/>
    </row>
    <row r="900" spans="20:20" ht="15.75" customHeight="1" x14ac:dyDescent="0.2">
      <c r="T900" s="832"/>
    </row>
    <row r="901" spans="20:20" ht="15.75" customHeight="1" x14ac:dyDescent="0.2">
      <c r="T901" s="832"/>
    </row>
    <row r="902" spans="20:20" ht="15.75" customHeight="1" x14ac:dyDescent="0.2">
      <c r="T902" s="832"/>
    </row>
    <row r="903" spans="20:20" ht="15.75" customHeight="1" x14ac:dyDescent="0.2">
      <c r="T903" s="832"/>
    </row>
    <row r="904" spans="20:20" ht="15.75" customHeight="1" x14ac:dyDescent="0.2">
      <c r="T904" s="832"/>
    </row>
    <row r="905" spans="20:20" ht="15.75" customHeight="1" x14ac:dyDescent="0.2">
      <c r="T905" s="832"/>
    </row>
    <row r="906" spans="20:20" ht="15.75" customHeight="1" x14ac:dyDescent="0.2">
      <c r="T906" s="832"/>
    </row>
    <row r="907" spans="20:20" ht="15.75" customHeight="1" x14ac:dyDescent="0.2">
      <c r="T907" s="832"/>
    </row>
    <row r="908" spans="20:20" ht="15.75" customHeight="1" x14ac:dyDescent="0.2">
      <c r="T908" s="832"/>
    </row>
    <row r="909" spans="20:20" ht="15.75" customHeight="1" x14ac:dyDescent="0.2">
      <c r="T909" s="832"/>
    </row>
    <row r="910" spans="20:20" ht="15.75" customHeight="1" x14ac:dyDescent="0.2">
      <c r="T910" s="832"/>
    </row>
    <row r="911" spans="20:20" ht="15.75" customHeight="1" x14ac:dyDescent="0.2">
      <c r="T911" s="832"/>
    </row>
    <row r="912" spans="20:20" ht="15.75" customHeight="1" x14ac:dyDescent="0.2">
      <c r="T912" s="832"/>
    </row>
    <row r="913" spans="20:20" ht="15.75" customHeight="1" x14ac:dyDescent="0.2">
      <c r="T913" s="832"/>
    </row>
    <row r="914" spans="20:20" ht="15.75" customHeight="1" x14ac:dyDescent="0.2">
      <c r="T914" s="832"/>
    </row>
    <row r="915" spans="20:20" ht="15.75" customHeight="1" x14ac:dyDescent="0.2">
      <c r="T915" s="832"/>
    </row>
    <row r="916" spans="20:20" ht="15.75" customHeight="1" x14ac:dyDescent="0.2">
      <c r="T916" s="832"/>
    </row>
    <row r="917" spans="20:20" ht="15.75" customHeight="1" x14ac:dyDescent="0.2">
      <c r="T917" s="832"/>
    </row>
    <row r="918" spans="20:20" ht="15.75" customHeight="1" x14ac:dyDescent="0.2">
      <c r="T918" s="832"/>
    </row>
    <row r="919" spans="20:20" ht="15.75" customHeight="1" x14ac:dyDescent="0.2">
      <c r="T919" s="832"/>
    </row>
    <row r="920" spans="20:20" ht="15.75" customHeight="1" x14ac:dyDescent="0.2">
      <c r="T920" s="832"/>
    </row>
    <row r="921" spans="20:20" ht="15.75" customHeight="1" x14ac:dyDescent="0.2">
      <c r="T921" s="832"/>
    </row>
    <row r="922" spans="20:20" ht="15.75" customHeight="1" x14ac:dyDescent="0.2">
      <c r="T922" s="832"/>
    </row>
    <row r="923" spans="20:20" ht="15.75" customHeight="1" x14ac:dyDescent="0.2">
      <c r="T923" s="832"/>
    </row>
    <row r="924" spans="20:20" ht="15.75" customHeight="1" x14ac:dyDescent="0.2">
      <c r="T924" s="832"/>
    </row>
    <row r="925" spans="20:20" ht="15.75" customHeight="1" x14ac:dyDescent="0.2">
      <c r="T925" s="832"/>
    </row>
    <row r="926" spans="20:20" ht="15.75" customHeight="1" x14ac:dyDescent="0.2">
      <c r="T926" s="832"/>
    </row>
    <row r="927" spans="20:20" ht="15.75" customHeight="1" x14ac:dyDescent="0.2">
      <c r="T927" s="832"/>
    </row>
    <row r="928" spans="20:20" ht="15.75" customHeight="1" x14ac:dyDescent="0.2">
      <c r="T928" s="832"/>
    </row>
    <row r="929" spans="20:20" ht="15.75" customHeight="1" x14ac:dyDescent="0.2">
      <c r="T929" s="832"/>
    </row>
    <row r="930" spans="20:20" ht="15.75" customHeight="1" x14ac:dyDescent="0.2">
      <c r="T930" s="832"/>
    </row>
    <row r="931" spans="20:20" ht="15.75" customHeight="1" x14ac:dyDescent="0.2">
      <c r="T931" s="832"/>
    </row>
    <row r="932" spans="20:20" ht="15.75" customHeight="1" x14ac:dyDescent="0.2">
      <c r="T932" s="832"/>
    </row>
    <row r="933" spans="20:20" ht="15.75" customHeight="1" x14ac:dyDescent="0.2">
      <c r="T933" s="832"/>
    </row>
    <row r="934" spans="20:20" ht="15.75" customHeight="1" x14ac:dyDescent="0.2">
      <c r="T934" s="832"/>
    </row>
    <row r="935" spans="20:20" ht="15.75" customHeight="1" x14ac:dyDescent="0.2">
      <c r="T935" s="832"/>
    </row>
    <row r="936" spans="20:20" ht="15.75" customHeight="1" x14ac:dyDescent="0.2">
      <c r="T936" s="832"/>
    </row>
    <row r="937" spans="20:20" ht="15.75" customHeight="1" x14ac:dyDescent="0.2">
      <c r="T937" s="832"/>
    </row>
    <row r="938" spans="20:20" ht="15.75" customHeight="1" x14ac:dyDescent="0.2">
      <c r="T938" s="832"/>
    </row>
    <row r="939" spans="20:20" ht="15.75" customHeight="1" x14ac:dyDescent="0.2">
      <c r="T939" s="832"/>
    </row>
    <row r="940" spans="20:20" ht="15.75" customHeight="1" x14ac:dyDescent="0.2">
      <c r="T940" s="832"/>
    </row>
    <row r="941" spans="20:20" ht="15.75" customHeight="1" x14ac:dyDescent="0.2">
      <c r="T941" s="832"/>
    </row>
    <row r="942" spans="20:20" ht="15.75" customHeight="1" x14ac:dyDescent="0.2">
      <c r="T942" s="832"/>
    </row>
    <row r="943" spans="20:20" ht="15.75" customHeight="1" x14ac:dyDescent="0.2">
      <c r="T943" s="832"/>
    </row>
    <row r="944" spans="20:20" ht="15.75" customHeight="1" x14ac:dyDescent="0.2">
      <c r="T944" s="832"/>
    </row>
    <row r="945" spans="20:20" ht="15.75" customHeight="1" x14ac:dyDescent="0.2">
      <c r="T945" s="832"/>
    </row>
    <row r="946" spans="20:20" ht="15.75" customHeight="1" x14ac:dyDescent="0.2">
      <c r="T946" s="832"/>
    </row>
    <row r="947" spans="20:20" ht="15.75" customHeight="1" x14ac:dyDescent="0.2">
      <c r="T947" s="832"/>
    </row>
    <row r="948" spans="20:20" ht="15.75" customHeight="1" x14ac:dyDescent="0.2">
      <c r="T948" s="832"/>
    </row>
    <row r="949" spans="20:20" ht="15.75" customHeight="1" x14ac:dyDescent="0.2">
      <c r="T949" s="832"/>
    </row>
    <row r="950" spans="20:20" ht="15.75" customHeight="1" x14ac:dyDescent="0.2">
      <c r="T950" s="832"/>
    </row>
    <row r="951" spans="20:20" ht="15.75" customHeight="1" x14ac:dyDescent="0.2">
      <c r="T951" s="832"/>
    </row>
    <row r="952" spans="20:20" ht="15.75" customHeight="1" x14ac:dyDescent="0.2">
      <c r="T952" s="832"/>
    </row>
    <row r="953" spans="20:20" ht="15.75" customHeight="1" x14ac:dyDescent="0.2">
      <c r="T953" s="832"/>
    </row>
    <row r="954" spans="20:20" ht="15.75" customHeight="1" x14ac:dyDescent="0.2">
      <c r="T954" s="832"/>
    </row>
    <row r="955" spans="20:20" ht="15.75" customHeight="1" x14ac:dyDescent="0.2">
      <c r="T955" s="832"/>
    </row>
    <row r="956" spans="20:20" ht="15.75" customHeight="1" x14ac:dyDescent="0.2">
      <c r="T956" s="832"/>
    </row>
    <row r="957" spans="20:20" ht="15.75" customHeight="1" x14ac:dyDescent="0.2">
      <c r="T957" s="832"/>
    </row>
    <row r="958" spans="20:20" ht="15.75" customHeight="1" x14ac:dyDescent="0.2">
      <c r="T958" s="832"/>
    </row>
    <row r="959" spans="20:20" ht="15.75" customHeight="1" x14ac:dyDescent="0.2">
      <c r="T959" s="832"/>
    </row>
    <row r="960" spans="20:20" ht="15.75" customHeight="1" x14ac:dyDescent="0.2">
      <c r="T960" s="832"/>
    </row>
    <row r="961" spans="20:20" ht="15.75" customHeight="1" x14ac:dyDescent="0.2">
      <c r="T961" s="832"/>
    </row>
    <row r="962" spans="20:20" ht="15.75" customHeight="1" x14ac:dyDescent="0.2">
      <c r="T962" s="832"/>
    </row>
    <row r="963" spans="20:20" ht="15.75" customHeight="1" x14ac:dyDescent="0.2">
      <c r="T963" s="832"/>
    </row>
    <row r="964" spans="20:20" ht="15.75" customHeight="1" x14ac:dyDescent="0.2">
      <c r="T964" s="832"/>
    </row>
    <row r="965" spans="20:20" ht="15.75" customHeight="1" x14ac:dyDescent="0.2">
      <c r="T965" s="832"/>
    </row>
    <row r="966" spans="20:20" ht="15.75" customHeight="1" x14ac:dyDescent="0.2">
      <c r="T966" s="832"/>
    </row>
    <row r="967" spans="20:20" ht="15.75" customHeight="1" x14ac:dyDescent="0.2">
      <c r="T967" s="832"/>
    </row>
    <row r="968" spans="20:20" ht="15.75" customHeight="1" x14ac:dyDescent="0.2">
      <c r="T968" s="832"/>
    </row>
    <row r="969" spans="20:20" ht="15.75" customHeight="1" x14ac:dyDescent="0.2">
      <c r="T969" s="832"/>
    </row>
    <row r="970" spans="20:20" ht="15.75" customHeight="1" x14ac:dyDescent="0.2">
      <c r="T970" s="832"/>
    </row>
    <row r="971" spans="20:20" ht="15.75" customHeight="1" x14ac:dyDescent="0.2">
      <c r="T971" s="832"/>
    </row>
    <row r="972" spans="20:20" ht="15.75" customHeight="1" x14ac:dyDescent="0.2">
      <c r="T972" s="832"/>
    </row>
    <row r="973" spans="20:20" ht="15.75" customHeight="1" x14ac:dyDescent="0.2">
      <c r="T973" s="832"/>
    </row>
    <row r="974" spans="20:20" ht="15.75" customHeight="1" x14ac:dyDescent="0.2">
      <c r="T974" s="832"/>
    </row>
    <row r="975" spans="20:20" ht="15.75" customHeight="1" x14ac:dyDescent="0.2">
      <c r="T975" s="832"/>
    </row>
    <row r="976" spans="20:20" ht="15.75" customHeight="1" x14ac:dyDescent="0.2">
      <c r="T976" s="832"/>
    </row>
    <row r="977" spans="20:20" ht="15.75" customHeight="1" x14ac:dyDescent="0.2">
      <c r="T977" s="832"/>
    </row>
    <row r="978" spans="20:20" ht="15.75" customHeight="1" x14ac:dyDescent="0.2">
      <c r="T978" s="832"/>
    </row>
    <row r="979" spans="20:20" ht="15.75" customHeight="1" x14ac:dyDescent="0.2">
      <c r="T979" s="832"/>
    </row>
    <row r="980" spans="20:20" ht="15.75" customHeight="1" x14ac:dyDescent="0.2">
      <c r="T980" s="832"/>
    </row>
    <row r="981" spans="20:20" ht="15.75" customHeight="1" x14ac:dyDescent="0.2">
      <c r="T981" s="832"/>
    </row>
    <row r="982" spans="20:20" ht="15.75" customHeight="1" x14ac:dyDescent="0.2">
      <c r="T982" s="832"/>
    </row>
    <row r="983" spans="20:20" ht="15.75" customHeight="1" x14ac:dyDescent="0.2">
      <c r="T983" s="832"/>
    </row>
    <row r="984" spans="20:20" ht="15.75" customHeight="1" x14ac:dyDescent="0.2">
      <c r="T984" s="832"/>
    </row>
    <row r="985" spans="20:20" ht="15.75" customHeight="1" x14ac:dyDescent="0.2">
      <c r="T985" s="832"/>
    </row>
    <row r="986" spans="20:20" ht="15.75" customHeight="1" x14ac:dyDescent="0.2">
      <c r="T986" s="832"/>
    </row>
    <row r="987" spans="20:20" ht="15.75" customHeight="1" x14ac:dyDescent="0.2">
      <c r="T987" s="832"/>
    </row>
    <row r="988" spans="20:20" ht="15.75" customHeight="1" x14ac:dyDescent="0.2">
      <c r="T988" s="832"/>
    </row>
    <row r="989" spans="20:20" ht="15.75" customHeight="1" x14ac:dyDescent="0.2">
      <c r="T989" s="832"/>
    </row>
    <row r="990" spans="20:20" ht="15.75" customHeight="1" x14ac:dyDescent="0.2">
      <c r="T990" s="832"/>
    </row>
    <row r="991" spans="20:20" ht="15.75" customHeight="1" x14ac:dyDescent="0.2">
      <c r="T991" s="832"/>
    </row>
    <row r="992" spans="20:20" ht="15.75" customHeight="1" x14ac:dyDescent="0.2">
      <c r="T992" s="832"/>
    </row>
    <row r="993" spans="20:20" ht="15.75" customHeight="1" x14ac:dyDescent="0.2">
      <c r="T993" s="832"/>
    </row>
    <row r="994" spans="20:20" ht="15.75" customHeight="1" x14ac:dyDescent="0.2">
      <c r="T994" s="832"/>
    </row>
    <row r="995" spans="20:20" ht="15.75" customHeight="1" x14ac:dyDescent="0.2">
      <c r="T995" s="832"/>
    </row>
    <row r="996" spans="20:20" ht="15.75" customHeight="1" x14ac:dyDescent="0.2">
      <c r="T996" s="832"/>
    </row>
    <row r="997" spans="20:20" ht="15.75" customHeight="1" x14ac:dyDescent="0.2">
      <c r="T997" s="832"/>
    </row>
    <row r="998" spans="20:20" ht="15.75" customHeight="1" x14ac:dyDescent="0.2">
      <c r="T998" s="832"/>
    </row>
    <row r="999" spans="20:20" ht="15.75" customHeight="1" x14ac:dyDescent="0.2">
      <c r="T999" s="832"/>
    </row>
    <row r="1000" spans="20:20" ht="15.75" customHeight="1" x14ac:dyDescent="0.2">
      <c r="T1000" s="832"/>
    </row>
    <row r="1001" spans="20:20" ht="15.75" customHeight="1" x14ac:dyDescent="0.2">
      <c r="T1001" s="832"/>
    </row>
    <row r="1002" spans="20:20" ht="15.75" customHeight="1" x14ac:dyDescent="0.2">
      <c r="T1002" s="832"/>
    </row>
    <row r="1003" spans="20:20" ht="15.75" customHeight="1" x14ac:dyDescent="0.2">
      <c r="T1003" s="832"/>
    </row>
    <row r="1004" spans="20:20" ht="15.75" customHeight="1" x14ac:dyDescent="0.2">
      <c r="T1004" s="832"/>
    </row>
    <row r="1005" spans="20:20" ht="15.75" customHeight="1" x14ac:dyDescent="0.2">
      <c r="T1005" s="832"/>
    </row>
    <row r="1006" spans="20:20" ht="15.75" customHeight="1" x14ac:dyDescent="0.2">
      <c r="T1006" s="832"/>
    </row>
    <row r="1007" spans="20:20" ht="15.75" customHeight="1" x14ac:dyDescent="0.2">
      <c r="T1007" s="832"/>
    </row>
    <row r="1008" spans="20:20" ht="15.75" customHeight="1" x14ac:dyDescent="0.2">
      <c r="T1008" s="832"/>
    </row>
    <row r="1009" spans="20:20" ht="15.75" customHeight="1" x14ac:dyDescent="0.2">
      <c r="T1009" s="832"/>
    </row>
    <row r="1010" spans="20:20" ht="15.75" customHeight="1" x14ac:dyDescent="0.2">
      <c r="T1010" s="832"/>
    </row>
    <row r="1011" spans="20:20" ht="15.75" customHeight="1" x14ac:dyDescent="0.2">
      <c r="T1011" s="832"/>
    </row>
    <row r="1012" spans="20:20" ht="15.75" customHeight="1" x14ac:dyDescent="0.2">
      <c r="T1012" s="832"/>
    </row>
  </sheetData>
  <mergeCells count="43">
    <mergeCell ref="B27:B28"/>
    <mergeCell ref="C27:C28"/>
    <mergeCell ref="D27:D28"/>
    <mergeCell ref="B29:B30"/>
    <mergeCell ref="B2:R2"/>
    <mergeCell ref="B3:R3"/>
    <mergeCell ref="B5:B6"/>
    <mergeCell ref="C5:C6"/>
    <mergeCell ref="D5:D6"/>
    <mergeCell ref="C7:C8"/>
    <mergeCell ref="D7:D8"/>
    <mergeCell ref="B7:B8"/>
    <mergeCell ref="B9:B10"/>
    <mergeCell ref="C9:C10"/>
    <mergeCell ref="D9:D10"/>
    <mergeCell ref="B11:B12"/>
    <mergeCell ref="C11:C12"/>
    <mergeCell ref="D11:D12"/>
    <mergeCell ref="C17:C18"/>
    <mergeCell ref="D17:D18"/>
    <mergeCell ref="B13:B14"/>
    <mergeCell ref="C13:C14"/>
    <mergeCell ref="D13:D14"/>
    <mergeCell ref="B15:B16"/>
    <mergeCell ref="C15:C16"/>
    <mergeCell ref="D15:D16"/>
    <mergeCell ref="B17:B18"/>
    <mergeCell ref="B31:C31"/>
    <mergeCell ref="B32:C32"/>
    <mergeCell ref="C23:C24"/>
    <mergeCell ref="D23:D24"/>
    <mergeCell ref="B19:B20"/>
    <mergeCell ref="C19:C20"/>
    <mergeCell ref="D19:D20"/>
    <mergeCell ref="B21:B22"/>
    <mergeCell ref="C21:C22"/>
    <mergeCell ref="D21:D22"/>
    <mergeCell ref="B23:B24"/>
    <mergeCell ref="C29:C30"/>
    <mergeCell ref="D29:D30"/>
    <mergeCell ref="B25:B26"/>
    <mergeCell ref="C25:C26"/>
    <mergeCell ref="D25:D26"/>
  </mergeCells>
  <printOptions horizontalCentered="1" verticalCentered="1"/>
  <pageMargins left="0.39370078740157499" right="0.39370078740157499" top="0.39370078740157499" bottom="0.39370078740157499" header="0" footer="0"/>
  <pageSetup paperSize="9" fitToHeight="0" orientation="landscape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FF00"/>
  </sheetPr>
  <dimension ref="A1:AC1000"/>
  <sheetViews>
    <sheetView showGridLines="0" workbookViewId="0"/>
  </sheetViews>
  <sheetFormatPr defaultColWidth="12.7109375" defaultRowHeight="15" customHeight="1" x14ac:dyDescent="0.2"/>
  <cols>
    <col min="1" max="2" width="2.42578125" customWidth="1"/>
    <col min="3" max="3" width="8.7109375" customWidth="1"/>
    <col min="4" max="4" width="73.28515625" customWidth="1"/>
    <col min="5" max="5" width="12.28515625" customWidth="1"/>
    <col min="6" max="6" width="19.140625" customWidth="1"/>
    <col min="7" max="7" width="11.42578125" customWidth="1"/>
    <col min="8" max="8" width="12.140625" customWidth="1"/>
    <col min="9" max="10" width="13.7109375" customWidth="1"/>
    <col min="11" max="11" width="16.28515625" customWidth="1"/>
    <col min="12" max="12" width="15.7109375" customWidth="1"/>
    <col min="13" max="13" width="9.7109375" customWidth="1"/>
    <col min="14" max="14" width="10.7109375" customWidth="1"/>
    <col min="15" max="15" width="13.42578125" customWidth="1"/>
    <col min="16" max="16" width="13.7109375" customWidth="1"/>
    <col min="17" max="18" width="15.7109375" customWidth="1"/>
    <col min="19" max="19" width="18.28515625" customWidth="1"/>
    <col min="20" max="20" width="19.42578125" customWidth="1"/>
    <col min="21" max="21" width="9" customWidth="1"/>
    <col min="22" max="23" width="15.7109375" customWidth="1"/>
    <col min="24" max="29" width="75.7109375" customWidth="1"/>
  </cols>
  <sheetData>
    <row r="1" spans="1:29" ht="57.75" customHeight="1" x14ac:dyDescent="0.2">
      <c r="A1" s="1"/>
      <c r="B1" s="1"/>
      <c r="C1" s="1016"/>
      <c r="D1" s="888"/>
      <c r="E1" s="888"/>
      <c r="F1" s="888"/>
      <c r="G1" s="888"/>
      <c r="H1" s="888"/>
      <c r="I1" s="888"/>
      <c r="J1" s="888"/>
      <c r="K1" s="888"/>
      <c r="L1" s="888"/>
      <c r="M1" s="2"/>
      <c r="N1" s="833"/>
      <c r="O1" s="1017" t="s">
        <v>945</v>
      </c>
      <c r="P1" s="883"/>
      <c r="Q1" s="883"/>
      <c r="R1" s="885"/>
      <c r="S1" s="834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30.75" customHeight="1" x14ac:dyDescent="0.2">
      <c r="A2" s="835"/>
      <c r="B2" s="835"/>
      <c r="C2" s="1018" t="s">
        <v>0</v>
      </c>
      <c r="D2" s="883"/>
      <c r="E2" s="883"/>
      <c r="F2" s="883"/>
      <c r="G2" s="883"/>
      <c r="H2" s="883"/>
      <c r="I2" s="883"/>
      <c r="J2" s="883"/>
      <c r="K2" s="883"/>
      <c r="L2" s="885"/>
      <c r="M2" s="836" t="s">
        <v>946</v>
      </c>
      <c r="N2" s="837">
        <v>1.2350000000000001</v>
      </c>
      <c r="O2" s="1019" t="s">
        <v>947</v>
      </c>
      <c r="P2" s="885"/>
      <c r="Q2" s="1019" t="s">
        <v>947</v>
      </c>
      <c r="R2" s="885"/>
      <c r="S2" s="1012" t="s">
        <v>948</v>
      </c>
      <c r="T2" s="885"/>
      <c r="U2" s="835"/>
      <c r="V2" s="835"/>
      <c r="W2" s="835"/>
      <c r="X2" s="835"/>
      <c r="Y2" s="835"/>
      <c r="Z2" s="835"/>
      <c r="AA2" s="835"/>
      <c r="AB2" s="835"/>
      <c r="AC2" s="835"/>
    </row>
    <row r="3" spans="1:29" ht="30.75" customHeight="1" x14ac:dyDescent="0.2">
      <c r="A3" s="835"/>
      <c r="B3" s="835"/>
      <c r="C3" s="838" t="s">
        <v>1</v>
      </c>
      <c r="D3" s="838" t="s">
        <v>2</v>
      </c>
      <c r="E3" s="838" t="s">
        <v>3</v>
      </c>
      <c r="F3" s="838" t="s">
        <v>4</v>
      </c>
      <c r="G3" s="838" t="s">
        <v>5</v>
      </c>
      <c r="H3" s="838" t="s">
        <v>6</v>
      </c>
      <c r="I3" s="838" t="s">
        <v>949</v>
      </c>
      <c r="J3" s="839" t="s">
        <v>950</v>
      </c>
      <c r="K3" s="839" t="s">
        <v>8</v>
      </c>
      <c r="L3" s="839" t="s">
        <v>9</v>
      </c>
      <c r="M3" s="836" t="s">
        <v>951</v>
      </c>
      <c r="N3" s="837">
        <v>1.2989999999999999</v>
      </c>
      <c r="O3" s="840" t="s">
        <v>952</v>
      </c>
      <c r="P3" s="841" t="s">
        <v>953</v>
      </c>
      <c r="Q3" s="840" t="s">
        <v>952</v>
      </c>
      <c r="R3" s="841" t="s">
        <v>953</v>
      </c>
      <c r="S3" s="842" t="s">
        <v>954</v>
      </c>
      <c r="T3" s="843" t="s">
        <v>955</v>
      </c>
      <c r="V3" s="835"/>
      <c r="W3" s="835"/>
      <c r="X3" s="835"/>
      <c r="Y3" s="835"/>
      <c r="Z3" s="835"/>
      <c r="AA3" s="835"/>
      <c r="AB3" s="835"/>
      <c r="AC3" s="835"/>
    </row>
    <row r="4" spans="1:29" ht="30" customHeight="1" x14ac:dyDescent="0.2">
      <c r="A4" s="835"/>
      <c r="B4" s="835"/>
      <c r="C4" s="844" t="s">
        <v>956</v>
      </c>
      <c r="D4" s="845" t="s">
        <v>957</v>
      </c>
      <c r="E4" s="846" t="s">
        <v>514</v>
      </c>
      <c r="F4" s="847" t="s">
        <v>851</v>
      </c>
      <c r="G4" s="820">
        <f>Produtividade!M26</f>
        <v>221.58333333333334</v>
      </c>
      <c r="H4" s="820">
        <f t="shared" ref="H4:H10" si="0">G4*12</f>
        <v>2659</v>
      </c>
      <c r="I4" s="848">
        <f t="shared" ref="I4:I6" si="1">TRUNC(P4,2)</f>
        <v>249.48</v>
      </c>
      <c r="J4" s="849">
        <f t="shared" ref="J4:J10" si="2">TRUNC(I4*$N$3,2)</f>
        <v>324.07</v>
      </c>
      <c r="K4" s="850">
        <f t="shared" ref="K4:K10" si="3">TRUNC(J4*G4,2)</f>
        <v>71808.509999999995</v>
      </c>
      <c r="L4" s="851">
        <f t="shared" ref="L4:L10" si="4">TRUNC(K4*12,2)</f>
        <v>861702.12</v>
      </c>
      <c r="M4" s="852" t="e">
        <f t="shared" ref="M4:M11" si="5">L4/$L$12</f>
        <v>#REF!</v>
      </c>
      <c r="O4" s="853">
        <v>247.08</v>
      </c>
      <c r="P4" s="853">
        <v>249.48</v>
      </c>
      <c r="Q4" s="853">
        <v>92.52</v>
      </c>
      <c r="R4" s="853">
        <v>94.92</v>
      </c>
      <c r="S4" s="854" t="s">
        <v>958</v>
      </c>
      <c r="T4" s="843" t="s">
        <v>959</v>
      </c>
      <c r="V4" s="855"/>
      <c r="W4" s="855"/>
      <c r="X4" s="835"/>
      <c r="Y4" s="835"/>
      <c r="Z4" s="835"/>
      <c r="AA4" s="835"/>
      <c r="AB4" s="835"/>
      <c r="AC4" s="835"/>
    </row>
    <row r="5" spans="1:29" ht="30" customHeight="1" x14ac:dyDescent="0.2">
      <c r="A5" s="835"/>
      <c r="B5" s="835"/>
      <c r="C5" s="844" t="s">
        <v>960</v>
      </c>
      <c r="D5" s="845" t="s">
        <v>961</v>
      </c>
      <c r="E5" s="846" t="s">
        <v>514</v>
      </c>
      <c r="F5" s="856" t="s">
        <v>962</v>
      </c>
      <c r="G5" s="857">
        <f>Produtividade!M27</f>
        <v>279</v>
      </c>
      <c r="H5" s="820">
        <f t="shared" si="0"/>
        <v>3348</v>
      </c>
      <c r="I5" s="848">
        <f t="shared" si="1"/>
        <v>133.05000000000001</v>
      </c>
      <c r="J5" s="849">
        <f t="shared" si="2"/>
        <v>172.83</v>
      </c>
      <c r="K5" s="850">
        <f t="shared" si="3"/>
        <v>48219.57</v>
      </c>
      <c r="L5" s="851">
        <f t="shared" si="4"/>
        <v>578634.84</v>
      </c>
      <c r="M5" s="852" t="e">
        <f t="shared" si="5"/>
        <v>#REF!</v>
      </c>
      <c r="N5" s="858"/>
      <c r="O5" s="853">
        <v>130.65</v>
      </c>
      <c r="P5" s="853">
        <v>133.05000000000001</v>
      </c>
      <c r="Q5" s="853">
        <v>57.9</v>
      </c>
      <c r="R5" s="853">
        <v>60.3</v>
      </c>
      <c r="S5" s="856" t="s">
        <v>963</v>
      </c>
      <c r="T5" s="843" t="s">
        <v>964</v>
      </c>
      <c r="V5" s="859"/>
      <c r="W5" s="860"/>
      <c r="X5" s="835"/>
      <c r="Y5" s="835"/>
      <c r="Z5" s="835"/>
      <c r="AA5" s="835"/>
      <c r="AB5" s="835"/>
      <c r="AC5" s="835"/>
    </row>
    <row r="6" spans="1:29" ht="30" customHeight="1" x14ac:dyDescent="0.2">
      <c r="A6" s="835"/>
      <c r="B6" s="835"/>
      <c r="C6" s="844" t="s">
        <v>965</v>
      </c>
      <c r="D6" s="845" t="s">
        <v>966</v>
      </c>
      <c r="E6" s="846" t="s">
        <v>514</v>
      </c>
      <c r="F6" s="856" t="s">
        <v>967</v>
      </c>
      <c r="G6" s="857">
        <f>Produtividade!M28</f>
        <v>105.33333333333333</v>
      </c>
      <c r="H6" s="820">
        <f t="shared" si="0"/>
        <v>1264</v>
      </c>
      <c r="I6" s="848">
        <f t="shared" si="1"/>
        <v>131.06</v>
      </c>
      <c r="J6" s="849">
        <f t="shared" si="2"/>
        <v>170.24</v>
      </c>
      <c r="K6" s="850">
        <f t="shared" si="3"/>
        <v>17931.939999999999</v>
      </c>
      <c r="L6" s="851">
        <f t="shared" si="4"/>
        <v>215183.28</v>
      </c>
      <c r="M6" s="861" t="e">
        <f t="shared" si="5"/>
        <v>#REF!</v>
      </c>
      <c r="N6" s="862"/>
      <c r="O6" s="853">
        <v>128.86000000000001</v>
      </c>
      <c r="P6" s="853">
        <v>131.06</v>
      </c>
      <c r="Q6" s="853">
        <v>56.25</v>
      </c>
      <c r="R6" s="853">
        <v>58.45</v>
      </c>
      <c r="S6" s="856" t="s">
        <v>968</v>
      </c>
      <c r="T6" s="843" t="s">
        <v>969</v>
      </c>
      <c r="V6" s="859"/>
      <c r="W6" s="863"/>
      <c r="X6" s="835"/>
      <c r="Y6" s="835"/>
      <c r="Z6" s="835"/>
      <c r="AA6" s="835"/>
      <c r="AB6" s="835"/>
      <c r="AC6" s="835"/>
    </row>
    <row r="7" spans="1:29" ht="30" customHeight="1" x14ac:dyDescent="0.2">
      <c r="A7" s="835"/>
      <c r="B7" s="835"/>
      <c r="C7" s="844" t="s">
        <v>970</v>
      </c>
      <c r="D7" s="845" t="s">
        <v>971</v>
      </c>
      <c r="E7" s="846" t="s">
        <v>972</v>
      </c>
      <c r="F7" s="856" t="s">
        <v>973</v>
      </c>
      <c r="G7" s="857" t="e">
        <f t="shared" ref="G7:G9" si="6">#REF!</f>
        <v>#REF!</v>
      </c>
      <c r="H7" s="864" t="e">
        <f t="shared" si="0"/>
        <v>#REF!</v>
      </c>
      <c r="I7" s="865" t="e">
        <f>#REF!</f>
        <v>#REF!</v>
      </c>
      <c r="J7" s="849" t="e">
        <f t="shared" si="2"/>
        <v>#REF!</v>
      </c>
      <c r="K7" s="850" t="e">
        <f t="shared" si="3"/>
        <v>#REF!</v>
      </c>
      <c r="L7" s="851" t="e">
        <f t="shared" si="4"/>
        <v>#REF!</v>
      </c>
      <c r="M7" s="852" t="e">
        <f t="shared" si="5"/>
        <v>#REF!</v>
      </c>
      <c r="N7" s="862"/>
      <c r="O7" s="853">
        <v>202.54</v>
      </c>
      <c r="P7" s="853">
        <v>204.87</v>
      </c>
      <c r="Q7" s="853">
        <v>60.85</v>
      </c>
      <c r="R7" s="853">
        <v>63.18</v>
      </c>
      <c r="S7" s="856" t="s">
        <v>974</v>
      </c>
      <c r="T7" s="843" t="s">
        <v>975</v>
      </c>
      <c r="V7" s="859"/>
      <c r="W7" s="863"/>
      <c r="X7" s="835"/>
      <c r="Y7" s="835"/>
      <c r="Z7" s="835"/>
      <c r="AA7" s="835"/>
      <c r="AB7" s="835"/>
      <c r="AC7" s="835"/>
    </row>
    <row r="8" spans="1:29" ht="30" customHeight="1" x14ac:dyDescent="0.2">
      <c r="A8" s="835"/>
      <c r="B8" s="835"/>
      <c r="C8" s="844" t="s">
        <v>976</v>
      </c>
      <c r="D8" s="845" t="s">
        <v>977</v>
      </c>
      <c r="E8" s="866" t="s">
        <v>50</v>
      </c>
      <c r="F8" s="856" t="s">
        <v>978</v>
      </c>
      <c r="G8" s="857" t="e">
        <f t="shared" si="6"/>
        <v>#REF!</v>
      </c>
      <c r="H8" s="820" t="e">
        <f t="shared" si="0"/>
        <v>#REF!</v>
      </c>
      <c r="I8" s="867">
        <f>TRUNC('7. Comp 5. Limpeza do Rio'!J252,2)</f>
        <v>7.69</v>
      </c>
      <c r="J8" s="849">
        <f t="shared" si="2"/>
        <v>9.98</v>
      </c>
      <c r="K8" s="850" t="e">
        <f t="shared" si="3"/>
        <v>#REF!</v>
      </c>
      <c r="L8" s="851" t="e">
        <f t="shared" si="4"/>
        <v>#REF!</v>
      </c>
      <c r="M8" s="852" t="e">
        <f t="shared" si="5"/>
        <v>#REF!</v>
      </c>
      <c r="N8" s="862"/>
      <c r="O8" s="1013" t="s">
        <v>178</v>
      </c>
      <c r="P8" s="885"/>
      <c r="Q8" s="1013" t="s">
        <v>179</v>
      </c>
      <c r="R8" s="885"/>
      <c r="S8" s="868"/>
      <c r="T8" s="859"/>
      <c r="U8" s="859"/>
      <c r="V8" s="859"/>
      <c r="W8" s="863"/>
      <c r="X8" s="835"/>
      <c r="Y8" s="835"/>
      <c r="Z8" s="835"/>
      <c r="AA8" s="835"/>
      <c r="AB8" s="835"/>
      <c r="AC8" s="835"/>
    </row>
    <row r="9" spans="1:29" ht="30" customHeight="1" x14ac:dyDescent="0.2">
      <c r="A9" s="835"/>
      <c r="B9" s="835"/>
      <c r="C9" s="844" t="s">
        <v>979</v>
      </c>
      <c r="D9" s="845" t="s">
        <v>980</v>
      </c>
      <c r="E9" s="866" t="s">
        <v>24</v>
      </c>
      <c r="F9" s="856" t="s">
        <v>981</v>
      </c>
      <c r="G9" s="857" t="e">
        <f t="shared" si="6"/>
        <v>#REF!</v>
      </c>
      <c r="H9" s="820" t="e">
        <f t="shared" si="0"/>
        <v>#REF!</v>
      </c>
      <c r="I9" s="867">
        <f>TRUNC('8. Comp 6. Remoção de Plantas A'!J149,2)</f>
        <v>1.72</v>
      </c>
      <c r="J9" s="849">
        <f t="shared" si="2"/>
        <v>2.23</v>
      </c>
      <c r="K9" s="850" t="e">
        <f t="shared" si="3"/>
        <v>#REF!</v>
      </c>
      <c r="L9" s="851" t="e">
        <f t="shared" si="4"/>
        <v>#REF!</v>
      </c>
      <c r="M9" s="852" t="e">
        <f t="shared" si="5"/>
        <v>#REF!</v>
      </c>
      <c r="N9" s="862"/>
      <c r="O9" s="869"/>
      <c r="P9" s="869"/>
      <c r="Q9" s="835"/>
      <c r="R9" s="835"/>
      <c r="S9" s="868"/>
      <c r="T9" s="859"/>
      <c r="U9" s="859"/>
      <c r="V9" s="859"/>
      <c r="W9" s="863"/>
      <c r="X9" s="835"/>
      <c r="Y9" s="835"/>
      <c r="Z9" s="835"/>
      <c r="AA9" s="835"/>
      <c r="AB9" s="835"/>
      <c r="AC9" s="835"/>
    </row>
    <row r="10" spans="1:29" ht="30" customHeight="1" x14ac:dyDescent="0.2">
      <c r="A10" s="835"/>
      <c r="B10" s="835"/>
      <c r="C10" s="844" t="s">
        <v>982</v>
      </c>
      <c r="D10" s="845" t="s">
        <v>983</v>
      </c>
      <c r="E10" s="866" t="s">
        <v>50</v>
      </c>
      <c r="F10" s="856" t="s">
        <v>984</v>
      </c>
      <c r="G10" s="857" t="e">
        <f>'[16]Comp 10'!C27</f>
        <v>#REF!</v>
      </c>
      <c r="H10" s="820" t="e">
        <f t="shared" si="0"/>
        <v>#REF!</v>
      </c>
      <c r="I10" s="867" t="e">
        <f>TRUNC('[16]Comp 10'!J147,2)</f>
        <v>#REF!</v>
      </c>
      <c r="J10" s="849" t="e">
        <f t="shared" si="2"/>
        <v>#REF!</v>
      </c>
      <c r="K10" s="850" t="e">
        <f t="shared" si="3"/>
        <v>#REF!</v>
      </c>
      <c r="L10" s="851" t="e">
        <f t="shared" si="4"/>
        <v>#REF!</v>
      </c>
      <c r="M10" s="852" t="e">
        <f t="shared" si="5"/>
        <v>#REF!</v>
      </c>
      <c r="N10" s="862"/>
      <c r="O10" s="869"/>
      <c r="P10" s="869"/>
      <c r="Q10" s="859"/>
      <c r="R10" s="870"/>
      <c r="S10" s="868"/>
      <c r="T10" s="859"/>
      <c r="U10" s="859"/>
      <c r="V10" s="859"/>
      <c r="W10" s="863"/>
      <c r="X10" s="835"/>
      <c r="Y10" s="835"/>
      <c r="Z10" s="835"/>
      <c r="AA10" s="835"/>
      <c r="AB10" s="835"/>
      <c r="AC10" s="835"/>
    </row>
    <row r="11" spans="1:29" ht="24.75" customHeight="1" x14ac:dyDescent="0.2">
      <c r="A11" s="835"/>
      <c r="B11" s="835"/>
      <c r="C11" s="1014" t="s">
        <v>985</v>
      </c>
      <c r="D11" s="883"/>
      <c r="E11" s="883"/>
      <c r="F11" s="883"/>
      <c r="G11" s="883"/>
      <c r="H11" s="883"/>
      <c r="I11" s="885"/>
      <c r="J11" s="871"/>
      <c r="K11" s="828" t="e">
        <f t="shared" ref="K11:L11" si="7">SUM(K4:K10)</f>
        <v>#REF!</v>
      </c>
      <c r="L11" s="829" t="e">
        <f t="shared" si="7"/>
        <v>#REF!</v>
      </c>
      <c r="M11" s="872" t="e">
        <f t="shared" si="5"/>
        <v>#REF!</v>
      </c>
      <c r="N11" s="862"/>
      <c r="O11" s="873"/>
      <c r="P11" s="868"/>
      <c r="Q11" s="868"/>
      <c r="R11" s="868"/>
      <c r="S11" s="868"/>
      <c r="T11" s="835"/>
      <c r="U11" s="835"/>
      <c r="V11" s="835"/>
      <c r="W11" s="835"/>
      <c r="X11" s="835"/>
      <c r="Y11" s="835"/>
      <c r="Z11" s="835"/>
      <c r="AA11" s="835"/>
      <c r="AB11" s="835"/>
      <c r="AC11" s="835"/>
    </row>
    <row r="12" spans="1:29" ht="24.75" customHeight="1" x14ac:dyDescent="0.2">
      <c r="A12" s="835"/>
      <c r="B12" s="835"/>
      <c r="C12" s="1014" t="s">
        <v>32</v>
      </c>
      <c r="D12" s="883"/>
      <c r="E12" s="883"/>
      <c r="F12" s="883"/>
      <c r="G12" s="883"/>
      <c r="H12" s="883"/>
      <c r="I12" s="883"/>
      <c r="J12" s="883"/>
      <c r="K12" s="885"/>
      <c r="L12" s="829" t="e">
        <f>L11*1</f>
        <v>#REF!</v>
      </c>
      <c r="M12" s="872"/>
      <c r="N12" s="862"/>
      <c r="O12" s="868"/>
      <c r="P12" s="868"/>
      <c r="Q12" s="868"/>
      <c r="R12" s="868"/>
      <c r="S12" s="868"/>
      <c r="T12" s="835"/>
      <c r="U12" s="835"/>
      <c r="V12" s="835"/>
      <c r="W12" s="835"/>
      <c r="X12" s="835"/>
      <c r="Y12" s="835"/>
      <c r="Z12" s="835"/>
      <c r="AA12" s="835"/>
      <c r="AB12" s="835"/>
      <c r="AC12" s="835"/>
    </row>
    <row r="13" spans="1:29" ht="4.5" customHeight="1" x14ac:dyDescent="0.2">
      <c r="A13" s="1"/>
      <c r="B13" s="1"/>
      <c r="C13" s="35"/>
      <c r="D13" s="36"/>
      <c r="E13" s="35"/>
      <c r="F13" s="35"/>
      <c r="G13" s="742"/>
      <c r="H13" s="742"/>
      <c r="I13" s="742"/>
      <c r="J13" s="742"/>
      <c r="K13" s="35"/>
      <c r="L13" s="35"/>
      <c r="M13" s="2"/>
      <c r="N13" s="833"/>
      <c r="O13" s="834"/>
      <c r="P13" s="834"/>
      <c r="Q13" s="834"/>
      <c r="R13" s="834"/>
      <c r="S13" s="834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">
      <c r="A14" s="1"/>
      <c r="B14" s="1"/>
      <c r="C14" s="35"/>
      <c r="D14" s="36"/>
      <c r="E14" s="35"/>
      <c r="F14" s="35"/>
      <c r="G14" s="742"/>
      <c r="H14" s="742"/>
      <c r="I14" s="742"/>
      <c r="J14" s="742"/>
      <c r="K14" s="35"/>
      <c r="L14" s="35"/>
      <c r="M14" s="2"/>
      <c r="N14" s="1015"/>
      <c r="O14" s="935"/>
      <c r="P14" s="834"/>
      <c r="Q14" s="834"/>
      <c r="R14" s="834"/>
      <c r="S14" s="834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24.75" customHeight="1" x14ac:dyDescent="0.2">
      <c r="A15" s="1"/>
      <c r="B15" s="1"/>
      <c r="C15" s="35"/>
      <c r="D15" s="36"/>
      <c r="E15" s="35"/>
      <c r="F15" s="35"/>
      <c r="G15" s="742"/>
      <c r="H15" s="742"/>
      <c r="I15" s="847" t="s">
        <v>986</v>
      </c>
      <c r="J15" s="847"/>
      <c r="K15" s="874">
        <v>0.14249999999999999</v>
      </c>
      <c r="L15" s="875"/>
      <c r="M15" s="2"/>
      <c r="N15" s="862"/>
      <c r="O15" s="875"/>
      <c r="P15" s="834"/>
      <c r="Q15" s="834"/>
      <c r="R15" s="834"/>
      <c r="S15" s="834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24.75" customHeight="1" x14ac:dyDescent="0.2">
      <c r="A16" s="1"/>
      <c r="B16" s="1"/>
      <c r="C16" s="1"/>
      <c r="D16" s="41"/>
      <c r="E16" s="1"/>
      <c r="F16" s="1"/>
      <c r="G16" s="707"/>
      <c r="H16" s="707"/>
      <c r="I16" s="876" t="s">
        <v>490</v>
      </c>
      <c r="J16" s="876"/>
      <c r="K16" s="877">
        <f>+'ADM - LOCAL'!J75</f>
        <v>4.6434248054014624E-2</v>
      </c>
      <c r="L16" s="878"/>
      <c r="M16" s="2"/>
      <c r="N16" s="862"/>
      <c r="O16" s="875"/>
      <c r="P16" s="834"/>
      <c r="Q16" s="834"/>
      <c r="R16" s="834"/>
      <c r="S16" s="834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24.75" customHeight="1" x14ac:dyDescent="0.2">
      <c r="A17" s="1"/>
      <c r="B17" s="1"/>
      <c r="C17" s="1"/>
      <c r="D17" s="41"/>
      <c r="E17" s="1"/>
      <c r="F17" s="1"/>
      <c r="G17" s="707"/>
      <c r="H17" s="707"/>
      <c r="I17" s="707"/>
      <c r="J17" s="707"/>
      <c r="K17" s="1"/>
      <c r="L17" s="1"/>
      <c r="M17" s="2"/>
      <c r="N17" s="833"/>
      <c r="O17" s="834"/>
      <c r="P17" s="834"/>
      <c r="Q17" s="834"/>
      <c r="R17" s="834"/>
      <c r="S17" s="834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24.75" customHeight="1" x14ac:dyDescent="0.2">
      <c r="A18" s="1"/>
      <c r="B18" s="1"/>
      <c r="C18" s="1"/>
      <c r="D18" s="41"/>
      <c r="E18" s="1"/>
      <c r="F18" s="1"/>
      <c r="G18" s="707"/>
      <c r="H18" s="707"/>
      <c r="I18" s="707"/>
      <c r="J18" s="707"/>
      <c r="K18" s="1"/>
      <c r="L18" s="1"/>
      <c r="M18" s="2"/>
      <c r="N18" s="833"/>
      <c r="O18" s="834"/>
      <c r="P18" s="834"/>
      <c r="Q18" s="834"/>
      <c r="R18" s="834"/>
      <c r="S18" s="834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24.75" customHeight="1" x14ac:dyDescent="0.2">
      <c r="A19" s="1"/>
      <c r="B19" s="1"/>
      <c r="C19" s="1"/>
      <c r="D19" s="41"/>
      <c r="E19" s="1"/>
      <c r="F19" s="1"/>
      <c r="G19" s="879"/>
      <c r="H19" s="707"/>
      <c r="I19" s="707"/>
      <c r="J19" s="707"/>
      <c r="K19" s="1"/>
      <c r="L19" s="1"/>
      <c r="M19" s="2"/>
      <c r="N19" s="833"/>
      <c r="O19" s="834"/>
      <c r="P19" s="834"/>
      <c r="Q19" s="834"/>
      <c r="R19" s="834"/>
      <c r="S19" s="834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24.75" customHeight="1" x14ac:dyDescent="0.2">
      <c r="A20" s="1"/>
      <c r="B20" s="1"/>
      <c r="C20" s="1"/>
      <c r="D20" s="41"/>
      <c r="E20" s="1"/>
      <c r="F20" s="1"/>
      <c r="G20" s="707"/>
      <c r="H20" s="707"/>
      <c r="I20" s="707"/>
      <c r="J20" s="707"/>
      <c r="K20" s="1"/>
      <c r="L20" s="1"/>
      <c r="M20" s="2"/>
      <c r="N20" s="833"/>
      <c r="O20" s="834"/>
      <c r="P20" s="834"/>
      <c r="Q20" s="834"/>
      <c r="R20" s="834"/>
      <c r="S20" s="834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24.75" customHeight="1" x14ac:dyDescent="0.2">
      <c r="A21" s="1"/>
      <c r="B21" s="1"/>
      <c r="C21" s="1"/>
      <c r="D21" s="41"/>
      <c r="E21" s="1"/>
      <c r="F21" s="1"/>
      <c r="G21" s="707"/>
      <c r="H21" s="707"/>
      <c r="I21" s="707"/>
      <c r="J21" s="707"/>
      <c r="K21" s="1"/>
      <c r="L21" s="1"/>
      <c r="M21" s="2"/>
      <c r="N21" s="833"/>
      <c r="O21" s="834"/>
      <c r="P21" s="834"/>
      <c r="Q21" s="834"/>
      <c r="R21" s="834"/>
      <c r="S21" s="834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24.75" customHeight="1" x14ac:dyDescent="0.2">
      <c r="A22" s="1"/>
      <c r="B22" s="1"/>
      <c r="C22" s="1"/>
      <c r="D22" s="41"/>
      <c r="E22" s="1"/>
      <c r="F22" s="1"/>
      <c r="G22" s="707"/>
      <c r="H22" s="707"/>
      <c r="I22" s="707"/>
      <c r="J22" s="707"/>
      <c r="K22" s="1"/>
      <c r="L22" s="1"/>
      <c r="M22" s="2"/>
      <c r="N22" s="833"/>
      <c r="O22" s="834"/>
      <c r="P22" s="834"/>
      <c r="Q22" s="834"/>
      <c r="R22" s="834"/>
      <c r="S22" s="834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24.75" customHeight="1" x14ac:dyDescent="0.2">
      <c r="A23" s="1"/>
      <c r="B23" s="1"/>
      <c r="C23" s="1"/>
      <c r="D23" s="41"/>
      <c r="E23" s="1"/>
      <c r="F23" s="1"/>
      <c r="G23" s="707"/>
      <c r="H23" s="707"/>
      <c r="I23" s="707"/>
      <c r="J23" s="707"/>
      <c r="K23" s="1"/>
      <c r="L23" s="1"/>
      <c r="M23" s="2"/>
      <c r="N23" s="833"/>
      <c r="O23" s="834"/>
      <c r="P23" s="834"/>
      <c r="Q23" s="834"/>
      <c r="R23" s="834"/>
      <c r="S23" s="834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24.75" customHeight="1" x14ac:dyDescent="0.2">
      <c r="A24" s="1"/>
      <c r="B24" s="1"/>
      <c r="C24" s="1"/>
      <c r="D24" s="41"/>
      <c r="E24" s="1"/>
      <c r="F24" s="1"/>
      <c r="G24" s="707"/>
      <c r="H24" s="707"/>
      <c r="I24" s="707"/>
      <c r="J24" s="707"/>
      <c r="K24" s="1"/>
      <c r="L24" s="1"/>
      <c r="M24" s="2"/>
      <c r="N24" s="833"/>
      <c r="O24" s="834"/>
      <c r="P24" s="834"/>
      <c r="Q24" s="834"/>
      <c r="R24" s="834"/>
      <c r="S24" s="834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24.75" customHeight="1" x14ac:dyDescent="0.2">
      <c r="A25" s="1"/>
      <c r="B25" s="1"/>
      <c r="C25" s="1"/>
      <c r="D25" s="41"/>
      <c r="E25" s="1"/>
      <c r="F25" s="1"/>
      <c r="G25" s="707"/>
      <c r="H25" s="707"/>
      <c r="I25" s="707"/>
      <c r="J25" s="707"/>
      <c r="K25" s="1"/>
      <c r="L25" s="1"/>
      <c r="M25" s="2"/>
      <c r="N25" s="833"/>
      <c r="O25" s="834"/>
      <c r="P25" s="834"/>
      <c r="Q25" s="834"/>
      <c r="R25" s="834"/>
      <c r="S25" s="834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49.5" customHeight="1" x14ac:dyDescent="0.2">
      <c r="A26" s="1"/>
      <c r="B26" s="1"/>
      <c r="C26" s="1"/>
      <c r="D26" s="41"/>
      <c r="E26" s="1"/>
      <c r="F26" s="1"/>
      <c r="G26" s="707"/>
      <c r="H26" s="707"/>
      <c r="I26" s="707"/>
      <c r="J26" s="707"/>
      <c r="K26" s="1"/>
      <c r="L26" s="1"/>
      <c r="M26" s="2"/>
      <c r="N26" s="833"/>
      <c r="O26" s="834"/>
      <c r="P26" s="834"/>
      <c r="Q26" s="834"/>
      <c r="R26" s="834"/>
      <c r="S26" s="834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49.5" customHeight="1" x14ac:dyDescent="0.2">
      <c r="A27" s="1"/>
      <c r="B27" s="1"/>
      <c r="C27" s="1"/>
      <c r="D27" s="41"/>
      <c r="E27" s="1"/>
      <c r="F27" s="1"/>
      <c r="G27" s="707"/>
      <c r="H27" s="707"/>
      <c r="I27" s="707"/>
      <c r="J27" s="707"/>
      <c r="K27" s="1"/>
      <c r="L27" s="1"/>
      <c r="M27" s="2"/>
      <c r="N27" s="833"/>
      <c r="O27" s="834"/>
      <c r="P27" s="834"/>
      <c r="Q27" s="834"/>
      <c r="R27" s="834"/>
      <c r="S27" s="834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49.5" customHeight="1" x14ac:dyDescent="0.2">
      <c r="A28" s="1"/>
      <c r="B28" s="1"/>
      <c r="C28" s="1"/>
      <c r="D28" s="41"/>
      <c r="E28" s="1"/>
      <c r="F28" s="1"/>
      <c r="G28" s="707"/>
      <c r="H28" s="707"/>
      <c r="I28" s="707"/>
      <c r="J28" s="707"/>
      <c r="K28" s="1"/>
      <c r="L28" s="1"/>
      <c r="M28" s="2"/>
      <c r="N28" s="833"/>
      <c r="O28" s="834"/>
      <c r="P28" s="834"/>
      <c r="Q28" s="834"/>
      <c r="R28" s="834"/>
      <c r="S28" s="834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49.5" customHeight="1" x14ac:dyDescent="0.2">
      <c r="A29" s="1"/>
      <c r="B29" s="1"/>
      <c r="C29" s="1"/>
      <c r="D29" s="41"/>
      <c r="E29" s="1"/>
      <c r="F29" s="1"/>
      <c r="G29" s="707"/>
      <c r="H29" s="707"/>
      <c r="I29" s="707"/>
      <c r="J29" s="707"/>
      <c r="K29" s="1"/>
      <c r="L29" s="1"/>
      <c r="M29" s="2"/>
      <c r="N29" s="833"/>
      <c r="O29" s="834"/>
      <c r="P29" s="834"/>
      <c r="Q29" s="834"/>
      <c r="R29" s="834"/>
      <c r="S29" s="834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49.5" customHeight="1" x14ac:dyDescent="0.2">
      <c r="A30" s="1"/>
      <c r="B30" s="1"/>
      <c r="C30" s="1"/>
      <c r="D30" s="41"/>
      <c r="E30" s="1"/>
      <c r="F30" s="1"/>
      <c r="G30" s="707"/>
      <c r="H30" s="707"/>
      <c r="I30" s="707"/>
      <c r="J30" s="707"/>
      <c r="K30" s="1"/>
      <c r="L30" s="1"/>
      <c r="M30" s="2"/>
      <c r="N30" s="833"/>
      <c r="O30" s="834"/>
      <c r="P30" s="834"/>
      <c r="Q30" s="834"/>
      <c r="R30" s="834"/>
      <c r="S30" s="834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49.5" customHeight="1" x14ac:dyDescent="0.2">
      <c r="A31" s="1"/>
      <c r="B31" s="1"/>
      <c r="C31" s="1"/>
      <c r="D31" s="41"/>
      <c r="E31" s="1"/>
      <c r="F31" s="1"/>
      <c r="G31" s="707"/>
      <c r="H31" s="707"/>
      <c r="I31" s="707"/>
      <c r="J31" s="707"/>
      <c r="K31" s="1"/>
      <c r="L31" s="1"/>
      <c r="M31" s="2"/>
      <c r="N31" s="833"/>
      <c r="O31" s="834"/>
      <c r="P31" s="834"/>
      <c r="Q31" s="834"/>
      <c r="R31" s="834"/>
      <c r="S31" s="834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49.5" customHeight="1" x14ac:dyDescent="0.2">
      <c r="A32" s="1"/>
      <c r="B32" s="1"/>
      <c r="C32" s="1"/>
      <c r="D32" s="41"/>
      <c r="E32" s="1"/>
      <c r="F32" s="1"/>
      <c r="G32" s="707"/>
      <c r="H32" s="707"/>
      <c r="I32" s="707"/>
      <c r="J32" s="707"/>
      <c r="K32" s="1"/>
      <c r="L32" s="1"/>
      <c r="M32" s="2"/>
      <c r="N32" s="833"/>
      <c r="O32" s="834"/>
      <c r="P32" s="834"/>
      <c r="Q32" s="834"/>
      <c r="R32" s="834"/>
      <c r="S32" s="834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49.5" customHeight="1" x14ac:dyDescent="0.2">
      <c r="A33" s="1"/>
      <c r="B33" s="1"/>
      <c r="C33" s="1"/>
      <c r="D33" s="41"/>
      <c r="E33" s="1"/>
      <c r="F33" s="1"/>
      <c r="G33" s="707"/>
      <c r="H33" s="707"/>
      <c r="I33" s="707"/>
      <c r="J33" s="707"/>
      <c r="K33" s="1"/>
      <c r="L33" s="1"/>
      <c r="M33" s="2"/>
      <c r="N33" s="833"/>
      <c r="O33" s="834"/>
      <c r="P33" s="834"/>
      <c r="Q33" s="834"/>
      <c r="R33" s="834"/>
      <c r="S33" s="834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49.5" customHeight="1" x14ac:dyDescent="0.2">
      <c r="A34" s="1"/>
      <c r="B34" s="1"/>
      <c r="C34" s="1"/>
      <c r="D34" s="41"/>
      <c r="E34" s="1"/>
      <c r="F34" s="1"/>
      <c r="G34" s="707"/>
      <c r="H34" s="707"/>
      <c r="I34" s="707"/>
      <c r="J34" s="707"/>
      <c r="K34" s="1"/>
      <c r="L34" s="1"/>
      <c r="M34" s="2"/>
      <c r="N34" s="833"/>
      <c r="O34" s="834"/>
      <c r="P34" s="834"/>
      <c r="Q34" s="834"/>
      <c r="R34" s="834"/>
      <c r="S34" s="834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49.5" customHeight="1" x14ac:dyDescent="0.2">
      <c r="A35" s="1"/>
      <c r="B35" s="1"/>
      <c r="C35" s="1"/>
      <c r="D35" s="41"/>
      <c r="E35" s="1"/>
      <c r="F35" s="1"/>
      <c r="G35" s="707"/>
      <c r="H35" s="707"/>
      <c r="I35" s="707"/>
      <c r="J35" s="707"/>
      <c r="K35" s="1"/>
      <c r="L35" s="1"/>
      <c r="M35" s="2"/>
      <c r="N35" s="833"/>
      <c r="O35" s="834"/>
      <c r="P35" s="834"/>
      <c r="Q35" s="834"/>
      <c r="R35" s="834"/>
      <c r="S35" s="834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49.5" customHeight="1" x14ac:dyDescent="0.2">
      <c r="A36" s="1"/>
      <c r="B36" s="1"/>
      <c r="C36" s="1"/>
      <c r="D36" s="41"/>
      <c r="E36" s="1"/>
      <c r="F36" s="1"/>
      <c r="G36" s="707"/>
      <c r="H36" s="707"/>
      <c r="I36" s="707"/>
      <c r="J36" s="707"/>
      <c r="K36" s="1"/>
      <c r="L36" s="1"/>
      <c r="M36" s="2"/>
      <c r="N36" s="833"/>
      <c r="O36" s="834"/>
      <c r="P36" s="834"/>
      <c r="Q36" s="834"/>
      <c r="R36" s="834"/>
      <c r="S36" s="834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49.5" customHeight="1" x14ac:dyDescent="0.2">
      <c r="A37" s="1"/>
      <c r="B37" s="1"/>
      <c r="C37" s="1"/>
      <c r="D37" s="41"/>
      <c r="E37" s="1"/>
      <c r="F37" s="1"/>
      <c r="G37" s="707"/>
      <c r="H37" s="707"/>
      <c r="I37" s="707"/>
      <c r="J37" s="707"/>
      <c r="K37" s="1"/>
      <c r="L37" s="1"/>
      <c r="M37" s="2"/>
      <c r="N37" s="833"/>
      <c r="O37" s="834"/>
      <c r="P37" s="834"/>
      <c r="Q37" s="834"/>
      <c r="R37" s="834"/>
      <c r="S37" s="834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49.5" customHeight="1" x14ac:dyDescent="0.2">
      <c r="A38" s="1"/>
      <c r="B38" s="1"/>
      <c r="C38" s="1"/>
      <c r="D38" s="41"/>
      <c r="E38" s="1"/>
      <c r="F38" s="1"/>
      <c r="G38" s="707"/>
      <c r="H38" s="707"/>
      <c r="I38" s="707"/>
      <c r="J38" s="707"/>
      <c r="K38" s="1"/>
      <c r="L38" s="1"/>
      <c r="M38" s="2"/>
      <c r="N38" s="833"/>
      <c r="O38" s="834"/>
      <c r="P38" s="834"/>
      <c r="Q38" s="834"/>
      <c r="R38" s="834"/>
      <c r="S38" s="834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49.5" customHeight="1" x14ac:dyDescent="0.2">
      <c r="A39" s="1"/>
      <c r="B39" s="1"/>
      <c r="C39" s="1"/>
      <c r="D39" s="41"/>
      <c r="E39" s="1"/>
      <c r="F39" s="1"/>
      <c r="G39" s="707"/>
      <c r="H39" s="707"/>
      <c r="I39" s="707"/>
      <c r="J39" s="707"/>
      <c r="K39" s="1"/>
      <c r="L39" s="1"/>
      <c r="M39" s="2"/>
      <c r="N39" s="833"/>
      <c r="O39" s="834"/>
      <c r="P39" s="834"/>
      <c r="Q39" s="834"/>
      <c r="R39" s="834"/>
      <c r="S39" s="834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49.5" customHeight="1" x14ac:dyDescent="0.2">
      <c r="A40" s="1"/>
      <c r="B40" s="1"/>
      <c r="C40" s="1"/>
      <c r="D40" s="41"/>
      <c r="E40" s="1"/>
      <c r="F40" s="1"/>
      <c r="G40" s="707"/>
      <c r="H40" s="707"/>
      <c r="I40" s="707"/>
      <c r="J40" s="707"/>
      <c r="K40" s="1"/>
      <c r="L40" s="1"/>
      <c r="M40" s="2"/>
      <c r="N40" s="833"/>
      <c r="O40" s="834"/>
      <c r="P40" s="834"/>
      <c r="Q40" s="834"/>
      <c r="R40" s="834"/>
      <c r="S40" s="834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49.5" customHeight="1" x14ac:dyDescent="0.2">
      <c r="A41" s="1"/>
      <c r="B41" s="1"/>
      <c r="C41" s="1"/>
      <c r="D41" s="41"/>
      <c r="E41" s="1"/>
      <c r="F41" s="1"/>
      <c r="G41" s="707"/>
      <c r="H41" s="707"/>
      <c r="I41" s="707"/>
      <c r="J41" s="707"/>
      <c r="K41" s="1"/>
      <c r="L41" s="1"/>
      <c r="M41" s="2"/>
      <c r="N41" s="833"/>
      <c r="O41" s="834"/>
      <c r="P41" s="834"/>
      <c r="Q41" s="834"/>
      <c r="R41" s="834"/>
      <c r="S41" s="834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49.5" customHeight="1" x14ac:dyDescent="0.2">
      <c r="A42" s="1"/>
      <c r="B42" s="1"/>
      <c r="C42" s="1"/>
      <c r="D42" s="41"/>
      <c r="E42" s="1"/>
      <c r="F42" s="1"/>
      <c r="G42" s="707"/>
      <c r="H42" s="707"/>
      <c r="I42" s="707"/>
      <c r="J42" s="707"/>
      <c r="K42" s="1"/>
      <c r="L42" s="1"/>
      <c r="M42" s="2"/>
      <c r="N42" s="833"/>
      <c r="O42" s="834"/>
      <c r="P42" s="834"/>
      <c r="Q42" s="834"/>
      <c r="R42" s="834"/>
      <c r="S42" s="834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49.5" customHeight="1" x14ac:dyDescent="0.2">
      <c r="A43" s="1"/>
      <c r="B43" s="1"/>
      <c r="C43" s="1"/>
      <c r="D43" s="41"/>
      <c r="E43" s="1"/>
      <c r="F43" s="1"/>
      <c r="G43" s="707"/>
      <c r="H43" s="707"/>
      <c r="I43" s="707"/>
      <c r="J43" s="707"/>
      <c r="K43" s="1"/>
      <c r="L43" s="1"/>
      <c r="M43" s="2"/>
      <c r="N43" s="833"/>
      <c r="O43" s="834"/>
      <c r="P43" s="834"/>
      <c r="Q43" s="834"/>
      <c r="R43" s="834"/>
      <c r="S43" s="834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49.5" customHeight="1" x14ac:dyDescent="0.2">
      <c r="A44" s="1"/>
      <c r="B44" s="1"/>
      <c r="C44" s="1"/>
      <c r="D44" s="41"/>
      <c r="E44" s="1"/>
      <c r="F44" s="1"/>
      <c r="G44" s="707"/>
      <c r="H44" s="707"/>
      <c r="I44" s="707"/>
      <c r="J44" s="707"/>
      <c r="K44" s="1"/>
      <c r="L44" s="1"/>
      <c r="M44" s="2"/>
      <c r="N44" s="833"/>
      <c r="O44" s="834"/>
      <c r="P44" s="834"/>
      <c r="Q44" s="834"/>
      <c r="R44" s="834"/>
      <c r="S44" s="834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49.5" customHeight="1" x14ac:dyDescent="0.2">
      <c r="A45" s="1"/>
      <c r="B45" s="1"/>
      <c r="C45" s="1"/>
      <c r="D45" s="41"/>
      <c r="E45" s="1"/>
      <c r="F45" s="1"/>
      <c r="G45" s="707"/>
      <c r="H45" s="707"/>
      <c r="I45" s="707"/>
      <c r="J45" s="707"/>
      <c r="K45" s="1"/>
      <c r="L45" s="1"/>
      <c r="M45" s="2"/>
      <c r="N45" s="833"/>
      <c r="O45" s="834"/>
      <c r="P45" s="834"/>
      <c r="Q45" s="834"/>
      <c r="R45" s="834"/>
      <c r="S45" s="834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49.5" customHeight="1" x14ac:dyDescent="0.2">
      <c r="A46" s="1"/>
      <c r="B46" s="1"/>
      <c r="C46" s="1"/>
      <c r="D46" s="41"/>
      <c r="E46" s="1"/>
      <c r="F46" s="1"/>
      <c r="G46" s="707"/>
      <c r="H46" s="707"/>
      <c r="I46" s="707"/>
      <c r="J46" s="707"/>
      <c r="K46" s="1"/>
      <c r="L46" s="1"/>
      <c r="M46" s="2"/>
      <c r="N46" s="833"/>
      <c r="O46" s="834"/>
      <c r="P46" s="834"/>
      <c r="Q46" s="834"/>
      <c r="R46" s="834"/>
      <c r="S46" s="834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49.5" customHeight="1" x14ac:dyDescent="0.2">
      <c r="A47" s="1"/>
      <c r="B47" s="1"/>
      <c r="C47" s="1"/>
      <c r="D47" s="41"/>
      <c r="E47" s="1"/>
      <c r="F47" s="1"/>
      <c r="G47" s="707"/>
      <c r="H47" s="707"/>
      <c r="I47" s="707"/>
      <c r="J47" s="707"/>
      <c r="K47" s="1"/>
      <c r="L47" s="1"/>
      <c r="M47" s="2"/>
      <c r="N47" s="833"/>
      <c r="O47" s="834"/>
      <c r="P47" s="834"/>
      <c r="Q47" s="834"/>
      <c r="R47" s="834"/>
      <c r="S47" s="834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49.5" customHeight="1" x14ac:dyDescent="0.2">
      <c r="A48" s="1"/>
      <c r="B48" s="1"/>
      <c r="C48" s="1"/>
      <c r="D48" s="41"/>
      <c r="E48" s="1"/>
      <c r="F48" s="1"/>
      <c r="G48" s="707"/>
      <c r="H48" s="707"/>
      <c r="I48" s="707"/>
      <c r="J48" s="707"/>
      <c r="K48" s="1"/>
      <c r="L48" s="1"/>
      <c r="M48" s="2"/>
      <c r="N48" s="833"/>
      <c r="O48" s="834"/>
      <c r="P48" s="834"/>
      <c r="Q48" s="834"/>
      <c r="R48" s="834"/>
      <c r="S48" s="834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49.5" customHeight="1" x14ac:dyDescent="0.2">
      <c r="A49" s="1"/>
      <c r="B49" s="1"/>
      <c r="C49" s="1"/>
      <c r="D49" s="41"/>
      <c r="E49" s="1"/>
      <c r="F49" s="1"/>
      <c r="G49" s="707"/>
      <c r="H49" s="707"/>
      <c r="I49" s="707"/>
      <c r="J49" s="707"/>
      <c r="K49" s="1"/>
      <c r="L49" s="1"/>
      <c r="M49" s="2"/>
      <c r="N49" s="833"/>
      <c r="O49" s="834"/>
      <c r="P49" s="834"/>
      <c r="Q49" s="834"/>
      <c r="R49" s="834"/>
      <c r="S49" s="834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49.5" customHeight="1" x14ac:dyDescent="0.2">
      <c r="A50" s="1"/>
      <c r="B50" s="1"/>
      <c r="C50" s="1"/>
      <c r="D50" s="41"/>
      <c r="E50" s="1"/>
      <c r="F50" s="1"/>
      <c r="G50" s="707"/>
      <c r="H50" s="707"/>
      <c r="I50" s="707"/>
      <c r="J50" s="707"/>
      <c r="K50" s="1"/>
      <c r="L50" s="1"/>
      <c r="M50" s="2"/>
      <c r="N50" s="833"/>
      <c r="O50" s="834"/>
      <c r="P50" s="834"/>
      <c r="Q50" s="834"/>
      <c r="R50" s="834"/>
      <c r="S50" s="834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49.5" customHeight="1" x14ac:dyDescent="0.2">
      <c r="A51" s="1"/>
      <c r="B51" s="1"/>
      <c r="C51" s="1"/>
      <c r="D51" s="41"/>
      <c r="E51" s="1"/>
      <c r="F51" s="1"/>
      <c r="G51" s="707"/>
      <c r="H51" s="707"/>
      <c r="I51" s="707"/>
      <c r="J51" s="707"/>
      <c r="K51" s="1"/>
      <c r="L51" s="1"/>
      <c r="M51" s="2"/>
      <c r="N51" s="833"/>
      <c r="O51" s="834"/>
      <c r="P51" s="834"/>
      <c r="Q51" s="834"/>
      <c r="R51" s="834"/>
      <c r="S51" s="834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49.5" customHeight="1" x14ac:dyDescent="0.2">
      <c r="A52" s="1"/>
      <c r="B52" s="1"/>
      <c r="C52" s="1"/>
      <c r="D52" s="41"/>
      <c r="E52" s="1"/>
      <c r="F52" s="1"/>
      <c r="G52" s="707"/>
      <c r="H52" s="707"/>
      <c r="I52" s="707"/>
      <c r="J52" s="707"/>
      <c r="K52" s="1"/>
      <c r="L52" s="1"/>
      <c r="M52" s="2"/>
      <c r="N52" s="833"/>
      <c r="O52" s="834"/>
      <c r="P52" s="834"/>
      <c r="Q52" s="834"/>
      <c r="R52" s="834"/>
      <c r="S52" s="834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49.5" customHeight="1" x14ac:dyDescent="0.2">
      <c r="A53" s="1"/>
      <c r="B53" s="1"/>
      <c r="C53" s="1"/>
      <c r="D53" s="41"/>
      <c r="E53" s="1"/>
      <c r="F53" s="1"/>
      <c r="G53" s="707"/>
      <c r="H53" s="707"/>
      <c r="I53" s="707"/>
      <c r="J53" s="707"/>
      <c r="K53" s="1"/>
      <c r="L53" s="1"/>
      <c r="M53" s="2"/>
      <c r="N53" s="833"/>
      <c r="O53" s="834"/>
      <c r="P53" s="834"/>
      <c r="Q53" s="834"/>
      <c r="R53" s="834"/>
      <c r="S53" s="834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49.5" customHeight="1" x14ac:dyDescent="0.2">
      <c r="A54" s="1"/>
      <c r="B54" s="1"/>
      <c r="C54" s="1"/>
      <c r="D54" s="41"/>
      <c r="E54" s="1"/>
      <c r="F54" s="1"/>
      <c r="G54" s="707"/>
      <c r="H54" s="707"/>
      <c r="I54" s="707"/>
      <c r="J54" s="707"/>
      <c r="K54" s="1"/>
      <c r="L54" s="1"/>
      <c r="M54" s="2"/>
      <c r="N54" s="833"/>
      <c r="O54" s="834"/>
      <c r="P54" s="834"/>
      <c r="Q54" s="834"/>
      <c r="R54" s="834"/>
      <c r="S54" s="834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49.5" customHeight="1" x14ac:dyDescent="0.2">
      <c r="A55" s="1"/>
      <c r="B55" s="1"/>
      <c r="C55" s="1"/>
      <c r="D55" s="41"/>
      <c r="E55" s="1"/>
      <c r="F55" s="1"/>
      <c r="G55" s="707"/>
      <c r="H55" s="707"/>
      <c r="I55" s="707"/>
      <c r="J55" s="707"/>
      <c r="K55" s="1"/>
      <c r="L55" s="1"/>
      <c r="M55" s="2"/>
      <c r="N55" s="833"/>
      <c r="O55" s="834"/>
      <c r="P55" s="834"/>
      <c r="Q55" s="834"/>
      <c r="R55" s="834"/>
      <c r="S55" s="834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49.5" customHeight="1" x14ac:dyDescent="0.2">
      <c r="A56" s="1"/>
      <c r="B56" s="1"/>
      <c r="C56" s="1"/>
      <c r="D56" s="41"/>
      <c r="E56" s="1"/>
      <c r="F56" s="1"/>
      <c r="G56" s="707"/>
      <c r="H56" s="707"/>
      <c r="I56" s="707"/>
      <c r="J56" s="707"/>
      <c r="K56" s="1"/>
      <c r="L56" s="1"/>
      <c r="M56" s="2"/>
      <c r="N56" s="833"/>
      <c r="O56" s="834"/>
      <c r="P56" s="834"/>
      <c r="Q56" s="834"/>
      <c r="R56" s="834"/>
      <c r="S56" s="834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49.5" customHeight="1" x14ac:dyDescent="0.2">
      <c r="A57" s="1"/>
      <c r="B57" s="1"/>
      <c r="C57" s="1"/>
      <c r="D57" s="41"/>
      <c r="E57" s="1"/>
      <c r="F57" s="1"/>
      <c r="G57" s="707"/>
      <c r="H57" s="707"/>
      <c r="I57" s="707"/>
      <c r="J57" s="707"/>
      <c r="K57" s="1"/>
      <c r="L57" s="1"/>
      <c r="M57" s="2"/>
      <c r="N57" s="833"/>
      <c r="O57" s="834"/>
      <c r="P57" s="834"/>
      <c r="Q57" s="834"/>
      <c r="R57" s="834"/>
      <c r="S57" s="834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49.5" customHeight="1" x14ac:dyDescent="0.2">
      <c r="A58" s="1"/>
      <c r="B58" s="1"/>
      <c r="C58" s="1"/>
      <c r="D58" s="41"/>
      <c r="E58" s="1"/>
      <c r="F58" s="1"/>
      <c r="G58" s="707"/>
      <c r="H58" s="707"/>
      <c r="I58" s="707"/>
      <c r="J58" s="707"/>
      <c r="K58" s="1"/>
      <c r="L58" s="1"/>
      <c r="M58" s="2"/>
      <c r="N58" s="833"/>
      <c r="O58" s="834"/>
      <c r="P58" s="834"/>
      <c r="Q58" s="834"/>
      <c r="R58" s="834"/>
      <c r="S58" s="834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49.5" customHeight="1" x14ac:dyDescent="0.2">
      <c r="A59" s="1"/>
      <c r="B59" s="1"/>
      <c r="C59" s="1"/>
      <c r="D59" s="41"/>
      <c r="E59" s="1"/>
      <c r="F59" s="1"/>
      <c r="G59" s="707"/>
      <c r="H59" s="707"/>
      <c r="I59" s="707"/>
      <c r="J59" s="707"/>
      <c r="K59" s="1"/>
      <c r="L59" s="1"/>
      <c r="M59" s="2"/>
      <c r="N59" s="833"/>
      <c r="O59" s="834"/>
      <c r="P59" s="834"/>
      <c r="Q59" s="834"/>
      <c r="R59" s="834"/>
      <c r="S59" s="834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49.5" customHeight="1" x14ac:dyDescent="0.2">
      <c r="A60" s="1"/>
      <c r="B60" s="1"/>
      <c r="C60" s="1"/>
      <c r="D60" s="41"/>
      <c r="E60" s="1"/>
      <c r="F60" s="1"/>
      <c r="G60" s="707"/>
      <c r="H60" s="707"/>
      <c r="I60" s="707"/>
      <c r="J60" s="707"/>
      <c r="K60" s="1"/>
      <c r="L60" s="1"/>
      <c r="M60" s="2"/>
      <c r="N60" s="833"/>
      <c r="O60" s="834"/>
      <c r="P60" s="834"/>
      <c r="Q60" s="834"/>
      <c r="R60" s="834"/>
      <c r="S60" s="834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49.5" customHeight="1" x14ac:dyDescent="0.2">
      <c r="A61" s="1"/>
      <c r="B61" s="1"/>
      <c r="C61" s="1"/>
      <c r="D61" s="41"/>
      <c r="E61" s="1"/>
      <c r="F61" s="1"/>
      <c r="G61" s="707"/>
      <c r="H61" s="707"/>
      <c r="I61" s="707"/>
      <c r="J61" s="707"/>
      <c r="K61" s="1"/>
      <c r="L61" s="1"/>
      <c r="M61" s="2"/>
      <c r="N61" s="833"/>
      <c r="O61" s="834"/>
      <c r="P61" s="834"/>
      <c r="Q61" s="834"/>
      <c r="R61" s="834"/>
      <c r="S61" s="834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49.5" customHeight="1" x14ac:dyDescent="0.2">
      <c r="A62" s="1"/>
      <c r="B62" s="1"/>
      <c r="C62" s="1"/>
      <c r="D62" s="41"/>
      <c r="E62" s="1"/>
      <c r="F62" s="1"/>
      <c r="G62" s="707"/>
      <c r="H62" s="707"/>
      <c r="I62" s="707"/>
      <c r="J62" s="707"/>
      <c r="K62" s="1"/>
      <c r="L62" s="1"/>
      <c r="M62" s="2"/>
      <c r="N62" s="833"/>
      <c r="O62" s="834"/>
      <c r="P62" s="834"/>
      <c r="Q62" s="834"/>
      <c r="R62" s="834"/>
      <c r="S62" s="834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49.5" customHeight="1" x14ac:dyDescent="0.2">
      <c r="A63" s="1"/>
      <c r="B63" s="1"/>
      <c r="C63" s="1"/>
      <c r="D63" s="41"/>
      <c r="E63" s="1"/>
      <c r="F63" s="1"/>
      <c r="G63" s="707"/>
      <c r="H63" s="707"/>
      <c r="I63" s="707"/>
      <c r="J63" s="707"/>
      <c r="K63" s="1"/>
      <c r="L63" s="1"/>
      <c r="M63" s="2"/>
      <c r="N63" s="833"/>
      <c r="O63" s="834"/>
      <c r="P63" s="834"/>
      <c r="Q63" s="834"/>
      <c r="R63" s="834"/>
      <c r="S63" s="834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49.5" customHeight="1" x14ac:dyDescent="0.2">
      <c r="A64" s="1"/>
      <c r="B64" s="1"/>
      <c r="C64" s="1"/>
      <c r="D64" s="41"/>
      <c r="E64" s="1"/>
      <c r="F64" s="1"/>
      <c r="G64" s="707"/>
      <c r="H64" s="707"/>
      <c r="I64" s="707"/>
      <c r="J64" s="707"/>
      <c r="K64" s="1"/>
      <c r="L64" s="1"/>
      <c r="M64" s="2"/>
      <c r="N64" s="833"/>
      <c r="O64" s="834"/>
      <c r="P64" s="834"/>
      <c r="Q64" s="834"/>
      <c r="R64" s="834"/>
      <c r="S64" s="834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49.5" customHeight="1" x14ac:dyDescent="0.2">
      <c r="A65" s="1"/>
      <c r="B65" s="1"/>
      <c r="C65" s="1"/>
      <c r="D65" s="41"/>
      <c r="E65" s="1"/>
      <c r="F65" s="1"/>
      <c r="G65" s="707"/>
      <c r="H65" s="707"/>
      <c r="I65" s="707"/>
      <c r="J65" s="707"/>
      <c r="K65" s="1"/>
      <c r="L65" s="1"/>
      <c r="M65" s="2"/>
      <c r="N65" s="833"/>
      <c r="O65" s="834"/>
      <c r="P65" s="834"/>
      <c r="Q65" s="834"/>
      <c r="R65" s="834"/>
      <c r="S65" s="834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49.5" customHeight="1" x14ac:dyDescent="0.2">
      <c r="A66" s="1"/>
      <c r="B66" s="1"/>
      <c r="C66" s="1"/>
      <c r="D66" s="41"/>
      <c r="E66" s="1"/>
      <c r="F66" s="1"/>
      <c r="G66" s="707"/>
      <c r="H66" s="707"/>
      <c r="I66" s="707"/>
      <c r="J66" s="707"/>
      <c r="K66" s="1"/>
      <c r="L66" s="1"/>
      <c r="M66" s="2"/>
      <c r="N66" s="833"/>
      <c r="O66" s="834"/>
      <c r="P66" s="834"/>
      <c r="Q66" s="834"/>
      <c r="R66" s="834"/>
      <c r="S66" s="834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49.5" customHeight="1" x14ac:dyDescent="0.2">
      <c r="A67" s="1"/>
      <c r="B67" s="1"/>
      <c r="C67" s="1"/>
      <c r="D67" s="41"/>
      <c r="E67" s="1"/>
      <c r="F67" s="1"/>
      <c r="G67" s="707"/>
      <c r="H67" s="707"/>
      <c r="I67" s="707"/>
      <c r="J67" s="707"/>
      <c r="K67" s="1"/>
      <c r="L67" s="1"/>
      <c r="M67" s="2"/>
      <c r="N67" s="833"/>
      <c r="O67" s="834"/>
      <c r="P67" s="834"/>
      <c r="Q67" s="834"/>
      <c r="R67" s="834"/>
      <c r="S67" s="834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49.5" customHeight="1" x14ac:dyDescent="0.2">
      <c r="A68" s="1"/>
      <c r="B68" s="1"/>
      <c r="C68" s="1"/>
      <c r="D68" s="41"/>
      <c r="E68" s="1"/>
      <c r="F68" s="1"/>
      <c r="G68" s="707"/>
      <c r="H68" s="707"/>
      <c r="I68" s="707"/>
      <c r="J68" s="707"/>
      <c r="K68" s="1"/>
      <c r="L68" s="1"/>
      <c r="M68" s="2"/>
      <c r="N68" s="833"/>
      <c r="O68" s="834"/>
      <c r="P68" s="834"/>
      <c r="Q68" s="834"/>
      <c r="R68" s="834"/>
      <c r="S68" s="834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49.5" customHeight="1" x14ac:dyDescent="0.2">
      <c r="A69" s="1"/>
      <c r="B69" s="1"/>
      <c r="C69" s="1"/>
      <c r="D69" s="41"/>
      <c r="E69" s="1"/>
      <c r="F69" s="1"/>
      <c r="G69" s="707"/>
      <c r="H69" s="707"/>
      <c r="I69" s="707"/>
      <c r="J69" s="707"/>
      <c r="K69" s="1"/>
      <c r="L69" s="1"/>
      <c r="M69" s="2"/>
      <c r="N69" s="833"/>
      <c r="O69" s="834"/>
      <c r="P69" s="834"/>
      <c r="Q69" s="834"/>
      <c r="R69" s="834"/>
      <c r="S69" s="834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49.5" customHeight="1" x14ac:dyDescent="0.2">
      <c r="A70" s="1"/>
      <c r="B70" s="1"/>
      <c r="C70" s="1"/>
      <c r="D70" s="41"/>
      <c r="E70" s="1"/>
      <c r="F70" s="1"/>
      <c r="G70" s="707"/>
      <c r="H70" s="707"/>
      <c r="I70" s="707"/>
      <c r="J70" s="707"/>
      <c r="K70" s="1"/>
      <c r="L70" s="1"/>
      <c r="M70" s="2"/>
      <c r="N70" s="833"/>
      <c r="O70" s="834"/>
      <c r="P70" s="834"/>
      <c r="Q70" s="834"/>
      <c r="R70" s="834"/>
      <c r="S70" s="834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49.5" customHeight="1" x14ac:dyDescent="0.2">
      <c r="A71" s="1"/>
      <c r="B71" s="1"/>
      <c r="C71" s="1"/>
      <c r="D71" s="41"/>
      <c r="E71" s="1"/>
      <c r="F71" s="1"/>
      <c r="G71" s="707"/>
      <c r="H71" s="707"/>
      <c r="I71" s="707"/>
      <c r="J71" s="707"/>
      <c r="K71" s="1"/>
      <c r="L71" s="1"/>
      <c r="M71" s="2"/>
      <c r="N71" s="833"/>
      <c r="O71" s="834"/>
      <c r="P71" s="834"/>
      <c r="Q71" s="834"/>
      <c r="R71" s="834"/>
      <c r="S71" s="834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49.5" customHeight="1" x14ac:dyDescent="0.2">
      <c r="A72" s="1"/>
      <c r="B72" s="1"/>
      <c r="C72" s="1"/>
      <c r="D72" s="41"/>
      <c r="E72" s="1"/>
      <c r="F72" s="1"/>
      <c r="G72" s="707"/>
      <c r="H72" s="707"/>
      <c r="I72" s="707"/>
      <c r="J72" s="707"/>
      <c r="K72" s="1"/>
      <c r="L72" s="1"/>
      <c r="M72" s="2"/>
      <c r="N72" s="833"/>
      <c r="O72" s="834"/>
      <c r="P72" s="834"/>
      <c r="Q72" s="834"/>
      <c r="R72" s="834"/>
      <c r="S72" s="834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49.5" customHeight="1" x14ac:dyDescent="0.2">
      <c r="A73" s="1"/>
      <c r="B73" s="1"/>
      <c r="C73" s="1"/>
      <c r="D73" s="41"/>
      <c r="E73" s="1"/>
      <c r="F73" s="1"/>
      <c r="G73" s="707"/>
      <c r="H73" s="707"/>
      <c r="I73" s="707"/>
      <c r="J73" s="707"/>
      <c r="K73" s="1"/>
      <c r="L73" s="1"/>
      <c r="M73" s="2"/>
      <c r="N73" s="833"/>
      <c r="O73" s="834"/>
      <c r="P73" s="834"/>
      <c r="Q73" s="834"/>
      <c r="R73" s="834"/>
      <c r="S73" s="834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49.5" customHeight="1" x14ac:dyDescent="0.2">
      <c r="A74" s="1"/>
      <c r="B74" s="1"/>
      <c r="C74" s="1"/>
      <c r="D74" s="41"/>
      <c r="E74" s="1"/>
      <c r="F74" s="1"/>
      <c r="G74" s="707"/>
      <c r="H74" s="707"/>
      <c r="I74" s="707"/>
      <c r="J74" s="707"/>
      <c r="K74" s="1"/>
      <c r="L74" s="1"/>
      <c r="M74" s="2"/>
      <c r="N74" s="833"/>
      <c r="O74" s="834"/>
      <c r="P74" s="834"/>
      <c r="Q74" s="834"/>
      <c r="R74" s="834"/>
      <c r="S74" s="834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49.5" customHeight="1" x14ac:dyDescent="0.2">
      <c r="A75" s="1"/>
      <c r="B75" s="1"/>
      <c r="C75" s="1"/>
      <c r="D75" s="41"/>
      <c r="E75" s="1"/>
      <c r="F75" s="1"/>
      <c r="G75" s="707"/>
      <c r="H75" s="707"/>
      <c r="I75" s="707"/>
      <c r="J75" s="707"/>
      <c r="K75" s="1"/>
      <c r="L75" s="1"/>
      <c r="M75" s="2"/>
      <c r="N75" s="833"/>
      <c r="O75" s="834"/>
      <c r="P75" s="834"/>
      <c r="Q75" s="834"/>
      <c r="R75" s="834"/>
      <c r="S75" s="834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49.5" customHeight="1" x14ac:dyDescent="0.2">
      <c r="A76" s="1"/>
      <c r="B76" s="1"/>
      <c r="C76" s="1"/>
      <c r="D76" s="41"/>
      <c r="E76" s="1"/>
      <c r="F76" s="1"/>
      <c r="G76" s="707"/>
      <c r="H76" s="707"/>
      <c r="I76" s="707"/>
      <c r="J76" s="707"/>
      <c r="K76" s="1"/>
      <c r="L76" s="1"/>
      <c r="M76" s="2"/>
      <c r="N76" s="833"/>
      <c r="O76" s="834"/>
      <c r="P76" s="834"/>
      <c r="Q76" s="834"/>
      <c r="R76" s="834"/>
      <c r="S76" s="834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49.5" customHeight="1" x14ac:dyDescent="0.2">
      <c r="A77" s="1"/>
      <c r="B77" s="1"/>
      <c r="C77" s="1"/>
      <c r="D77" s="41"/>
      <c r="E77" s="1"/>
      <c r="F77" s="1"/>
      <c r="G77" s="707"/>
      <c r="H77" s="707"/>
      <c r="I77" s="707"/>
      <c r="J77" s="707"/>
      <c r="K77" s="1"/>
      <c r="L77" s="1"/>
      <c r="M77" s="2"/>
      <c r="N77" s="833"/>
      <c r="O77" s="834"/>
      <c r="P77" s="834"/>
      <c r="Q77" s="834"/>
      <c r="R77" s="834"/>
      <c r="S77" s="834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49.5" customHeight="1" x14ac:dyDescent="0.2">
      <c r="A78" s="1"/>
      <c r="B78" s="1"/>
      <c r="C78" s="1"/>
      <c r="D78" s="41"/>
      <c r="E78" s="1"/>
      <c r="F78" s="1"/>
      <c r="G78" s="707"/>
      <c r="H78" s="707"/>
      <c r="I78" s="707"/>
      <c r="J78" s="707"/>
      <c r="K78" s="1"/>
      <c r="L78" s="1"/>
      <c r="M78" s="2"/>
      <c r="N78" s="833"/>
      <c r="O78" s="834"/>
      <c r="P78" s="834"/>
      <c r="Q78" s="834"/>
      <c r="R78" s="834"/>
      <c r="S78" s="834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49.5" customHeight="1" x14ac:dyDescent="0.2">
      <c r="A79" s="1"/>
      <c r="B79" s="1"/>
      <c r="C79" s="1"/>
      <c r="D79" s="41"/>
      <c r="E79" s="1"/>
      <c r="F79" s="1"/>
      <c r="G79" s="707"/>
      <c r="H79" s="707"/>
      <c r="I79" s="707"/>
      <c r="J79" s="707"/>
      <c r="K79" s="1"/>
      <c r="L79" s="1"/>
      <c r="M79" s="2"/>
      <c r="N79" s="833"/>
      <c r="O79" s="834"/>
      <c r="P79" s="834"/>
      <c r="Q79" s="834"/>
      <c r="R79" s="834"/>
      <c r="S79" s="834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49.5" customHeight="1" x14ac:dyDescent="0.2">
      <c r="A80" s="1"/>
      <c r="B80" s="1"/>
      <c r="C80" s="1"/>
      <c r="D80" s="41"/>
      <c r="E80" s="1"/>
      <c r="F80" s="1"/>
      <c r="G80" s="707"/>
      <c r="H80" s="707"/>
      <c r="I80" s="707"/>
      <c r="J80" s="707"/>
      <c r="K80" s="1"/>
      <c r="L80" s="1"/>
      <c r="M80" s="2"/>
      <c r="N80" s="833"/>
      <c r="O80" s="834"/>
      <c r="P80" s="834"/>
      <c r="Q80" s="834"/>
      <c r="R80" s="834"/>
      <c r="S80" s="834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49.5" customHeight="1" x14ac:dyDescent="0.2">
      <c r="A81" s="1"/>
      <c r="B81" s="1"/>
      <c r="C81" s="1"/>
      <c r="D81" s="41"/>
      <c r="E81" s="1"/>
      <c r="F81" s="1"/>
      <c r="G81" s="707"/>
      <c r="H81" s="707"/>
      <c r="I81" s="707"/>
      <c r="J81" s="707"/>
      <c r="K81" s="1"/>
      <c r="L81" s="1"/>
      <c r="M81" s="2"/>
      <c r="N81" s="833"/>
      <c r="O81" s="834"/>
      <c r="P81" s="834"/>
      <c r="Q81" s="834"/>
      <c r="R81" s="834"/>
      <c r="S81" s="834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49.5" customHeight="1" x14ac:dyDescent="0.2">
      <c r="A82" s="1"/>
      <c r="B82" s="1"/>
      <c r="C82" s="1"/>
      <c r="D82" s="41"/>
      <c r="E82" s="1"/>
      <c r="F82" s="1"/>
      <c r="G82" s="707"/>
      <c r="H82" s="707"/>
      <c r="I82" s="707"/>
      <c r="J82" s="707"/>
      <c r="K82" s="1"/>
      <c r="L82" s="1"/>
      <c r="M82" s="2"/>
      <c r="N82" s="833"/>
      <c r="O82" s="834"/>
      <c r="P82" s="834"/>
      <c r="Q82" s="834"/>
      <c r="R82" s="834"/>
      <c r="S82" s="834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49.5" customHeight="1" x14ac:dyDescent="0.2">
      <c r="A83" s="1"/>
      <c r="B83" s="1"/>
      <c r="C83" s="1"/>
      <c r="D83" s="41"/>
      <c r="E83" s="1"/>
      <c r="F83" s="1"/>
      <c r="G83" s="707"/>
      <c r="H83" s="707"/>
      <c r="I83" s="707"/>
      <c r="J83" s="707"/>
      <c r="K83" s="1"/>
      <c r="L83" s="1"/>
      <c r="M83" s="2"/>
      <c r="N83" s="833"/>
      <c r="O83" s="834"/>
      <c r="P83" s="834"/>
      <c r="Q83" s="834"/>
      <c r="R83" s="834"/>
      <c r="S83" s="834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49.5" customHeight="1" x14ac:dyDescent="0.2">
      <c r="A84" s="1"/>
      <c r="B84" s="1"/>
      <c r="C84" s="1"/>
      <c r="D84" s="41"/>
      <c r="E84" s="1"/>
      <c r="F84" s="1"/>
      <c r="G84" s="707"/>
      <c r="H84" s="707"/>
      <c r="I84" s="707"/>
      <c r="J84" s="707"/>
      <c r="K84" s="1"/>
      <c r="L84" s="1"/>
      <c r="M84" s="2"/>
      <c r="N84" s="833"/>
      <c r="O84" s="834"/>
      <c r="P84" s="834"/>
      <c r="Q84" s="834"/>
      <c r="R84" s="834"/>
      <c r="S84" s="834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49.5" customHeight="1" x14ac:dyDescent="0.2">
      <c r="A85" s="1"/>
      <c r="B85" s="1"/>
      <c r="C85" s="1"/>
      <c r="D85" s="41"/>
      <c r="E85" s="1"/>
      <c r="F85" s="1"/>
      <c r="G85" s="707"/>
      <c r="H85" s="707"/>
      <c r="I85" s="707"/>
      <c r="J85" s="707"/>
      <c r="K85" s="1"/>
      <c r="L85" s="1"/>
      <c r="M85" s="2"/>
      <c r="N85" s="833"/>
      <c r="O85" s="834"/>
      <c r="P85" s="834"/>
      <c r="Q85" s="834"/>
      <c r="R85" s="834"/>
      <c r="S85" s="834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49.5" customHeight="1" x14ac:dyDescent="0.2">
      <c r="A86" s="1"/>
      <c r="B86" s="1"/>
      <c r="C86" s="1"/>
      <c r="D86" s="41"/>
      <c r="E86" s="1"/>
      <c r="F86" s="1"/>
      <c r="G86" s="707"/>
      <c r="H86" s="707"/>
      <c r="I86" s="707"/>
      <c r="J86" s="707"/>
      <c r="K86" s="1"/>
      <c r="L86" s="1"/>
      <c r="M86" s="2"/>
      <c r="N86" s="833"/>
      <c r="O86" s="834"/>
      <c r="P86" s="834"/>
      <c r="Q86" s="834"/>
      <c r="R86" s="834"/>
      <c r="S86" s="834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49.5" customHeight="1" x14ac:dyDescent="0.2">
      <c r="A87" s="1"/>
      <c r="B87" s="1"/>
      <c r="C87" s="1"/>
      <c r="D87" s="41"/>
      <c r="E87" s="1"/>
      <c r="F87" s="1"/>
      <c r="G87" s="707"/>
      <c r="H87" s="707"/>
      <c r="I87" s="707"/>
      <c r="J87" s="707"/>
      <c r="K87" s="1"/>
      <c r="L87" s="1"/>
      <c r="M87" s="2"/>
      <c r="N87" s="833"/>
      <c r="O87" s="834"/>
      <c r="P87" s="834"/>
      <c r="Q87" s="834"/>
      <c r="R87" s="834"/>
      <c r="S87" s="834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49.5" customHeight="1" x14ac:dyDescent="0.2">
      <c r="A88" s="1"/>
      <c r="B88" s="1"/>
      <c r="C88" s="1"/>
      <c r="D88" s="41"/>
      <c r="E88" s="1"/>
      <c r="F88" s="1"/>
      <c r="G88" s="707"/>
      <c r="H88" s="707"/>
      <c r="I88" s="707"/>
      <c r="J88" s="707"/>
      <c r="K88" s="1"/>
      <c r="L88" s="1"/>
      <c r="M88" s="2"/>
      <c r="N88" s="833"/>
      <c r="O88" s="834"/>
      <c r="P88" s="834"/>
      <c r="Q88" s="834"/>
      <c r="R88" s="834"/>
      <c r="S88" s="834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49.5" customHeight="1" x14ac:dyDescent="0.2">
      <c r="A89" s="1"/>
      <c r="B89" s="1"/>
      <c r="C89" s="1"/>
      <c r="D89" s="41"/>
      <c r="E89" s="1"/>
      <c r="F89" s="1"/>
      <c r="G89" s="707"/>
      <c r="H89" s="707"/>
      <c r="I89" s="707"/>
      <c r="J89" s="707"/>
      <c r="K89" s="1"/>
      <c r="L89" s="1"/>
      <c r="M89" s="2"/>
      <c r="N89" s="833"/>
      <c r="O89" s="834"/>
      <c r="P89" s="834"/>
      <c r="Q89" s="834"/>
      <c r="R89" s="834"/>
      <c r="S89" s="834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49.5" customHeight="1" x14ac:dyDescent="0.2">
      <c r="A90" s="1"/>
      <c r="B90" s="1"/>
      <c r="C90" s="1"/>
      <c r="D90" s="41"/>
      <c r="E90" s="1"/>
      <c r="F90" s="1"/>
      <c r="G90" s="707"/>
      <c r="H90" s="707"/>
      <c r="I90" s="707"/>
      <c r="J90" s="707"/>
      <c r="K90" s="1"/>
      <c r="L90" s="1"/>
      <c r="M90" s="2"/>
      <c r="N90" s="833"/>
      <c r="O90" s="834"/>
      <c r="P90" s="834"/>
      <c r="Q90" s="834"/>
      <c r="R90" s="834"/>
      <c r="S90" s="834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49.5" customHeight="1" x14ac:dyDescent="0.2">
      <c r="A91" s="1"/>
      <c r="B91" s="1"/>
      <c r="C91" s="1"/>
      <c r="D91" s="41"/>
      <c r="E91" s="1"/>
      <c r="F91" s="1"/>
      <c r="G91" s="707"/>
      <c r="H91" s="707"/>
      <c r="I91" s="707"/>
      <c r="J91" s="707"/>
      <c r="K91" s="1"/>
      <c r="L91" s="1"/>
      <c r="M91" s="2"/>
      <c r="N91" s="833"/>
      <c r="O91" s="834"/>
      <c r="P91" s="834"/>
      <c r="Q91" s="834"/>
      <c r="R91" s="834"/>
      <c r="S91" s="834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49.5" customHeight="1" x14ac:dyDescent="0.2">
      <c r="A92" s="1"/>
      <c r="B92" s="1"/>
      <c r="C92" s="1"/>
      <c r="D92" s="41"/>
      <c r="E92" s="1"/>
      <c r="F92" s="1"/>
      <c r="G92" s="707"/>
      <c r="H92" s="707"/>
      <c r="I92" s="707"/>
      <c r="J92" s="707"/>
      <c r="K92" s="1"/>
      <c r="L92" s="1"/>
      <c r="M92" s="2"/>
      <c r="N92" s="833"/>
      <c r="O92" s="834"/>
      <c r="P92" s="834"/>
      <c r="Q92" s="834"/>
      <c r="R92" s="834"/>
      <c r="S92" s="834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49.5" customHeight="1" x14ac:dyDescent="0.2">
      <c r="A93" s="1"/>
      <c r="B93" s="1"/>
      <c r="C93" s="1"/>
      <c r="D93" s="41"/>
      <c r="E93" s="1"/>
      <c r="F93" s="1"/>
      <c r="G93" s="707"/>
      <c r="H93" s="707"/>
      <c r="I93" s="707"/>
      <c r="J93" s="707"/>
      <c r="K93" s="1"/>
      <c r="L93" s="1"/>
      <c r="M93" s="2"/>
      <c r="N93" s="833"/>
      <c r="O93" s="834"/>
      <c r="P93" s="834"/>
      <c r="Q93" s="834"/>
      <c r="R93" s="834"/>
      <c r="S93" s="834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49.5" customHeight="1" x14ac:dyDescent="0.2">
      <c r="A94" s="1"/>
      <c r="B94" s="1"/>
      <c r="C94" s="1"/>
      <c r="D94" s="41"/>
      <c r="E94" s="1"/>
      <c r="F94" s="1"/>
      <c r="G94" s="707"/>
      <c r="H94" s="707"/>
      <c r="I94" s="707"/>
      <c r="J94" s="707"/>
      <c r="K94" s="1"/>
      <c r="L94" s="1"/>
      <c r="M94" s="2"/>
      <c r="N94" s="833"/>
      <c r="O94" s="834"/>
      <c r="P94" s="834"/>
      <c r="Q94" s="834"/>
      <c r="R94" s="834"/>
      <c r="S94" s="834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49.5" customHeight="1" x14ac:dyDescent="0.2">
      <c r="A95" s="1"/>
      <c r="B95" s="1"/>
      <c r="C95" s="1"/>
      <c r="D95" s="41"/>
      <c r="E95" s="1"/>
      <c r="F95" s="1"/>
      <c r="G95" s="707"/>
      <c r="H95" s="707"/>
      <c r="I95" s="707"/>
      <c r="J95" s="707"/>
      <c r="K95" s="1"/>
      <c r="L95" s="1"/>
      <c r="M95" s="2"/>
      <c r="N95" s="833"/>
      <c r="O95" s="834"/>
      <c r="P95" s="834"/>
      <c r="Q95" s="834"/>
      <c r="R95" s="834"/>
      <c r="S95" s="834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49.5" customHeight="1" x14ac:dyDescent="0.2">
      <c r="A96" s="1"/>
      <c r="B96" s="1"/>
      <c r="C96" s="1"/>
      <c r="D96" s="41"/>
      <c r="E96" s="1"/>
      <c r="F96" s="1"/>
      <c r="G96" s="707"/>
      <c r="H96" s="707"/>
      <c r="I96" s="707"/>
      <c r="J96" s="707"/>
      <c r="K96" s="1"/>
      <c r="L96" s="1"/>
      <c r="M96" s="2"/>
      <c r="N96" s="833"/>
      <c r="O96" s="834"/>
      <c r="P96" s="834"/>
      <c r="Q96" s="834"/>
      <c r="R96" s="834"/>
      <c r="S96" s="834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49.5" customHeight="1" x14ac:dyDescent="0.2">
      <c r="A97" s="1"/>
      <c r="B97" s="1"/>
      <c r="C97" s="1"/>
      <c r="D97" s="41"/>
      <c r="E97" s="1"/>
      <c r="F97" s="1"/>
      <c r="G97" s="707"/>
      <c r="H97" s="707"/>
      <c r="I97" s="707"/>
      <c r="J97" s="707"/>
      <c r="K97" s="1"/>
      <c r="L97" s="1"/>
      <c r="M97" s="2"/>
      <c r="N97" s="833"/>
      <c r="O97" s="834"/>
      <c r="P97" s="834"/>
      <c r="Q97" s="834"/>
      <c r="R97" s="834"/>
      <c r="S97" s="834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49.5" customHeight="1" x14ac:dyDescent="0.2">
      <c r="A98" s="1"/>
      <c r="B98" s="1"/>
      <c r="C98" s="1"/>
      <c r="D98" s="41"/>
      <c r="E98" s="1"/>
      <c r="F98" s="1"/>
      <c r="G98" s="707"/>
      <c r="H98" s="707"/>
      <c r="I98" s="707"/>
      <c r="J98" s="707"/>
      <c r="K98" s="1"/>
      <c r="L98" s="1"/>
      <c r="M98" s="2"/>
      <c r="N98" s="833"/>
      <c r="O98" s="834"/>
      <c r="P98" s="834"/>
      <c r="Q98" s="834"/>
      <c r="R98" s="834"/>
      <c r="S98" s="834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49.5" customHeight="1" x14ac:dyDescent="0.2">
      <c r="A99" s="1"/>
      <c r="B99" s="1"/>
      <c r="C99" s="1"/>
      <c r="D99" s="41"/>
      <c r="E99" s="1"/>
      <c r="F99" s="1"/>
      <c r="G99" s="707"/>
      <c r="H99" s="707"/>
      <c r="I99" s="707"/>
      <c r="J99" s="707"/>
      <c r="K99" s="1"/>
      <c r="L99" s="1"/>
      <c r="M99" s="2"/>
      <c r="N99" s="833"/>
      <c r="O99" s="834"/>
      <c r="P99" s="834"/>
      <c r="Q99" s="834"/>
      <c r="R99" s="834"/>
      <c r="S99" s="834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49.5" customHeight="1" x14ac:dyDescent="0.2">
      <c r="A100" s="1"/>
      <c r="B100" s="1"/>
      <c r="C100" s="1"/>
      <c r="D100" s="41"/>
      <c r="E100" s="1"/>
      <c r="F100" s="1"/>
      <c r="G100" s="707"/>
      <c r="H100" s="707"/>
      <c r="I100" s="707"/>
      <c r="J100" s="707"/>
      <c r="K100" s="1"/>
      <c r="L100" s="1"/>
      <c r="M100" s="2"/>
      <c r="N100" s="833"/>
      <c r="O100" s="834"/>
      <c r="P100" s="834"/>
      <c r="Q100" s="834"/>
      <c r="R100" s="834"/>
      <c r="S100" s="834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49.5" customHeight="1" x14ac:dyDescent="0.2">
      <c r="A101" s="1"/>
      <c r="B101" s="1"/>
      <c r="C101" s="1"/>
      <c r="D101" s="41"/>
      <c r="E101" s="1"/>
      <c r="F101" s="1"/>
      <c r="G101" s="707"/>
      <c r="H101" s="707"/>
      <c r="I101" s="707"/>
      <c r="J101" s="707"/>
      <c r="K101" s="1"/>
      <c r="L101" s="1"/>
      <c r="M101" s="2"/>
      <c r="N101" s="833"/>
      <c r="O101" s="834"/>
      <c r="P101" s="834"/>
      <c r="Q101" s="834"/>
      <c r="R101" s="834"/>
      <c r="S101" s="834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49.5" customHeight="1" x14ac:dyDescent="0.2">
      <c r="A102" s="1"/>
      <c r="B102" s="1"/>
      <c r="C102" s="1"/>
      <c r="D102" s="41"/>
      <c r="E102" s="1"/>
      <c r="F102" s="1"/>
      <c r="G102" s="707"/>
      <c r="H102" s="707"/>
      <c r="I102" s="707"/>
      <c r="J102" s="707"/>
      <c r="K102" s="1"/>
      <c r="L102" s="1"/>
      <c r="M102" s="2"/>
      <c r="N102" s="833"/>
      <c r="O102" s="834"/>
      <c r="P102" s="834"/>
      <c r="Q102" s="834"/>
      <c r="R102" s="834"/>
      <c r="S102" s="834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49.5" customHeight="1" x14ac:dyDescent="0.2">
      <c r="A103" s="1"/>
      <c r="B103" s="1"/>
      <c r="C103" s="1"/>
      <c r="D103" s="41"/>
      <c r="E103" s="1"/>
      <c r="F103" s="1"/>
      <c r="G103" s="707"/>
      <c r="H103" s="707"/>
      <c r="I103" s="707"/>
      <c r="J103" s="707"/>
      <c r="K103" s="1"/>
      <c r="L103" s="1"/>
      <c r="M103" s="2"/>
      <c r="N103" s="833"/>
      <c r="O103" s="834"/>
      <c r="P103" s="834"/>
      <c r="Q103" s="834"/>
      <c r="R103" s="834"/>
      <c r="S103" s="834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49.5" customHeight="1" x14ac:dyDescent="0.2">
      <c r="A104" s="1"/>
      <c r="B104" s="1"/>
      <c r="C104" s="1"/>
      <c r="D104" s="41"/>
      <c r="E104" s="1"/>
      <c r="F104" s="1"/>
      <c r="G104" s="707"/>
      <c r="H104" s="707"/>
      <c r="I104" s="707"/>
      <c r="J104" s="707"/>
      <c r="K104" s="1"/>
      <c r="L104" s="1"/>
      <c r="M104" s="2"/>
      <c r="N104" s="833"/>
      <c r="O104" s="834"/>
      <c r="P104" s="834"/>
      <c r="Q104" s="834"/>
      <c r="R104" s="834"/>
      <c r="S104" s="834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49.5" customHeight="1" x14ac:dyDescent="0.2">
      <c r="A105" s="1"/>
      <c r="B105" s="1"/>
      <c r="C105" s="1"/>
      <c r="D105" s="41"/>
      <c r="E105" s="1"/>
      <c r="F105" s="1"/>
      <c r="G105" s="707"/>
      <c r="H105" s="707"/>
      <c r="I105" s="707"/>
      <c r="J105" s="707"/>
      <c r="K105" s="1"/>
      <c r="L105" s="1"/>
      <c r="M105" s="2"/>
      <c r="N105" s="833"/>
      <c r="O105" s="834"/>
      <c r="P105" s="834"/>
      <c r="Q105" s="834"/>
      <c r="R105" s="834"/>
      <c r="S105" s="834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49.5" customHeight="1" x14ac:dyDescent="0.2">
      <c r="A106" s="1"/>
      <c r="B106" s="1"/>
      <c r="C106" s="1"/>
      <c r="D106" s="41"/>
      <c r="E106" s="1"/>
      <c r="F106" s="1"/>
      <c r="G106" s="707"/>
      <c r="H106" s="707"/>
      <c r="I106" s="707"/>
      <c r="J106" s="707"/>
      <c r="K106" s="1"/>
      <c r="L106" s="1"/>
      <c r="M106" s="2"/>
      <c r="N106" s="833"/>
      <c r="O106" s="834"/>
      <c r="P106" s="834"/>
      <c r="Q106" s="834"/>
      <c r="R106" s="834"/>
      <c r="S106" s="834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49.5" customHeight="1" x14ac:dyDescent="0.2">
      <c r="A107" s="1"/>
      <c r="B107" s="1"/>
      <c r="C107" s="1"/>
      <c r="D107" s="41"/>
      <c r="E107" s="1"/>
      <c r="F107" s="1"/>
      <c r="G107" s="707"/>
      <c r="H107" s="707"/>
      <c r="I107" s="707"/>
      <c r="J107" s="707"/>
      <c r="K107" s="1"/>
      <c r="L107" s="1"/>
      <c r="M107" s="2"/>
      <c r="N107" s="833"/>
      <c r="O107" s="834"/>
      <c r="P107" s="834"/>
      <c r="Q107" s="834"/>
      <c r="R107" s="834"/>
      <c r="S107" s="834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49.5" customHeight="1" x14ac:dyDescent="0.2">
      <c r="A108" s="1"/>
      <c r="B108" s="1"/>
      <c r="C108" s="1"/>
      <c r="D108" s="41"/>
      <c r="E108" s="1"/>
      <c r="F108" s="1"/>
      <c r="G108" s="707"/>
      <c r="H108" s="707"/>
      <c r="I108" s="707"/>
      <c r="J108" s="707"/>
      <c r="K108" s="1"/>
      <c r="L108" s="1"/>
      <c r="M108" s="2"/>
      <c r="N108" s="833"/>
      <c r="O108" s="834"/>
      <c r="P108" s="834"/>
      <c r="Q108" s="834"/>
      <c r="R108" s="834"/>
      <c r="S108" s="834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49.5" customHeight="1" x14ac:dyDescent="0.2">
      <c r="A109" s="1"/>
      <c r="B109" s="1"/>
      <c r="C109" s="1"/>
      <c r="D109" s="41"/>
      <c r="E109" s="1"/>
      <c r="F109" s="1"/>
      <c r="G109" s="707"/>
      <c r="H109" s="707"/>
      <c r="I109" s="707"/>
      <c r="J109" s="707"/>
      <c r="K109" s="1"/>
      <c r="L109" s="1"/>
      <c r="M109" s="2"/>
      <c r="N109" s="833"/>
      <c r="O109" s="834"/>
      <c r="P109" s="834"/>
      <c r="Q109" s="834"/>
      <c r="R109" s="834"/>
      <c r="S109" s="834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49.5" customHeight="1" x14ac:dyDescent="0.2">
      <c r="A110" s="1"/>
      <c r="B110" s="1"/>
      <c r="C110" s="1"/>
      <c r="D110" s="41"/>
      <c r="E110" s="1"/>
      <c r="F110" s="1"/>
      <c r="G110" s="707"/>
      <c r="H110" s="707"/>
      <c r="I110" s="707"/>
      <c r="J110" s="707"/>
      <c r="K110" s="1"/>
      <c r="L110" s="1"/>
      <c r="M110" s="2"/>
      <c r="N110" s="833"/>
      <c r="O110" s="834"/>
      <c r="P110" s="834"/>
      <c r="Q110" s="834"/>
      <c r="R110" s="834"/>
      <c r="S110" s="834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49.5" customHeight="1" x14ac:dyDescent="0.2">
      <c r="A111" s="1"/>
      <c r="B111" s="1"/>
      <c r="C111" s="1"/>
      <c r="D111" s="41"/>
      <c r="E111" s="1"/>
      <c r="F111" s="1"/>
      <c r="G111" s="707"/>
      <c r="H111" s="707"/>
      <c r="I111" s="707"/>
      <c r="J111" s="707"/>
      <c r="K111" s="1"/>
      <c r="L111" s="1"/>
      <c r="M111" s="2"/>
      <c r="N111" s="833"/>
      <c r="O111" s="834"/>
      <c r="P111" s="834"/>
      <c r="Q111" s="834"/>
      <c r="R111" s="834"/>
      <c r="S111" s="834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49.5" customHeight="1" x14ac:dyDescent="0.2">
      <c r="A112" s="1"/>
      <c r="B112" s="1"/>
      <c r="C112" s="1"/>
      <c r="D112" s="41"/>
      <c r="E112" s="1"/>
      <c r="F112" s="1"/>
      <c r="G112" s="707"/>
      <c r="H112" s="707"/>
      <c r="I112" s="707"/>
      <c r="J112" s="707"/>
      <c r="K112" s="1"/>
      <c r="L112" s="1"/>
      <c r="M112" s="2"/>
      <c r="N112" s="833"/>
      <c r="O112" s="834"/>
      <c r="P112" s="834"/>
      <c r="Q112" s="834"/>
      <c r="R112" s="834"/>
      <c r="S112" s="834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49.5" customHeight="1" x14ac:dyDescent="0.2">
      <c r="A113" s="1"/>
      <c r="B113" s="1"/>
      <c r="C113" s="1"/>
      <c r="D113" s="41"/>
      <c r="E113" s="1"/>
      <c r="F113" s="1"/>
      <c r="G113" s="707"/>
      <c r="H113" s="707"/>
      <c r="I113" s="707"/>
      <c r="J113" s="707"/>
      <c r="K113" s="1"/>
      <c r="L113" s="1"/>
      <c r="M113" s="2"/>
      <c r="N113" s="833"/>
      <c r="O113" s="834"/>
      <c r="P113" s="834"/>
      <c r="Q113" s="834"/>
      <c r="R113" s="834"/>
      <c r="S113" s="834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49.5" customHeight="1" x14ac:dyDescent="0.2">
      <c r="A114" s="1"/>
      <c r="B114" s="1"/>
      <c r="C114" s="1"/>
      <c r="D114" s="41"/>
      <c r="E114" s="1"/>
      <c r="F114" s="1"/>
      <c r="G114" s="707"/>
      <c r="H114" s="707"/>
      <c r="I114" s="707"/>
      <c r="J114" s="707"/>
      <c r="K114" s="1"/>
      <c r="L114" s="1"/>
      <c r="M114" s="2"/>
      <c r="N114" s="833"/>
      <c r="O114" s="834"/>
      <c r="P114" s="834"/>
      <c r="Q114" s="834"/>
      <c r="R114" s="834"/>
      <c r="S114" s="834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49.5" customHeight="1" x14ac:dyDescent="0.2">
      <c r="A115" s="1"/>
      <c r="B115" s="1"/>
      <c r="C115" s="1"/>
      <c r="D115" s="41"/>
      <c r="E115" s="1"/>
      <c r="F115" s="1"/>
      <c r="G115" s="707"/>
      <c r="H115" s="707"/>
      <c r="I115" s="707"/>
      <c r="J115" s="707"/>
      <c r="K115" s="1"/>
      <c r="L115" s="1"/>
      <c r="M115" s="2"/>
      <c r="N115" s="833"/>
      <c r="O115" s="834"/>
      <c r="P115" s="834"/>
      <c r="Q115" s="834"/>
      <c r="R115" s="834"/>
      <c r="S115" s="834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49.5" customHeight="1" x14ac:dyDescent="0.2">
      <c r="A116" s="1"/>
      <c r="B116" s="1"/>
      <c r="C116" s="1"/>
      <c r="D116" s="41"/>
      <c r="E116" s="1"/>
      <c r="F116" s="1"/>
      <c r="G116" s="707"/>
      <c r="H116" s="707"/>
      <c r="I116" s="707"/>
      <c r="J116" s="707"/>
      <c r="K116" s="1"/>
      <c r="L116" s="1"/>
      <c r="M116" s="2"/>
      <c r="N116" s="833"/>
      <c r="O116" s="834"/>
      <c r="P116" s="834"/>
      <c r="Q116" s="834"/>
      <c r="R116" s="834"/>
      <c r="S116" s="834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49.5" customHeight="1" x14ac:dyDescent="0.2">
      <c r="A117" s="1"/>
      <c r="B117" s="1"/>
      <c r="C117" s="1"/>
      <c r="D117" s="41"/>
      <c r="E117" s="1"/>
      <c r="F117" s="1"/>
      <c r="G117" s="707"/>
      <c r="H117" s="707"/>
      <c r="I117" s="707"/>
      <c r="J117" s="707"/>
      <c r="K117" s="1"/>
      <c r="L117" s="1"/>
      <c r="M117" s="2"/>
      <c r="N117" s="833"/>
      <c r="O117" s="834"/>
      <c r="P117" s="834"/>
      <c r="Q117" s="834"/>
      <c r="R117" s="834"/>
      <c r="S117" s="834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49.5" customHeight="1" x14ac:dyDescent="0.2">
      <c r="A118" s="1"/>
      <c r="B118" s="1"/>
      <c r="C118" s="1"/>
      <c r="D118" s="41"/>
      <c r="E118" s="1"/>
      <c r="F118" s="1"/>
      <c r="G118" s="707"/>
      <c r="H118" s="707"/>
      <c r="I118" s="707"/>
      <c r="J118" s="707"/>
      <c r="K118" s="1"/>
      <c r="L118" s="1"/>
      <c r="M118" s="2"/>
      <c r="N118" s="833"/>
      <c r="O118" s="834"/>
      <c r="P118" s="834"/>
      <c r="Q118" s="834"/>
      <c r="R118" s="834"/>
      <c r="S118" s="834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49.5" customHeight="1" x14ac:dyDescent="0.2">
      <c r="A119" s="1"/>
      <c r="B119" s="1"/>
      <c r="C119" s="1"/>
      <c r="D119" s="41"/>
      <c r="E119" s="1"/>
      <c r="F119" s="1"/>
      <c r="G119" s="707"/>
      <c r="H119" s="707"/>
      <c r="I119" s="707"/>
      <c r="J119" s="707"/>
      <c r="K119" s="1"/>
      <c r="L119" s="1"/>
      <c r="M119" s="2"/>
      <c r="N119" s="833"/>
      <c r="O119" s="834"/>
      <c r="P119" s="834"/>
      <c r="Q119" s="834"/>
      <c r="R119" s="834"/>
      <c r="S119" s="834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49.5" customHeight="1" x14ac:dyDescent="0.2">
      <c r="A120" s="1"/>
      <c r="B120" s="1"/>
      <c r="C120" s="1"/>
      <c r="D120" s="41"/>
      <c r="E120" s="1"/>
      <c r="F120" s="1"/>
      <c r="G120" s="707"/>
      <c r="H120" s="707"/>
      <c r="I120" s="707"/>
      <c r="J120" s="707"/>
      <c r="K120" s="1"/>
      <c r="L120" s="1"/>
      <c r="M120" s="2"/>
      <c r="N120" s="833"/>
      <c r="O120" s="834"/>
      <c r="P120" s="834"/>
      <c r="Q120" s="834"/>
      <c r="R120" s="834"/>
      <c r="S120" s="834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49.5" customHeight="1" x14ac:dyDescent="0.2">
      <c r="A121" s="1"/>
      <c r="B121" s="1"/>
      <c r="C121" s="1"/>
      <c r="D121" s="41"/>
      <c r="E121" s="1"/>
      <c r="F121" s="1"/>
      <c r="G121" s="707"/>
      <c r="H121" s="707"/>
      <c r="I121" s="707"/>
      <c r="J121" s="707"/>
      <c r="K121" s="1"/>
      <c r="L121" s="1"/>
      <c r="M121" s="2"/>
      <c r="N121" s="833"/>
      <c r="O121" s="834"/>
      <c r="P121" s="834"/>
      <c r="Q121" s="834"/>
      <c r="R121" s="834"/>
      <c r="S121" s="834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49.5" customHeight="1" x14ac:dyDescent="0.2">
      <c r="A122" s="1"/>
      <c r="B122" s="1"/>
      <c r="C122" s="1"/>
      <c r="D122" s="41"/>
      <c r="E122" s="1"/>
      <c r="F122" s="1"/>
      <c r="G122" s="707"/>
      <c r="H122" s="707"/>
      <c r="I122" s="707"/>
      <c r="J122" s="707"/>
      <c r="K122" s="1"/>
      <c r="L122" s="1"/>
      <c r="M122" s="2"/>
      <c r="N122" s="833"/>
      <c r="O122" s="834"/>
      <c r="P122" s="834"/>
      <c r="Q122" s="834"/>
      <c r="R122" s="834"/>
      <c r="S122" s="834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49.5" customHeight="1" x14ac:dyDescent="0.2">
      <c r="A123" s="1"/>
      <c r="B123" s="1"/>
      <c r="C123" s="1"/>
      <c r="D123" s="41"/>
      <c r="E123" s="1"/>
      <c r="F123" s="1"/>
      <c r="G123" s="707"/>
      <c r="H123" s="707"/>
      <c r="I123" s="707"/>
      <c r="J123" s="707"/>
      <c r="K123" s="1"/>
      <c r="L123" s="1"/>
      <c r="M123" s="2"/>
      <c r="N123" s="833"/>
      <c r="O123" s="834"/>
      <c r="P123" s="834"/>
      <c r="Q123" s="834"/>
      <c r="R123" s="834"/>
      <c r="S123" s="834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49.5" customHeight="1" x14ac:dyDescent="0.2">
      <c r="A124" s="1"/>
      <c r="B124" s="1"/>
      <c r="C124" s="1"/>
      <c r="D124" s="41"/>
      <c r="E124" s="1"/>
      <c r="F124" s="1"/>
      <c r="G124" s="707"/>
      <c r="H124" s="707"/>
      <c r="I124" s="707"/>
      <c r="J124" s="707"/>
      <c r="K124" s="1"/>
      <c r="L124" s="1"/>
      <c r="M124" s="2"/>
      <c r="N124" s="833"/>
      <c r="O124" s="834"/>
      <c r="P124" s="834"/>
      <c r="Q124" s="834"/>
      <c r="R124" s="834"/>
      <c r="S124" s="834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49.5" customHeight="1" x14ac:dyDescent="0.2">
      <c r="A125" s="1"/>
      <c r="B125" s="1"/>
      <c r="C125" s="1"/>
      <c r="D125" s="41"/>
      <c r="E125" s="1"/>
      <c r="F125" s="1"/>
      <c r="G125" s="707"/>
      <c r="H125" s="707"/>
      <c r="I125" s="707"/>
      <c r="J125" s="707"/>
      <c r="K125" s="1"/>
      <c r="L125" s="1"/>
      <c r="M125" s="2"/>
      <c r="N125" s="833"/>
      <c r="O125" s="834"/>
      <c r="P125" s="834"/>
      <c r="Q125" s="834"/>
      <c r="R125" s="834"/>
      <c r="S125" s="834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49.5" customHeight="1" x14ac:dyDescent="0.2">
      <c r="A126" s="1"/>
      <c r="B126" s="1"/>
      <c r="C126" s="1"/>
      <c r="D126" s="41"/>
      <c r="E126" s="1"/>
      <c r="F126" s="1"/>
      <c r="G126" s="707"/>
      <c r="H126" s="707"/>
      <c r="I126" s="707"/>
      <c r="J126" s="707"/>
      <c r="K126" s="1"/>
      <c r="L126" s="1"/>
      <c r="M126" s="2"/>
      <c r="N126" s="833"/>
      <c r="O126" s="834"/>
      <c r="P126" s="834"/>
      <c r="Q126" s="834"/>
      <c r="R126" s="834"/>
      <c r="S126" s="834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49.5" customHeight="1" x14ac:dyDescent="0.2">
      <c r="A127" s="1"/>
      <c r="B127" s="1"/>
      <c r="C127" s="1"/>
      <c r="D127" s="41"/>
      <c r="E127" s="1"/>
      <c r="F127" s="1"/>
      <c r="G127" s="707"/>
      <c r="H127" s="707"/>
      <c r="I127" s="707"/>
      <c r="J127" s="707"/>
      <c r="K127" s="1"/>
      <c r="L127" s="1"/>
      <c r="M127" s="2"/>
      <c r="N127" s="833"/>
      <c r="O127" s="834"/>
      <c r="P127" s="834"/>
      <c r="Q127" s="834"/>
      <c r="R127" s="834"/>
      <c r="S127" s="834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49.5" customHeight="1" x14ac:dyDescent="0.2">
      <c r="A128" s="1"/>
      <c r="B128" s="1"/>
      <c r="C128" s="1"/>
      <c r="D128" s="41"/>
      <c r="E128" s="1"/>
      <c r="F128" s="1"/>
      <c r="G128" s="707"/>
      <c r="H128" s="707"/>
      <c r="I128" s="707"/>
      <c r="J128" s="707"/>
      <c r="K128" s="1"/>
      <c r="L128" s="1"/>
      <c r="M128" s="2"/>
      <c r="N128" s="833"/>
      <c r="O128" s="834"/>
      <c r="P128" s="834"/>
      <c r="Q128" s="834"/>
      <c r="R128" s="834"/>
      <c r="S128" s="834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49.5" customHeight="1" x14ac:dyDescent="0.2">
      <c r="A129" s="1"/>
      <c r="B129" s="1"/>
      <c r="C129" s="1"/>
      <c r="D129" s="41"/>
      <c r="E129" s="1"/>
      <c r="F129" s="1"/>
      <c r="G129" s="707"/>
      <c r="H129" s="707"/>
      <c r="I129" s="707"/>
      <c r="J129" s="707"/>
      <c r="K129" s="1"/>
      <c r="L129" s="1"/>
      <c r="M129" s="2"/>
      <c r="N129" s="833"/>
      <c r="O129" s="834"/>
      <c r="P129" s="834"/>
      <c r="Q129" s="834"/>
      <c r="R129" s="834"/>
      <c r="S129" s="834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49.5" customHeight="1" x14ac:dyDescent="0.2">
      <c r="A130" s="1"/>
      <c r="B130" s="1"/>
      <c r="C130" s="1"/>
      <c r="D130" s="41"/>
      <c r="E130" s="1"/>
      <c r="F130" s="1"/>
      <c r="G130" s="707"/>
      <c r="H130" s="707"/>
      <c r="I130" s="707"/>
      <c r="J130" s="707"/>
      <c r="K130" s="1"/>
      <c r="L130" s="1"/>
      <c r="M130" s="2"/>
      <c r="N130" s="833"/>
      <c r="O130" s="834"/>
      <c r="P130" s="834"/>
      <c r="Q130" s="834"/>
      <c r="R130" s="834"/>
      <c r="S130" s="834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49.5" customHeight="1" x14ac:dyDescent="0.2">
      <c r="A131" s="1"/>
      <c r="B131" s="1"/>
      <c r="C131" s="1"/>
      <c r="D131" s="41"/>
      <c r="E131" s="1"/>
      <c r="F131" s="1"/>
      <c r="G131" s="707"/>
      <c r="H131" s="707"/>
      <c r="I131" s="707"/>
      <c r="J131" s="707"/>
      <c r="K131" s="1"/>
      <c r="L131" s="1"/>
      <c r="M131" s="2"/>
      <c r="N131" s="833"/>
      <c r="O131" s="834"/>
      <c r="P131" s="834"/>
      <c r="Q131" s="834"/>
      <c r="R131" s="834"/>
      <c r="S131" s="834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49.5" customHeight="1" x14ac:dyDescent="0.2">
      <c r="A132" s="1"/>
      <c r="B132" s="1"/>
      <c r="C132" s="1"/>
      <c r="D132" s="41"/>
      <c r="E132" s="1"/>
      <c r="F132" s="1"/>
      <c r="G132" s="707"/>
      <c r="H132" s="707"/>
      <c r="I132" s="707"/>
      <c r="J132" s="707"/>
      <c r="K132" s="1"/>
      <c r="L132" s="1"/>
      <c r="M132" s="2"/>
      <c r="N132" s="833"/>
      <c r="O132" s="834"/>
      <c r="P132" s="834"/>
      <c r="Q132" s="834"/>
      <c r="R132" s="834"/>
      <c r="S132" s="834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49.5" customHeight="1" x14ac:dyDescent="0.2">
      <c r="A133" s="1"/>
      <c r="B133" s="1"/>
      <c r="C133" s="1"/>
      <c r="D133" s="41"/>
      <c r="E133" s="1"/>
      <c r="F133" s="1"/>
      <c r="G133" s="707"/>
      <c r="H133" s="707"/>
      <c r="I133" s="707"/>
      <c r="J133" s="707"/>
      <c r="K133" s="1"/>
      <c r="L133" s="1"/>
      <c r="M133" s="2"/>
      <c r="N133" s="833"/>
      <c r="O133" s="834"/>
      <c r="P133" s="834"/>
      <c r="Q133" s="834"/>
      <c r="R133" s="834"/>
      <c r="S133" s="834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49.5" customHeight="1" x14ac:dyDescent="0.2">
      <c r="A134" s="1"/>
      <c r="B134" s="1"/>
      <c r="C134" s="1"/>
      <c r="D134" s="41"/>
      <c r="E134" s="1"/>
      <c r="F134" s="1"/>
      <c r="G134" s="707"/>
      <c r="H134" s="707"/>
      <c r="I134" s="707"/>
      <c r="J134" s="707"/>
      <c r="K134" s="1"/>
      <c r="L134" s="1"/>
      <c r="M134" s="2"/>
      <c r="N134" s="833"/>
      <c r="O134" s="834"/>
      <c r="P134" s="834"/>
      <c r="Q134" s="834"/>
      <c r="R134" s="834"/>
      <c r="S134" s="834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49.5" customHeight="1" x14ac:dyDescent="0.2">
      <c r="A135" s="1"/>
      <c r="B135" s="1"/>
      <c r="C135" s="1"/>
      <c r="D135" s="41"/>
      <c r="E135" s="1"/>
      <c r="F135" s="1"/>
      <c r="G135" s="707"/>
      <c r="H135" s="707"/>
      <c r="I135" s="707"/>
      <c r="J135" s="707"/>
      <c r="K135" s="1"/>
      <c r="L135" s="1"/>
      <c r="M135" s="2"/>
      <c r="N135" s="833"/>
      <c r="O135" s="834"/>
      <c r="P135" s="834"/>
      <c r="Q135" s="834"/>
      <c r="R135" s="834"/>
      <c r="S135" s="834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49.5" customHeight="1" x14ac:dyDescent="0.2">
      <c r="A136" s="1"/>
      <c r="B136" s="1"/>
      <c r="C136" s="1"/>
      <c r="D136" s="41"/>
      <c r="E136" s="1"/>
      <c r="F136" s="1"/>
      <c r="G136" s="707"/>
      <c r="H136" s="707"/>
      <c r="I136" s="707"/>
      <c r="J136" s="707"/>
      <c r="K136" s="1"/>
      <c r="L136" s="1"/>
      <c r="M136" s="2"/>
      <c r="N136" s="833"/>
      <c r="O136" s="834"/>
      <c r="P136" s="834"/>
      <c r="Q136" s="834"/>
      <c r="R136" s="834"/>
      <c r="S136" s="834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49.5" customHeight="1" x14ac:dyDescent="0.2">
      <c r="A137" s="1"/>
      <c r="B137" s="1"/>
      <c r="C137" s="1"/>
      <c r="D137" s="41"/>
      <c r="E137" s="1"/>
      <c r="F137" s="1"/>
      <c r="G137" s="707"/>
      <c r="H137" s="707"/>
      <c r="I137" s="707"/>
      <c r="J137" s="707"/>
      <c r="K137" s="1"/>
      <c r="L137" s="1"/>
      <c r="M137" s="2"/>
      <c r="N137" s="833"/>
      <c r="O137" s="834"/>
      <c r="P137" s="834"/>
      <c r="Q137" s="834"/>
      <c r="R137" s="834"/>
      <c r="S137" s="834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49.5" customHeight="1" x14ac:dyDescent="0.2">
      <c r="A138" s="1"/>
      <c r="B138" s="1"/>
      <c r="C138" s="1"/>
      <c r="D138" s="41"/>
      <c r="E138" s="1"/>
      <c r="F138" s="1"/>
      <c r="G138" s="707"/>
      <c r="H138" s="707"/>
      <c r="I138" s="707"/>
      <c r="J138" s="707"/>
      <c r="K138" s="1"/>
      <c r="L138" s="1"/>
      <c r="M138" s="2"/>
      <c r="N138" s="833"/>
      <c r="O138" s="834"/>
      <c r="P138" s="834"/>
      <c r="Q138" s="834"/>
      <c r="R138" s="834"/>
      <c r="S138" s="834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49.5" customHeight="1" x14ac:dyDescent="0.2">
      <c r="A139" s="1"/>
      <c r="B139" s="1"/>
      <c r="C139" s="1"/>
      <c r="D139" s="41"/>
      <c r="E139" s="1"/>
      <c r="F139" s="1"/>
      <c r="G139" s="707"/>
      <c r="H139" s="707"/>
      <c r="I139" s="707"/>
      <c r="J139" s="707"/>
      <c r="K139" s="1"/>
      <c r="L139" s="1"/>
      <c r="M139" s="2"/>
      <c r="N139" s="833"/>
      <c r="O139" s="834"/>
      <c r="P139" s="834"/>
      <c r="Q139" s="834"/>
      <c r="R139" s="834"/>
      <c r="S139" s="834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49.5" customHeight="1" x14ac:dyDescent="0.2">
      <c r="A140" s="1"/>
      <c r="B140" s="1"/>
      <c r="C140" s="1"/>
      <c r="D140" s="41"/>
      <c r="E140" s="1"/>
      <c r="F140" s="1"/>
      <c r="G140" s="707"/>
      <c r="H140" s="707"/>
      <c r="I140" s="707"/>
      <c r="J140" s="707"/>
      <c r="K140" s="1"/>
      <c r="L140" s="1"/>
      <c r="M140" s="2"/>
      <c r="N140" s="833"/>
      <c r="O140" s="834"/>
      <c r="P140" s="834"/>
      <c r="Q140" s="834"/>
      <c r="R140" s="834"/>
      <c r="S140" s="834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49.5" customHeight="1" x14ac:dyDescent="0.2">
      <c r="A141" s="1"/>
      <c r="B141" s="1"/>
      <c r="C141" s="1"/>
      <c r="D141" s="41"/>
      <c r="E141" s="1"/>
      <c r="F141" s="1"/>
      <c r="G141" s="707"/>
      <c r="H141" s="707"/>
      <c r="I141" s="707"/>
      <c r="J141" s="707"/>
      <c r="K141" s="1"/>
      <c r="L141" s="1"/>
      <c r="M141" s="2"/>
      <c r="N141" s="833"/>
      <c r="O141" s="834"/>
      <c r="P141" s="834"/>
      <c r="Q141" s="834"/>
      <c r="R141" s="834"/>
      <c r="S141" s="834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49.5" customHeight="1" x14ac:dyDescent="0.2">
      <c r="A142" s="1"/>
      <c r="B142" s="1"/>
      <c r="C142" s="1"/>
      <c r="D142" s="41"/>
      <c r="E142" s="1"/>
      <c r="F142" s="1"/>
      <c r="G142" s="707"/>
      <c r="H142" s="707"/>
      <c r="I142" s="707"/>
      <c r="J142" s="707"/>
      <c r="K142" s="1"/>
      <c r="L142" s="1"/>
      <c r="M142" s="2"/>
      <c r="N142" s="833"/>
      <c r="O142" s="834"/>
      <c r="P142" s="834"/>
      <c r="Q142" s="834"/>
      <c r="R142" s="834"/>
      <c r="S142" s="834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49.5" customHeight="1" x14ac:dyDescent="0.2">
      <c r="A143" s="1"/>
      <c r="B143" s="1"/>
      <c r="C143" s="1"/>
      <c r="D143" s="41"/>
      <c r="E143" s="1"/>
      <c r="F143" s="1"/>
      <c r="G143" s="707"/>
      <c r="H143" s="707"/>
      <c r="I143" s="707"/>
      <c r="J143" s="707"/>
      <c r="K143" s="1"/>
      <c r="L143" s="1"/>
      <c r="M143" s="2"/>
      <c r="N143" s="833"/>
      <c r="O143" s="834"/>
      <c r="P143" s="834"/>
      <c r="Q143" s="834"/>
      <c r="R143" s="834"/>
      <c r="S143" s="834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49.5" customHeight="1" x14ac:dyDescent="0.2">
      <c r="A144" s="1"/>
      <c r="B144" s="1"/>
      <c r="C144" s="1"/>
      <c r="D144" s="41"/>
      <c r="E144" s="1"/>
      <c r="F144" s="1"/>
      <c r="G144" s="707"/>
      <c r="H144" s="707"/>
      <c r="I144" s="707"/>
      <c r="J144" s="707"/>
      <c r="K144" s="1"/>
      <c r="L144" s="1"/>
      <c r="M144" s="2"/>
      <c r="N144" s="833"/>
      <c r="O144" s="834"/>
      <c r="P144" s="834"/>
      <c r="Q144" s="834"/>
      <c r="R144" s="834"/>
      <c r="S144" s="834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49.5" customHeight="1" x14ac:dyDescent="0.2">
      <c r="A145" s="1"/>
      <c r="B145" s="1"/>
      <c r="C145" s="1"/>
      <c r="D145" s="41"/>
      <c r="E145" s="1"/>
      <c r="F145" s="1"/>
      <c r="G145" s="707"/>
      <c r="H145" s="707"/>
      <c r="I145" s="707"/>
      <c r="J145" s="707"/>
      <c r="K145" s="1"/>
      <c r="L145" s="1"/>
      <c r="M145" s="2"/>
      <c r="N145" s="833"/>
      <c r="O145" s="834"/>
      <c r="P145" s="834"/>
      <c r="Q145" s="834"/>
      <c r="R145" s="834"/>
      <c r="S145" s="834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49.5" customHeight="1" x14ac:dyDescent="0.2">
      <c r="A146" s="1"/>
      <c r="B146" s="1"/>
      <c r="C146" s="1"/>
      <c r="D146" s="41"/>
      <c r="E146" s="1"/>
      <c r="F146" s="1"/>
      <c r="G146" s="707"/>
      <c r="H146" s="707"/>
      <c r="I146" s="707"/>
      <c r="J146" s="707"/>
      <c r="K146" s="1"/>
      <c r="L146" s="1"/>
      <c r="M146" s="2"/>
      <c r="N146" s="833"/>
      <c r="O146" s="834"/>
      <c r="P146" s="834"/>
      <c r="Q146" s="834"/>
      <c r="R146" s="834"/>
      <c r="S146" s="834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49.5" customHeight="1" x14ac:dyDescent="0.2">
      <c r="A147" s="1"/>
      <c r="B147" s="1"/>
      <c r="C147" s="1"/>
      <c r="D147" s="41"/>
      <c r="E147" s="1"/>
      <c r="F147" s="1"/>
      <c r="G147" s="707"/>
      <c r="H147" s="707"/>
      <c r="I147" s="707"/>
      <c r="J147" s="707"/>
      <c r="K147" s="1"/>
      <c r="L147" s="1"/>
      <c r="M147" s="2"/>
      <c r="N147" s="833"/>
      <c r="O147" s="834"/>
      <c r="P147" s="834"/>
      <c r="Q147" s="834"/>
      <c r="R147" s="834"/>
      <c r="S147" s="834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49.5" customHeight="1" x14ac:dyDescent="0.2">
      <c r="A148" s="1"/>
      <c r="B148" s="1"/>
      <c r="C148" s="1"/>
      <c r="D148" s="41"/>
      <c r="E148" s="1"/>
      <c r="F148" s="1"/>
      <c r="G148" s="707"/>
      <c r="H148" s="707"/>
      <c r="I148" s="707"/>
      <c r="J148" s="707"/>
      <c r="K148" s="1"/>
      <c r="L148" s="1"/>
      <c r="M148" s="2"/>
      <c r="N148" s="833"/>
      <c r="O148" s="834"/>
      <c r="P148" s="834"/>
      <c r="Q148" s="834"/>
      <c r="R148" s="834"/>
      <c r="S148" s="834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49.5" customHeight="1" x14ac:dyDescent="0.2">
      <c r="A149" s="1"/>
      <c r="B149" s="1"/>
      <c r="C149" s="1"/>
      <c r="D149" s="41"/>
      <c r="E149" s="1"/>
      <c r="F149" s="1"/>
      <c r="G149" s="707"/>
      <c r="H149" s="707"/>
      <c r="I149" s="707"/>
      <c r="J149" s="707"/>
      <c r="K149" s="1"/>
      <c r="L149" s="1"/>
      <c r="M149" s="2"/>
      <c r="N149" s="833"/>
      <c r="O149" s="834"/>
      <c r="P149" s="834"/>
      <c r="Q149" s="834"/>
      <c r="R149" s="834"/>
      <c r="S149" s="834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49.5" customHeight="1" x14ac:dyDescent="0.2">
      <c r="A150" s="1"/>
      <c r="B150" s="1"/>
      <c r="C150" s="1"/>
      <c r="D150" s="41"/>
      <c r="E150" s="1"/>
      <c r="F150" s="1"/>
      <c r="G150" s="707"/>
      <c r="H150" s="707"/>
      <c r="I150" s="707"/>
      <c r="J150" s="707"/>
      <c r="K150" s="1"/>
      <c r="L150" s="1"/>
      <c r="M150" s="2"/>
      <c r="N150" s="833"/>
      <c r="O150" s="834"/>
      <c r="P150" s="834"/>
      <c r="Q150" s="834"/>
      <c r="R150" s="834"/>
      <c r="S150" s="834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49.5" customHeight="1" x14ac:dyDescent="0.2">
      <c r="A151" s="1"/>
      <c r="B151" s="1"/>
      <c r="C151" s="1"/>
      <c r="D151" s="41"/>
      <c r="E151" s="1"/>
      <c r="F151" s="1"/>
      <c r="G151" s="707"/>
      <c r="H151" s="707"/>
      <c r="I151" s="707"/>
      <c r="J151" s="707"/>
      <c r="K151" s="1"/>
      <c r="L151" s="1"/>
      <c r="M151" s="2"/>
      <c r="N151" s="833"/>
      <c r="O151" s="834"/>
      <c r="P151" s="834"/>
      <c r="Q151" s="834"/>
      <c r="R151" s="834"/>
      <c r="S151" s="834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49.5" customHeight="1" x14ac:dyDescent="0.2">
      <c r="A152" s="1"/>
      <c r="B152" s="1"/>
      <c r="C152" s="1"/>
      <c r="D152" s="41"/>
      <c r="E152" s="1"/>
      <c r="F152" s="1"/>
      <c r="G152" s="707"/>
      <c r="H152" s="707"/>
      <c r="I152" s="707"/>
      <c r="J152" s="707"/>
      <c r="K152" s="1"/>
      <c r="L152" s="1"/>
      <c r="M152" s="2"/>
      <c r="N152" s="833"/>
      <c r="O152" s="834"/>
      <c r="P152" s="834"/>
      <c r="Q152" s="834"/>
      <c r="R152" s="834"/>
      <c r="S152" s="834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49.5" customHeight="1" x14ac:dyDescent="0.2">
      <c r="A153" s="1"/>
      <c r="B153" s="1"/>
      <c r="C153" s="1"/>
      <c r="D153" s="41"/>
      <c r="E153" s="1"/>
      <c r="F153" s="1"/>
      <c r="G153" s="707"/>
      <c r="H153" s="707"/>
      <c r="I153" s="707"/>
      <c r="J153" s="707"/>
      <c r="K153" s="1"/>
      <c r="L153" s="1"/>
      <c r="M153" s="2"/>
      <c r="N153" s="833"/>
      <c r="O153" s="834"/>
      <c r="P153" s="834"/>
      <c r="Q153" s="834"/>
      <c r="R153" s="834"/>
      <c r="S153" s="834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49.5" customHeight="1" x14ac:dyDescent="0.2">
      <c r="A154" s="1"/>
      <c r="B154" s="1"/>
      <c r="C154" s="1"/>
      <c r="D154" s="41"/>
      <c r="E154" s="1"/>
      <c r="F154" s="1"/>
      <c r="G154" s="707"/>
      <c r="H154" s="707"/>
      <c r="I154" s="707"/>
      <c r="J154" s="707"/>
      <c r="K154" s="1"/>
      <c r="L154" s="1"/>
      <c r="M154" s="2"/>
      <c r="N154" s="833"/>
      <c r="O154" s="834"/>
      <c r="P154" s="834"/>
      <c r="Q154" s="834"/>
      <c r="R154" s="834"/>
      <c r="S154" s="834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49.5" customHeight="1" x14ac:dyDescent="0.2">
      <c r="A155" s="1"/>
      <c r="B155" s="1"/>
      <c r="C155" s="1"/>
      <c r="D155" s="41"/>
      <c r="E155" s="1"/>
      <c r="F155" s="1"/>
      <c r="G155" s="707"/>
      <c r="H155" s="707"/>
      <c r="I155" s="707"/>
      <c r="J155" s="707"/>
      <c r="K155" s="1"/>
      <c r="L155" s="1"/>
      <c r="M155" s="2"/>
      <c r="N155" s="833"/>
      <c r="O155" s="834"/>
      <c r="P155" s="834"/>
      <c r="Q155" s="834"/>
      <c r="R155" s="834"/>
      <c r="S155" s="834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49.5" customHeight="1" x14ac:dyDescent="0.2">
      <c r="A156" s="1"/>
      <c r="B156" s="1"/>
      <c r="C156" s="1"/>
      <c r="D156" s="41"/>
      <c r="E156" s="1"/>
      <c r="F156" s="1"/>
      <c r="G156" s="707"/>
      <c r="H156" s="707"/>
      <c r="I156" s="707"/>
      <c r="J156" s="707"/>
      <c r="K156" s="1"/>
      <c r="L156" s="1"/>
      <c r="M156" s="2"/>
      <c r="N156" s="833"/>
      <c r="O156" s="834"/>
      <c r="P156" s="834"/>
      <c r="Q156" s="834"/>
      <c r="R156" s="834"/>
      <c r="S156" s="834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49.5" customHeight="1" x14ac:dyDescent="0.2">
      <c r="A157" s="1"/>
      <c r="B157" s="1"/>
      <c r="C157" s="1"/>
      <c r="D157" s="41"/>
      <c r="E157" s="1"/>
      <c r="F157" s="1"/>
      <c r="G157" s="707"/>
      <c r="H157" s="707"/>
      <c r="I157" s="707"/>
      <c r="J157" s="707"/>
      <c r="K157" s="1"/>
      <c r="L157" s="1"/>
      <c r="M157" s="2"/>
      <c r="N157" s="833"/>
      <c r="O157" s="834"/>
      <c r="P157" s="834"/>
      <c r="Q157" s="834"/>
      <c r="R157" s="834"/>
      <c r="S157" s="834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49.5" customHeight="1" x14ac:dyDescent="0.2">
      <c r="A158" s="1"/>
      <c r="B158" s="1"/>
      <c r="C158" s="1"/>
      <c r="D158" s="41"/>
      <c r="E158" s="1"/>
      <c r="F158" s="1"/>
      <c r="G158" s="707"/>
      <c r="H158" s="707"/>
      <c r="I158" s="707"/>
      <c r="J158" s="707"/>
      <c r="K158" s="1"/>
      <c r="L158" s="1"/>
      <c r="M158" s="2"/>
      <c r="N158" s="833"/>
      <c r="O158" s="834"/>
      <c r="P158" s="834"/>
      <c r="Q158" s="834"/>
      <c r="R158" s="834"/>
      <c r="S158" s="834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49.5" customHeight="1" x14ac:dyDescent="0.2">
      <c r="A159" s="1"/>
      <c r="B159" s="1"/>
      <c r="C159" s="1"/>
      <c r="D159" s="41"/>
      <c r="E159" s="1"/>
      <c r="F159" s="1"/>
      <c r="G159" s="707"/>
      <c r="H159" s="707"/>
      <c r="I159" s="707"/>
      <c r="J159" s="707"/>
      <c r="K159" s="1"/>
      <c r="L159" s="1"/>
      <c r="M159" s="2"/>
      <c r="N159" s="833"/>
      <c r="O159" s="834"/>
      <c r="P159" s="834"/>
      <c r="Q159" s="834"/>
      <c r="R159" s="834"/>
      <c r="S159" s="834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49.5" customHeight="1" x14ac:dyDescent="0.2">
      <c r="A160" s="1"/>
      <c r="B160" s="1"/>
      <c r="C160" s="1"/>
      <c r="D160" s="41"/>
      <c r="E160" s="1"/>
      <c r="F160" s="1"/>
      <c r="G160" s="707"/>
      <c r="H160" s="707"/>
      <c r="I160" s="707"/>
      <c r="J160" s="707"/>
      <c r="K160" s="1"/>
      <c r="L160" s="1"/>
      <c r="M160" s="2"/>
      <c r="N160" s="833"/>
      <c r="O160" s="834"/>
      <c r="P160" s="834"/>
      <c r="Q160" s="834"/>
      <c r="R160" s="834"/>
      <c r="S160" s="834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49.5" customHeight="1" x14ac:dyDescent="0.2">
      <c r="A161" s="1"/>
      <c r="B161" s="1"/>
      <c r="C161" s="1"/>
      <c r="D161" s="41"/>
      <c r="E161" s="1"/>
      <c r="F161" s="1"/>
      <c r="G161" s="707"/>
      <c r="H161" s="707"/>
      <c r="I161" s="707"/>
      <c r="J161" s="707"/>
      <c r="K161" s="1"/>
      <c r="L161" s="1"/>
      <c r="M161" s="2"/>
      <c r="N161" s="833"/>
      <c r="O161" s="834"/>
      <c r="P161" s="834"/>
      <c r="Q161" s="834"/>
      <c r="R161" s="834"/>
      <c r="S161" s="834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49.5" customHeight="1" x14ac:dyDescent="0.2">
      <c r="A162" s="1"/>
      <c r="B162" s="1"/>
      <c r="C162" s="1"/>
      <c r="D162" s="41"/>
      <c r="E162" s="1"/>
      <c r="F162" s="1"/>
      <c r="G162" s="707"/>
      <c r="H162" s="707"/>
      <c r="I162" s="707"/>
      <c r="J162" s="707"/>
      <c r="K162" s="1"/>
      <c r="L162" s="1"/>
      <c r="M162" s="2"/>
      <c r="N162" s="833"/>
      <c r="O162" s="834"/>
      <c r="P162" s="834"/>
      <c r="Q162" s="834"/>
      <c r="R162" s="834"/>
      <c r="S162" s="834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49.5" customHeight="1" x14ac:dyDescent="0.2">
      <c r="A163" s="1"/>
      <c r="B163" s="1"/>
      <c r="C163" s="1"/>
      <c r="D163" s="41"/>
      <c r="E163" s="1"/>
      <c r="F163" s="1"/>
      <c r="G163" s="707"/>
      <c r="H163" s="707"/>
      <c r="I163" s="707"/>
      <c r="J163" s="707"/>
      <c r="K163" s="1"/>
      <c r="L163" s="1"/>
      <c r="M163" s="2"/>
      <c r="N163" s="833"/>
      <c r="O163" s="834"/>
      <c r="P163" s="834"/>
      <c r="Q163" s="834"/>
      <c r="R163" s="834"/>
      <c r="S163" s="834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49.5" customHeight="1" x14ac:dyDescent="0.2">
      <c r="A164" s="1"/>
      <c r="B164" s="1"/>
      <c r="C164" s="1"/>
      <c r="D164" s="41"/>
      <c r="E164" s="1"/>
      <c r="F164" s="1"/>
      <c r="G164" s="707"/>
      <c r="H164" s="707"/>
      <c r="I164" s="707"/>
      <c r="J164" s="707"/>
      <c r="K164" s="1"/>
      <c r="L164" s="1"/>
      <c r="M164" s="2"/>
      <c r="N164" s="833"/>
      <c r="O164" s="834"/>
      <c r="P164" s="834"/>
      <c r="Q164" s="834"/>
      <c r="R164" s="834"/>
      <c r="S164" s="834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49.5" customHeight="1" x14ac:dyDescent="0.2">
      <c r="A165" s="1"/>
      <c r="B165" s="1"/>
      <c r="C165" s="1"/>
      <c r="D165" s="41"/>
      <c r="E165" s="1"/>
      <c r="F165" s="1"/>
      <c r="G165" s="707"/>
      <c r="H165" s="707"/>
      <c r="I165" s="707"/>
      <c r="J165" s="707"/>
      <c r="K165" s="1"/>
      <c r="L165" s="1"/>
      <c r="M165" s="2"/>
      <c r="N165" s="833"/>
      <c r="O165" s="834"/>
      <c r="P165" s="834"/>
      <c r="Q165" s="834"/>
      <c r="R165" s="834"/>
      <c r="S165" s="834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49.5" customHeight="1" x14ac:dyDescent="0.2">
      <c r="A166" s="1"/>
      <c r="B166" s="1"/>
      <c r="C166" s="1"/>
      <c r="D166" s="41"/>
      <c r="E166" s="1"/>
      <c r="F166" s="1"/>
      <c r="G166" s="707"/>
      <c r="H166" s="707"/>
      <c r="I166" s="707"/>
      <c r="J166" s="707"/>
      <c r="K166" s="1"/>
      <c r="L166" s="1"/>
      <c r="M166" s="2"/>
      <c r="N166" s="833"/>
      <c r="O166" s="834"/>
      <c r="P166" s="834"/>
      <c r="Q166" s="834"/>
      <c r="R166" s="834"/>
      <c r="S166" s="834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49.5" customHeight="1" x14ac:dyDescent="0.2">
      <c r="A167" s="1"/>
      <c r="B167" s="1"/>
      <c r="C167" s="1"/>
      <c r="D167" s="41"/>
      <c r="E167" s="1"/>
      <c r="F167" s="1"/>
      <c r="G167" s="707"/>
      <c r="H167" s="707"/>
      <c r="I167" s="707"/>
      <c r="J167" s="707"/>
      <c r="K167" s="1"/>
      <c r="L167" s="1"/>
      <c r="M167" s="2"/>
      <c r="N167" s="833"/>
      <c r="O167" s="834"/>
      <c r="P167" s="834"/>
      <c r="Q167" s="834"/>
      <c r="R167" s="834"/>
      <c r="S167" s="834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49.5" customHeight="1" x14ac:dyDescent="0.2">
      <c r="A168" s="1"/>
      <c r="B168" s="1"/>
      <c r="C168" s="1"/>
      <c r="D168" s="41"/>
      <c r="E168" s="1"/>
      <c r="F168" s="1"/>
      <c r="G168" s="707"/>
      <c r="H168" s="707"/>
      <c r="I168" s="707"/>
      <c r="J168" s="707"/>
      <c r="K168" s="1"/>
      <c r="L168" s="1"/>
      <c r="M168" s="2"/>
      <c r="N168" s="833"/>
      <c r="O168" s="834"/>
      <c r="P168" s="834"/>
      <c r="Q168" s="834"/>
      <c r="R168" s="834"/>
      <c r="S168" s="834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49.5" customHeight="1" x14ac:dyDescent="0.2">
      <c r="A169" s="1"/>
      <c r="B169" s="1"/>
      <c r="C169" s="1"/>
      <c r="D169" s="41"/>
      <c r="E169" s="1"/>
      <c r="F169" s="1"/>
      <c r="G169" s="707"/>
      <c r="H169" s="707"/>
      <c r="I169" s="707"/>
      <c r="J169" s="707"/>
      <c r="K169" s="1"/>
      <c r="L169" s="1"/>
      <c r="M169" s="2"/>
      <c r="N169" s="833"/>
      <c r="O169" s="834"/>
      <c r="P169" s="834"/>
      <c r="Q169" s="834"/>
      <c r="R169" s="834"/>
      <c r="S169" s="834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49.5" customHeight="1" x14ac:dyDescent="0.2">
      <c r="A170" s="1"/>
      <c r="B170" s="1"/>
      <c r="C170" s="1"/>
      <c r="D170" s="41"/>
      <c r="E170" s="1"/>
      <c r="F170" s="1"/>
      <c r="G170" s="707"/>
      <c r="H170" s="707"/>
      <c r="I170" s="707"/>
      <c r="J170" s="707"/>
      <c r="K170" s="1"/>
      <c r="L170" s="1"/>
      <c r="M170" s="2"/>
      <c r="N170" s="833"/>
      <c r="O170" s="834"/>
      <c r="P170" s="834"/>
      <c r="Q170" s="834"/>
      <c r="R170" s="834"/>
      <c r="S170" s="834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49.5" customHeight="1" x14ac:dyDescent="0.2">
      <c r="A171" s="1"/>
      <c r="B171" s="1"/>
      <c r="C171" s="1"/>
      <c r="D171" s="41"/>
      <c r="E171" s="1"/>
      <c r="F171" s="1"/>
      <c r="G171" s="707"/>
      <c r="H171" s="707"/>
      <c r="I171" s="707"/>
      <c r="J171" s="707"/>
      <c r="K171" s="1"/>
      <c r="L171" s="1"/>
      <c r="M171" s="2"/>
      <c r="N171" s="833"/>
      <c r="O171" s="834"/>
      <c r="P171" s="834"/>
      <c r="Q171" s="834"/>
      <c r="R171" s="834"/>
      <c r="S171" s="834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49.5" customHeight="1" x14ac:dyDescent="0.2">
      <c r="A172" s="1"/>
      <c r="B172" s="1"/>
      <c r="C172" s="1"/>
      <c r="D172" s="41"/>
      <c r="E172" s="1"/>
      <c r="F172" s="1"/>
      <c r="G172" s="707"/>
      <c r="H172" s="707"/>
      <c r="I172" s="707"/>
      <c r="J172" s="707"/>
      <c r="K172" s="1"/>
      <c r="L172" s="1"/>
      <c r="M172" s="2"/>
      <c r="N172" s="833"/>
      <c r="O172" s="834"/>
      <c r="P172" s="834"/>
      <c r="Q172" s="834"/>
      <c r="R172" s="834"/>
      <c r="S172" s="834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49.5" customHeight="1" x14ac:dyDescent="0.2">
      <c r="A173" s="1"/>
      <c r="B173" s="1"/>
      <c r="C173" s="1"/>
      <c r="D173" s="41"/>
      <c r="E173" s="1"/>
      <c r="F173" s="1"/>
      <c r="G173" s="707"/>
      <c r="H173" s="707"/>
      <c r="I173" s="707"/>
      <c r="J173" s="707"/>
      <c r="K173" s="1"/>
      <c r="L173" s="1"/>
      <c r="M173" s="2"/>
      <c r="N173" s="833"/>
      <c r="O173" s="834"/>
      <c r="P173" s="834"/>
      <c r="Q173" s="834"/>
      <c r="R173" s="834"/>
      <c r="S173" s="834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49.5" customHeight="1" x14ac:dyDescent="0.2">
      <c r="A174" s="1"/>
      <c r="B174" s="1"/>
      <c r="C174" s="1"/>
      <c r="D174" s="41"/>
      <c r="E174" s="1"/>
      <c r="F174" s="1"/>
      <c r="G174" s="707"/>
      <c r="H174" s="707"/>
      <c r="I174" s="707"/>
      <c r="J174" s="707"/>
      <c r="K174" s="1"/>
      <c r="L174" s="1"/>
      <c r="M174" s="2"/>
      <c r="N174" s="833"/>
      <c r="O174" s="834"/>
      <c r="P174" s="834"/>
      <c r="Q174" s="834"/>
      <c r="R174" s="834"/>
      <c r="S174" s="834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49.5" customHeight="1" x14ac:dyDescent="0.2">
      <c r="A175" s="1"/>
      <c r="B175" s="1"/>
      <c r="C175" s="1"/>
      <c r="D175" s="41"/>
      <c r="E175" s="1"/>
      <c r="F175" s="1"/>
      <c r="G175" s="707"/>
      <c r="H175" s="707"/>
      <c r="I175" s="707"/>
      <c r="J175" s="707"/>
      <c r="K175" s="1"/>
      <c r="L175" s="1"/>
      <c r="M175" s="2"/>
      <c r="N175" s="833"/>
      <c r="O175" s="834"/>
      <c r="P175" s="834"/>
      <c r="Q175" s="834"/>
      <c r="R175" s="834"/>
      <c r="S175" s="834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49.5" customHeight="1" x14ac:dyDescent="0.2">
      <c r="A176" s="1"/>
      <c r="B176" s="1"/>
      <c r="C176" s="1"/>
      <c r="D176" s="41"/>
      <c r="E176" s="1"/>
      <c r="F176" s="1"/>
      <c r="G176" s="707"/>
      <c r="H176" s="707"/>
      <c r="I176" s="707"/>
      <c r="J176" s="707"/>
      <c r="K176" s="1"/>
      <c r="L176" s="1"/>
      <c r="M176" s="2"/>
      <c r="N176" s="833"/>
      <c r="O176" s="834"/>
      <c r="P176" s="834"/>
      <c r="Q176" s="834"/>
      <c r="R176" s="834"/>
      <c r="S176" s="834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49.5" customHeight="1" x14ac:dyDescent="0.2">
      <c r="A177" s="1"/>
      <c r="B177" s="1"/>
      <c r="C177" s="1"/>
      <c r="D177" s="41"/>
      <c r="E177" s="1"/>
      <c r="F177" s="1"/>
      <c r="G177" s="707"/>
      <c r="H177" s="707"/>
      <c r="I177" s="707"/>
      <c r="J177" s="707"/>
      <c r="K177" s="1"/>
      <c r="L177" s="1"/>
      <c r="M177" s="2"/>
      <c r="N177" s="833"/>
      <c r="O177" s="834"/>
      <c r="P177" s="834"/>
      <c r="Q177" s="834"/>
      <c r="R177" s="834"/>
      <c r="S177" s="834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49.5" customHeight="1" x14ac:dyDescent="0.2">
      <c r="A178" s="1"/>
      <c r="B178" s="1"/>
      <c r="C178" s="1"/>
      <c r="D178" s="41"/>
      <c r="E178" s="1"/>
      <c r="F178" s="1"/>
      <c r="G178" s="707"/>
      <c r="H178" s="707"/>
      <c r="I178" s="707"/>
      <c r="J178" s="707"/>
      <c r="K178" s="1"/>
      <c r="L178" s="1"/>
      <c r="M178" s="2"/>
      <c r="N178" s="833"/>
      <c r="O178" s="834"/>
      <c r="P178" s="834"/>
      <c r="Q178" s="834"/>
      <c r="R178" s="834"/>
      <c r="S178" s="834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49.5" customHeight="1" x14ac:dyDescent="0.2">
      <c r="A179" s="1"/>
      <c r="B179" s="1"/>
      <c r="C179" s="1"/>
      <c r="D179" s="41"/>
      <c r="E179" s="1"/>
      <c r="F179" s="1"/>
      <c r="G179" s="707"/>
      <c r="H179" s="707"/>
      <c r="I179" s="707"/>
      <c r="J179" s="707"/>
      <c r="K179" s="1"/>
      <c r="L179" s="1"/>
      <c r="M179" s="2"/>
      <c r="N179" s="833"/>
      <c r="O179" s="834"/>
      <c r="P179" s="834"/>
      <c r="Q179" s="834"/>
      <c r="R179" s="834"/>
      <c r="S179" s="834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49.5" customHeight="1" x14ac:dyDescent="0.2">
      <c r="A180" s="1"/>
      <c r="B180" s="1"/>
      <c r="C180" s="1"/>
      <c r="D180" s="41"/>
      <c r="E180" s="1"/>
      <c r="F180" s="1"/>
      <c r="G180" s="707"/>
      <c r="H180" s="707"/>
      <c r="I180" s="707"/>
      <c r="J180" s="707"/>
      <c r="K180" s="1"/>
      <c r="L180" s="1"/>
      <c r="M180" s="2"/>
      <c r="N180" s="833"/>
      <c r="O180" s="834"/>
      <c r="P180" s="834"/>
      <c r="Q180" s="834"/>
      <c r="R180" s="834"/>
      <c r="S180" s="834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49.5" customHeight="1" x14ac:dyDescent="0.2">
      <c r="A181" s="1"/>
      <c r="B181" s="1"/>
      <c r="C181" s="1"/>
      <c r="D181" s="41"/>
      <c r="E181" s="1"/>
      <c r="F181" s="1"/>
      <c r="G181" s="707"/>
      <c r="H181" s="707"/>
      <c r="I181" s="707"/>
      <c r="J181" s="707"/>
      <c r="K181" s="1"/>
      <c r="L181" s="1"/>
      <c r="M181" s="2"/>
      <c r="N181" s="833"/>
      <c r="O181" s="834"/>
      <c r="P181" s="834"/>
      <c r="Q181" s="834"/>
      <c r="R181" s="834"/>
      <c r="S181" s="834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49.5" customHeight="1" x14ac:dyDescent="0.2">
      <c r="A182" s="1"/>
      <c r="B182" s="1"/>
      <c r="C182" s="1"/>
      <c r="D182" s="41"/>
      <c r="E182" s="1"/>
      <c r="F182" s="1"/>
      <c r="G182" s="707"/>
      <c r="H182" s="707"/>
      <c r="I182" s="707"/>
      <c r="J182" s="707"/>
      <c r="K182" s="1"/>
      <c r="L182" s="1"/>
      <c r="M182" s="2"/>
      <c r="N182" s="833"/>
      <c r="O182" s="834"/>
      <c r="P182" s="834"/>
      <c r="Q182" s="834"/>
      <c r="R182" s="834"/>
      <c r="S182" s="834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49.5" customHeight="1" x14ac:dyDescent="0.2">
      <c r="A183" s="1"/>
      <c r="B183" s="1"/>
      <c r="C183" s="1"/>
      <c r="D183" s="41"/>
      <c r="E183" s="1"/>
      <c r="F183" s="1"/>
      <c r="G183" s="707"/>
      <c r="H183" s="707"/>
      <c r="I183" s="707"/>
      <c r="J183" s="707"/>
      <c r="K183" s="1"/>
      <c r="L183" s="1"/>
      <c r="M183" s="2"/>
      <c r="N183" s="833"/>
      <c r="O183" s="834"/>
      <c r="P183" s="834"/>
      <c r="Q183" s="834"/>
      <c r="R183" s="834"/>
      <c r="S183" s="834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49.5" customHeight="1" x14ac:dyDescent="0.2">
      <c r="A184" s="1"/>
      <c r="B184" s="1"/>
      <c r="C184" s="1"/>
      <c r="D184" s="41"/>
      <c r="E184" s="1"/>
      <c r="F184" s="1"/>
      <c r="G184" s="707"/>
      <c r="H184" s="707"/>
      <c r="I184" s="707"/>
      <c r="J184" s="707"/>
      <c r="K184" s="1"/>
      <c r="L184" s="1"/>
      <c r="M184" s="2"/>
      <c r="N184" s="833"/>
      <c r="O184" s="834"/>
      <c r="P184" s="834"/>
      <c r="Q184" s="834"/>
      <c r="R184" s="834"/>
      <c r="S184" s="834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49.5" customHeight="1" x14ac:dyDescent="0.2">
      <c r="A185" s="1"/>
      <c r="B185" s="1"/>
      <c r="C185" s="1"/>
      <c r="D185" s="41"/>
      <c r="E185" s="1"/>
      <c r="F185" s="1"/>
      <c r="G185" s="707"/>
      <c r="H185" s="707"/>
      <c r="I185" s="707"/>
      <c r="J185" s="707"/>
      <c r="K185" s="1"/>
      <c r="L185" s="1"/>
      <c r="M185" s="2"/>
      <c r="N185" s="833"/>
      <c r="O185" s="834"/>
      <c r="P185" s="834"/>
      <c r="Q185" s="834"/>
      <c r="R185" s="834"/>
      <c r="S185" s="834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49.5" customHeight="1" x14ac:dyDescent="0.2">
      <c r="A186" s="1"/>
      <c r="B186" s="1"/>
      <c r="C186" s="1"/>
      <c r="D186" s="41"/>
      <c r="E186" s="1"/>
      <c r="F186" s="1"/>
      <c r="G186" s="707"/>
      <c r="H186" s="707"/>
      <c r="I186" s="707"/>
      <c r="J186" s="707"/>
      <c r="K186" s="1"/>
      <c r="L186" s="1"/>
      <c r="M186" s="2"/>
      <c r="N186" s="833"/>
      <c r="O186" s="834"/>
      <c r="P186" s="834"/>
      <c r="Q186" s="834"/>
      <c r="R186" s="834"/>
      <c r="S186" s="834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49.5" customHeight="1" x14ac:dyDescent="0.2">
      <c r="A187" s="1"/>
      <c r="B187" s="1"/>
      <c r="C187" s="1"/>
      <c r="D187" s="41"/>
      <c r="E187" s="1"/>
      <c r="F187" s="1"/>
      <c r="G187" s="707"/>
      <c r="H187" s="707"/>
      <c r="I187" s="707"/>
      <c r="J187" s="707"/>
      <c r="K187" s="1"/>
      <c r="L187" s="1"/>
      <c r="M187" s="2"/>
      <c r="N187" s="833"/>
      <c r="O187" s="834"/>
      <c r="P187" s="834"/>
      <c r="Q187" s="834"/>
      <c r="R187" s="834"/>
      <c r="S187" s="834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49.5" customHeight="1" x14ac:dyDescent="0.2">
      <c r="A188" s="1"/>
      <c r="B188" s="1"/>
      <c r="C188" s="1"/>
      <c r="D188" s="41"/>
      <c r="E188" s="1"/>
      <c r="F188" s="1"/>
      <c r="G188" s="707"/>
      <c r="H188" s="707"/>
      <c r="I188" s="707"/>
      <c r="J188" s="707"/>
      <c r="K188" s="1"/>
      <c r="L188" s="1"/>
      <c r="M188" s="2"/>
      <c r="N188" s="833"/>
      <c r="O188" s="834"/>
      <c r="P188" s="834"/>
      <c r="Q188" s="834"/>
      <c r="R188" s="834"/>
      <c r="S188" s="834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49.5" customHeight="1" x14ac:dyDescent="0.2">
      <c r="A189" s="1"/>
      <c r="B189" s="1"/>
      <c r="C189" s="1"/>
      <c r="D189" s="41"/>
      <c r="E189" s="1"/>
      <c r="F189" s="1"/>
      <c r="G189" s="707"/>
      <c r="H189" s="707"/>
      <c r="I189" s="707"/>
      <c r="J189" s="707"/>
      <c r="K189" s="1"/>
      <c r="L189" s="1"/>
      <c r="M189" s="2"/>
      <c r="N189" s="833"/>
      <c r="O189" s="834"/>
      <c r="P189" s="834"/>
      <c r="Q189" s="834"/>
      <c r="R189" s="834"/>
      <c r="S189" s="834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49.5" customHeight="1" x14ac:dyDescent="0.2">
      <c r="A190" s="1"/>
      <c r="B190" s="1"/>
      <c r="C190" s="1"/>
      <c r="D190" s="41"/>
      <c r="E190" s="1"/>
      <c r="F190" s="1"/>
      <c r="G190" s="707"/>
      <c r="H190" s="707"/>
      <c r="I190" s="707"/>
      <c r="J190" s="707"/>
      <c r="K190" s="1"/>
      <c r="L190" s="1"/>
      <c r="M190" s="2"/>
      <c r="N190" s="833"/>
      <c r="O190" s="834"/>
      <c r="P190" s="834"/>
      <c r="Q190" s="834"/>
      <c r="R190" s="834"/>
      <c r="S190" s="834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49.5" customHeight="1" x14ac:dyDescent="0.2">
      <c r="A191" s="1"/>
      <c r="B191" s="1"/>
      <c r="C191" s="1"/>
      <c r="D191" s="41"/>
      <c r="E191" s="1"/>
      <c r="F191" s="1"/>
      <c r="G191" s="707"/>
      <c r="H191" s="707"/>
      <c r="I191" s="707"/>
      <c r="J191" s="707"/>
      <c r="K191" s="1"/>
      <c r="L191" s="1"/>
      <c r="M191" s="2"/>
      <c r="N191" s="833"/>
      <c r="O191" s="834"/>
      <c r="P191" s="834"/>
      <c r="Q191" s="834"/>
      <c r="R191" s="834"/>
      <c r="S191" s="834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49.5" customHeight="1" x14ac:dyDescent="0.2">
      <c r="A192" s="1"/>
      <c r="B192" s="1"/>
      <c r="C192" s="1"/>
      <c r="D192" s="41"/>
      <c r="E192" s="1"/>
      <c r="F192" s="1"/>
      <c r="G192" s="707"/>
      <c r="H192" s="707"/>
      <c r="I192" s="707"/>
      <c r="J192" s="707"/>
      <c r="K192" s="1"/>
      <c r="L192" s="1"/>
      <c r="M192" s="2"/>
      <c r="N192" s="833"/>
      <c r="O192" s="834"/>
      <c r="P192" s="834"/>
      <c r="Q192" s="834"/>
      <c r="R192" s="834"/>
      <c r="S192" s="834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49.5" customHeight="1" x14ac:dyDescent="0.2">
      <c r="A193" s="1"/>
      <c r="B193" s="1"/>
      <c r="C193" s="1"/>
      <c r="D193" s="41"/>
      <c r="E193" s="1"/>
      <c r="F193" s="1"/>
      <c r="G193" s="707"/>
      <c r="H193" s="707"/>
      <c r="I193" s="707"/>
      <c r="J193" s="707"/>
      <c r="K193" s="1"/>
      <c r="L193" s="1"/>
      <c r="M193" s="2"/>
      <c r="N193" s="833"/>
      <c r="O193" s="834"/>
      <c r="P193" s="834"/>
      <c r="Q193" s="834"/>
      <c r="R193" s="834"/>
      <c r="S193" s="834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49.5" customHeight="1" x14ac:dyDescent="0.2">
      <c r="A194" s="1"/>
      <c r="B194" s="1"/>
      <c r="C194" s="1"/>
      <c r="D194" s="41"/>
      <c r="E194" s="1"/>
      <c r="F194" s="1"/>
      <c r="G194" s="707"/>
      <c r="H194" s="707"/>
      <c r="I194" s="707"/>
      <c r="J194" s="707"/>
      <c r="K194" s="1"/>
      <c r="L194" s="1"/>
      <c r="M194" s="2"/>
      <c r="N194" s="833"/>
      <c r="O194" s="834"/>
      <c r="P194" s="834"/>
      <c r="Q194" s="834"/>
      <c r="R194" s="834"/>
      <c r="S194" s="834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49.5" customHeight="1" x14ac:dyDescent="0.2">
      <c r="A195" s="1"/>
      <c r="B195" s="1"/>
      <c r="C195" s="1"/>
      <c r="D195" s="41"/>
      <c r="E195" s="1"/>
      <c r="F195" s="1"/>
      <c r="G195" s="707"/>
      <c r="H195" s="707"/>
      <c r="I195" s="707"/>
      <c r="J195" s="707"/>
      <c r="K195" s="1"/>
      <c r="L195" s="1"/>
      <c r="M195" s="2"/>
      <c r="N195" s="833"/>
      <c r="O195" s="834"/>
      <c r="P195" s="834"/>
      <c r="Q195" s="834"/>
      <c r="R195" s="834"/>
      <c r="S195" s="834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49.5" customHeight="1" x14ac:dyDescent="0.2">
      <c r="A196" s="1"/>
      <c r="B196" s="1"/>
      <c r="C196" s="1"/>
      <c r="D196" s="41"/>
      <c r="E196" s="1"/>
      <c r="F196" s="1"/>
      <c r="G196" s="707"/>
      <c r="H196" s="707"/>
      <c r="I196" s="707"/>
      <c r="J196" s="707"/>
      <c r="K196" s="1"/>
      <c r="L196" s="1"/>
      <c r="M196" s="2"/>
      <c r="N196" s="833"/>
      <c r="O196" s="834"/>
      <c r="P196" s="834"/>
      <c r="Q196" s="834"/>
      <c r="R196" s="834"/>
      <c r="S196" s="834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49.5" customHeight="1" x14ac:dyDescent="0.2">
      <c r="A197" s="1"/>
      <c r="B197" s="1"/>
      <c r="C197" s="1"/>
      <c r="D197" s="41"/>
      <c r="E197" s="1"/>
      <c r="F197" s="1"/>
      <c r="G197" s="707"/>
      <c r="H197" s="707"/>
      <c r="I197" s="707"/>
      <c r="J197" s="707"/>
      <c r="K197" s="1"/>
      <c r="L197" s="1"/>
      <c r="M197" s="2"/>
      <c r="N197" s="833"/>
      <c r="O197" s="834"/>
      <c r="P197" s="834"/>
      <c r="Q197" s="834"/>
      <c r="R197" s="834"/>
      <c r="S197" s="834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49.5" customHeight="1" x14ac:dyDescent="0.2">
      <c r="A198" s="1"/>
      <c r="B198" s="1"/>
      <c r="C198" s="1"/>
      <c r="D198" s="41"/>
      <c r="E198" s="1"/>
      <c r="F198" s="1"/>
      <c r="G198" s="707"/>
      <c r="H198" s="707"/>
      <c r="I198" s="707"/>
      <c r="J198" s="707"/>
      <c r="K198" s="1"/>
      <c r="L198" s="1"/>
      <c r="M198" s="2"/>
      <c r="N198" s="833"/>
      <c r="O198" s="834"/>
      <c r="P198" s="834"/>
      <c r="Q198" s="834"/>
      <c r="R198" s="834"/>
      <c r="S198" s="834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49.5" customHeight="1" x14ac:dyDescent="0.2">
      <c r="A199" s="1"/>
      <c r="B199" s="1"/>
      <c r="C199" s="1"/>
      <c r="D199" s="41"/>
      <c r="E199" s="1"/>
      <c r="F199" s="1"/>
      <c r="G199" s="707"/>
      <c r="H199" s="707"/>
      <c r="I199" s="707"/>
      <c r="J199" s="707"/>
      <c r="K199" s="1"/>
      <c r="L199" s="1"/>
      <c r="M199" s="2"/>
      <c r="N199" s="833"/>
      <c r="O199" s="834"/>
      <c r="P199" s="834"/>
      <c r="Q199" s="834"/>
      <c r="R199" s="834"/>
      <c r="S199" s="834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49.5" customHeight="1" x14ac:dyDescent="0.2">
      <c r="A200" s="1"/>
      <c r="B200" s="1"/>
      <c r="C200" s="1"/>
      <c r="D200" s="41"/>
      <c r="E200" s="1"/>
      <c r="F200" s="1"/>
      <c r="G200" s="707"/>
      <c r="H200" s="707"/>
      <c r="I200" s="707"/>
      <c r="J200" s="707"/>
      <c r="K200" s="1"/>
      <c r="L200" s="1"/>
      <c r="M200" s="2"/>
      <c r="N200" s="833"/>
      <c r="O200" s="834"/>
      <c r="P200" s="834"/>
      <c r="Q200" s="834"/>
      <c r="R200" s="834"/>
      <c r="S200" s="834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49.5" customHeight="1" x14ac:dyDescent="0.2">
      <c r="A201" s="1"/>
      <c r="B201" s="1"/>
      <c r="C201" s="1"/>
      <c r="D201" s="41"/>
      <c r="E201" s="1"/>
      <c r="F201" s="1"/>
      <c r="G201" s="707"/>
      <c r="H201" s="707"/>
      <c r="I201" s="707"/>
      <c r="J201" s="707"/>
      <c r="K201" s="1"/>
      <c r="L201" s="1"/>
      <c r="M201" s="2"/>
      <c r="N201" s="833"/>
      <c r="O201" s="834"/>
      <c r="P201" s="834"/>
      <c r="Q201" s="834"/>
      <c r="R201" s="834"/>
      <c r="S201" s="834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49.5" customHeight="1" x14ac:dyDescent="0.2">
      <c r="A202" s="1"/>
      <c r="B202" s="1"/>
      <c r="C202" s="1"/>
      <c r="D202" s="41"/>
      <c r="E202" s="1"/>
      <c r="F202" s="1"/>
      <c r="G202" s="707"/>
      <c r="H202" s="707"/>
      <c r="I202" s="707"/>
      <c r="J202" s="707"/>
      <c r="K202" s="1"/>
      <c r="L202" s="1"/>
      <c r="M202" s="2"/>
      <c r="N202" s="833"/>
      <c r="O202" s="834"/>
      <c r="P202" s="834"/>
      <c r="Q202" s="834"/>
      <c r="R202" s="834"/>
      <c r="S202" s="834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49.5" customHeight="1" x14ac:dyDescent="0.2">
      <c r="A203" s="1"/>
      <c r="B203" s="1"/>
      <c r="C203" s="1"/>
      <c r="D203" s="41"/>
      <c r="E203" s="1"/>
      <c r="F203" s="1"/>
      <c r="G203" s="707"/>
      <c r="H203" s="707"/>
      <c r="I203" s="707"/>
      <c r="J203" s="707"/>
      <c r="K203" s="1"/>
      <c r="L203" s="1"/>
      <c r="M203" s="2"/>
      <c r="N203" s="833"/>
      <c r="O203" s="834"/>
      <c r="P203" s="834"/>
      <c r="Q203" s="834"/>
      <c r="R203" s="834"/>
      <c r="S203" s="834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49.5" customHeight="1" x14ac:dyDescent="0.2">
      <c r="A204" s="1"/>
      <c r="B204" s="1"/>
      <c r="C204" s="1"/>
      <c r="D204" s="41"/>
      <c r="E204" s="1"/>
      <c r="F204" s="1"/>
      <c r="G204" s="707"/>
      <c r="H204" s="707"/>
      <c r="I204" s="707"/>
      <c r="J204" s="707"/>
      <c r="K204" s="1"/>
      <c r="L204" s="1"/>
      <c r="M204" s="2"/>
      <c r="N204" s="833"/>
      <c r="O204" s="834"/>
      <c r="P204" s="834"/>
      <c r="Q204" s="834"/>
      <c r="R204" s="834"/>
      <c r="S204" s="834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49.5" customHeight="1" x14ac:dyDescent="0.2">
      <c r="A205" s="1"/>
      <c r="B205" s="1"/>
      <c r="C205" s="1"/>
      <c r="D205" s="41"/>
      <c r="E205" s="1"/>
      <c r="F205" s="1"/>
      <c r="G205" s="707"/>
      <c r="H205" s="707"/>
      <c r="I205" s="707"/>
      <c r="J205" s="707"/>
      <c r="K205" s="1"/>
      <c r="L205" s="1"/>
      <c r="M205" s="2"/>
      <c r="N205" s="833"/>
      <c r="O205" s="834"/>
      <c r="P205" s="834"/>
      <c r="Q205" s="834"/>
      <c r="R205" s="834"/>
      <c r="S205" s="834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49.5" customHeight="1" x14ac:dyDescent="0.2">
      <c r="A206" s="1"/>
      <c r="B206" s="1"/>
      <c r="C206" s="1"/>
      <c r="D206" s="41"/>
      <c r="E206" s="1"/>
      <c r="F206" s="1"/>
      <c r="G206" s="707"/>
      <c r="H206" s="707"/>
      <c r="I206" s="707"/>
      <c r="J206" s="707"/>
      <c r="K206" s="1"/>
      <c r="L206" s="1"/>
      <c r="M206" s="2"/>
      <c r="N206" s="833"/>
      <c r="O206" s="834"/>
      <c r="P206" s="834"/>
      <c r="Q206" s="834"/>
      <c r="R206" s="834"/>
      <c r="S206" s="834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49.5" customHeight="1" x14ac:dyDescent="0.2">
      <c r="A207" s="1"/>
      <c r="B207" s="1"/>
      <c r="C207" s="1"/>
      <c r="D207" s="41"/>
      <c r="E207" s="1"/>
      <c r="F207" s="1"/>
      <c r="G207" s="707"/>
      <c r="H207" s="707"/>
      <c r="I207" s="707"/>
      <c r="J207" s="707"/>
      <c r="K207" s="1"/>
      <c r="L207" s="1"/>
      <c r="M207" s="2"/>
      <c r="N207" s="833"/>
      <c r="O207" s="834"/>
      <c r="P207" s="834"/>
      <c r="Q207" s="834"/>
      <c r="R207" s="834"/>
      <c r="S207" s="834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49.5" customHeight="1" x14ac:dyDescent="0.2">
      <c r="A208" s="1"/>
      <c r="B208" s="1"/>
      <c r="C208" s="1"/>
      <c r="D208" s="41"/>
      <c r="E208" s="1"/>
      <c r="F208" s="1"/>
      <c r="G208" s="707"/>
      <c r="H208" s="707"/>
      <c r="I208" s="707"/>
      <c r="J208" s="707"/>
      <c r="K208" s="1"/>
      <c r="L208" s="1"/>
      <c r="M208" s="2"/>
      <c r="N208" s="833"/>
      <c r="O208" s="834"/>
      <c r="P208" s="834"/>
      <c r="Q208" s="834"/>
      <c r="R208" s="834"/>
      <c r="S208" s="834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49.5" customHeight="1" x14ac:dyDescent="0.2">
      <c r="A209" s="1"/>
      <c r="B209" s="1"/>
      <c r="C209" s="1"/>
      <c r="D209" s="41"/>
      <c r="E209" s="1"/>
      <c r="F209" s="1"/>
      <c r="G209" s="707"/>
      <c r="H209" s="707"/>
      <c r="I209" s="707"/>
      <c r="J209" s="707"/>
      <c r="K209" s="1"/>
      <c r="L209" s="1"/>
      <c r="M209" s="2"/>
      <c r="N209" s="833"/>
      <c r="O209" s="834"/>
      <c r="P209" s="834"/>
      <c r="Q209" s="834"/>
      <c r="R209" s="834"/>
      <c r="S209" s="834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49.5" customHeight="1" x14ac:dyDescent="0.2">
      <c r="A210" s="1"/>
      <c r="B210" s="1"/>
      <c r="C210" s="1"/>
      <c r="D210" s="41"/>
      <c r="E210" s="1"/>
      <c r="F210" s="1"/>
      <c r="G210" s="707"/>
      <c r="H210" s="707"/>
      <c r="I210" s="707"/>
      <c r="J210" s="707"/>
      <c r="K210" s="1"/>
      <c r="L210" s="1"/>
      <c r="M210" s="2"/>
      <c r="N210" s="833"/>
      <c r="O210" s="834"/>
      <c r="P210" s="834"/>
      <c r="Q210" s="834"/>
      <c r="R210" s="834"/>
      <c r="S210" s="834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49.5" customHeight="1" x14ac:dyDescent="0.2">
      <c r="A211" s="1"/>
      <c r="B211" s="1"/>
      <c r="C211" s="1"/>
      <c r="D211" s="41"/>
      <c r="E211" s="1"/>
      <c r="F211" s="1"/>
      <c r="G211" s="707"/>
      <c r="H211" s="707"/>
      <c r="I211" s="707"/>
      <c r="J211" s="707"/>
      <c r="K211" s="1"/>
      <c r="L211" s="1"/>
      <c r="M211" s="2"/>
      <c r="N211" s="833"/>
      <c r="O211" s="834"/>
      <c r="P211" s="834"/>
      <c r="Q211" s="834"/>
      <c r="R211" s="834"/>
      <c r="S211" s="834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49.5" customHeight="1" x14ac:dyDescent="0.2">
      <c r="A212" s="1"/>
      <c r="B212" s="1"/>
      <c r="C212" s="1"/>
      <c r="D212" s="41"/>
      <c r="E212" s="1"/>
      <c r="F212" s="1"/>
      <c r="G212" s="707"/>
      <c r="H212" s="707"/>
      <c r="I212" s="707"/>
      <c r="J212" s="707"/>
      <c r="K212" s="1"/>
      <c r="L212" s="1"/>
      <c r="M212" s="2"/>
      <c r="N212" s="833"/>
      <c r="O212" s="834"/>
      <c r="P212" s="834"/>
      <c r="Q212" s="834"/>
      <c r="R212" s="834"/>
      <c r="S212" s="834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49.5" customHeight="1" x14ac:dyDescent="0.2">
      <c r="A213" s="1"/>
      <c r="B213" s="1"/>
      <c r="C213" s="1"/>
      <c r="D213" s="41"/>
      <c r="E213" s="1"/>
      <c r="F213" s="1"/>
      <c r="G213" s="707"/>
      <c r="H213" s="707"/>
      <c r="I213" s="707"/>
      <c r="J213" s="707"/>
      <c r="K213" s="1"/>
      <c r="L213" s="1"/>
      <c r="M213" s="2"/>
      <c r="N213" s="833"/>
      <c r="O213" s="834"/>
      <c r="P213" s="834"/>
      <c r="Q213" s="834"/>
      <c r="R213" s="834"/>
      <c r="S213" s="834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49.5" customHeight="1" x14ac:dyDescent="0.2">
      <c r="A214" s="1"/>
      <c r="B214" s="1"/>
      <c r="C214" s="1"/>
      <c r="D214" s="41"/>
      <c r="E214" s="1"/>
      <c r="F214" s="1"/>
      <c r="G214" s="707"/>
      <c r="H214" s="707"/>
      <c r="I214" s="707"/>
      <c r="J214" s="707"/>
      <c r="K214" s="1"/>
      <c r="L214" s="1"/>
      <c r="M214" s="2"/>
      <c r="N214" s="833"/>
      <c r="O214" s="834"/>
      <c r="P214" s="834"/>
      <c r="Q214" s="834"/>
      <c r="R214" s="834"/>
      <c r="S214" s="834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49.5" customHeight="1" x14ac:dyDescent="0.2">
      <c r="A215" s="1"/>
      <c r="B215" s="1"/>
      <c r="C215" s="1"/>
      <c r="D215" s="41"/>
      <c r="E215" s="1"/>
      <c r="F215" s="1"/>
      <c r="G215" s="707"/>
      <c r="H215" s="707"/>
      <c r="I215" s="707"/>
      <c r="J215" s="707"/>
      <c r="K215" s="1"/>
      <c r="L215" s="1"/>
      <c r="M215" s="2"/>
      <c r="N215" s="833"/>
      <c r="O215" s="834"/>
      <c r="P215" s="834"/>
      <c r="Q215" s="834"/>
      <c r="R215" s="834"/>
      <c r="S215" s="834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49.5" customHeight="1" x14ac:dyDescent="0.2">
      <c r="A216" s="1"/>
      <c r="B216" s="1"/>
      <c r="C216" s="1"/>
      <c r="D216" s="41"/>
      <c r="E216" s="1"/>
      <c r="F216" s="1"/>
      <c r="G216" s="707"/>
      <c r="H216" s="707"/>
      <c r="I216" s="707"/>
      <c r="J216" s="707"/>
      <c r="K216" s="1"/>
      <c r="L216" s="1"/>
      <c r="M216" s="2"/>
      <c r="N216" s="833"/>
      <c r="O216" s="834"/>
      <c r="P216" s="834"/>
      <c r="Q216" s="834"/>
      <c r="R216" s="834"/>
      <c r="S216" s="834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49.5" customHeight="1" x14ac:dyDescent="0.2">
      <c r="A217" s="1"/>
      <c r="B217" s="1"/>
      <c r="C217" s="1"/>
      <c r="D217" s="41"/>
      <c r="E217" s="1"/>
      <c r="F217" s="1"/>
      <c r="G217" s="707"/>
      <c r="H217" s="707"/>
      <c r="I217" s="707"/>
      <c r="J217" s="707"/>
      <c r="K217" s="1"/>
      <c r="L217" s="1"/>
      <c r="M217" s="2"/>
      <c r="N217" s="833"/>
      <c r="O217" s="834"/>
      <c r="P217" s="834"/>
      <c r="Q217" s="834"/>
      <c r="R217" s="834"/>
      <c r="S217" s="834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49.5" customHeight="1" x14ac:dyDescent="0.2">
      <c r="A218" s="1"/>
      <c r="B218" s="1"/>
      <c r="C218" s="1"/>
      <c r="D218" s="41"/>
      <c r="E218" s="1"/>
      <c r="F218" s="1"/>
      <c r="G218" s="707"/>
      <c r="H218" s="707"/>
      <c r="I218" s="707"/>
      <c r="J218" s="707"/>
      <c r="K218" s="1"/>
      <c r="L218" s="1"/>
      <c r="M218" s="2"/>
      <c r="N218" s="833"/>
      <c r="O218" s="834"/>
      <c r="P218" s="834"/>
      <c r="Q218" s="834"/>
      <c r="R218" s="834"/>
      <c r="S218" s="834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49.5" customHeight="1" x14ac:dyDescent="0.2">
      <c r="A219" s="1"/>
      <c r="B219" s="1"/>
      <c r="C219" s="1"/>
      <c r="D219" s="41"/>
      <c r="E219" s="1"/>
      <c r="F219" s="1"/>
      <c r="G219" s="707"/>
      <c r="H219" s="707"/>
      <c r="I219" s="707"/>
      <c r="J219" s="707"/>
      <c r="K219" s="1"/>
      <c r="L219" s="1"/>
      <c r="M219" s="2"/>
      <c r="N219" s="833"/>
      <c r="O219" s="834"/>
      <c r="P219" s="834"/>
      <c r="Q219" s="834"/>
      <c r="R219" s="834"/>
      <c r="S219" s="834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49.5" customHeight="1" x14ac:dyDescent="0.2">
      <c r="A220" s="1"/>
      <c r="B220" s="1"/>
      <c r="C220" s="1"/>
      <c r="D220" s="41"/>
      <c r="E220" s="1"/>
      <c r="F220" s="1"/>
      <c r="G220" s="707"/>
      <c r="H220" s="707"/>
      <c r="I220" s="707"/>
      <c r="J220" s="707"/>
      <c r="K220" s="1"/>
      <c r="L220" s="1"/>
      <c r="M220" s="2"/>
      <c r="N220" s="833"/>
      <c r="O220" s="834"/>
      <c r="P220" s="834"/>
      <c r="Q220" s="834"/>
      <c r="R220" s="834"/>
      <c r="S220" s="834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"/>
    <row r="222" spans="1:29" ht="15.75" customHeight="1" x14ac:dyDescent="0.2"/>
    <row r="223" spans="1:29" ht="15.75" customHeight="1" x14ac:dyDescent="0.2"/>
    <row r="224" spans="1:29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1">
    <mergeCell ref="N14:O14"/>
    <mergeCell ref="C1:L1"/>
    <mergeCell ref="O1:R1"/>
    <mergeCell ref="C2:L2"/>
    <mergeCell ref="O2:P2"/>
    <mergeCell ref="Q2:R2"/>
    <mergeCell ref="S2:T2"/>
    <mergeCell ref="Q8:R8"/>
    <mergeCell ref="O8:P8"/>
    <mergeCell ref="C11:I11"/>
    <mergeCell ref="C12:K12"/>
  </mergeCells>
  <printOptions horizontalCentered="1" verticalCentered="1"/>
  <pageMargins left="0.196850393700787" right="0" top="0.39370078740157499" bottom="0.39370078740157499" header="0" footer="0"/>
  <pageSetup paperSize="9" scale="7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21</vt:i4>
      </vt:variant>
    </vt:vector>
  </HeadingPairs>
  <TitlesOfParts>
    <vt:vector size="21" baseType="lpstr">
      <vt:lpstr>Base</vt:lpstr>
      <vt:lpstr>1. Escavadeira</vt:lpstr>
      <vt:lpstr>2. Retro </vt:lpstr>
      <vt:lpstr>3. Comp 1. Minicarregadeira</vt:lpstr>
      <vt:lpstr>4. Comp 2.  Trator de Esteiras</vt:lpstr>
      <vt:lpstr>5. Comp 3.  Draga</vt:lpstr>
      <vt:lpstr>6. Comp 4. Cavalo Mecânico</vt:lpstr>
      <vt:lpstr>7. Comp 5. Limpeza do Rio</vt:lpstr>
      <vt:lpstr>8. Comp 6. Remoção de Plantas A</vt:lpstr>
      <vt:lpstr>9. Comp 7.  Hidráulica Anfíbia</vt:lpstr>
      <vt:lpstr>10. Comp 8. Escavadeira Hidrául</vt:lpstr>
      <vt:lpstr>11. Comp 9.  Demolição e tratam</vt:lpstr>
      <vt:lpstr>12 e 13. Transporte de Resíduos</vt:lpstr>
      <vt:lpstr>ADM - LOCAL</vt:lpstr>
      <vt:lpstr>Produtividade</vt:lpstr>
      <vt:lpstr>BDI - Desonerado</vt:lpstr>
      <vt:lpstr>Banco de Preços</vt:lpstr>
      <vt:lpstr>Insumos, Materiais e Equipament</vt:lpstr>
      <vt:lpstr>Encargos Sociais</vt:lpstr>
      <vt:lpstr>Cronograma</vt:lpstr>
      <vt:lpstr>PL. ORÇAMENTÁRIA 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Emerson</dc:creator>
  <cp:lastModifiedBy>CPL Caruaru 2</cp:lastModifiedBy>
  <dcterms:created xsi:type="dcterms:W3CDTF">1998-05-29T19:57:00Z</dcterms:created>
  <dcterms:modified xsi:type="dcterms:W3CDTF">2026-07-22T16:20:16Z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inanc" linkTarget="prop_financ">
    <vt:lpwstr>#REF!</vt:lpwstr>
  </property>
  <property fmtid="{D5CDD505-2E9C-101B-9397-08002B2CF9AE}" pid="3" name="vendas" linkTarget="prop_vendas">
    <vt:lpwstr>#REF!</vt:lpwstr>
  </property>
  <property fmtid="{D5CDD505-2E9C-101B-9397-08002B2CF9AE}" pid="4" name="ICV">
    <vt:lpwstr>89C2E73BBBC342C8A72DC504668EF973_12</vt:lpwstr>
  </property>
  <property fmtid="{D5CDD505-2E9C-101B-9397-08002B2CF9AE}" pid="5" name="KSOProductBuildVer">
    <vt:lpwstr>1046-12.2.0.22549</vt:lpwstr>
  </property>
</Properties>
</file>