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MENDA PIX - RESERVATÓRIO SÃO LOURENÇO\CERTAME\ORÇAMENTO\"/>
    </mc:Choice>
  </mc:AlternateContent>
  <xr:revisionPtr revIDLastSave="0" documentId="13_ncr:1_{D0433FA8-221E-4DA6-88CA-72719682AF19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RESUMO PROPOSTA MAIS VANTAJOSA" sheetId="9" r:id="rId1"/>
    <sheet name="Orçamento NÃO DESONERADO (2)" sheetId="6" r:id="rId2"/>
    <sheet name="BDI N DES" sheetId="2" r:id="rId3"/>
    <sheet name="CPUs (2)" sheetId="12" r:id="rId4"/>
    <sheet name="MEMÓRIA DE CÁLCULO" sheetId="3" r:id="rId5"/>
    <sheet name="CRONOGRAMA Ñ DES." sheetId="4" r:id="rId6"/>
    <sheet name="Orçamento Sintético DESONERADO" sheetId="5" r:id="rId7"/>
    <sheet name="BDI DESONERADO" sheetId="7" r:id="rId8"/>
  </sheets>
  <definedNames>
    <definedName name="_xlnm._FilterDatabase" localSheetId="4" hidden="1">'MEMÓRIA DE CÁLCULO'!$A$5:$E$137</definedName>
    <definedName name="_xlnm._FilterDatabase" localSheetId="1" hidden="1">'Orçamento NÃO DESONERADO (2)'!$A$4:$J$137</definedName>
    <definedName name="_xlnm._FilterDatabase" localSheetId="6" hidden="1">'Orçamento Sintético DESONERADO'!$A$5:$J$137</definedName>
    <definedName name="_xlnm.Print_Area" localSheetId="5">'CRONOGRAMA Ñ DES.'!$A$1:$L$46</definedName>
    <definedName name="_xlnm.Print_Area" localSheetId="4">'MEMÓRIA DE CÁLCULO'!$A$1:$E$138</definedName>
    <definedName name="_xlnm.Print_Area" localSheetId="1">'Orçamento NÃO DESONERADO (2)'!$A$1:$J$141</definedName>
    <definedName name="_xlnm.Print_Area" localSheetId="0">'RESUMO PROPOSTA MAIS VANTAJOSA'!$A$1:$J$11</definedName>
    <definedName name="_xlnm.Print_Titles" localSheetId="3">'CPUs (2)'!$1:$4</definedName>
    <definedName name="_xlnm.Print_Titles" localSheetId="5">'CRONOGRAMA Ñ DES.'!$1:$4</definedName>
    <definedName name="_xlnm.Print_Titles" localSheetId="4">'MEMÓRIA DE CÁLCULO'!$1:$4</definedName>
    <definedName name="_xlnm.Print_Titles" localSheetId="1">'Orçamento NÃO DESONERADO (2)'!$1:$4</definedName>
    <definedName name="_xlnm.Print_Titles" localSheetId="6">'Orçamento Sintético DESONERADO'!$1:$4</definedName>
  </definedNames>
  <calcPr calcId="191029"/>
</workbook>
</file>

<file path=xl/calcChain.xml><?xml version="1.0" encoding="utf-8"?>
<calcChain xmlns="http://schemas.openxmlformats.org/spreadsheetml/2006/main">
  <c r="K9" i="9" l="1"/>
  <c r="H141" i="5"/>
  <c r="I137" i="5"/>
  <c r="I136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5" i="5"/>
  <c r="I74" i="5"/>
  <c r="I73" i="5"/>
  <c r="I72" i="5"/>
  <c r="I71" i="5"/>
  <c r="I70" i="5" s="1"/>
  <c r="I69" i="5"/>
  <c r="I68" i="5"/>
  <c r="I67" i="5" s="1"/>
  <c r="I66" i="5"/>
  <c r="I65" i="5"/>
  <c r="I64" i="5"/>
  <c r="I63" i="5"/>
  <c r="I62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1" i="5"/>
  <c r="I40" i="5"/>
  <c r="I39" i="5"/>
  <c r="I38" i="5"/>
  <c r="I37" i="5"/>
  <c r="I36" i="5"/>
  <c r="I35" i="5"/>
  <c r="I34" i="5"/>
  <c r="I33" i="5"/>
  <c r="I32" i="5"/>
  <c r="I30" i="5"/>
  <c r="I29" i="5"/>
  <c r="I28" i="5"/>
  <c r="I27" i="5"/>
  <c r="I26" i="5"/>
  <c r="I25" i="5"/>
  <c r="I24" i="5"/>
  <c r="I23" i="5"/>
  <c r="I22" i="5"/>
  <c r="I20" i="5"/>
  <c r="I19" i="5"/>
  <c r="I18" i="5"/>
  <c r="I17" i="5"/>
  <c r="I16" i="5"/>
  <c r="I15" i="5"/>
  <c r="I14" i="5"/>
  <c r="I13" i="5"/>
  <c r="I12" i="5"/>
  <c r="I11" i="5"/>
  <c r="I10" i="5"/>
  <c r="I9" i="5"/>
  <c r="I7" i="5"/>
  <c r="I6" i="5"/>
  <c r="I5" i="5" s="1"/>
  <c r="I137" i="6"/>
  <c r="I136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5" i="6"/>
  <c r="I74" i="6"/>
  <c r="I73" i="6"/>
  <c r="I72" i="6"/>
  <c r="I71" i="6"/>
  <c r="I69" i="6"/>
  <c r="I68" i="6"/>
  <c r="I67" i="6" s="1"/>
  <c r="G28" i="4" s="1"/>
  <c r="I66" i="6"/>
  <c r="I65" i="6"/>
  <c r="I64" i="6"/>
  <c r="I63" i="6"/>
  <c r="I62" i="6"/>
  <c r="I60" i="6"/>
  <c r="I59" i="6"/>
  <c r="I58" i="6"/>
  <c r="I57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1" i="6"/>
  <c r="I40" i="6"/>
  <c r="I39" i="6"/>
  <c r="I38" i="6"/>
  <c r="I37" i="6"/>
  <c r="I36" i="6"/>
  <c r="I35" i="6"/>
  <c r="I34" i="6"/>
  <c r="I33" i="6"/>
  <c r="I32" i="6"/>
  <c r="I30" i="6"/>
  <c r="I29" i="6"/>
  <c r="I28" i="6"/>
  <c r="I27" i="6"/>
  <c r="I26" i="6"/>
  <c r="I25" i="6"/>
  <c r="I24" i="6"/>
  <c r="I23" i="6"/>
  <c r="I22" i="6"/>
  <c r="I10" i="6"/>
  <c r="I11" i="6"/>
  <c r="I12" i="6"/>
  <c r="I13" i="6"/>
  <c r="I14" i="6"/>
  <c r="I15" i="6"/>
  <c r="I16" i="6"/>
  <c r="I17" i="6"/>
  <c r="I18" i="6"/>
  <c r="I19" i="6"/>
  <c r="I20" i="6"/>
  <c r="I9" i="6"/>
  <c r="I7" i="6"/>
  <c r="I6" i="6"/>
  <c r="B1" i="4"/>
  <c r="O49" i="4"/>
  <c r="P49" i="4" s="1"/>
  <c r="B2" i="3"/>
  <c r="I70" i="6" l="1"/>
  <c r="G31" i="4" s="1"/>
  <c r="I135" i="5"/>
  <c r="I31" i="5"/>
  <c r="I100" i="5"/>
  <c r="I42" i="5"/>
  <c r="I76" i="5"/>
  <c r="I21" i="5"/>
  <c r="I8" i="5"/>
  <c r="I61" i="5"/>
  <c r="I61" i="6"/>
  <c r="G25" i="4" s="1"/>
  <c r="K26" i="4" s="1"/>
  <c r="I76" i="6"/>
  <c r="G34" i="4" s="1"/>
  <c r="L35" i="4" s="1"/>
  <c r="I135" i="6"/>
  <c r="G40" i="4" s="1"/>
  <c r="L41" i="4" s="1"/>
  <c r="N41" i="4" s="1"/>
  <c r="O40" i="4" s="1"/>
  <c r="I31" i="6"/>
  <c r="G16" i="4" s="1"/>
  <c r="I21" i="6"/>
  <c r="G13" i="4" s="1"/>
  <c r="I5" i="6"/>
  <c r="G7" i="4" s="1"/>
  <c r="I100" i="6"/>
  <c r="G37" i="4" s="1"/>
  <c r="L38" i="4" s="1"/>
  <c r="I8" i="6"/>
  <c r="G10" i="4" s="1"/>
  <c r="I56" i="6"/>
  <c r="G22" i="4" s="1"/>
  <c r="I42" i="6"/>
  <c r="G19" i="4" s="1"/>
  <c r="L32" i="4"/>
  <c r="N32" i="4" s="1"/>
  <c r="O31" i="4" s="1"/>
  <c r="K17" i="4"/>
  <c r="J14" i="4"/>
  <c r="I11" i="4"/>
  <c r="N11" i="4" s="1"/>
  <c r="B1" i="3"/>
  <c r="A6" i="3"/>
  <c r="B6" i="3"/>
  <c r="C6" i="3"/>
  <c r="D6" i="3"/>
  <c r="A7" i="3"/>
  <c r="B7" i="3"/>
  <c r="C7" i="3"/>
  <c r="D7" i="3"/>
  <c r="A8" i="3"/>
  <c r="B8" i="3"/>
  <c r="A9" i="3"/>
  <c r="B9" i="3"/>
  <c r="C9" i="3"/>
  <c r="D9" i="3"/>
  <c r="A10" i="3"/>
  <c r="B10" i="3"/>
  <c r="C10" i="3"/>
  <c r="D10" i="3"/>
  <c r="A11" i="3"/>
  <c r="B11" i="3"/>
  <c r="C11" i="3"/>
  <c r="D11" i="3"/>
  <c r="A12" i="3"/>
  <c r="B12" i="3"/>
  <c r="C12" i="3"/>
  <c r="D12" i="3"/>
  <c r="A13" i="3"/>
  <c r="B13" i="3"/>
  <c r="C13" i="3"/>
  <c r="D13" i="3"/>
  <c r="A14" i="3"/>
  <c r="B14" i="3"/>
  <c r="C14" i="3"/>
  <c r="D14" i="3"/>
  <c r="A15" i="3"/>
  <c r="B15" i="3"/>
  <c r="C15" i="3"/>
  <c r="D15" i="3"/>
  <c r="A16" i="3"/>
  <c r="B16" i="3"/>
  <c r="C16" i="3"/>
  <c r="D16" i="3"/>
  <c r="A17" i="3"/>
  <c r="B17" i="3"/>
  <c r="C17" i="3"/>
  <c r="D17" i="3"/>
  <c r="A18" i="3"/>
  <c r="B18" i="3"/>
  <c r="C18" i="3"/>
  <c r="D18" i="3"/>
  <c r="A19" i="3"/>
  <c r="B19" i="3"/>
  <c r="C19" i="3"/>
  <c r="D19" i="3"/>
  <c r="A20" i="3"/>
  <c r="B20" i="3"/>
  <c r="C20" i="3"/>
  <c r="D20" i="3"/>
  <c r="A21" i="3"/>
  <c r="B21" i="3"/>
  <c r="A22" i="3"/>
  <c r="B22" i="3"/>
  <c r="C22" i="3"/>
  <c r="D22" i="3"/>
  <c r="A23" i="3"/>
  <c r="B23" i="3"/>
  <c r="C23" i="3"/>
  <c r="D23" i="3"/>
  <c r="A24" i="3"/>
  <c r="B24" i="3"/>
  <c r="C24" i="3"/>
  <c r="D24" i="3"/>
  <c r="A25" i="3"/>
  <c r="B25" i="3"/>
  <c r="C25" i="3"/>
  <c r="D25" i="3"/>
  <c r="A26" i="3"/>
  <c r="B26" i="3"/>
  <c r="C26" i="3"/>
  <c r="D26" i="3"/>
  <c r="A27" i="3"/>
  <c r="B27" i="3"/>
  <c r="C27" i="3"/>
  <c r="D27" i="3"/>
  <c r="A28" i="3"/>
  <c r="B28" i="3"/>
  <c r="C28" i="3"/>
  <c r="D28" i="3"/>
  <c r="A29" i="3"/>
  <c r="B29" i="3"/>
  <c r="C29" i="3"/>
  <c r="D29" i="3"/>
  <c r="A30" i="3"/>
  <c r="B30" i="3"/>
  <c r="C30" i="3"/>
  <c r="D30" i="3"/>
  <c r="A31" i="3"/>
  <c r="B31" i="3"/>
  <c r="A32" i="3"/>
  <c r="B32" i="3"/>
  <c r="C32" i="3"/>
  <c r="D32" i="3"/>
  <c r="A33" i="3"/>
  <c r="B33" i="3"/>
  <c r="C33" i="3"/>
  <c r="D33" i="3"/>
  <c r="A34" i="3"/>
  <c r="B34" i="3"/>
  <c r="C34" i="3"/>
  <c r="D34" i="3"/>
  <c r="A35" i="3"/>
  <c r="B35" i="3"/>
  <c r="C35" i="3"/>
  <c r="D35" i="3"/>
  <c r="A36" i="3"/>
  <c r="B36" i="3"/>
  <c r="C36" i="3"/>
  <c r="D36" i="3"/>
  <c r="A37" i="3"/>
  <c r="B37" i="3"/>
  <c r="C37" i="3"/>
  <c r="D37" i="3"/>
  <c r="A38" i="3"/>
  <c r="B38" i="3"/>
  <c r="C38" i="3"/>
  <c r="D38" i="3"/>
  <c r="A39" i="3"/>
  <c r="B39" i="3"/>
  <c r="C39" i="3"/>
  <c r="D39" i="3"/>
  <c r="A40" i="3"/>
  <c r="B40" i="3"/>
  <c r="C40" i="3"/>
  <c r="D40" i="3"/>
  <c r="A41" i="3"/>
  <c r="B41" i="3"/>
  <c r="C41" i="3"/>
  <c r="D41" i="3"/>
  <c r="A42" i="3"/>
  <c r="B42" i="3"/>
  <c r="A43" i="3"/>
  <c r="B43" i="3"/>
  <c r="C43" i="3"/>
  <c r="D43" i="3"/>
  <c r="A44" i="3"/>
  <c r="B44" i="3"/>
  <c r="C44" i="3"/>
  <c r="D44" i="3"/>
  <c r="A45" i="3"/>
  <c r="B45" i="3"/>
  <c r="C45" i="3"/>
  <c r="D45" i="3"/>
  <c r="A46" i="3"/>
  <c r="B46" i="3"/>
  <c r="C46" i="3"/>
  <c r="D46" i="3"/>
  <c r="A47" i="3"/>
  <c r="B47" i="3"/>
  <c r="C47" i="3"/>
  <c r="D47" i="3"/>
  <c r="A48" i="3"/>
  <c r="B48" i="3"/>
  <c r="C48" i="3"/>
  <c r="D48" i="3"/>
  <c r="A49" i="3"/>
  <c r="B49" i="3"/>
  <c r="C49" i="3"/>
  <c r="D49" i="3"/>
  <c r="A50" i="3"/>
  <c r="B50" i="3"/>
  <c r="C50" i="3"/>
  <c r="D50" i="3"/>
  <c r="A51" i="3"/>
  <c r="B51" i="3"/>
  <c r="C51" i="3"/>
  <c r="D51" i="3"/>
  <c r="A52" i="3"/>
  <c r="B52" i="3"/>
  <c r="C52" i="3"/>
  <c r="D52" i="3"/>
  <c r="A53" i="3"/>
  <c r="B53" i="3"/>
  <c r="C53" i="3"/>
  <c r="D53" i="3"/>
  <c r="A54" i="3"/>
  <c r="B54" i="3"/>
  <c r="C54" i="3"/>
  <c r="D54" i="3"/>
  <c r="A55" i="3"/>
  <c r="B55" i="3"/>
  <c r="C55" i="3"/>
  <c r="D55" i="3"/>
  <c r="A56" i="3"/>
  <c r="B56" i="3"/>
  <c r="A57" i="3"/>
  <c r="B57" i="3"/>
  <c r="C57" i="3"/>
  <c r="D57" i="3"/>
  <c r="A58" i="3"/>
  <c r="B58" i="3"/>
  <c r="C58" i="3"/>
  <c r="D58" i="3"/>
  <c r="A59" i="3"/>
  <c r="B59" i="3"/>
  <c r="C59" i="3"/>
  <c r="D59" i="3"/>
  <c r="A60" i="3"/>
  <c r="B60" i="3"/>
  <c r="C60" i="3"/>
  <c r="D60" i="3"/>
  <c r="A61" i="3"/>
  <c r="B61" i="3"/>
  <c r="A62" i="3"/>
  <c r="B62" i="3"/>
  <c r="C62" i="3"/>
  <c r="D62" i="3"/>
  <c r="A63" i="3"/>
  <c r="B63" i="3"/>
  <c r="C63" i="3"/>
  <c r="D63" i="3"/>
  <c r="A64" i="3"/>
  <c r="B64" i="3"/>
  <c r="C64" i="3"/>
  <c r="D64" i="3"/>
  <c r="A65" i="3"/>
  <c r="B65" i="3"/>
  <c r="C65" i="3"/>
  <c r="D65" i="3"/>
  <c r="A66" i="3"/>
  <c r="B66" i="3"/>
  <c r="C66" i="3"/>
  <c r="D66" i="3"/>
  <c r="A67" i="3"/>
  <c r="B67" i="3"/>
  <c r="A68" i="3"/>
  <c r="B68" i="3"/>
  <c r="C68" i="3"/>
  <c r="D68" i="3"/>
  <c r="A69" i="3"/>
  <c r="B69" i="3"/>
  <c r="C69" i="3"/>
  <c r="D69" i="3"/>
  <c r="A70" i="3"/>
  <c r="B70" i="3"/>
  <c r="A71" i="3"/>
  <c r="B71" i="3"/>
  <c r="C71" i="3"/>
  <c r="D71" i="3"/>
  <c r="A72" i="3"/>
  <c r="B72" i="3"/>
  <c r="C72" i="3"/>
  <c r="D72" i="3"/>
  <c r="A73" i="3"/>
  <c r="B73" i="3"/>
  <c r="C73" i="3"/>
  <c r="D73" i="3"/>
  <c r="A74" i="3"/>
  <c r="B74" i="3"/>
  <c r="C74" i="3"/>
  <c r="D74" i="3"/>
  <c r="A75" i="3"/>
  <c r="B75" i="3"/>
  <c r="C75" i="3"/>
  <c r="D75" i="3"/>
  <c r="A76" i="3"/>
  <c r="B76" i="3"/>
  <c r="A77" i="3"/>
  <c r="B77" i="3"/>
  <c r="C77" i="3"/>
  <c r="D77" i="3"/>
  <c r="A78" i="3"/>
  <c r="B78" i="3"/>
  <c r="C78" i="3"/>
  <c r="D78" i="3"/>
  <c r="A79" i="3"/>
  <c r="B79" i="3"/>
  <c r="C79" i="3"/>
  <c r="D79" i="3"/>
  <c r="A80" i="3"/>
  <c r="B80" i="3"/>
  <c r="C80" i="3"/>
  <c r="D80" i="3"/>
  <c r="A81" i="3"/>
  <c r="B81" i="3"/>
  <c r="C81" i="3"/>
  <c r="D81" i="3"/>
  <c r="A82" i="3"/>
  <c r="B82" i="3"/>
  <c r="C82" i="3"/>
  <c r="D82" i="3"/>
  <c r="A83" i="3"/>
  <c r="B83" i="3"/>
  <c r="C83" i="3"/>
  <c r="D83" i="3"/>
  <c r="A84" i="3"/>
  <c r="B84" i="3"/>
  <c r="C84" i="3"/>
  <c r="D84" i="3"/>
  <c r="A85" i="3"/>
  <c r="B85" i="3"/>
  <c r="C85" i="3"/>
  <c r="D85" i="3"/>
  <c r="A86" i="3"/>
  <c r="B86" i="3"/>
  <c r="C86" i="3"/>
  <c r="D86" i="3"/>
  <c r="A87" i="3"/>
  <c r="B87" i="3"/>
  <c r="C87" i="3"/>
  <c r="D87" i="3"/>
  <c r="A88" i="3"/>
  <c r="B88" i="3"/>
  <c r="C88" i="3"/>
  <c r="D88" i="3"/>
  <c r="A89" i="3"/>
  <c r="B89" i="3"/>
  <c r="C89" i="3"/>
  <c r="D89" i="3"/>
  <c r="A90" i="3"/>
  <c r="B90" i="3"/>
  <c r="C90" i="3"/>
  <c r="D90" i="3"/>
  <c r="A91" i="3"/>
  <c r="B91" i="3"/>
  <c r="C91" i="3"/>
  <c r="D91" i="3"/>
  <c r="A92" i="3"/>
  <c r="B92" i="3"/>
  <c r="C92" i="3"/>
  <c r="D92" i="3"/>
  <c r="A93" i="3"/>
  <c r="B93" i="3"/>
  <c r="C93" i="3"/>
  <c r="D93" i="3"/>
  <c r="A94" i="3"/>
  <c r="B94" i="3"/>
  <c r="C94" i="3"/>
  <c r="D94" i="3"/>
  <c r="A95" i="3"/>
  <c r="B95" i="3"/>
  <c r="C95" i="3"/>
  <c r="D95" i="3"/>
  <c r="A96" i="3"/>
  <c r="B96" i="3"/>
  <c r="C96" i="3"/>
  <c r="D96" i="3"/>
  <c r="A97" i="3"/>
  <c r="B97" i="3"/>
  <c r="C97" i="3"/>
  <c r="D97" i="3"/>
  <c r="A98" i="3"/>
  <c r="B98" i="3"/>
  <c r="C98" i="3"/>
  <c r="D98" i="3"/>
  <c r="A99" i="3"/>
  <c r="B99" i="3"/>
  <c r="C99" i="3"/>
  <c r="D99" i="3"/>
  <c r="A100" i="3"/>
  <c r="B100" i="3"/>
  <c r="A101" i="3"/>
  <c r="B101" i="3"/>
  <c r="C101" i="3"/>
  <c r="D101" i="3"/>
  <c r="A102" i="3"/>
  <c r="B102" i="3"/>
  <c r="C102" i="3"/>
  <c r="D102" i="3"/>
  <c r="A103" i="3"/>
  <c r="B103" i="3"/>
  <c r="C103" i="3"/>
  <c r="D103" i="3"/>
  <c r="A104" i="3"/>
  <c r="B104" i="3"/>
  <c r="C104" i="3"/>
  <c r="D104" i="3"/>
  <c r="A105" i="3"/>
  <c r="B105" i="3"/>
  <c r="C105" i="3"/>
  <c r="D105" i="3"/>
  <c r="A106" i="3"/>
  <c r="B106" i="3"/>
  <c r="C106" i="3"/>
  <c r="D106" i="3"/>
  <c r="A107" i="3"/>
  <c r="B107" i="3"/>
  <c r="C107" i="3"/>
  <c r="D107" i="3"/>
  <c r="A108" i="3"/>
  <c r="B108" i="3"/>
  <c r="C108" i="3"/>
  <c r="D108" i="3"/>
  <c r="A109" i="3"/>
  <c r="B109" i="3"/>
  <c r="C109" i="3"/>
  <c r="D109" i="3"/>
  <c r="A110" i="3"/>
  <c r="B110" i="3"/>
  <c r="C110" i="3"/>
  <c r="D110" i="3"/>
  <c r="A111" i="3"/>
  <c r="B111" i="3"/>
  <c r="C111" i="3"/>
  <c r="D111" i="3"/>
  <c r="A112" i="3"/>
  <c r="B112" i="3"/>
  <c r="C112" i="3"/>
  <c r="D112" i="3"/>
  <c r="A113" i="3"/>
  <c r="B113" i="3"/>
  <c r="C113" i="3"/>
  <c r="D113" i="3"/>
  <c r="A114" i="3"/>
  <c r="B114" i="3"/>
  <c r="C114" i="3"/>
  <c r="D114" i="3"/>
  <c r="A115" i="3"/>
  <c r="B115" i="3"/>
  <c r="C115" i="3"/>
  <c r="D115" i="3"/>
  <c r="A116" i="3"/>
  <c r="B116" i="3"/>
  <c r="C116" i="3"/>
  <c r="D116" i="3"/>
  <c r="A117" i="3"/>
  <c r="B117" i="3"/>
  <c r="C117" i="3"/>
  <c r="D117" i="3"/>
  <c r="A118" i="3"/>
  <c r="B118" i="3"/>
  <c r="C118" i="3"/>
  <c r="D118" i="3"/>
  <c r="A119" i="3"/>
  <c r="B119" i="3"/>
  <c r="C119" i="3"/>
  <c r="D119" i="3"/>
  <c r="A120" i="3"/>
  <c r="B120" i="3"/>
  <c r="C120" i="3"/>
  <c r="D120" i="3"/>
  <c r="A121" i="3"/>
  <c r="B121" i="3"/>
  <c r="C121" i="3"/>
  <c r="D121" i="3"/>
  <c r="A122" i="3"/>
  <c r="B122" i="3"/>
  <c r="C122" i="3"/>
  <c r="D122" i="3"/>
  <c r="A123" i="3"/>
  <c r="B123" i="3"/>
  <c r="C123" i="3"/>
  <c r="D123" i="3"/>
  <c r="A124" i="3"/>
  <c r="B124" i="3"/>
  <c r="C124" i="3"/>
  <c r="D124" i="3"/>
  <c r="A125" i="3"/>
  <c r="B125" i="3"/>
  <c r="C125" i="3"/>
  <c r="D125" i="3"/>
  <c r="A126" i="3"/>
  <c r="B126" i="3"/>
  <c r="C126" i="3"/>
  <c r="D126" i="3"/>
  <c r="A127" i="3"/>
  <c r="B127" i="3"/>
  <c r="C127" i="3"/>
  <c r="D127" i="3"/>
  <c r="A128" i="3"/>
  <c r="B128" i="3"/>
  <c r="C128" i="3"/>
  <c r="D128" i="3"/>
  <c r="A129" i="3"/>
  <c r="B129" i="3"/>
  <c r="C129" i="3"/>
  <c r="D129" i="3"/>
  <c r="A130" i="3"/>
  <c r="B130" i="3"/>
  <c r="C130" i="3"/>
  <c r="D130" i="3"/>
  <c r="A131" i="3"/>
  <c r="B131" i="3"/>
  <c r="C131" i="3"/>
  <c r="D131" i="3"/>
  <c r="A132" i="3"/>
  <c r="B132" i="3"/>
  <c r="C132" i="3"/>
  <c r="D132" i="3"/>
  <c r="A133" i="3"/>
  <c r="B133" i="3"/>
  <c r="C133" i="3"/>
  <c r="D133" i="3"/>
  <c r="A134" i="3"/>
  <c r="B134" i="3"/>
  <c r="C134" i="3"/>
  <c r="D134" i="3"/>
  <c r="A135" i="3"/>
  <c r="B135" i="3"/>
  <c r="A136" i="3"/>
  <c r="B136" i="3"/>
  <c r="C136" i="3"/>
  <c r="D136" i="3"/>
  <c r="A137" i="3"/>
  <c r="B137" i="3"/>
  <c r="C137" i="3"/>
  <c r="D137" i="3"/>
  <c r="B5" i="3"/>
  <c r="A5" i="3"/>
  <c r="N40" i="4"/>
  <c r="N39" i="4"/>
  <c r="N37" i="4"/>
  <c r="N36" i="4"/>
  <c r="N34" i="4"/>
  <c r="N33" i="4"/>
  <c r="N31" i="4"/>
  <c r="N30" i="4"/>
  <c r="N28" i="4"/>
  <c r="N27" i="4"/>
  <c r="N25" i="4"/>
  <c r="N24" i="4"/>
  <c r="N22" i="4"/>
  <c r="N21" i="4"/>
  <c r="N19" i="4"/>
  <c r="N18" i="4"/>
  <c r="N16" i="4"/>
  <c r="N15" i="4"/>
  <c r="N13" i="4"/>
  <c r="N12" i="4"/>
  <c r="N10" i="4"/>
  <c r="N9" i="4"/>
  <c r="N7" i="4"/>
  <c r="N6" i="4"/>
  <c r="H141" i="6" l="1"/>
  <c r="L8" i="4"/>
  <c r="G42" i="4"/>
  <c r="H30" i="4" s="1"/>
  <c r="L26" i="4"/>
  <c r="I14" i="4"/>
  <c r="N14" i="4" s="1"/>
  <c r="O13" i="4" s="1"/>
  <c r="K20" i="4"/>
  <c r="L29" i="4"/>
  <c r="N29" i="4" s="1"/>
  <c r="O28" i="4" s="1"/>
  <c r="K23" i="4"/>
  <c r="N23" i="4" s="1"/>
  <c r="O22" i="4" s="1"/>
  <c r="K38" i="4"/>
  <c r="N38" i="4" s="1"/>
  <c r="O37" i="4" s="1"/>
  <c r="J20" i="4"/>
  <c r="I8" i="4"/>
  <c r="L20" i="4"/>
  <c r="J8" i="4"/>
  <c r="I17" i="4"/>
  <c r="K35" i="4"/>
  <c r="N35" i="4" s="1"/>
  <c r="O34" i="4" s="1"/>
  <c r="K8" i="4"/>
  <c r="J17" i="4"/>
  <c r="J26" i="4"/>
  <c r="O10" i="4"/>
  <c r="J5" i="6" l="1"/>
  <c r="J100" i="6"/>
  <c r="J8" i="6"/>
  <c r="J70" i="6"/>
  <c r="J135" i="6"/>
  <c r="J61" i="6"/>
  <c r="J76" i="6"/>
  <c r="J67" i="6"/>
  <c r="J42" i="6"/>
  <c r="J56" i="6"/>
  <c r="J31" i="6"/>
  <c r="J21" i="6"/>
  <c r="N20" i="4"/>
  <c r="O19" i="4" s="1"/>
  <c r="N26" i="4"/>
  <c r="O25" i="4" s="1"/>
  <c r="L43" i="4"/>
  <c r="N17" i="4"/>
  <c r="O16" i="4" s="1"/>
  <c r="H36" i="4"/>
  <c r="H39" i="4"/>
  <c r="H24" i="4"/>
  <c r="H33" i="4"/>
  <c r="H15" i="4"/>
  <c r="H27" i="4"/>
  <c r="H18" i="4"/>
  <c r="H12" i="4"/>
  <c r="H9" i="4"/>
  <c r="H6" i="4"/>
  <c r="K43" i="4"/>
  <c r="J43" i="4"/>
  <c r="I43" i="4"/>
  <c r="N8" i="4"/>
  <c r="O7" i="4" s="1"/>
  <c r="H21" i="4"/>
  <c r="L44" i="4" l="1"/>
  <c r="I44" i="4"/>
  <c r="I46" i="4" s="1"/>
  <c r="N43" i="4"/>
  <c r="O43" i="4" s="1"/>
  <c r="I45" i="4"/>
  <c r="J45" i="4" s="1"/>
  <c r="K45" i="4" s="1"/>
  <c r="L45" i="4" s="1"/>
  <c r="J44" i="4"/>
  <c r="K44" i="4"/>
  <c r="H42" i="4"/>
  <c r="J46" i="4" l="1"/>
  <c r="K46" i="4" s="1"/>
  <c r="L46" i="4" s="1"/>
</calcChain>
</file>

<file path=xl/sharedStrings.xml><?xml version="1.0" encoding="utf-8"?>
<sst xmlns="http://schemas.openxmlformats.org/spreadsheetml/2006/main" count="1848" uniqueCount="601">
  <si>
    <t>Obra</t>
  </si>
  <si>
    <t>Bancos</t>
  </si>
  <si>
    <t>B.D.I.</t>
  </si>
  <si>
    <t>Encargos Sociais</t>
  </si>
  <si>
    <t>18,58%</t>
  </si>
  <si>
    <t>Não Desonerado: embutido nos preços unitário dos insumos de mão de obra, de acordo com as bases.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</si>
  <si>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</si>
  <si>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</si>
  <si>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</si>
  <si>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</si>
  <si>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</si>
  <si>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</si>
  <si>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</si>
  <si>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</si>
  <si>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</si>
  <si>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</si>
  <si>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</si>
  <si>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</si>
  <si>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LOCAL</t>
  </si>
  <si>
    <t/>
  </si>
  <si>
    <t xml:space="preserve"> 1.1 </t>
  </si>
  <si>
    <t xml:space="preserve"> 90777 </t>
  </si>
  <si>
    <t>SINAPI</t>
  </si>
  <si>
    <t>ENGENHEIRO CIVIL DE OBRA JUNIOR COM ENCARGOS COMPLEMENTARES</t>
  </si>
  <si>
    <t>H</t>
  </si>
  <si>
    <t xml:space="preserve"> 1.2 </t>
  </si>
  <si>
    <t xml:space="preserve"> 90776 </t>
  </si>
  <si>
    <t>ENCARREGADO GERAL COM ENCARGOS COMPLEMENTARES</t>
  </si>
  <si>
    <t xml:space="preserve"> 2 </t>
  </si>
  <si>
    <t>SERVIÇOS PRELIMINARES</t>
  </si>
  <si>
    <t xml:space="preserve"> 2.1 </t>
  </si>
  <si>
    <t xml:space="preserve"> 103689 </t>
  </si>
  <si>
    <t>FORNECIMENTO E INSTALAÇÃO DE PLACA DE OBRA COM CHAPA GALVANIZADA E ESTRUTURA DE MADEIRA. AF_03/2022_PS</t>
  </si>
  <si>
    <t>m²</t>
  </si>
  <si>
    <t xml:space="preserve"> 2.2 </t>
  </si>
  <si>
    <t xml:space="preserve"> 98525 </t>
  </si>
  <si>
    <t>LIMPEZA MECANIZADA DE CAMADA VEGETAL, VEGETAÇÃO E PEQUENAS ÁRVORES (DIÂMETRO DE TRONCO MENOR QUE 0,20 M), COM TRATOR DE ESTEIRAS. AF_03/2024</t>
  </si>
  <si>
    <t xml:space="preserve"> 2.3 </t>
  </si>
  <si>
    <t xml:space="preserve"> 97622 </t>
  </si>
  <si>
    <t>DEMOLIÇÃO DE ALVENARIA DE BLOCO FURADO, DE FORMA MANUAL, SEM REAPROVEITAMENTO. AF_09/2023</t>
  </si>
  <si>
    <t>m³</t>
  </si>
  <si>
    <t xml:space="preserve"> 2.4 </t>
  </si>
  <si>
    <t xml:space="preserve"> 100981 </t>
  </si>
  <si>
    <t>CARGA, MANOBRA E DESCARGA DE ENTULHO EM CAMINHÃO BASCULANTE 6 M³ - CARGA COM ESCAVADEIRA HIDRÁULICA (CAÇAMBA DE 0,80 M³ / 111 HP) E DESCARGA LIVRE (UNIDADE: M3). AF_02/2026</t>
  </si>
  <si>
    <t xml:space="preserve"> 2.5 </t>
  </si>
  <si>
    <t xml:space="preserve"> 90781 </t>
  </si>
  <si>
    <t>TOPOGRAFO COM ENCARGOS COMPLEMENTARES</t>
  </si>
  <si>
    <t xml:space="preserve"> 2.6 </t>
  </si>
  <si>
    <t xml:space="preserve"> 88253 </t>
  </si>
  <si>
    <t>AUXILIAR DE TOPÓGRAFO COM ENCARGOS COMPLEMENTARES</t>
  </si>
  <si>
    <t xml:space="preserve"> 2.7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</si>
  <si>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</si>
  <si>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</si>
  <si>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</si>
  <si>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2.8 </t>
  </si>
  <si>
    <t xml:space="preserve"> 98459 </t>
  </si>
  <si>
    <t>TAPUME COM TELHA METÁLICA. AF_03/2024</t>
  </si>
  <si>
    <t xml:space="preserve"> 2.9 </t>
  </si>
  <si>
    <t xml:space="preserve"> C0002 </t>
  </si>
  <si>
    <t>SEINFRA</t>
  </si>
  <si>
    <t>ABRIGO PROVISÓRIO C/1 PAVIMENTO P/ALOJAMENTO E DEPÓSITO</t>
  </si>
  <si>
    <t xml:space="preserve"> 2.10 </t>
  </si>
  <si>
    <t xml:space="preserve"> C5208 </t>
  </si>
  <si>
    <t>LOCAÇÃO DE BANHEIRO QUÍMICO - INCLUSO TRANSPORTE, INSTALAÇÃO E MANUTENÇÃO</t>
  </si>
  <si>
    <t>UNXMÊS</t>
  </si>
  <si>
    <t xml:space="preserve"> 2.11 </t>
  </si>
  <si>
    <t xml:space="preserve"> C2850 </t>
  </si>
  <si>
    <t>INSTALAÇÕES PROVISÓRIAS DE LUZ , FORÇA,TELEFONE E LÓGICA</t>
  </si>
  <si>
    <t>UN</t>
  </si>
  <si>
    <t xml:space="preserve"> 2.12 </t>
  </si>
  <si>
    <t xml:space="preserve"> C3442 </t>
  </si>
  <si>
    <t>CAIXA D´ÁGUA EM FYBERGLASS - CAP. 1000L</t>
  </si>
  <si>
    <t xml:space="preserve"> 3 </t>
  </si>
  <si>
    <t>MURETA 1</t>
  </si>
  <si>
    <t xml:space="preserve"> 3.1 </t>
  </si>
  <si>
    <t xml:space="preserve"> 96527 </t>
  </si>
  <si>
    <t>ESCAVAÇÃO MANUAL PARA VIGA BALDRAME OU SAPATA CORRIDA (INCLUINDO ESCAVAÇÃO PARA COLOCAÇÃO DE FÔRMAS). AF_01/2024</t>
  </si>
  <si>
    <t xml:space="preserve"> 3.2 </t>
  </si>
  <si>
    <t xml:space="preserve"> 96619 </t>
  </si>
  <si>
    <t>LASTRO DE CONCRETO MAGRO, APLICADO EM BLOCOS DE COROAMENTO OU SAPATAS, ESPESSURA DE 5 CM. AF_01/2024</t>
  </si>
  <si>
    <t xml:space="preserve"> 3.3 </t>
  </si>
  <si>
    <t xml:space="preserve"> 96532 </t>
  </si>
  <si>
    <t>FABRICAÇÃO, MONTAGEM E DESMONTAGEM DE FÔRMA PARA SAPATA, EM MADEIRA SERRADA, E=25 MM, 2 UTILIZAÇÕES. AF_01/2024</t>
  </si>
  <si>
    <t xml:space="preserve"> 3.4 </t>
  </si>
  <si>
    <t xml:space="preserve"> 104916 </t>
  </si>
  <si>
    <t>ARMAÇÃO DE SAPATA ISOLADA, VIGA BALDRAME E SAPATA CORRIDA UTILIZANDO AÇO CA-60 DE 5 MM - MONTAGEM. AF_01/2024</t>
  </si>
  <si>
    <t>KG</t>
  </si>
  <si>
    <t xml:space="preserve"> 3.5 </t>
  </si>
  <si>
    <t xml:space="preserve"> 104919 </t>
  </si>
  <si>
    <t>ARMAÇÃO DE SAPATA ISOLADA, VIGA BALDRAME E SAPATA CORRIDA UTILIZANDO AÇO CA-50 DE 10 MM - MONTAGEM. AF_01/2024</t>
  </si>
  <si>
    <t xml:space="preserve"> 3.6 </t>
  </si>
  <si>
    <t xml:space="preserve"> 96557 </t>
  </si>
  <si>
    <t>CONCRETAGEM DE BLOCO DE COROAMENTO OU VIGA BALDRAME, FCK 30 MPA, COM USO DE BOMBA - LANÇAMENTO, ADENSAMENTO E ACABAMENTO. AF_01/2024</t>
  </si>
  <si>
    <t xml:space="preserve"> 3.7 </t>
  </si>
  <si>
    <t xml:space="preserve"> 98557 </t>
  </si>
  <si>
    <t>IMPERMEABILIZAÇÃO DE SUPERFÍCIE COM EMULSÃO ASFÁLTICA, 2 DEMÃOS. AF_09/2023</t>
  </si>
  <si>
    <t xml:space="preserve"> 3.8 </t>
  </si>
  <si>
    <t xml:space="preserve"> 102362 </t>
  </si>
  <si>
    <t>ALAMBRADO PARA QUADRA POLIESPORTIVA, ESTRUTURADO POR TUBOS DE AÇO GALVANIZADO, (MONTANTES COM DIÂMETRO 2", TRAVESSAS E ESCORAS COM DIÂMETRO 1 ¼"), COM TELA DE ARAME GALVANIZADO, FIO 14 BWG E MALHA QUADRADA 5X5CM (EXCETO MURETA). AF_12/2025</t>
  </si>
  <si>
    <t xml:space="preserve"> 3.9 </t>
  </si>
  <si>
    <t xml:space="preserve"> 89470 </t>
  </si>
  <si>
    <t>ALVENARIA DE BLOCOS DE CONCRETO ESTRUTURAL 14X19X39 CM (ESPESSURA 14 CM), FBK = 4,5 MPA, UTILIZANDO COLHER DE PEDREIRO. AF_10/2022</t>
  </si>
  <si>
    <t xml:space="preserve"> 4 </t>
  </si>
  <si>
    <t>MURETA 2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</si>
  <si>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</si>
  <si>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</si>
  <si>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</si>
  <si>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</si>
  <si>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</si>
  <si>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</si>
  <si>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</si>
  <si>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</si>
  <si>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4.9 </t>
  </si>
  <si>
    <t xml:space="preserve"> 4.10 </t>
  </si>
  <si>
    <t xml:space="preserve"> 106458 </t>
  </si>
  <si>
    <t>CERCA COM MOURÕES DE CONCRETO, RETO, H=3,00 M, ESPAÇAMENTO DE 2,5 M, CRAVADOS 0,5 M, COM 4 FIOS DE ARAME FARPADO Nº 14 OU 16 CLASSE 250 - FORNECIMENTO E INSTALAÇÃO. AF_12/2025</t>
  </si>
  <si>
    <t xml:space="preserve"> 5 </t>
  </si>
  <si>
    <t>MURETA 3</t>
  </si>
  <si>
    <t xml:space="preserve"> 5.1 </t>
  </si>
  <si>
    <t xml:space="preserve"> 5.2 </t>
  </si>
  <si>
    <t xml:space="preserve"> 5.3 </t>
  </si>
  <si>
    <t xml:space="preserve"> 5.4 </t>
  </si>
  <si>
    <t xml:space="preserve"> 5.5 </t>
  </si>
  <si>
    <t xml:space="preserve"> 5.6 </t>
  </si>
  <si>
    <t xml:space="preserve"> 104924 </t>
  </si>
  <si>
    <t>CONCRETAGEM DE SAPATA CORRIDA, FCK 30 MPA, COM USO DE BOMBA - LANÇAMENTO, ADENSAMENTO E ACABAMENTO. AF_01/2024</t>
  </si>
  <si>
    <t xml:space="preserve"> 5.7 </t>
  </si>
  <si>
    <t xml:space="preserve"> 5.8 </t>
  </si>
  <si>
    <t xml:space="preserve"> 97102 </t>
  </si>
  <si>
    <t>EXECUÇÃO DE RADIER, ESPESSURA DE 15 CM, FCK = 30 MPA, COM USO DE FORMAS EM MADEIRA SERRADA. AF_09/2021</t>
  </si>
  <si>
    <t xml:space="preserve"> 5.9 </t>
  </si>
  <si>
    <t xml:space="preserve"> 92411 </t>
  </si>
  <si>
    <t>MONTAGEM E DESMONTAGEM DE FÔRMA DE PILARES RETANGULARES E ESTRUTURAS SIMILARES, PÉ-DIREITO SIMPLES, EM MADEIRA SERRADA, 2 UTILIZAÇÕES. AF_09/2020</t>
  </si>
  <si>
    <t xml:space="preserve"> 5.10 </t>
  </si>
  <si>
    <t xml:space="preserve"> 92759 </t>
  </si>
  <si>
    <t>ARMAÇÃO DE PILAR OU VIGA DE ESTRUTURA CONVENCIONAL DE CONCRETO ARMADO UTILIZANDO AÇO CA-60 DE 5,0 MM - MONTAGEM. AF_06/2022</t>
  </si>
  <si>
    <t xml:space="preserve"> 5.11 </t>
  </si>
  <si>
    <t xml:space="preserve"> 92763 </t>
  </si>
  <si>
    <t>ARMAÇÃO DE PILAR OU VIGA DE ESTRUTURA CONVENCIONAL DE CONCRETO ARMADO UTILIZANDO AÇO CA-50 DE 12,5 MM - MONTAGEM. AF_06/2022</t>
  </si>
  <si>
    <t xml:space="preserve"> 5.12 </t>
  </si>
  <si>
    <t xml:space="preserve"> 103672 </t>
  </si>
  <si>
    <t>CONCRETAGEM DE PILARES, FCK = 25 MPA, COM USO DE BOMBA - LANÇAMENTO, ADENSAMENTO E ACABAMENTO. AF_02/2022_PS</t>
  </si>
  <si>
    <t xml:space="preserve"> 5.13 </t>
  </si>
  <si>
    <t xml:space="preserve"> 96558 </t>
  </si>
  <si>
    <t>CONCRETAGEM DE SAPATA, FCK 30 MPA, COM USO DE BOMBA - LANÇAMENTO, ADENSAMENTO E ACABAMENTO. AF_01/2024</t>
  </si>
  <si>
    <t xml:space="preserve"> 6 </t>
  </si>
  <si>
    <t>LAJE - CASA DE MÁQUINA - MURETA 3</t>
  </si>
  <si>
    <t xml:space="preserve"> 6.1 </t>
  </si>
  <si>
    <t xml:space="preserve"> 101964 </t>
  </si>
  <si>
    <t>LAJE PRÉ-MOLDADA UNIDIRECIONAL, BIAPOIADA, PARA FORRO, ENCHIMENTO EM CERÂMICA, VIGOTA CONVENCIONAL, ALTURA TOTAL DA LAJE "LT" = 12 CM (ENCHIMENTO+CAPA) = (8+4). AF_08/2025</t>
  </si>
  <si>
    <t xml:space="preserve"> 6.2 </t>
  </si>
  <si>
    <t xml:space="preserve"> 98546 </t>
  </si>
  <si>
    <t>IMPERMEABILIZAÇÃO DE SUPERFÍCIE COM MANTA ASFÁLTICA, UMA CAMADA, INCLUSIVE APLICAÇÃO DE PRIMER ASFÁLTICO, E=4MM. AF_09/2023</t>
  </si>
  <si>
    <t xml:space="preserve"> 6.3 </t>
  </si>
  <si>
    <t xml:space="preserve"> 98565 </t>
  </si>
  <si>
    <t>PROTEÇÃO MECÂNICA DE SUPERFICIE HORIZONTAL COM ARGAMASSA DE CIMENTO E AREIA, TRAÇO 1:3, E=3CM. AF_09/2023</t>
  </si>
  <si>
    <t xml:space="preserve"> 6.4 </t>
  </si>
  <si>
    <t xml:space="preserve"> 94228 </t>
  </si>
  <si>
    <t>CALHA EM CHAPA DE AÇO GALVANIZADO NÚMERO 24, DESENVOLVIMENTO DE 50 CM, INCLUSO TRANSPORTE VERTICAL. AF_07/2019</t>
  </si>
  <si>
    <t xml:space="preserve"> 7 </t>
  </si>
  <si>
    <t>ALVENARIA - MURETA 3 E CASA DE MÁQUINAS</t>
  </si>
  <si>
    <t xml:space="preserve"> 7.1 </t>
  </si>
  <si>
    <t xml:space="preserve"> 7.2 </t>
  </si>
  <si>
    <t xml:space="preserve"> 93184 </t>
  </si>
  <si>
    <t>VERGA PRÉ-MOLDADA COM ATÉ 1,5 M DE VÃO, ESPESSURA DE *20* CM. AF_03/2024</t>
  </si>
  <si>
    <t xml:space="preserve"> 7.3 </t>
  </si>
  <si>
    <t xml:space="preserve"> 93194 </t>
  </si>
  <si>
    <t>CONTRAVERGA PRÉ-MOLDADA, ESPESSURA DE *20* CM. AF_03/2024</t>
  </si>
  <si>
    <t xml:space="preserve"> 7.4 </t>
  </si>
  <si>
    <t xml:space="preserve"> 7.5 </t>
  </si>
  <si>
    <t xml:space="preserve"> 105033 </t>
  </si>
  <si>
    <t>CINTA DE AMARRAÇÃO DE ALVENARIA MOLDADA IN LOCO COM UTILIZAÇÃO DE BLOCOS CANALETA, ESPESSURA DE *15* CM. AF_03/2024</t>
  </si>
  <si>
    <t xml:space="preserve"> 8 </t>
  </si>
  <si>
    <t>PISO - CASA DE MÁQUINA</t>
  </si>
  <si>
    <t xml:space="preserve"> 8.1 </t>
  </si>
  <si>
    <t xml:space="preserve"> 87692 </t>
  </si>
  <si>
    <t>CONTRAPISO EM ARGAMASSA TRAÇO 1:4 (CIMENTO E AREIA), PREPARO MANUAL, APLICADO EM ÁREAS SECAS SOBRE LAJE, NÃO ADERIDO, ACABAMENTO NÃO REFORÇADO, ESPESSURA 5CM. AF_07/2021</t>
  </si>
  <si>
    <t xml:space="preserve"> 8.2 </t>
  </si>
  <si>
    <t xml:space="preserve"> 87257 </t>
  </si>
  <si>
    <t>REVESTIMENTO CERÂMICO PARA PISO COM PLACAS TIPO ESMALTADA DE DIMENSÕES 60X60 CM APLICADA EM AMBIENTES DE ÁREA MAIOR QUE 10 M2. AF_02/2023_PE</t>
  </si>
  <si>
    <t xml:space="preserve"> 9 </t>
  </si>
  <si>
    <t>ESQUADRIAS - CASA DE MÁQUINA</t>
  </si>
  <si>
    <t xml:space="preserve"> 9.1 </t>
  </si>
  <si>
    <t xml:space="preserve"> 100674 </t>
  </si>
  <si>
    <t>CAIXILHO FIXO DE ALUMÍNIO PARA VIDRO (VIDRO INCLUSO), BATENTE/ REQUADRO DE 4 A 14 CM, SEM GUARNIÇÃO/ ALIZAR, FIXAÇÃO COM PARAFUSOS, VEDAÇÃO COM SILICONE, EXCLUSIVE CONTRAMARCO - FORNECIMENTO E INSTALAÇÃO. AF_11/2024</t>
  </si>
  <si>
    <t xml:space="preserve"> 9.2 </t>
  </si>
  <si>
    <t xml:space="preserve"> 105812 </t>
  </si>
  <si>
    <t>GUARNIÇÃO DE ALUMÍNIO. AF_11/2024</t>
  </si>
  <si>
    <t xml:space="preserve"> 9.3 </t>
  </si>
  <si>
    <t xml:space="preserve"> 91341 </t>
  </si>
  <si>
    <t>PORTA EM ALUMÍNIO DE ABRIR TIPO VENEZIANA COM GUARNIÇÃO, FIXAÇÃO COM PARAFUSOS - FORNECIMENTO E INSTALAÇÃO. AF_10/2025</t>
  </si>
  <si>
    <t xml:space="preserve"> 9.4 </t>
  </si>
  <si>
    <t xml:space="preserve"> 100701 </t>
  </si>
  <si>
    <t>PORTA DE FERRO, DE ABRIR, TIPO GRADE COM CHAPA, COM GUARNIÇÕES. AF_10/2025</t>
  </si>
  <si>
    <t xml:space="preserve"> 9.5 </t>
  </si>
  <si>
    <t xml:space="preserve"> 99862 </t>
  </si>
  <si>
    <t>GRADIL EM ALUMÍNIO FIXADO EM VÃOS DE JANELAS, FORMADO POR TUBOS DE 3/4". AF_10/2025</t>
  </si>
  <si>
    <t xml:space="preserve"> 10 </t>
  </si>
  <si>
    <t>INSTALAÇÕES ELÉTRICAS - CASA DE MÁQUINA</t>
  </si>
  <si>
    <t xml:space="preserve"> 10.1 </t>
  </si>
  <si>
    <t xml:space="preserve"> 92006 </t>
  </si>
  <si>
    <t>TOMADA BAIXA DE EMBUTIR (2 MÓDULOS), 2P+T 10 A, SEM SUPORTE E SEM PLACA - FORNECIMENTO E INSTALAÇÃO. AF_03/2023</t>
  </si>
  <si>
    <t xml:space="preserve"> 10.2 </t>
  </si>
  <si>
    <t xml:space="preserve"> 91953 </t>
  </si>
  <si>
    <t>INTERRUPTOR SIMPLES (1 MÓDULO), 10A/250V, INCLUINDO SUPORTE E PLACA - FORNECIMENTO E INSTALAÇÃO. AF_03/2023</t>
  </si>
  <si>
    <t xml:space="preserve"> 10.3 </t>
  </si>
  <si>
    <t xml:space="preserve"> 103782 </t>
  </si>
  <si>
    <t>LUMINÁRIA TIPO PLAFON CIRCULAR, DE SOBREPOR, COM LED DE 12/13 W - FORNECIMENTO E INSTALAÇÃO. AF_09/2024</t>
  </si>
  <si>
    <t xml:space="preserve"> 10.4 </t>
  </si>
  <si>
    <t xml:space="preserve"> 91941 </t>
  </si>
  <si>
    <t>CAIXA RETANGULAR 4" X 2" BAIXA (0,30 M DO PISO), PVC, INSTALADA EM PAREDE - FORNECIMENTO E INSTALAÇÃO. AF_03/2023</t>
  </si>
  <si>
    <t xml:space="preserve"> 10.5 </t>
  </si>
  <si>
    <t xml:space="preserve"> 91940 </t>
  </si>
  <si>
    <t>CAIXA RETANGULAR 4" X 2" MÉDIA (1,30 M DO PISO), PVC, INSTALADA EM PAREDE - FORNECIMENTO E INSTALAÇÃO. AF_03/2023</t>
  </si>
  <si>
    <t xml:space="preserve"> 10.6 </t>
  </si>
  <si>
    <t xml:space="preserve"> 91936 </t>
  </si>
  <si>
    <t>CAIXA OCTOGONAL 4" X 4", PVC, INSTALADA EM LAJE - FORNECIMENTO E INSTALAÇÃO. AF_03/2023</t>
  </si>
  <si>
    <t xml:space="preserve"> 10.7 </t>
  </si>
  <si>
    <t xml:space="preserve"> C2067 </t>
  </si>
  <si>
    <t>QUADRO DE DISTRIBUIÇÃO DE LUZ EMBUTIR ATÉ 12 DIVISÕES 207X332X95mm, C/BARRAMENTO</t>
  </si>
  <si>
    <t xml:space="preserve"> 10.8 </t>
  </si>
  <si>
    <t xml:space="preserve"> 96986 </t>
  </si>
  <si>
    <t>HASTE DE ATERRAMENTO, DIÂMETRO 3/4", COM 3 METROS - FORNECIMENTO E INSTALAÇÃO. AF_08/2023</t>
  </si>
  <si>
    <t xml:space="preserve"> 10.9 </t>
  </si>
  <si>
    <t xml:space="preserve"> 91924 </t>
  </si>
  <si>
    <t>CABO DE COBRE FLEXÍVEL ISOLADO, 1,5 MM², ANTI-CHAMA 450/750 V, PARA CIRCUITOS TERMINAIS - FORNECIMENTO E INSTALAÇÃO. AF_03/2023</t>
  </si>
  <si>
    <t xml:space="preserve"> 10.10 </t>
  </si>
  <si>
    <t xml:space="preserve"> 91926 </t>
  </si>
  <si>
    <t>CABO DE COBRE FLEXÍVEL ISOLADO, 2,5 MM², ANTI-CHAMA 450/750 V, PARA CIRCUITOS TERMINAIS - FORNECIMENTO E INSTALAÇÃO. AF_03/2023</t>
  </si>
  <si>
    <t xml:space="preserve"> 10.11 </t>
  </si>
  <si>
    <t xml:space="preserve"> 91928 </t>
  </si>
  <si>
    <t>CABO DE COBRE FLEXÍVEL ISOLADO, 4 MM², ANTI-CHAMA 450/750 V, PARA CIRCUITOS TERMINAIS - FORNECIMENTO E INSTALAÇÃO. AF_03/2023</t>
  </si>
  <si>
    <t xml:space="preserve"> 10.12 </t>
  </si>
  <si>
    <t xml:space="preserve"> 91931 </t>
  </si>
  <si>
    <t>CABO DE COBRE FLEXÍVEL ISOLADO, 6 MM², ANTI-CHAMA 0,6/1,0 KV, PARA CIRCUITOS TERMINAIS - FORNECIMENTO E INSTALAÇÃO. AF_03/2023</t>
  </si>
  <si>
    <t xml:space="preserve"> 10.13 </t>
  </si>
  <si>
    <t xml:space="preserve"> 93657 </t>
  </si>
  <si>
    <t>DISJUNTOR MONOPOLAR TIPO DIN, CORRENTE NOMINAL DE 32A - FORNECIMENTO E INSTALAÇÃO. AF_07/2025</t>
  </si>
  <si>
    <t xml:space="preserve"> 10.14 </t>
  </si>
  <si>
    <t xml:space="preserve"> 93654 </t>
  </si>
  <si>
    <t>DISJUNTOR MONOPOLAR TIPO DIN, CORRENTE NOMINAL DE 16A - FORNECIMENTO E INSTALAÇÃO. AF_07/2025</t>
  </si>
  <si>
    <t xml:space="preserve"> 10.15 </t>
  </si>
  <si>
    <t xml:space="preserve"> 93653 </t>
  </si>
  <si>
    <t>DISJUNTOR MONOPOLAR TIPO DIN, CORRENTE NOMINAL DE 10A - FORNECIMENTO E INSTALAÇÃO. AF_07/2025</t>
  </si>
  <si>
    <t xml:space="preserve"> 10.16 </t>
  </si>
  <si>
    <t xml:space="preserve"> C4530 </t>
  </si>
  <si>
    <t>DISJUNTOR DIFERENCIAL DR-16A - 40A, 30mA</t>
  </si>
  <si>
    <t xml:space="preserve"> 10.17 </t>
  </si>
  <si>
    <t xml:space="preserve"> 91834 </t>
  </si>
  <si>
    <t>ELETRODUTO FLEXÍVEL CORRUGADO, PVC, DN 25 MM (3/4"), PARA CIRCUITOS TERMINAIS, INSTALADO EM FORRO - FORNECIMENTO E INSTALAÇÃO. AF_03/2023</t>
  </si>
  <si>
    <t xml:space="preserve"> 10.18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</si>
  <si>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</si>
  <si>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</si>
  <si>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10.19 </t>
  </si>
  <si>
    <t xml:space="preserve"> 101902 </t>
  </si>
  <si>
    <t>CONTATOR TRIPOLAR I NOMINAL 22A - FORNECIMENTO E INSTALAÇÃO. AF_07/2025</t>
  </si>
  <si>
    <t xml:space="preserve"> 10.20 </t>
  </si>
  <si>
    <t xml:space="preserve"> CP - 466 </t>
  </si>
  <si>
    <t>Próprio</t>
  </si>
  <si>
    <t>DISPOSITIVO DE PROTEÇÃO CONTRA SURTOS DE TENSÃO - DPS's - 40 KA/440V</t>
  </si>
  <si>
    <t xml:space="preserve"> 10.21 </t>
  </si>
  <si>
    <t xml:space="preserve"> 5045 </t>
  </si>
  <si>
    <t>ENTRADA DE ENERGIA ELÉTRICA, AÉREA, TRIFÁSICA, COM CAIXA DE EMBUTIR, CABO DE 16 MM2 E DISJUNTOR DIN 50A (INCLUSO O POSTE DE CONCRETO).</t>
  </si>
  <si>
    <t>UND</t>
  </si>
  <si>
    <t xml:space="preserve"> 10.22 </t>
  </si>
  <si>
    <t xml:space="preserve"> C2490 </t>
  </si>
  <si>
    <t>TOMADA TRIPOLAR, MAIS TERRA - 25A/250V</t>
  </si>
  <si>
    <t xml:space="preserve"> 10.23 </t>
  </si>
  <si>
    <t xml:space="preserve"> 100623 </t>
  </si>
  <si>
    <t>POSTE DE AÇO CÔNICO CONTÍNUO CURVO DUPLO, ENGASTAMENTO SIMPLES COM 1 M DE SOLO, H=9M - FORNECIMENTO E INSTALAÇÃO. AF_04/2025</t>
  </si>
  <si>
    <t xml:space="preserve"> 11 </t>
  </si>
  <si>
    <t>INSTALAÇÕES HIDRÁULICAS - CASA DE MÁQUINA</t>
  </si>
  <si>
    <t xml:space="preserve"> 11.1 </t>
  </si>
  <si>
    <t xml:space="preserve"> 94715 </t>
  </si>
  <si>
    <t>ADAPTADOR COM FLANGES LIVRES, PVC, SOLDÁVEL, DN 110 MM X 4", INSTALADO EM RESERVAÇÃO PREDIAL DE ÁGUA - FORNECIMENTO E INSTALAÇÃO. AF_04/2024</t>
  </si>
  <si>
    <t xml:space="preserve"> 11.2 </t>
  </si>
  <si>
    <t xml:space="preserve"> 89389 </t>
  </si>
  <si>
    <t>LUVA SOLDÁVEL E COM ROSCA, PVC, SOLDÁVEL, DN 32MM X 1, INSTALADO EM RAMAL OU SUB-RAMAL DE ÁGUA - FORNECIMENTO E INSTALAÇÃO. AF_06/2022</t>
  </si>
  <si>
    <t xml:space="preserve"> 11.3 </t>
  </si>
  <si>
    <t xml:space="preserve"> 103991 </t>
  </si>
  <si>
    <t>LUVA COM ROSCA, PVC, SOLDÁVEL, DN 40MM X 1.1/4", INSTALADO EM RAMAL DE DISTRIBUIÇÃO DE ÁGUA - FORNECIMENTO E INSTALAÇÃO. AF_06/2022</t>
  </si>
  <si>
    <t xml:space="preserve"> 11.4 </t>
  </si>
  <si>
    <t xml:space="preserve"> 89562 </t>
  </si>
  <si>
    <t>LUVA DE REDUÇÃO, PVC, SOLDÁVEL, DN 40MM X 32MM, INSTALADO EM PRUMADA DE ÁGUA - FORNECIMENTO E INSTALAÇÃO. AF_06/2022</t>
  </si>
  <si>
    <t xml:space="preserve"> 11.5 </t>
  </si>
  <si>
    <t xml:space="preserve"> 103993 </t>
  </si>
  <si>
    <t>BUCHA DE REDUÇÃO, PVC, SOLDÁVEL, DN 40MM X 32MM, INSTALADO EM RAMAL DE DISTRIBUIÇÃO DE ÁGUA - FORNECIMENTO E INSTALAÇÃO. AF_06/2022</t>
  </si>
  <si>
    <t xml:space="preserve"> 11.6 </t>
  </si>
  <si>
    <t xml:space="preserve"> 1074 </t>
  </si>
  <si>
    <t>ORSE</t>
  </si>
  <si>
    <t>Bucha de redução curta de pvc rígido soldável, marrom, diâm = 50 x 40mm</t>
  </si>
  <si>
    <t>un</t>
  </si>
  <si>
    <t xml:space="preserve"> 11.7 </t>
  </si>
  <si>
    <t xml:space="preserve"> 89549 </t>
  </si>
  <si>
    <t>REDUÇÃO EXCÊNTRICA, PVC, SERIE R, ÁGUA PLUVIAL, DN 75 X 50 MM, JUNTA ELÁSTICA, FORNECIDO E INSTALADO EM RAMAL DE ENCAMINHAMENTO. AF_06/2022</t>
  </si>
  <si>
    <t xml:space="preserve"> 11.8 </t>
  </si>
  <si>
    <t xml:space="preserve"> C2402 </t>
  </si>
  <si>
    <t>TE REDUCAO PVC SOLDAVEL DE 110X75MM PARA AGUA FRIA</t>
  </si>
  <si>
    <t xml:space="preserve"> 11.9 </t>
  </si>
  <si>
    <t xml:space="preserve"> C0499 </t>
  </si>
  <si>
    <t>BUCHA REDUÇÃO PVC ROSC. D=2 1/2"X1 1/4" (75X40mm)</t>
  </si>
  <si>
    <t xml:space="preserve"> 11.10 </t>
  </si>
  <si>
    <t xml:space="preserve"> C2143 </t>
  </si>
  <si>
    <t>REDUÇÃO EXCÊNTRICA PVC BRANCO REFORÇADO  D=100X75mm (4"X3")</t>
  </si>
  <si>
    <t xml:space="preserve"> 11.11 </t>
  </si>
  <si>
    <t xml:space="preserve"> C4393 </t>
  </si>
  <si>
    <t>JOELHO 45 PVC SOLDÁVEL D=40mm (1 1/4")</t>
  </si>
  <si>
    <t xml:space="preserve"> 11.12 </t>
  </si>
  <si>
    <t xml:space="preserve"> C1548 </t>
  </si>
  <si>
    <t>JOELHO OU CURVA PVC ROSC. D=4" (110mm)</t>
  </si>
  <si>
    <t xml:space="preserve"> 11.13 </t>
  </si>
  <si>
    <t xml:space="preserve"> C1527 </t>
  </si>
  <si>
    <t>JOELHO 90 PVC SOLD./ROSCA. D= 32mmX1"</t>
  </si>
  <si>
    <t xml:space="preserve"> 11.14 </t>
  </si>
  <si>
    <t xml:space="preserve"> C1541 </t>
  </si>
  <si>
    <t>JOELHO OU CURVA PVC ROSC. D=1 1/4" (40mm)</t>
  </si>
  <si>
    <t xml:space="preserve"> 11.15 </t>
  </si>
  <si>
    <t xml:space="preserve"> 89567 </t>
  </si>
  <si>
    <t>JUNÇÃO SIMPLES, PVC, SERIE R, ÁGUA PLUVIAL, DN 100 X 100 MM, JUNTA ELÁSTICA, FORNECIDO E INSTALADO EM RAMAL DE ENCAMINHAMENTO. AF_06/2022</t>
  </si>
  <si>
    <t xml:space="preserve"> 11.16 </t>
  </si>
  <si>
    <t xml:space="preserve"> C1736 </t>
  </si>
  <si>
    <t>LUVA PVC SOLD. MARROM D=110mm (4")</t>
  </si>
  <si>
    <t xml:space="preserve"> 11.17 </t>
  </si>
  <si>
    <t xml:space="preserve"> 89620 </t>
  </si>
  <si>
    <t>TE, PVC, SOLDÁVEL, DN 32MM, INSTALADO EM PRUMADA DE ÁGUA - FORNECIMENTO E INSTALAÇÃO. AF_06/2022</t>
  </si>
  <si>
    <t xml:space="preserve"> 11.18 </t>
  </si>
  <si>
    <t xml:space="preserve"> 89623 </t>
  </si>
  <si>
    <t>TE, PVC, SOLDÁVEL, DN 40MM, INSTALADO EM PRUMADA DE ÁGUA - FORNECIMENTO E INSTALAÇÃO. AF_06/2022</t>
  </si>
  <si>
    <t xml:space="preserve"> 11.19 </t>
  </si>
  <si>
    <t xml:space="preserve"> 89857 </t>
  </si>
  <si>
    <t>LUVA DE CORRER, PVC, SERIE NORMAL, ESGOTO PREDIAL, DN 100 MM, JUNTA ELÁSTICA, FORNECIDO E INSTALADO EM SUBCOLETOR AÉREO DE ESGOTO SANITÁRIO. AF_08/2022</t>
  </si>
  <si>
    <t xml:space="preserve"> 11.20 </t>
  </si>
  <si>
    <t xml:space="preserve"> C2646 </t>
  </si>
  <si>
    <t>UNIÃO PVC BRANCO ROSC. D=1 1/4" (40mm)</t>
  </si>
  <si>
    <t xml:space="preserve"> 11.21 </t>
  </si>
  <si>
    <t xml:space="preserve"> C2647 </t>
  </si>
  <si>
    <t>UNIÃO PVC BRANCO ROSC. D=1" (32mm)</t>
  </si>
  <si>
    <t xml:space="preserve"> 11.22 </t>
  </si>
  <si>
    <t xml:space="preserve"> 103038 </t>
  </si>
  <si>
    <t>REGISTRO DE ESFERA, PVC, ROSCÁVEL, COM VOLANTE, 1 1/4" - FORNECIMENTO E INSTALAÇÃO. AF_08/2021</t>
  </si>
  <si>
    <t xml:space="preserve"> 11.23 </t>
  </si>
  <si>
    <t xml:space="preserve"> 103037 </t>
  </si>
  <si>
    <t>REGISTRO DE ESFERA, PVC, ROSCÁVEL, COM VOLANTE, 1" - FORNECIMENTO E INSTALAÇÃO. AF_08/2021</t>
  </si>
  <si>
    <t xml:space="preserve"> 11.24 </t>
  </si>
  <si>
    <t xml:space="preserve"> 103039 </t>
  </si>
  <si>
    <t>REGISTRO DE ESFERA, PVC, ROSCÁVEL, COM VOLANTE, 1 1/2" - FORNECIMENTO E INSTALAÇÃO. AF_08/2021</t>
  </si>
  <si>
    <t xml:space="preserve"> 11.25 </t>
  </si>
  <si>
    <t xml:space="preserve"> 94501 </t>
  </si>
  <si>
    <t>REGISTRO DE GAVETA BRUTO, LATÃO, ROSCÁVEL, 4" - FORNECIMENTO E INSTALAÇÃO. AF_08/2021</t>
  </si>
  <si>
    <t xml:space="preserve"> 11.26 </t>
  </si>
  <si>
    <t xml:space="preserve"> 99620 </t>
  </si>
  <si>
    <t>VÁLVULA DE RETENÇÃO HORIZONTAL, DE BRONZE, ROSCÁVEL, 1" - FORNECIMENTO E INSTALAÇÃO. AF_08/2021</t>
  </si>
  <si>
    <t xml:space="preserve"> 11.27 </t>
  </si>
  <si>
    <t xml:space="preserve"> 99630 </t>
  </si>
  <si>
    <t>VÁLVULA DE RETENÇÃO VERTICAL, DE BRONZE, ROSCÁVEL, 1 1/4" - FORNECIMENTO E INSTALAÇÃO. AF_08/2021</t>
  </si>
  <si>
    <t xml:space="preserve"> 11.28 </t>
  </si>
  <si>
    <t xml:space="preserve"> 103012 </t>
  </si>
  <si>
    <t>VÁLVULA DE RETENÇÃO, DE BRONZE, PÉ COM CRIVOS, ROSCÁVEL, 1 1/4" - FORNECIMENTO E INSTALAÇÃO. AF_08/2021</t>
  </si>
  <si>
    <t xml:space="preserve"> 11.29 </t>
  </si>
  <si>
    <t xml:space="preserve"> 103017 </t>
  </si>
  <si>
    <t>VÁLVULA DE RETENÇÃO, DE BRONZE, PÉ COM CRIVOS, ROSCÁVEL, 4" - FORNECIMENTO E INSTALAÇÃO. AF_08/2021</t>
  </si>
  <si>
    <t xml:space="preserve"> 11.30 </t>
  </si>
  <si>
    <t xml:space="preserve"> 89447 </t>
  </si>
  <si>
    <t>TUBO, PVC, SOLDÁVEL, DE 32MM, INSTALADO EM PRUMADA DE ÁGUA - FORNECIMENTO E INSTALAÇÃO. AF_06/2022</t>
  </si>
  <si>
    <t xml:space="preserve"> 11.31 </t>
  </si>
  <si>
    <t xml:space="preserve"> 89448 </t>
  </si>
  <si>
    <t>TUBO, PVC, SOLDÁVEL, DE 40MM, INSTALADO EM PRUMADA DE ÁGUA - FORNECIMENTO E INSTALAÇÃO. AF_06/2022</t>
  </si>
  <si>
    <t xml:space="preserve"> 11.32 </t>
  </si>
  <si>
    <t xml:space="preserve"> 89449 </t>
  </si>
  <si>
    <t>TUBO, PVC, SOLDÁVEL, DE 50MM, INSTALADO EM PRUMADA DE ÁGUA - FORNECIMENTO E INSTALAÇÃO. AF_06/2022</t>
  </si>
  <si>
    <t xml:space="preserve"> 11.33 </t>
  </si>
  <si>
    <t xml:space="preserve"> 89451 </t>
  </si>
  <si>
    <t>TUBO, PVC, SOLDÁVEL, DE 75MM, INSTALADO EM PRUMADA DE ÁGUA - FORNECIMENTO E INSTALAÇÃO. AF_06/2022</t>
  </si>
  <si>
    <t xml:space="preserve"> 11.34 </t>
  </si>
  <si>
    <t xml:space="preserve"> 94655 </t>
  </si>
  <si>
    <t>TUBO, PVC, SOLDÁVEL, DE 110MM, INSTALADO EM RESERVAÇÃO PREDIAL DE ÁGUA - FORNECIMENTO E INSTALAÇÃO. AF_04/2024</t>
  </si>
  <si>
    <t xml:space="preserve"> 12 </t>
  </si>
  <si>
    <t>SERVIÇOS FINAIS</t>
  </si>
  <si>
    <t xml:space="preserve"> 12.1 </t>
  </si>
  <si>
    <t xml:space="preserve"> 97637 </t>
  </si>
  <si>
    <t>REMOÇÃO DE TAPUME/ CHAPAS METÁLICAS E DE MADEIRA, DE FORMA MANUAL, SEM REAPROVEITAMENTO. AF_09/2023</t>
  </si>
  <si>
    <t xml:space="preserve"> 12.2 </t>
  </si>
  <si>
    <t xml:space="preserve"> C1628 </t>
  </si>
  <si>
    <t>LIMPEZA GERAL</t>
  </si>
  <si>
    <t>Total Geral</t>
  </si>
  <si>
    <t>Bonificação sobre despesas indiretas (B.D.I)=</t>
  </si>
  <si>
    <t>(((1+A+B+C)*(1+D)*(1+E)/(1-F))-1)</t>
  </si>
  <si>
    <t>FÓRMULA PARA O CÁLCULO DO BDI</t>
  </si>
  <si>
    <t>5,65%</t>
  </si>
  <si>
    <t>Total do Grupo</t>
  </si>
  <si>
    <t>0,00%</t>
  </si>
  <si>
    <t>CRB -CONTRIBUIÇÂO INSS (DESONERAÇÂO)</t>
  </si>
  <si>
    <t>0,65%</t>
  </si>
  <si>
    <t>PIS (PROGRAMA DE INTREGRAÇÃO SOCIAL) - FEDERAL</t>
  </si>
  <si>
    <t>3,00%</t>
  </si>
  <si>
    <t>COFINS - FEDERAL</t>
  </si>
  <si>
    <t>2,00%</t>
  </si>
  <si>
    <t>ISS (IMPOSTO SOBRE SERVIÇOS) - MUNICIPAL</t>
  </si>
  <si>
    <t>TAXA REPRESENTATIVA DA INCIDÊNCIA DOS IMPOSTOS ( SOBRE O FATURAMENTO DA EMPRESA )</t>
  </si>
  <si>
    <t>GRUPO F</t>
  </si>
  <si>
    <t>6,16%</t>
  </si>
  <si>
    <t>Lucro</t>
  </si>
  <si>
    <t>TAXA REPRESENTATIVA DO LUCRO</t>
  </si>
  <si>
    <t>GRUPO E</t>
  </si>
  <si>
    <t>0,59%</t>
  </si>
  <si>
    <t>Despesas Financeiras</t>
  </si>
  <si>
    <t>TAXA REPRESENTATIVA DAS DESPESAS FINANCEIRAS</t>
  </si>
  <si>
    <t>GRUPO D</t>
  </si>
  <si>
    <t>0,80%</t>
  </si>
  <si>
    <t>Risco</t>
  </si>
  <si>
    <t>TAXA REPRESENTATIVA SEGURO GARANTIA</t>
  </si>
  <si>
    <t>GRUPO C</t>
  </si>
  <si>
    <t>0,97%</t>
  </si>
  <si>
    <t>Riscos</t>
  </si>
  <si>
    <t>TAXA REPRESENTATIVA DOS RISCOS</t>
  </si>
  <si>
    <t>GRUPO B</t>
  </si>
  <si>
    <t>Administração Central</t>
  </si>
  <si>
    <t>TAXA ADMINISTRATIVA DA ADMINISTRAÇÃO CENTRAL</t>
  </si>
  <si>
    <t>GRUPO A</t>
  </si>
  <si>
    <t>BDI - BDI ATUALIZADO 2026 NÃO DESONERADO</t>
  </si>
  <si>
    <t>Memória de Cálculo</t>
  </si>
  <si>
    <r>
      <t xml:space="preserve"> </t>
    </r>
    <r>
      <rPr>
        <b/>
        <sz val="10"/>
        <color rgb="FF000000"/>
        <rFont val="Arial"/>
        <family val="2"/>
      </rPr>
      <t>=  3 m x 2 m = 6 m²</t>
    </r>
  </si>
  <si>
    <r>
      <t xml:space="preserve">VOLUME DA CASA DE MÁQUINA EXISTENTE DA MURETA 3 = CONSIDERE DIÂMETRO DE 3,25 E H = 2,20 m. Vcírculo = π r² h </t>
    </r>
    <r>
      <rPr>
        <b/>
        <sz val="10"/>
        <color rgb="FF000000"/>
        <rFont val="Arial"/>
        <family val="2"/>
      </rPr>
      <t>(V=  3,14 . (1,63) ² * 2,20 = 1,26 m³)  = 18,35 m³</t>
    </r>
    <r>
      <rPr>
        <sz val="10"/>
        <color rgb="FF000000"/>
        <rFont val="Arial"/>
        <family val="1"/>
      </rPr>
      <t xml:space="preserve">                                 VOLUME DA LAJE DA CASA DE MÁQUINA = CONSIDERE A ESPESSURA DA LAJE DE 12 CM E DIÂMETRO DE 3,65   </t>
    </r>
    <r>
      <rPr>
        <b/>
        <sz val="10"/>
        <color rgb="FF000000"/>
        <rFont val="Arial"/>
        <family val="2"/>
      </rPr>
      <t>Vcírculo = π r² h (V=  3,14 . (1,83) ²*0,12 = 1,26 m³</t>
    </r>
    <r>
      <rPr>
        <sz val="10"/>
        <color rgb="FF000000"/>
        <rFont val="Arial"/>
        <family val="1"/>
      </rPr>
      <t xml:space="preserve">)              </t>
    </r>
    <r>
      <rPr>
        <b/>
        <sz val="10"/>
        <color rgb="FF000000"/>
        <rFont val="Arial"/>
        <family val="2"/>
      </rPr>
      <t xml:space="preserve">TOTAL = 18,35 + 1,26 = 19,61 m³ </t>
    </r>
  </si>
  <si>
    <r>
      <t xml:space="preserve"> = PERÍMETRO DAS MURETAS 01,02 E 03 + CASA DE MÁQUINAS COM AFASTAMENTO DE 1 METRO  =</t>
    </r>
    <r>
      <rPr>
        <b/>
        <sz val="10"/>
        <color rgb="FF000000"/>
        <rFont val="Arial"/>
        <family val="2"/>
      </rPr>
      <t xml:space="preserve"> 69 m + 38,50 m + 50,85 + 19,20 = 177,55 m  </t>
    </r>
    <r>
      <rPr>
        <sz val="10"/>
        <color rgb="FF000000"/>
        <rFont val="Arial"/>
        <family val="1"/>
      </rPr>
      <t xml:space="preserve">                                                                (P MURETA 01 = 23 m + 23 m + 23 m = 69 m)                                (P MURETA 02 = 28 m + 10.50 m = 38.50 m)                                (P MURETA 03 = 24,10 m + 12,35 m + 14,40 m = 50,85 m)                   ( P CASA DE MÁQUINAS = 4,80 + 4,80 + 4,80 + 4,80= 19,20 m)</t>
    </r>
  </si>
  <si>
    <t>PERÍMETRO * ALTURA                                                            MURETA 1 (66 * 2.20 = 145,20 m²)                                                    MURETA 2 =  ((9,50+27) * 2.20)) = 80,30 m²                               MURETA 3 = ((11,35+23,10+13,40 + 3,80) * 2.20 =113,63 m²               TOTAL = 145,20 + 80,30 + 113,63= 339,13 m²</t>
  </si>
  <si>
    <t>4 m * 4 m = 16 m²</t>
  </si>
  <si>
    <t xml:space="preserve"> = PERÍODO DE EXECUÇÃO DA OBRA</t>
  </si>
  <si>
    <t xml:space="preserve">1 UNIDADE </t>
  </si>
  <si>
    <t xml:space="preserve"> (COMP. DAS VIGAS BALDRAMES * (LARG.DA VIGA)                                       MURETA 1 = ( 22+22+22 ) = 66 * (0.20) = 13,20 m²)       </t>
  </si>
  <si>
    <t>CÁLCULO: FÔRMAS = COMP DA VIGA * N° DE FACES * PROFUNDIDADE MURETA 01 = (VIGA1 = 22* 2 * 0.40= 17,60 m²) + (VIGA 2 = 22*2*0.40= 17,60 m²)+(VIGA 3 = 22*2*0.40= 17,60 m²) = 52,80 m²</t>
  </si>
  <si>
    <t xml:space="preserve">PARA O CÁLCULO FOU UTILIZADO ESPAÇAMEMTO DE 0,15 m E COBRIMENTO DE 0,03 m, ESTRIBO COM COMPRIMENTO DE 1,14 m CADA.                        CÁLCULO: COMPRIMENTO DO ESTRIBO(*QUIANTIDADE(COMPRIMENTO DA BARRA/ESPAÇAMENTO)) * PESO DA BARRA POR METRO).                                  MURETA 1 (V1,V2,V3) = 3*((1,14*(22/0,15)*0,16)= 80,26 KG  </t>
  </si>
  <si>
    <t xml:space="preserve">CÁLCULO: COMPRIMENTO * QUANTIDADE DE BARRAS POR VIGA * PESO POR METRO                                                                                                          MURETA 1 = 3 *((22*4*(0,63)) = 166,32 KG </t>
  </si>
  <si>
    <t xml:space="preserve">CÁLCULO:  (COMP. DAS VIGAS BALDRAMES * (LARG.DA VIGA )* ALTURA                     MURETA 1 = ( 22+22+22 ) = (66 * 0.20.0.40) = 5,28  m³ </t>
  </si>
  <si>
    <t xml:space="preserve">IMPERMEABILIZAÇÃO BALDRAMES - PARA O CÁLCULO:(ALTURA*2 + LARGURA) * COMPRIMENTO DA VIGA.                                                          MURETA 1 = V01,V02 E V03 = 3 * ((0,40 * 2 + 0,20) * 22) = 66 m² </t>
  </si>
  <si>
    <t xml:space="preserve">MURETA 1 ( 3 *( 22*1)) = 66 m² </t>
  </si>
  <si>
    <t xml:space="preserve">PERÍMETRO * ALTURA                                                                                           MURETA 1 (66 * 0.50 = 33 m²) </t>
  </si>
  <si>
    <t xml:space="preserve"> (COMP. DAS VIGAS BALDRAMES * (LARG.DA VIGA)                                       MURETA 02 ((9,50+27)*(0.20) = 7.30  m²        </t>
  </si>
  <si>
    <t xml:space="preserve">CÁLCULO: FÔRMAS = COMP DA VIGA * N° DE FACES * PROFUNDIDADE           MURETA 02 = (VIGA1 = 9,50 *2*0,40 =7,60 m² )+  (VIGA2 = 27*2*0,40 = 21,60 m²) = 29.2 m²     </t>
  </si>
  <si>
    <t>PARA O CÁLCULO FOU UTILIZADO ESPAÇAMEMTO DE 0,15 m E COBRIMENTO DE 0,03 m, ESTRIBO COM COMPRIMENTO DE 1,14 m CADA.                        CÁLCULO: COMPRIMENTO DO ESTRIBO(*QUIANTIDADE(COMPRIMENTO DA BARRA/ESPAÇAMENTO)) * PESO DA BARRA POR METRO).                                  MURETA 2 V1 = (1,14*(9,50/0,15)*(0,16))= 11,55 KG                                                      V2 =(1,14*(27/0,15)*(0,16)) = 32,83 KG (44,38 KG)</t>
  </si>
  <si>
    <t>CÁLCULO: COMPRIMENTO * QUANTIDADE DE BARRAS POR VIGA * PESO POR METRO                                                                                                                  MURETA 2 = ((9,50 + 27) * 4 * (0,63)) = 91,98 KG</t>
  </si>
  <si>
    <r>
      <t xml:space="preserve">CÁLCULO:  (COMP. DAS VIGAS BALDRAMES * (LARG.DA VIGA )* ALTURA                     </t>
    </r>
    <r>
      <rPr>
        <sz val="8"/>
        <color rgb="FF000000"/>
        <rFont val="Arial"/>
        <family val="1"/>
      </rPr>
      <t xml:space="preserve">                                             </t>
    </r>
    <r>
      <rPr>
        <b/>
        <sz val="8"/>
        <color rgb="FF000000"/>
        <rFont val="Arial"/>
        <family val="1"/>
      </rPr>
      <t>MURETA 02</t>
    </r>
    <r>
      <rPr>
        <sz val="8"/>
        <color rgb="FF000000"/>
        <rFont val="Arial"/>
        <family val="1"/>
      </rPr>
      <t xml:space="preserve"> ((9,50+27)*0,20* 0.40) = 2,92  </t>
    </r>
    <r>
      <rPr>
        <b/>
        <sz val="8"/>
        <color rgb="FF000000"/>
        <rFont val="Arial"/>
        <family val="1"/>
      </rPr>
      <t>m³</t>
    </r>
    <r>
      <rPr>
        <sz val="8"/>
        <color rgb="FF000000"/>
        <rFont val="Arial"/>
        <family val="1"/>
      </rPr>
      <t xml:space="preserve">                                                    </t>
    </r>
  </si>
  <si>
    <r>
      <rPr>
        <b/>
        <sz val="8"/>
        <color rgb="FF000000"/>
        <rFont val="Arial"/>
        <family val="2"/>
      </rPr>
      <t>IMPERMEABILIZAÇÃO BALDRAMES - PARA O CÁLCULO:(ALTURA*2 + LARGURA) * COMPRIMENTO DA VIGA.</t>
    </r>
    <r>
      <rPr>
        <sz val="8"/>
        <color rgb="FF000000"/>
        <rFont val="Arial"/>
        <family val="2"/>
      </rPr>
      <t xml:space="preserve">                                                                       MURETA 2= V01 = ((0,40*2 +0,20) * 9,50) = </t>
    </r>
    <r>
      <rPr>
        <b/>
        <sz val="8"/>
        <color rgb="FF000000"/>
        <rFont val="Arial"/>
        <family val="2"/>
      </rPr>
      <t>9,50 m</t>
    </r>
    <r>
      <rPr>
        <sz val="8"/>
        <color rgb="FF000000"/>
        <rFont val="Arial"/>
        <family val="2"/>
      </rPr>
      <t>² + V02 = ((0,40*2 +0,20) *27) =</t>
    </r>
    <r>
      <rPr>
        <b/>
        <sz val="8"/>
        <color rgb="FF000000"/>
        <rFont val="Arial"/>
        <family val="2"/>
      </rPr>
      <t xml:space="preserve"> 27 m</t>
    </r>
    <r>
      <rPr>
        <sz val="8"/>
        <color rgb="FF000000"/>
        <rFont val="Arial"/>
        <family val="2"/>
      </rPr>
      <t>² = 36,50 m²</t>
    </r>
  </si>
  <si>
    <t xml:space="preserve">MURETA 2 ((9,50 +27) * 1 = 36,50 m²  </t>
  </si>
  <si>
    <t xml:space="preserve">MURETA 2 =  ((9,50+27) *0.50)) = 18.25 m²   </t>
  </si>
  <si>
    <t>LARGURA DA MURETA 02 EM METRO LINEAR</t>
  </si>
  <si>
    <r>
      <t>CÁLCULO: FÔRMAS = COMP DA VIGA *</t>
    </r>
    <r>
      <rPr>
        <sz val="8"/>
        <color rgb="FFFF0000"/>
        <rFont val="Arial"/>
        <family val="2"/>
      </rPr>
      <t xml:space="preserve"> N° DE FACES *</t>
    </r>
    <r>
      <rPr>
        <sz val="8"/>
        <color rgb="FF000000"/>
        <rFont val="Arial"/>
        <family val="2"/>
      </rPr>
      <t xml:space="preserve"> PROFUNDIDADE </t>
    </r>
    <r>
      <rPr>
        <b/>
        <sz val="8"/>
        <color rgb="FF000000"/>
        <rFont val="Arial"/>
        <family val="2"/>
      </rPr>
      <t xml:space="preserve">MURETA 03 = </t>
    </r>
    <r>
      <rPr>
        <sz val="8"/>
        <color rgb="FF000000"/>
        <rFont val="Arial"/>
        <family val="2"/>
      </rPr>
      <t>(SPC1 = 11,35* 2 * 1,20= 27,24 m²) + (SPC 2 = 23,10*2*1,20= 55,44 m²)+ (SPC 3 = 13,40*2*1,20= 32,16 m²) = 114,84</t>
    </r>
    <r>
      <rPr>
        <b/>
        <sz val="8"/>
        <color rgb="FF000000"/>
        <rFont val="Arial"/>
        <family val="2"/>
      </rPr>
      <t xml:space="preserve"> m² </t>
    </r>
    <r>
      <rPr>
        <sz val="8"/>
        <color rgb="FF000000"/>
        <rFont val="Arial"/>
        <family val="2"/>
      </rPr>
      <t xml:space="preserve">                                   </t>
    </r>
    <r>
      <rPr>
        <b/>
        <sz val="8"/>
        <color rgb="FF000000"/>
        <rFont val="Arial"/>
        <family val="2"/>
      </rPr>
      <t xml:space="preserve">                                                                                   </t>
    </r>
  </si>
  <si>
    <r>
      <t xml:space="preserve">PARA O CÁLCULO FOU UTILIZADO ESPAÇAMEMTO DE 0,15 m E COBRIMENTO DE 0,03 m, ESTRIBO COM COMPRIMENTO DE 1,14 m CADA.                        CÁLCULO: COMPRIMENTO DO ESTRIBO(*QUIANTIDADE(COMPRIMENTO DA BARRA/ESPAÇAMENTO)) * PESO DA BARRA POR METRO).                                  </t>
    </r>
    <r>
      <rPr>
        <b/>
        <sz val="8"/>
        <color rgb="FF000000"/>
        <rFont val="Arial"/>
        <family val="2"/>
      </rPr>
      <t>MURETA 3</t>
    </r>
    <r>
      <rPr>
        <sz val="8"/>
        <color rgb="FF000000"/>
        <rFont val="Arial"/>
        <family val="2"/>
      </rPr>
      <t xml:space="preserve"> (SPC1,SPC2 E SPC3) = SPC1 = ((1,14*(11,35/0,15)*0,16)= </t>
    </r>
    <r>
      <rPr>
        <b/>
        <sz val="8"/>
        <color rgb="FF000000"/>
        <rFont val="Arial"/>
        <family val="2"/>
      </rPr>
      <t xml:space="preserve">13,80 KG </t>
    </r>
    <r>
      <rPr>
        <sz val="8"/>
        <color rgb="FF000000"/>
        <rFont val="Arial"/>
        <family val="2"/>
      </rPr>
      <t xml:space="preserve"> /SPC2 = ((1,14*(23,10/0,15)*0,16)=</t>
    </r>
    <r>
      <rPr>
        <b/>
        <sz val="8"/>
        <color rgb="FF000000"/>
        <rFont val="Arial"/>
        <family val="2"/>
      </rPr>
      <t>28,10 KG</t>
    </r>
    <r>
      <rPr>
        <sz val="8"/>
        <color rgb="FF000000"/>
        <rFont val="Arial"/>
        <family val="2"/>
      </rPr>
      <t xml:space="preserve">/ SPC3 = ((1,14*(13,40/0,15)*0,16)= </t>
    </r>
    <r>
      <rPr>
        <b/>
        <sz val="8"/>
        <color rgb="FF000000"/>
        <rFont val="Arial"/>
        <family val="2"/>
      </rPr>
      <t xml:space="preserve">16,29 KG  </t>
    </r>
    <r>
      <rPr>
        <sz val="8"/>
        <color rgb="FF000000"/>
        <rFont val="Arial"/>
        <family val="2"/>
      </rPr>
      <t xml:space="preserve">                                                                                                       </t>
    </r>
    <r>
      <rPr>
        <b/>
        <sz val="8"/>
        <color rgb="FF000000"/>
        <rFont val="Arial"/>
        <family val="2"/>
      </rPr>
      <t xml:space="preserve">TOTAL = 13,80 + 28,10 + 16,29 = 58,19 KG </t>
    </r>
  </si>
  <si>
    <r>
      <t xml:space="preserve">CÁLCULO: COMPRIMENTO * QUANTIDADE DE BARRAS POR VIGA * PESO POR METRO  </t>
    </r>
    <r>
      <rPr>
        <b/>
        <sz val="8"/>
        <color rgb="FF000000"/>
        <rFont val="Arial"/>
        <family val="2"/>
      </rPr>
      <t xml:space="preserve">                                                                                                        MURETA 3</t>
    </r>
    <r>
      <rPr>
        <sz val="8"/>
        <color rgb="FF000000"/>
        <rFont val="Arial"/>
        <family val="2"/>
      </rPr>
      <t xml:space="preserve"> = </t>
    </r>
    <r>
      <rPr>
        <b/>
        <sz val="8"/>
        <color rgb="FF000000"/>
        <rFont val="Arial"/>
        <family val="2"/>
      </rPr>
      <t>SPC1</t>
    </r>
    <r>
      <rPr>
        <sz val="8"/>
        <color rgb="FF000000"/>
        <rFont val="Arial"/>
        <family val="2"/>
      </rPr>
      <t xml:space="preserve"> = ((11,35*4*(0,63)) = </t>
    </r>
    <r>
      <rPr>
        <b/>
        <sz val="8"/>
        <color rgb="FF000000"/>
        <rFont val="Arial"/>
        <family val="2"/>
      </rPr>
      <t>28,60 KG</t>
    </r>
    <r>
      <rPr>
        <sz val="8"/>
        <color rgb="FF000000"/>
        <rFont val="Arial"/>
        <family val="2"/>
      </rPr>
      <t xml:space="preserve">  / </t>
    </r>
    <r>
      <rPr>
        <b/>
        <sz val="8"/>
        <color rgb="FF000000"/>
        <rFont val="Arial"/>
        <family val="2"/>
      </rPr>
      <t xml:space="preserve">SPC2 </t>
    </r>
    <r>
      <rPr>
        <sz val="8"/>
        <color rgb="FF000000"/>
        <rFont val="Arial"/>
        <family val="2"/>
      </rPr>
      <t xml:space="preserve">=  ((23,10*4*(0,63)) = </t>
    </r>
    <r>
      <rPr>
        <b/>
        <sz val="8"/>
        <color rgb="FF000000"/>
        <rFont val="Arial"/>
        <family val="2"/>
      </rPr>
      <t>58,21 KG</t>
    </r>
    <r>
      <rPr>
        <sz val="8"/>
        <color rgb="FF000000"/>
        <rFont val="Arial"/>
        <family val="2"/>
      </rPr>
      <t xml:space="preserve">    / </t>
    </r>
    <r>
      <rPr>
        <b/>
        <sz val="8"/>
        <color rgb="FF000000"/>
        <rFont val="Arial"/>
        <family val="2"/>
      </rPr>
      <t>SPC1</t>
    </r>
    <r>
      <rPr>
        <sz val="8"/>
        <color rgb="FF000000"/>
        <rFont val="Arial"/>
        <family val="2"/>
      </rPr>
      <t xml:space="preserve"> = ((13,40*4*(0,63)) = </t>
    </r>
    <r>
      <rPr>
        <b/>
        <sz val="8"/>
        <color rgb="FF000000"/>
        <rFont val="Arial"/>
        <family val="2"/>
      </rPr>
      <t xml:space="preserve">33,77 KG </t>
    </r>
    <r>
      <rPr>
        <sz val="8"/>
        <color rgb="FF000000"/>
        <rFont val="Arial"/>
        <family val="2"/>
      </rPr>
      <t xml:space="preserve">                                                                                                              </t>
    </r>
    <r>
      <rPr>
        <b/>
        <sz val="8"/>
        <color rgb="FF000000"/>
        <rFont val="Arial"/>
        <family val="2"/>
      </rPr>
      <t xml:space="preserve">TOTAL: 28,60 + 58,21 + 33,77 = 120,58 KG </t>
    </r>
    <r>
      <rPr>
        <sz val="8"/>
        <color rgb="FF000000"/>
        <rFont val="Arial"/>
        <family val="2"/>
      </rPr>
      <t xml:space="preserve">(6 X 0,80 = 4,80 M X 0,617 = 2,9616 KG * 15 UNIDADES = 44,42KG = </t>
    </r>
    <r>
      <rPr>
        <b/>
        <sz val="8"/>
        <color rgb="FF000000"/>
        <rFont val="Arial"/>
        <family val="2"/>
      </rPr>
      <t>162,69KG</t>
    </r>
  </si>
  <si>
    <r>
      <t>CÁLCULO:  (COMP. DAS SAPATAS * (LARG.DA VIGA )* ALTURA                    SPC1</t>
    </r>
    <r>
      <rPr>
        <b/>
        <sz val="8"/>
        <color rgb="FF000000"/>
        <rFont val="Arial"/>
        <family val="1"/>
      </rPr>
      <t xml:space="preserve"> =</t>
    </r>
    <r>
      <rPr>
        <sz val="8"/>
        <color rgb="FF000000"/>
        <rFont val="Arial"/>
        <family val="1"/>
      </rPr>
      <t xml:space="preserve"> (11,35 * 1,00.1,20) = </t>
    </r>
    <r>
      <rPr>
        <b/>
        <sz val="8"/>
        <color rgb="FF000000"/>
        <rFont val="Arial"/>
        <family val="2"/>
      </rPr>
      <t>13,62 m³</t>
    </r>
    <r>
      <rPr>
        <sz val="8"/>
        <color rgb="FF000000"/>
        <rFont val="Arial"/>
        <family val="1"/>
      </rPr>
      <t xml:space="preserve">  /  SPC2 = (23,10 * 1,00.1,20) = </t>
    </r>
    <r>
      <rPr>
        <b/>
        <sz val="8"/>
        <color rgb="FF000000"/>
        <rFont val="Arial"/>
        <family val="2"/>
      </rPr>
      <t xml:space="preserve">27,72  m³ </t>
    </r>
    <r>
      <rPr>
        <sz val="8"/>
        <color rgb="FF000000"/>
        <rFont val="Arial"/>
        <family val="1"/>
      </rPr>
      <t xml:space="preserve"> /  SPC3 = (13,40 * 1,00.1,20) = </t>
    </r>
    <r>
      <rPr>
        <b/>
        <sz val="8"/>
        <color rgb="FF000000"/>
        <rFont val="Arial"/>
        <family val="2"/>
      </rPr>
      <t xml:space="preserve">16,08  m³ </t>
    </r>
    <r>
      <rPr>
        <sz val="8"/>
        <color rgb="FF000000"/>
        <rFont val="Arial"/>
        <family val="1"/>
      </rPr>
      <t xml:space="preserve">                                                               TOTAL =  13,62 + 27,72 + 16,08 = 57,42 m³                             </t>
    </r>
  </si>
  <si>
    <r>
      <rPr>
        <b/>
        <sz val="8"/>
        <color rgb="FF000000"/>
        <rFont val="Arial"/>
        <family val="2"/>
      </rPr>
      <t>IMPERMEABILIZAÇÃO SAPATAS CORRIDAS - PARA O CÁLCULO:(ALTURA*2 + LARGURA) * COMPRIMENTO DA VIGA.</t>
    </r>
    <r>
      <rPr>
        <sz val="8"/>
        <color rgb="FF000000"/>
        <rFont val="Arial"/>
        <family val="2"/>
      </rPr>
      <t xml:space="preserve">                                                          MURETA 3 = SPC1, SPC2 E SPC3 = </t>
    </r>
    <r>
      <rPr>
        <b/>
        <sz val="8"/>
        <color rgb="FF000000"/>
        <rFont val="Arial"/>
        <family val="2"/>
      </rPr>
      <t>SPC 1 =</t>
    </r>
    <r>
      <rPr>
        <sz val="8"/>
        <color rgb="FF000000"/>
        <rFont val="Arial"/>
        <family val="2"/>
      </rPr>
      <t xml:space="preserve">  ((1,20 * 2 + 1,00) * 11,35) = </t>
    </r>
    <r>
      <rPr>
        <b/>
        <sz val="8"/>
        <color rgb="FF000000"/>
        <rFont val="Arial"/>
        <family val="2"/>
      </rPr>
      <t>38,59 m²</t>
    </r>
    <r>
      <rPr>
        <sz val="8"/>
        <color rgb="FF000000"/>
        <rFont val="Arial"/>
        <family val="2"/>
      </rPr>
      <t xml:space="preserve">  / </t>
    </r>
    <r>
      <rPr>
        <b/>
        <sz val="8"/>
        <color rgb="FF000000"/>
        <rFont val="Arial"/>
        <family val="2"/>
      </rPr>
      <t>SPC 2 =</t>
    </r>
    <r>
      <rPr>
        <sz val="8"/>
        <color rgb="FF000000"/>
        <rFont val="Arial"/>
        <family val="2"/>
      </rPr>
      <t xml:space="preserve">  ((1,20 * 2 + 1,00) * 23,10) =</t>
    </r>
    <r>
      <rPr>
        <b/>
        <sz val="8"/>
        <color rgb="FF000000"/>
        <rFont val="Arial"/>
        <family val="2"/>
      </rPr>
      <t xml:space="preserve">78,54 m² </t>
    </r>
    <r>
      <rPr>
        <sz val="8"/>
        <color rgb="FF000000"/>
        <rFont val="Arial"/>
        <family val="2"/>
      </rPr>
      <t xml:space="preserve"> /</t>
    </r>
    <r>
      <rPr>
        <b/>
        <sz val="8"/>
        <color rgb="FF000000"/>
        <rFont val="Arial"/>
        <family val="2"/>
      </rPr>
      <t xml:space="preserve"> SPC 3 </t>
    </r>
    <r>
      <rPr>
        <sz val="8"/>
        <color rgb="FF000000"/>
        <rFont val="Arial"/>
        <family val="2"/>
      </rPr>
      <t xml:space="preserve">= ((1,20 * 2 + 1,00) * 13,40)= </t>
    </r>
    <r>
      <rPr>
        <b/>
        <sz val="8"/>
        <color rgb="FF000000"/>
        <rFont val="Arial"/>
        <family val="2"/>
      </rPr>
      <t xml:space="preserve">45,56 m²  (TOTAL = 38,59 + 78,54 + 45,56 = 162,69 M²)         </t>
    </r>
    <r>
      <rPr>
        <sz val="8"/>
        <color rgb="FF000000"/>
        <rFont val="Arial"/>
        <family val="2"/>
      </rPr>
      <t xml:space="preserve">  </t>
    </r>
  </si>
  <si>
    <r>
      <t>3,80 * 3,80 = 14,44 m</t>
    </r>
    <r>
      <rPr>
        <b/>
        <sz val="10"/>
        <color rgb="FF000000"/>
        <rFont val="Arial"/>
        <family val="2"/>
      </rPr>
      <t>²</t>
    </r>
  </si>
  <si>
    <r>
      <t>PILAR = 30 X 30 = ÁREA DA FÔRMA = 2 * (ALTURA * LARGURA) + 2* (ALTURA * PROFUNDIDADE)                                                                                                     ÁREA DA FÔRMA=2*(3,05 * 0,30)+ 2*(3,05 * 0,30) = 3,66 m² * 15 PILARES =</t>
    </r>
    <r>
      <rPr>
        <b/>
        <sz val="8"/>
        <color rgb="FF000000"/>
        <rFont val="Arial"/>
        <family val="2"/>
      </rPr>
      <t xml:space="preserve">54,90m² </t>
    </r>
  </si>
  <si>
    <r>
      <t xml:space="preserve">PARA O CÁLCULO FOU UTILIZADO ESPAÇAMEMTO DE 0,15 m E COBRIMENTO DE 0,03 m, ESTRIBO COM COMPRIMENTO DE 1,14 m CADA.                        CÁLCULO: COMPRIMENTO DO ESTRIBO(*QUIANTIDADE(COMPRIMENTO DA BARRA/ESPAÇAMENTO)) * PESO DA BARRA POR METRO).                                  </t>
    </r>
    <r>
      <rPr>
        <b/>
        <sz val="8"/>
        <color rgb="FF000000"/>
        <rFont val="Arial"/>
        <family val="2"/>
      </rPr>
      <t>PILAR</t>
    </r>
    <r>
      <rPr>
        <sz val="8"/>
        <color rgb="FF000000"/>
        <rFont val="Arial"/>
        <family val="2"/>
      </rPr>
      <t xml:space="preserve"> = ((1,14*(3,05/0,15)*0,16)= 3,71 KG * 15 PILARES = </t>
    </r>
    <r>
      <rPr>
        <b/>
        <sz val="8"/>
        <color rgb="FF000000"/>
        <rFont val="Arial"/>
        <family val="2"/>
      </rPr>
      <t>55,63 KG</t>
    </r>
  </si>
  <si>
    <r>
      <t xml:space="preserve">CÁLCULO: COMPRIMENTO * QUANTIDADE DE BARRAS POR VIGA * PESO POR METRO  </t>
    </r>
    <r>
      <rPr>
        <b/>
        <sz val="8"/>
        <color rgb="FF000000"/>
        <rFont val="Arial"/>
        <family val="2"/>
      </rPr>
      <t xml:space="preserve">                                                                                                        MURETA 3</t>
    </r>
    <r>
      <rPr>
        <sz val="8"/>
        <color rgb="FF000000"/>
        <rFont val="Arial"/>
        <family val="2"/>
      </rPr>
      <t xml:space="preserve"> = </t>
    </r>
    <r>
      <rPr>
        <b/>
        <sz val="8"/>
        <color rgb="FF000000"/>
        <rFont val="Arial"/>
        <family val="2"/>
      </rPr>
      <t>SPC1</t>
    </r>
    <r>
      <rPr>
        <sz val="8"/>
        <color rgb="FF000000"/>
        <rFont val="Arial"/>
        <family val="2"/>
      </rPr>
      <t xml:space="preserve"> = (3,05*4*(1,00)) = 12,20 KG * 15 PILARES = </t>
    </r>
    <r>
      <rPr>
        <b/>
        <sz val="8"/>
        <color rgb="FF000000"/>
        <rFont val="Arial"/>
        <family val="2"/>
      </rPr>
      <t xml:space="preserve">183 KG + </t>
    </r>
    <r>
      <rPr>
        <sz val="8"/>
        <color rgb="FF000000"/>
        <rFont val="Arial"/>
        <family val="2"/>
      </rPr>
      <t xml:space="preserve">(1,45 X 4,0 = 5,80 M X 0,963 = 5,5854 KG * 15 UNIDADES = 83,78 </t>
    </r>
    <r>
      <rPr>
        <b/>
        <sz val="8"/>
        <color rgb="FF000000"/>
        <rFont val="Arial"/>
        <family val="2"/>
      </rPr>
      <t>KG = 266,78 KG</t>
    </r>
  </si>
  <si>
    <r>
      <t xml:space="preserve">CÁLCULO:  (COMP. DOS PILARES * (LARG. )* ALTURA                                       PILAR = 0,30 * 0,30 * 3,05 = 0,27 m³ * 15 PILARES = 4,12 m³ + (0,30*0,30*0,70 = 0,0,063M³ * 15 UNIDADES = 0,95M³   = </t>
    </r>
    <r>
      <rPr>
        <b/>
        <sz val="8"/>
        <color rgb="FF000000"/>
        <rFont val="Arial"/>
        <family val="2"/>
      </rPr>
      <t>5,07M³</t>
    </r>
    <r>
      <rPr>
        <sz val="8"/>
        <color rgb="FF000000"/>
        <rFont val="Arial"/>
        <family val="1"/>
      </rPr>
      <t xml:space="preserve">                     </t>
    </r>
  </si>
  <si>
    <t>0,60*0,60*0,30 = 0,108M³ * 15 UNIDADES = 1,62M³</t>
  </si>
  <si>
    <t>4,60 * 4,60 = 21,16 m²</t>
  </si>
  <si>
    <t>Metro linear da calha = 4,60 m</t>
  </si>
  <si>
    <r>
      <t xml:space="preserve">PERÍMETRO * ALTURA                                                           </t>
    </r>
    <r>
      <rPr>
        <b/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1"/>
      </rPr>
      <t xml:space="preserve">                      </t>
    </r>
    <r>
      <rPr>
        <b/>
        <sz val="10"/>
        <color rgb="FF000000"/>
        <rFont val="Arial"/>
        <family val="2"/>
      </rPr>
      <t>MURETA 3 =LAT.ESQ</t>
    </r>
    <r>
      <rPr>
        <sz val="10"/>
        <color rgb="FF000000"/>
        <rFont val="Arial"/>
        <family val="1"/>
      </rPr>
      <t xml:space="preserve">.((11,35-(0,30 * 4)) * 2,90 = </t>
    </r>
    <r>
      <rPr>
        <b/>
        <sz val="10"/>
        <color rgb="FF000000"/>
        <rFont val="Arial"/>
        <family val="2"/>
      </rPr>
      <t>29,43 m²</t>
    </r>
    <r>
      <rPr>
        <sz val="10"/>
        <color rgb="FF000000"/>
        <rFont val="Arial"/>
        <family val="1"/>
      </rPr>
      <t xml:space="preserve">) / </t>
    </r>
    <r>
      <rPr>
        <b/>
        <sz val="10"/>
        <color rgb="FF000000"/>
        <rFont val="Arial"/>
        <family val="2"/>
      </rPr>
      <t>LAT. DIR</t>
    </r>
    <r>
      <rPr>
        <sz val="10"/>
        <color rgb="FF000000"/>
        <rFont val="Arial"/>
        <family val="1"/>
      </rPr>
      <t xml:space="preserve">. ((13,40 - (0,30 * 5)) * 2,90 = </t>
    </r>
    <r>
      <rPr>
        <b/>
        <sz val="10"/>
        <color rgb="FF000000"/>
        <rFont val="Arial"/>
        <family val="2"/>
      </rPr>
      <t>34,51 m²</t>
    </r>
    <r>
      <rPr>
        <sz val="10"/>
        <color rgb="FF000000"/>
        <rFont val="Arial"/>
        <family val="1"/>
      </rPr>
      <t xml:space="preserve">) / </t>
    </r>
    <r>
      <rPr>
        <b/>
        <sz val="10"/>
        <color rgb="FF000000"/>
        <rFont val="Arial"/>
        <family val="2"/>
      </rPr>
      <t>FRONTAL</t>
    </r>
    <r>
      <rPr>
        <sz val="10"/>
        <color rgb="FF000000"/>
        <rFont val="Arial"/>
        <family val="1"/>
      </rPr>
      <t xml:space="preserve">. ((23,10-(0,30*8)) * 2,90 = </t>
    </r>
    <r>
      <rPr>
        <b/>
        <sz val="10"/>
        <color rgb="FF000000"/>
        <rFont val="Arial"/>
        <family val="2"/>
      </rPr>
      <t>60,03 m²</t>
    </r>
    <r>
      <rPr>
        <sz val="10"/>
        <color rgb="FF000000"/>
        <rFont val="Arial"/>
        <family val="1"/>
      </rPr>
      <t xml:space="preserve">                                                                     </t>
    </r>
    <r>
      <rPr>
        <b/>
        <sz val="10"/>
        <color rgb="FF000000"/>
        <rFont val="Arial"/>
        <family val="2"/>
      </rPr>
      <t xml:space="preserve">CASA DA MÁQUINAS = </t>
    </r>
    <r>
      <rPr>
        <sz val="10"/>
        <color rgb="FF000000"/>
        <rFont val="Arial"/>
        <family val="2"/>
      </rPr>
      <t xml:space="preserve">((3,80 +3,80 +3,80 +3,80) * 3 ) = </t>
    </r>
    <r>
      <rPr>
        <b/>
        <sz val="10"/>
        <color rgb="FF000000"/>
        <rFont val="Arial"/>
        <family val="2"/>
      </rPr>
      <t>45,60 m²</t>
    </r>
    <r>
      <rPr>
        <sz val="10"/>
        <color rgb="FF000000"/>
        <rFont val="Arial"/>
        <family val="2"/>
      </rPr>
      <t xml:space="preserve"> TOTAL = 29,43+34,51+60,03+45,60 =</t>
    </r>
    <r>
      <rPr>
        <b/>
        <sz val="10"/>
        <color rgb="FF000000"/>
        <rFont val="Arial"/>
        <family val="2"/>
      </rPr>
      <t xml:space="preserve"> 169,57 m²</t>
    </r>
  </si>
  <si>
    <t>VÃO * QUANTIDADE = + 20% EM CADA EXTREMIDADE                                            =0,60* 4 = 2,40 + 20% EM CADA EXTREMIDADE = 3,36 m</t>
  </si>
  <si>
    <r>
      <rPr>
        <b/>
        <sz val="8"/>
        <color rgb="FF000000"/>
        <rFont val="Arial"/>
        <family val="2"/>
      </rPr>
      <t>IMPERMEABILIZAÇÃO DAS ALVENARIAS MURETA 01 ,02 E 03. CÁLCULO:(ALTURA*2 + LARGURA) * COMPRIMENTO.</t>
    </r>
    <r>
      <rPr>
        <sz val="8"/>
        <color rgb="FF000000"/>
        <rFont val="Arial"/>
        <family val="2"/>
      </rPr>
      <t xml:space="preserve">                                                        MURETA 1 = (3*((0,50*2+0,15)*22) = </t>
    </r>
    <r>
      <rPr>
        <b/>
        <sz val="8"/>
        <color rgb="FF000000"/>
        <rFont val="Arial"/>
        <family val="2"/>
      </rPr>
      <t>75,90 m</t>
    </r>
    <r>
      <rPr>
        <sz val="8"/>
        <color rgb="FF000000"/>
        <rFont val="Arial"/>
        <family val="2"/>
      </rPr>
      <t>²                                                    MURETA 2 =((0,50*2+0,15)*9,50) =</t>
    </r>
    <r>
      <rPr>
        <b/>
        <sz val="8"/>
        <color rgb="FF000000"/>
        <rFont val="Arial"/>
        <family val="2"/>
      </rPr>
      <t>10,92 m</t>
    </r>
    <r>
      <rPr>
        <sz val="8"/>
        <color rgb="FF000000"/>
        <rFont val="Arial"/>
        <family val="2"/>
      </rPr>
      <t>² /   ((0,50*2+0,15)*27) =</t>
    </r>
    <r>
      <rPr>
        <b/>
        <sz val="8"/>
        <color rgb="FF000000"/>
        <rFont val="Arial"/>
        <family val="2"/>
      </rPr>
      <t xml:space="preserve">31,05 m²  </t>
    </r>
    <r>
      <rPr>
        <sz val="8"/>
        <color rgb="FF000000"/>
        <rFont val="Arial"/>
        <family val="2"/>
      </rPr>
      <t xml:space="preserve">                                                                                                     MURETA 3 = ALV1,ALV2 EALV3 = </t>
    </r>
    <r>
      <rPr>
        <b/>
        <sz val="8"/>
        <color rgb="FF000000"/>
        <rFont val="Arial"/>
        <family val="2"/>
      </rPr>
      <t>ALV 1 =</t>
    </r>
    <r>
      <rPr>
        <sz val="8"/>
        <color rgb="FF000000"/>
        <rFont val="Arial"/>
        <family val="2"/>
      </rPr>
      <t xml:space="preserve">  ((3,05 * 2 + 0,30) * 11,35) = </t>
    </r>
    <r>
      <rPr>
        <b/>
        <sz val="8"/>
        <color rgb="FF000000"/>
        <rFont val="Arial"/>
        <family val="2"/>
      </rPr>
      <t>72,64m²</t>
    </r>
    <r>
      <rPr>
        <sz val="8"/>
        <color rgb="FF000000"/>
        <rFont val="Arial"/>
        <family val="2"/>
      </rPr>
      <t xml:space="preserve">  / </t>
    </r>
    <r>
      <rPr>
        <b/>
        <sz val="8"/>
        <color rgb="FF000000"/>
        <rFont val="Arial"/>
        <family val="2"/>
      </rPr>
      <t>ALV 2 =</t>
    </r>
    <r>
      <rPr>
        <sz val="8"/>
        <color rgb="FF000000"/>
        <rFont val="Arial"/>
        <family val="2"/>
      </rPr>
      <t xml:space="preserve">  ((3,05 * 2 + 0,30) * 23,10) =</t>
    </r>
    <r>
      <rPr>
        <b/>
        <sz val="8"/>
        <color rgb="FF000000"/>
        <rFont val="Arial"/>
        <family val="2"/>
      </rPr>
      <t xml:space="preserve">147,84 m² </t>
    </r>
    <r>
      <rPr>
        <sz val="8"/>
        <color rgb="FF000000"/>
        <rFont val="Arial"/>
        <family val="2"/>
      </rPr>
      <t xml:space="preserve"> /</t>
    </r>
    <r>
      <rPr>
        <b/>
        <sz val="8"/>
        <color rgb="FF000000"/>
        <rFont val="Arial"/>
        <family val="2"/>
      </rPr>
      <t xml:space="preserve"> ALV 3 </t>
    </r>
    <r>
      <rPr>
        <sz val="8"/>
        <color rgb="FF000000"/>
        <rFont val="Arial"/>
        <family val="2"/>
      </rPr>
      <t xml:space="preserve">= ((3,05 * 2 + 0,30) * 13,40)= </t>
    </r>
    <r>
      <rPr>
        <b/>
        <sz val="8"/>
        <color rgb="FF000000"/>
        <rFont val="Arial"/>
        <family val="2"/>
      </rPr>
      <t xml:space="preserve">85,76 m²                                                                                                    (TOTAL = 75,90 + 10,92 + 31,05 + 72,64 + 147,84 + 85,76 = 424,11 m²   </t>
    </r>
    <r>
      <rPr>
        <sz val="8"/>
        <color rgb="FF000000"/>
        <rFont val="Arial"/>
        <family val="2"/>
      </rPr>
      <t xml:space="preserve">  </t>
    </r>
  </si>
  <si>
    <r>
      <rPr>
        <b/>
        <sz val="8"/>
        <color rgb="FF000000"/>
        <rFont val="Arial"/>
        <family val="2"/>
      </rPr>
      <t>MURETA 3</t>
    </r>
    <r>
      <rPr>
        <sz val="8"/>
        <color rgb="FF000000"/>
        <rFont val="Arial"/>
        <family val="2"/>
      </rPr>
      <t xml:space="preserve"> (11,35 + 23,10 + 13,40) = 47,85 m* 2 = </t>
    </r>
    <r>
      <rPr>
        <b/>
        <sz val="8"/>
        <color rgb="FF000000"/>
        <rFont val="Arial"/>
        <family val="2"/>
      </rPr>
      <t>95,7 m</t>
    </r>
    <r>
      <rPr>
        <sz val="8"/>
        <color rgb="FF000000"/>
        <rFont val="Arial"/>
        <family val="2"/>
      </rPr>
      <t xml:space="preserve">  (CONSIDERAR CINTA DE AMARRAÇÃO INTERMEDIÁRIA E NA FIADA FINAL)                                          (</t>
    </r>
    <r>
      <rPr>
        <b/>
        <sz val="8"/>
        <color rgb="FF000000"/>
        <rFont val="Arial"/>
        <family val="2"/>
      </rPr>
      <t xml:space="preserve">CASA DE MÁQUINAS </t>
    </r>
    <r>
      <rPr>
        <sz val="8"/>
        <color rgb="FF000000"/>
        <rFont val="Arial"/>
        <family val="2"/>
      </rPr>
      <t xml:space="preserve">= 3,80 + 3,80 + 3,80 + 3,80 = 15,20 m )   </t>
    </r>
  </si>
  <si>
    <t>PISO - CASA DE MÁQUINAS</t>
  </si>
  <si>
    <t>ÁREA = 3,80 * 3,80 = 14,44 m²</t>
  </si>
  <si>
    <t>ÁREA =  4 * (0,60 * 0,20 ) = 0,48 m²</t>
  </si>
  <si>
    <t>ÁREA = 2,10 * 0,82 = 1,72 m²</t>
  </si>
  <si>
    <t>CONFORME PROJETO</t>
  </si>
  <si>
    <t>Cronograma Físico e Financeiro</t>
  </si>
  <si>
    <t>ITEM</t>
  </si>
  <si>
    <t>DISCRIMINAÇÃO DOS SERVIÇOS</t>
  </si>
  <si>
    <t>VALOR DA</t>
  </si>
  <si>
    <t>PERCENT</t>
  </si>
  <si>
    <t>PERÍODO:</t>
  </si>
  <si>
    <t>ETAPA(R$)</t>
  </si>
  <si>
    <t>%</t>
  </si>
  <si>
    <t>30 DIAS</t>
  </si>
  <si>
    <t>60 DIAS</t>
  </si>
  <si>
    <t xml:space="preserve">90 DIAS </t>
  </si>
  <si>
    <t xml:space="preserve">120 DIAS </t>
  </si>
  <si>
    <t>1.0</t>
  </si>
  <si>
    <t>2.0</t>
  </si>
  <si>
    <t>3.0</t>
  </si>
  <si>
    <t>4.0</t>
  </si>
  <si>
    <t>5.0</t>
  </si>
  <si>
    <t>6.0</t>
  </si>
  <si>
    <t>LAJE - CASA DE MÁQUINA</t>
  </si>
  <si>
    <t>7.0</t>
  </si>
  <si>
    <t>8.0</t>
  </si>
  <si>
    <t>9.0</t>
  </si>
  <si>
    <t>ESQUADRIAS- CASA DE MÁQUINAS</t>
  </si>
  <si>
    <t>10.0</t>
  </si>
  <si>
    <t>INST.ELÉTRICAS- CASA DE MÁQUINAS</t>
  </si>
  <si>
    <t>11.0</t>
  </si>
  <si>
    <t>INST. HIDRÁULICAS - CASA DE MÁQUINAS</t>
  </si>
  <si>
    <t>TOTAL GERAL</t>
  </si>
  <si>
    <t>VALOR MENSAL (R$)</t>
  </si>
  <si>
    <t>PERCENTUAL SIMPLES (%)</t>
  </si>
  <si>
    <t>VALOR ACUMULADO (R$)</t>
  </si>
  <si>
    <t>PERENTUAL ACUMULADO (%)</t>
  </si>
  <si>
    <t>PERIMETRO = 4*(0,6+0,6+0,2+0,2) = 6,4 m</t>
  </si>
  <si>
    <t>ÁREA = 2,4*1,0 = 2,4M²</t>
  </si>
  <si>
    <t>ÁREA =  4 * (0,76 * 0,42 ) = 1,28 m²</t>
  </si>
  <si>
    <t>Orçamento Sintético Não Desonerado</t>
  </si>
  <si>
    <t>Orçamento Sintético Desonerado</t>
  </si>
  <si>
    <t>Desonerado: embutido nos preços unitário dos insumos de mão de obra, de acordo com as bases.</t>
  </si>
  <si>
    <t>22,07%</t>
  </si>
  <si>
    <t xml:space="preserve">CONTRATAÇÃO DE EMPRESA ESPECIALIZADA EM ENGENHARIA PARA EXECUÇÃO DE MURETAS PARA CONTENÇÃO E ISOLAMENTO DO RESERVATÓRIO DE ÁGUA DO POVOADO DE SÃO LOURENÇO, DISTRITO DE GOIANA/PE.             </t>
  </si>
  <si>
    <t>8,35%</t>
  </si>
  <si>
    <t>2,70%</t>
  </si>
  <si>
    <t>BDI - BDI ATUALIZADO 2026 DESONERADO</t>
  </si>
  <si>
    <t>BDI PARA CONSTRUÇÃO (NÃO DESONERADA)</t>
  </si>
  <si>
    <t>BDI PARA CONSTRUÇÃO (DESONERADA)</t>
  </si>
  <si>
    <t>RESUMO DA PROPOSTA MAIS VANTAJOSA</t>
  </si>
  <si>
    <t>PLANILHA DE QUANTITATIVOS E ESTIMATIVA DE PREÇOS - DESONERADA</t>
  </si>
  <si>
    <t>VALOR DA PROPOSTA</t>
  </si>
  <si>
    <t>PLANILHA DE QUANTITATIVOS E ESTIMATIVA DE PREÇOS - NÃO DESONERADA</t>
  </si>
  <si>
    <t>PREFEITURA MUNICIPAL DE GOIANA</t>
  </si>
  <si>
    <t xml:space="preserve">SECRETARIA DE DESENVOLVIMENTO URBANO E OBRAS         </t>
  </si>
  <si>
    <t>quinhentos e quarenta e quatro mil, setecentos e setenta reais e vinte e nove centavos.</t>
  </si>
  <si>
    <t>12.0</t>
  </si>
  <si>
    <t>Valor com BDI =&gt;</t>
  </si>
  <si>
    <t>Valor do BDI =&gt;</t>
  </si>
  <si>
    <t>MO com LS =&gt;</t>
  </si>
  <si>
    <t>LS =&gt;</t>
  </si>
  <si>
    <t>MO sem LS =&gt;</t>
  </si>
  <si>
    <t>Material</t>
  </si>
  <si>
    <t>CAIXA DE INSPECAO PARA ATERRAMENTO E PARA RAIOS, EM POLIPROPILENO, DIAMETRO = 300 MM X ALTURA = 400 MM (INCLUIDA TAMPA SEM ESCOTILHA)</t>
  </si>
  <si>
    <t xml:space="preserve"> 00034643 </t>
  </si>
  <si>
    <t>Insumo</t>
  </si>
  <si>
    <t>VERGALHAO ZINCADO ROSCA TOTAL, 1/4" (6,3 MM)</t>
  </si>
  <si>
    <t xml:space="preserve"> 00039996 </t>
  </si>
  <si>
    <t>CAIXA INTERNA/EXTERNA DE MEDICAO PARA 1 MEDIDOR TRIFASICO, COM VISOR, EM CHAPA DE ACO 18 USG (PADRAO DA CONCESSIONARIA LOCAL)</t>
  </si>
  <si>
    <t xml:space="preserve"> 00001062 </t>
  </si>
  <si>
    <t>PARAFUSO DE FERRO POLIDO, SEXTAVADO, COM ROSCA PARCIAL, DIAMETRO 5/8", COMPRIMENTO 6", COM PORCA E ARRUELA DE PRESSAO MEDIA</t>
  </si>
  <si>
    <t xml:space="preserve"> 00004346 </t>
  </si>
  <si>
    <t>PORCA ZINCADA, SEXTAVADA, DIAMETRO 1/4"</t>
  </si>
  <si>
    <t xml:space="preserve"> 00039997 </t>
  </si>
  <si>
    <t>Instalações Elétricas - Eletrodutos Embutidos, Cabos, Caixas, Tomadas e Interruptores</t>
  </si>
  <si>
    <t>CURVA 90 GRAUS PARA ELETRODUTO, PVC, ROSCÁVEL, DN 32 MM (1"), PARA CIRCUITOS TERMINAIS, INSTALADA EM PAREDE - FORNECIMENTO E INSTALAÇÃO. AF_03/2023</t>
  </si>
  <si>
    <t xml:space="preserve"> 91917 </t>
  </si>
  <si>
    <t>Composição Auxiliar</t>
  </si>
  <si>
    <t>CABO DE COBRE FLEXÍVEL ISOLADO, 16 MM², ANTI-CHAMA 0,6/1,0 KV, PARA CIRCUITOS TERMINAIS - FORNECIMENTO E INSTALAÇÃO. AF_03/2023</t>
  </si>
  <si>
    <t xml:space="preserve"> 91935 </t>
  </si>
  <si>
    <t>Sistema de Proteção contra Descargas Atmosféricas - SPDA</t>
  </si>
  <si>
    <t>CORDOALHA DE COBRE NU 50 MM², ENTERRADA - FORNECIMENTO E INSTALAÇÃO. AF_08/2023</t>
  </si>
  <si>
    <t xml:space="preserve"> 96977 </t>
  </si>
  <si>
    <t>CURVA 180 GRAUS PARA ELETRODUTO, PVC, ROSCÁVEL, DN 32 MM (1"), PARA CIRCUITOS TERMINAIS, INSTALADA EM PAREDE - FORNECIMENTO E INSTALAÇÃO. AF_03/2023</t>
  </si>
  <si>
    <t xml:space="preserve"> 91919 </t>
  </si>
  <si>
    <t>Livro SINAPI: Cálculos e Parâmetros</t>
  </si>
  <si>
    <t>ELETRICISTA COM ENCARGOS COMPLEMENTARES</t>
  </si>
  <si>
    <t xml:space="preserve"> 88264 </t>
  </si>
  <si>
    <t>Instalações Elétricas - Quadros, Cabos, Disjuntores, Contatores e Barramentos Blindados</t>
  </si>
  <si>
    <t>DISJUNTOR TRIPOLAR TIPO DIN, CORRENTE NOMINAL DE 50A - FORNECIMENTO E INSTALAÇÃO. AF_07/2025</t>
  </si>
  <si>
    <t xml:space="preserve"> 93673 </t>
  </si>
  <si>
    <t>ELETRODUTO RÍGIDO ROSCÁVEL, PVC, DN 32 MM (1"), PARA CIRCUITOS TERMINAIS, INSTALADO EM PAREDE - FORNECIMENTO E INSTALAÇÃO. AF_03/2023</t>
  </si>
  <si>
    <t xml:space="preserve"> 91872 </t>
  </si>
  <si>
    <t>AUXILIAR DE ELETRICISTA COM ENCARGOS COMPLEMENTARES</t>
  </si>
  <si>
    <t xml:space="preserve"> 88247 </t>
  </si>
  <si>
    <t>LUVA PARA ELETRODUTO, PVC, ROSCÁVEL, DN 32 MM (1"), PARA CIRCUITOS TERMINAIS, INSTALADA EM PAREDE - FORNECIMENTO E INSTALAÇÃO. AF_03/2023</t>
  </si>
  <si>
    <t xml:space="preserve"> 91885 </t>
  </si>
  <si>
    <t>Argamassas</t>
  </si>
  <si>
    <t>ARGAMASSA TRAÇO 1:1:6 (EM VOLUME DE CIMENTO, CAL E AREIA MÉDIA ÚMIDA) PARA EMBOÇO/MASSA ÚNICA/ASSENTAMENTO DE ALVENARIA DE VEDAÇÃO, PREPARO MANUAL. AF_08/2019</t>
  </si>
  <si>
    <t xml:space="preserve"> 87367 </t>
  </si>
  <si>
    <t>Postes de Concreto e Metálicos</t>
  </si>
  <si>
    <t>ASSENTAMENTO DE POSTE DE CONCRETO COM COMPRIMENTO NOMINAL DE 9 M, CARGA NOMINAL MENOR OU IGUAL A 1000 DAN, ENGASTAMENTO SIMPLES COM 1,5 M DE SOLO (NÃO INCLUI FORNECIMENTO). AF_04/2025</t>
  </si>
  <si>
    <t xml:space="preserve"> 100578 </t>
  </si>
  <si>
    <t>INEL - INSTALAÇÃO ELÉTRICA/ELETRIFICAÇÃO E ILUMINAÇÃO EXTERNA</t>
  </si>
  <si>
    <t>Composição</t>
  </si>
  <si>
    <t>Tipo</t>
  </si>
  <si>
    <t>DISPOSITIVO DE PROTEÇÃO CONTRA SURTOS DE TENSÃO - DPS's - 40 KA/440V - FORNECIMENTO E INSTALAÇÃO</t>
  </si>
  <si>
    <t xml:space="preserve"> I8442 </t>
  </si>
  <si>
    <t>OUTROS ELEMENTOS</t>
  </si>
  <si>
    <t>Composições Analíticas com Preço Unitário</t>
  </si>
  <si>
    <t xml:space="preserve">VIGA BALDRAME = (0,05 DE CONCRETO MAGRO + 0,40 DE PROFUNDIDADE ) * ( 0,20 DA LARGURA REAL + 0,50 DE FOLGA PARA COLOCAÇÃO DAS FORMAS, CONSIDERANDO 25 CM PARA CADA LADO) * COMPRIMENTO DA VIGA                                                                                   MURETA 01 = (V1, V2 E V3 = 3*((0,05+0.40) *( 0,20 + 0.50) * 22)) = 20,79 m³ * 25% DE EMPOLAMENTO = 25,99 m³ </t>
  </si>
  <si>
    <t>VIGA BALDRAME = (0,05 DE CONCRETO MAGRO + 0,40 DE PROFUNDIDADE ) * ( 0,20 DA LARGURA REAL + 0,50 DE FOLGA PARA COLOCAÇÃO DAS FORMAS, CONSIDERANDO 25 CM PARA CADA LADO) * COMPRIMENTO DA VIGA                                                                                   MURETA 02  = (V1 = ((0,05 + 0.40) * (0.20 + 0,50) * 9.50)) = 2,99  m³ + (V2= ((0,05 + 0.40) *( 0,20 + 0.50)*27)) = 8,51 m³  = 11,50m³ * 25 % DE EMPOLAMENTO = 14,38 m³</t>
  </si>
  <si>
    <r>
      <rPr>
        <sz val="8"/>
        <color rgb="FF000000"/>
        <rFont val="Arial"/>
        <family val="2"/>
      </rPr>
      <t>VIGA BALDRAME = (0,05 DE CONCRETO MAGRO + 0,40 DE PROFUNDIDADE ) * ( 0,20 DA LARGURA REAL + 0,50 DE FOLGA PARA COLOCAÇÃO DAS FORMAS, CONSIDERANDO 25 CM PARA CADA LADO) * COMPRIMENTO DA VIGA</t>
    </r>
    <r>
      <rPr>
        <sz val="10"/>
        <color rgb="FF000000"/>
        <rFont val="Arial"/>
        <family val="1"/>
      </rPr>
      <t xml:space="preserve">                                                                                   </t>
    </r>
    <r>
      <rPr>
        <b/>
        <sz val="10"/>
        <color rgb="FF000000"/>
        <rFont val="Arial"/>
        <family val="2"/>
      </rPr>
      <t xml:space="preserve">     </t>
    </r>
    <r>
      <rPr>
        <sz val="10"/>
        <color rgb="FF000000"/>
        <rFont val="Arial"/>
        <family val="1"/>
      </rPr>
      <t xml:space="preserve">                                                                  </t>
    </r>
    <r>
      <rPr>
        <b/>
        <sz val="10"/>
        <color rgb="FF000000"/>
        <rFont val="Arial"/>
        <family val="1"/>
      </rPr>
      <t>MURETA 03 (SAPATA CORRIDA - comprimento do terreno X (1.00m de largura + 0,50) X (0,05 + 1.20 m altura)</t>
    </r>
    <r>
      <rPr>
        <sz val="10"/>
        <color rgb="FF000000"/>
        <rFont val="Arial"/>
        <family val="1"/>
      </rPr>
      <t xml:space="preserve">                                                                              (V1= ((0,05+1.20) * (0,50 + 1.00) * 11.35) =21,28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1"/>
      </rPr>
      <t>m³</t>
    </r>
    <r>
      <rPr>
        <sz val="10"/>
        <color rgb="FF000000"/>
        <rFont val="Arial"/>
        <family val="1"/>
      </rPr>
      <t>) + (V2= ((0,05 +1.20) *(0,50 + 1.00)* 23.10= 43,31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1"/>
      </rPr>
      <t>m³</t>
    </r>
    <r>
      <rPr>
        <sz val="10"/>
        <color rgb="FF000000"/>
        <rFont val="Arial"/>
        <family val="1"/>
      </rPr>
      <t>) + (V3=((0,05 +1.20)*(0,20 +1.00) *13.40)= 25,13</t>
    </r>
    <r>
      <rPr>
        <sz val="10"/>
        <color rgb="FF000000"/>
        <rFont val="Arial"/>
        <family val="2"/>
      </rPr>
      <t xml:space="preserve"> m³ (TOTAL=21,28+43,31+25,13=89,72 m³)                                                                                                                                                                                                                                                             EMPOLAMENTO 25% = 89,72*25% =112,15 m³+15,00 m³ =  ((1,00X1,00X0,80XX25%)X15  SAPATA)</t>
    </r>
    <r>
      <rPr>
        <b/>
        <sz val="10"/>
        <color rgb="FF000000"/>
        <rFont val="Arial"/>
        <family val="1"/>
      </rPr>
      <t xml:space="preserve">  = 127,15 m³                                              </t>
    </r>
  </si>
  <si>
    <t xml:space="preserve"> = Horas x Dias x nº meses = Total                                              = 8* 22 * 1 = 16 HORAS
</t>
  </si>
  <si>
    <t>=área de limpeza entre os reservatórios</t>
  </si>
  <si>
    <t xml:space="preserve"> = Horas x Dias x nº meses = Total                                              = 0,51* 22 * 4 = 44,88 HORAS
</t>
  </si>
  <si>
    <t xml:space="preserve"> = Horas x Dias x nº meses = Total                                               =7,64 * 22 * 4 = 672,32 HORAS
</t>
  </si>
  <si>
    <t xml:space="preserve">SINAPI - 04/2026 - Pernambuco
ORSE - 02/2026 - Sergipe
SEINFRA - 028.1 - Ceará
</t>
  </si>
  <si>
    <t xml:space="preserve">SINAPI - 04/2026 - Pernambuco ORSE - 02/2026 - Sergipe
SEINFRA - 028 - Ceará
</t>
  </si>
  <si>
    <t xml:space="preserve">SINAPI - 04/2026 - Pernambuco
ORSE - 02/2026 - Sergipe
SEINFRA - 028 - Ceará
</t>
  </si>
  <si>
    <t xml:space="preserve"> 2842 </t>
  </si>
  <si>
    <t>Fornecimento de armação secundária 1 estribo</t>
  </si>
  <si>
    <t>Fornecimento de Materiais para Redes de Energia Elétrica e Iluminação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</si>
  <si>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</si>
  <si>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</si>
  <si>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00000406 </t>
  </si>
  <si>
    <t>FITA ACO INOX PARA CINTAR POSTE, L = 19 MM, E = 0,5 MM (ROLO DE 30M)</t>
  </si>
  <si>
    <t xml:space="preserve"> 13357 </t>
  </si>
  <si>
    <t>Arruela lisa de 5/8"</t>
  </si>
  <si>
    <t xml:space="preserve"> 8956 </t>
  </si>
  <si>
    <t>Poste circular de concreto  9/400  - Para linha de Transmissão</t>
  </si>
  <si>
    <r>
      <t xml:space="preserve"> = ÁREA DAS MURETAS 01,02 E 03 + CASA DE MÁQUINAS  = </t>
    </r>
    <r>
      <rPr>
        <b/>
        <sz val="10"/>
        <color rgb="FF000000"/>
        <rFont val="Arial"/>
        <family val="2"/>
      </rPr>
      <t>484,20 + 256,50+285,86+ 14,44 = 1.041,00 m²</t>
    </r>
    <r>
      <rPr>
        <sz val="10"/>
        <color rgb="FF000000"/>
        <rFont val="Arial"/>
        <family val="1"/>
      </rPr>
      <t xml:space="preserve">                                                                         </t>
    </r>
  </si>
  <si>
    <t>AMBIENTE = ÁREA TOTAL =  (3,80*3,80 )= 14,44 m²  -       Descontar da área de projeção das paredes (4 * 0,15 * 3,.80 = 2,28 m²) = 14,44 - 2,28 = 12,16 m² + calçada da casa de máquina e muretas = (61,19 m * 1,00) = 61,19 m² + 12,16m² = 73,35m²</t>
  </si>
  <si>
    <r>
      <t xml:space="preserve"> (COMP. * (LARG.)                                                                                                   </t>
    </r>
    <r>
      <rPr>
        <b/>
        <sz val="8"/>
        <color rgb="FF000000"/>
        <rFont val="Arial"/>
        <family val="1"/>
      </rPr>
      <t>MURETA 3  = (S</t>
    </r>
    <r>
      <rPr>
        <b/>
        <sz val="8"/>
        <color rgb="FF000000"/>
        <rFont val="Arial"/>
        <family val="2"/>
      </rPr>
      <t xml:space="preserve">PC 1 = 11,35 * 1,00   = 11,35 m²) , (SPC 2 = 23,10 * 1,00 = 23,10 m², (SPC 3 = 13,40 * 1,00 = 13,40 m² </t>
    </r>
    <r>
      <rPr>
        <sz val="8"/>
        <color rgb="FF000000"/>
        <rFont val="Arial"/>
        <family val="1"/>
      </rPr>
      <t>)                                                          TOTAL = 47,85 m² + 15,00 m² ((1,00x1,00)X15 sapata) = 62,85M² + 73,35 M² (PISO  E CALÇADA DA CASA DE MÁQUINAS E MURETAS)</t>
    </r>
  </si>
  <si>
    <t>PERÍMETRO * ALTURA                                                              MURETA 1 (66 * 2.20 = 145,20 m²)                                                    MURETA 2 =  ((9,50+27) * 2.20)) = 80,30 m²                               MURETA 3 = ((11,35+23,10+13,40 + 3,80) * 2.20 =113,63 m²               TOTAL = 145,20 + 80,30 + 113,63= 339,13 m²</t>
  </si>
  <si>
    <r>
      <t xml:space="preserve">FOI ESCOLHIDO O ORÇAMENTO UTILIZANDO AS TABELAS DE REFERÊNCIA </t>
    </r>
    <r>
      <rPr>
        <b/>
        <u/>
        <sz val="9"/>
        <color rgb="FFFF0000"/>
        <rFont val="Arial MT"/>
      </rPr>
      <t>NÃO DESONERADA</t>
    </r>
    <r>
      <rPr>
        <b/>
        <sz val="9"/>
        <color rgb="FFFF0000"/>
        <rFont val="Arial MT"/>
      </rPr>
      <t xml:space="preserve"> </t>
    </r>
    <r>
      <rPr>
        <b/>
        <sz val="9"/>
        <color theme="1"/>
        <rFont val="Arial MT"/>
      </rPr>
      <t>POR APRESENTAR VALOR GLOBAL MAIS VANTAJOSOS PARA O MUNICÍPIO. PROPORCIONANDO UMA ECONOMIA DE R$ 1.452,95.</t>
    </r>
  </si>
  <si>
    <t>quinhentos e quarenta e seis mil, duzentos e vinte e três reais e vinte e quatro centavos.</t>
  </si>
  <si>
    <t>COMPOSIÇÕES PRÓPRIAS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</si>
</sst>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#,##0.00\ %"/>
    <numFmt numFmtId="165" formatCode="&quot;R$&quot;\ #,##0.00"/>
    <numFmt numFmtId="166" formatCode="#,##0.0000000"/>
  </numFmts>
  <fonts count="52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color rgb="FF000000"/>
      <name val="Arial"/>
      <family val="2"/>
    </font>
    <font>
      <sz val="8"/>
      <color rgb="FF000000"/>
      <name val="Arial"/>
      <family val="1"/>
    </font>
    <font>
      <b/>
      <sz val="8"/>
      <color rgb="FF000000"/>
      <name val="Arial"/>
      <family val="1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sz val="8"/>
      <color rgb="FFFF0000"/>
      <name val="Arial"/>
      <family val="2"/>
    </font>
    <font>
      <b/>
      <sz val="20"/>
      <name val="Arial"/>
      <family val="1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color rgb="FF000000"/>
      <name val="Arial MT"/>
      <family val="2"/>
    </font>
    <font>
      <sz val="10"/>
      <name val="Arial"/>
      <family val="2"/>
    </font>
    <font>
      <b/>
      <sz val="10"/>
      <color rgb="FF000000"/>
      <name val="Times New Roman"/>
      <family val="1"/>
    </font>
    <font>
      <b/>
      <sz val="10"/>
      <color rgb="FF000000"/>
      <name val="Arial MT"/>
      <family val="2"/>
    </font>
    <font>
      <sz val="8"/>
      <name val="Arial"/>
      <family val="1"/>
    </font>
    <font>
      <sz val="11"/>
      <name val="Arial"/>
      <family val="2"/>
    </font>
    <font>
      <b/>
      <sz val="16"/>
      <name val="Arial"/>
      <family val="1"/>
    </font>
    <font>
      <sz val="16"/>
      <name val="Arial"/>
      <family val="1"/>
    </font>
    <font>
      <sz val="20"/>
      <name val="Arial"/>
      <family val="1"/>
    </font>
    <font>
      <sz val="9"/>
      <name val="Arial MT"/>
      <family val="2"/>
    </font>
    <font>
      <sz val="9"/>
      <name val="Arial MT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9"/>
      <color theme="1"/>
      <name val="Arial MT"/>
    </font>
    <font>
      <b/>
      <sz val="11"/>
      <name val="Arial MT"/>
    </font>
    <font>
      <b/>
      <sz val="22"/>
      <name val="Arial"/>
      <family val="2"/>
    </font>
    <font>
      <b/>
      <sz val="14"/>
      <name val="Arial MT"/>
    </font>
    <font>
      <b/>
      <sz val="9"/>
      <color rgb="FFFF0000"/>
      <name val="Arial MT"/>
    </font>
    <font>
      <b/>
      <u/>
      <sz val="9"/>
      <color rgb="FFFF0000"/>
      <name val="Arial MT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6D6D6"/>
        <bgColor rgb="FFD6D6D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DFF0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FEFEF"/>
        <bgColor rgb="FFEFEFEF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/>
      <top/>
      <bottom/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22" fillId="0" borderId="0"/>
    <xf numFmtId="0" fontId="22" fillId="0" borderId="0"/>
    <xf numFmtId="0" fontId="1" fillId="0" borderId="0"/>
    <xf numFmtId="0" fontId="31" fillId="0" borderId="0"/>
    <xf numFmtId="9" fontId="31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</cellStyleXfs>
  <cellXfs count="363">
    <xf numFmtId="0" fontId="0" fillId="0" borderId="0" xfId="0"/>
    <xf numFmtId="0" fontId="11" fillId="22" borderId="0" xfId="0" applyFont="1" applyFill="1" applyAlignment="1">
      <alignment horizontal="right" vertical="top" wrapText="1"/>
    </xf>
    <xf numFmtId="0" fontId="17" fillId="22" borderId="0" xfId="0" applyFont="1" applyFill="1" applyAlignment="1">
      <alignment horizontal="right" vertical="top" wrapText="1"/>
    </xf>
    <xf numFmtId="0" fontId="17" fillId="22" borderId="0" xfId="0" applyFont="1" applyFill="1" applyAlignment="1">
      <alignment horizontal="left" vertical="top" wrapText="1"/>
    </xf>
    <xf numFmtId="0" fontId="17" fillId="17" borderId="2" xfId="0" applyFont="1" applyFill="1" applyBorder="1" applyAlignment="1">
      <alignment horizontal="left" vertical="top" wrapText="1"/>
    </xf>
    <xf numFmtId="0" fontId="11" fillId="22" borderId="0" xfId="0" applyFont="1" applyFill="1" applyAlignment="1">
      <alignment horizontal="left" vertical="top" wrapText="1"/>
    </xf>
    <xf numFmtId="0" fontId="2" fillId="22" borderId="0" xfId="0" applyFont="1" applyFill="1" applyAlignment="1">
      <alignment horizontal="left" vertical="top" wrapText="1"/>
    </xf>
    <xf numFmtId="0" fontId="22" fillId="0" borderId="0" xfId="1"/>
    <xf numFmtId="0" fontId="2" fillId="23" borderId="15" xfId="1" applyFont="1" applyFill="1" applyBorder="1" applyAlignment="1">
      <alignment horizontal="left" vertical="top" wrapText="1"/>
    </xf>
    <xf numFmtId="0" fontId="12" fillId="25" borderId="18" xfId="1" applyFont="1" applyFill="1" applyBorder="1" applyAlignment="1">
      <alignment horizontal="left" vertical="top" wrapText="1"/>
    </xf>
    <xf numFmtId="0" fontId="12" fillId="25" borderId="18" xfId="3" applyFont="1" applyFill="1" applyBorder="1" applyAlignment="1">
      <alignment horizontal="left" vertical="top" wrapText="1"/>
    </xf>
    <xf numFmtId="0" fontId="12" fillId="25" borderId="18" xfId="1" applyFont="1" applyFill="1" applyBorder="1" applyAlignment="1">
      <alignment horizontal="center" vertical="center" wrapText="1"/>
    </xf>
    <xf numFmtId="0" fontId="24" fillId="25" borderId="18" xfId="1" applyFont="1" applyFill="1" applyBorder="1" applyAlignment="1">
      <alignment horizontal="center" vertical="center" wrapText="1"/>
    </xf>
    <xf numFmtId="0" fontId="24" fillId="25" borderId="18" xfId="1" applyFont="1" applyFill="1" applyBorder="1" applyAlignment="1">
      <alignment horizontal="left" vertical="top" wrapText="1"/>
    </xf>
    <xf numFmtId="0" fontId="26" fillId="25" borderId="18" xfId="1" applyFont="1" applyFill="1" applyBorder="1" applyAlignment="1">
      <alignment horizontal="left" vertical="top" wrapText="1"/>
    </xf>
    <xf numFmtId="0" fontId="28" fillId="25" borderId="18" xfId="1" applyFont="1" applyFill="1" applyBorder="1" applyAlignment="1">
      <alignment horizontal="left" vertical="top" wrapText="1"/>
    </xf>
    <xf numFmtId="0" fontId="12" fillId="25" borderId="21" xfId="1" applyFont="1" applyFill="1" applyBorder="1" applyAlignment="1">
      <alignment horizontal="left" vertical="top" wrapText="1"/>
    </xf>
    <xf numFmtId="0" fontId="32" fillId="0" borderId="26" xfId="4" applyFont="1" applyBorder="1" applyAlignment="1">
      <alignment horizontal="left" vertical="top" wrapText="1" indent="1"/>
    </xf>
    <xf numFmtId="0" fontId="32" fillId="0" borderId="27" xfId="4" applyFont="1" applyBorder="1" applyAlignment="1">
      <alignment horizontal="center" vertical="top" wrapText="1"/>
    </xf>
    <xf numFmtId="0" fontId="32" fillId="0" borderId="1" xfId="4" applyFont="1" applyBorder="1" applyAlignment="1">
      <alignment horizontal="left" vertical="top" wrapText="1" indent="1"/>
    </xf>
    <xf numFmtId="0" fontId="32" fillId="0" borderId="32" xfId="4" applyFont="1" applyBorder="1" applyAlignment="1">
      <alignment horizontal="center" vertical="top" wrapText="1"/>
    </xf>
    <xf numFmtId="0" fontId="32" fillId="0" borderId="16" xfId="4" applyFont="1" applyBorder="1" applyAlignment="1">
      <alignment horizontal="center" vertical="center" wrapText="1"/>
    </xf>
    <xf numFmtId="0" fontId="32" fillId="0" borderId="16" xfId="1" applyFont="1" applyBorder="1" applyAlignment="1">
      <alignment horizontal="center" vertical="center"/>
    </xf>
    <xf numFmtId="0" fontId="31" fillId="26" borderId="33" xfId="4" applyFill="1" applyBorder="1" applyAlignment="1">
      <alignment horizontal="left" wrapText="1"/>
    </xf>
    <xf numFmtId="0" fontId="31" fillId="26" borderId="1" xfId="4" applyFill="1" applyBorder="1" applyAlignment="1">
      <alignment horizontal="left" wrapText="1"/>
    </xf>
    <xf numFmtId="10" fontId="34" fillId="26" borderId="26" xfId="4" applyNumberFormat="1" applyFont="1" applyFill="1" applyBorder="1" applyAlignment="1">
      <alignment horizontal="center" vertical="center" shrinkToFit="1"/>
    </xf>
    <xf numFmtId="10" fontId="34" fillId="26" borderId="37" xfId="4" applyNumberFormat="1" applyFont="1" applyFill="1" applyBorder="1" applyAlignment="1">
      <alignment horizontal="center" vertical="center" shrinkToFit="1"/>
    </xf>
    <xf numFmtId="10" fontId="22" fillId="0" borderId="0" xfId="1" applyNumberFormat="1"/>
    <xf numFmtId="0" fontId="32" fillId="26" borderId="33" xfId="4" applyFont="1" applyFill="1" applyBorder="1" applyAlignment="1">
      <alignment horizontal="right" vertical="top" wrapText="1" indent="1"/>
    </xf>
    <xf numFmtId="44" fontId="6" fillId="26" borderId="2" xfId="3" applyNumberFormat="1" applyFont="1" applyFill="1" applyBorder="1" applyAlignment="1">
      <alignment horizontal="center" vertical="center" wrapText="1"/>
    </xf>
    <xf numFmtId="10" fontId="34" fillId="27" borderId="1" xfId="4" applyNumberFormat="1" applyFont="1" applyFill="1" applyBorder="1" applyAlignment="1">
      <alignment horizontal="center" vertical="center" shrinkToFit="1"/>
    </xf>
    <xf numFmtId="10" fontId="34" fillId="27" borderId="39" xfId="4" applyNumberFormat="1" applyFont="1" applyFill="1" applyBorder="1" applyAlignment="1">
      <alignment horizontal="center" vertical="center" shrinkToFit="1"/>
    </xf>
    <xf numFmtId="165" fontId="34" fillId="26" borderId="1" xfId="4" applyNumberFormat="1" applyFont="1" applyFill="1" applyBorder="1" applyAlignment="1">
      <alignment horizontal="center" vertical="center" wrapText="1"/>
    </xf>
    <xf numFmtId="165" fontId="34" fillId="26" borderId="39" xfId="4" applyNumberFormat="1" applyFont="1" applyFill="1" applyBorder="1" applyAlignment="1">
      <alignment horizontal="center" vertical="center" wrapText="1"/>
    </xf>
    <xf numFmtId="165" fontId="22" fillId="0" borderId="0" xfId="1" applyNumberFormat="1"/>
    <xf numFmtId="0" fontId="31" fillId="0" borderId="33" xfId="4" applyBorder="1" applyAlignment="1">
      <alignment horizontal="left" wrapText="1"/>
    </xf>
    <xf numFmtId="0" fontId="31" fillId="0" borderId="1" xfId="4" applyBorder="1" applyAlignment="1">
      <alignment horizontal="left" wrapText="1"/>
    </xf>
    <xf numFmtId="10" fontId="28" fillId="0" borderId="1" xfId="4" applyNumberFormat="1" applyFont="1" applyBorder="1" applyAlignment="1">
      <alignment horizontal="center" vertical="center" shrinkToFit="1"/>
    </xf>
    <xf numFmtId="10" fontId="28" fillId="0" borderId="39" xfId="4" applyNumberFormat="1" applyFont="1" applyBorder="1" applyAlignment="1">
      <alignment horizontal="center" vertical="center" shrinkToFit="1"/>
    </xf>
    <xf numFmtId="0" fontId="32" fillId="28" borderId="33" xfId="4" applyFont="1" applyFill="1" applyBorder="1" applyAlignment="1">
      <alignment horizontal="right" vertical="top" wrapText="1" indent="1"/>
    </xf>
    <xf numFmtId="4" fontId="6" fillId="28" borderId="16" xfId="2" applyNumberFormat="1" applyFont="1" applyFill="1" applyBorder="1" applyAlignment="1">
      <alignment horizontal="center" vertical="center" wrapText="1"/>
    </xf>
    <xf numFmtId="10" fontId="28" fillId="27" borderId="1" xfId="4" applyNumberFormat="1" applyFont="1" applyFill="1" applyBorder="1" applyAlignment="1">
      <alignment horizontal="center" vertical="center" shrinkToFit="1"/>
    </xf>
    <xf numFmtId="10" fontId="28" fillId="27" borderId="39" xfId="4" applyNumberFormat="1" applyFont="1" applyFill="1" applyBorder="1" applyAlignment="1">
      <alignment horizontal="center" vertical="center" shrinkToFit="1"/>
    </xf>
    <xf numFmtId="165" fontId="28" fillId="0" borderId="1" xfId="6" applyNumberFormat="1" applyFont="1" applyBorder="1" applyAlignment="1">
      <alignment horizontal="center" vertical="center" shrinkToFit="1"/>
    </xf>
    <xf numFmtId="165" fontId="28" fillId="0" borderId="39" xfId="6" applyNumberFormat="1" applyFont="1" applyBorder="1" applyAlignment="1">
      <alignment horizontal="center" vertical="center" shrinkToFit="1"/>
    </xf>
    <xf numFmtId="10" fontId="34" fillId="26" borderId="1" xfId="4" applyNumberFormat="1" applyFont="1" applyFill="1" applyBorder="1" applyAlignment="1">
      <alignment horizontal="center" vertical="center" shrinkToFit="1"/>
    </xf>
    <xf numFmtId="10" fontId="34" fillId="26" borderId="39" xfId="4" applyNumberFormat="1" applyFont="1" applyFill="1" applyBorder="1" applyAlignment="1">
      <alignment horizontal="center" vertical="center" shrinkToFit="1"/>
    </xf>
    <xf numFmtId="44" fontId="32" fillId="26" borderId="1" xfId="6" applyFont="1" applyFill="1" applyBorder="1" applyAlignment="1">
      <alignment horizontal="right" vertical="top" wrapText="1"/>
    </xf>
    <xf numFmtId="44" fontId="32" fillId="28" borderId="1" xfId="6" applyFont="1" applyFill="1" applyBorder="1" applyAlignment="1">
      <alignment horizontal="right" vertical="top" wrapText="1"/>
    </xf>
    <xf numFmtId="44" fontId="28" fillId="0" borderId="1" xfId="6" applyFont="1" applyBorder="1" applyAlignment="1">
      <alignment horizontal="center" vertical="center" shrinkToFit="1"/>
    </xf>
    <xf numFmtId="44" fontId="28" fillId="0" borderId="39" xfId="6" applyFont="1" applyBorder="1" applyAlignment="1">
      <alignment horizontal="center" vertical="center" shrinkToFit="1"/>
    </xf>
    <xf numFmtId="10" fontId="28" fillId="26" borderId="1" xfId="4" applyNumberFormat="1" applyFont="1" applyFill="1" applyBorder="1" applyAlignment="1">
      <alignment horizontal="center" vertical="center" shrinkToFit="1"/>
    </xf>
    <xf numFmtId="10" fontId="28" fillId="26" borderId="39" xfId="4" applyNumberFormat="1" applyFont="1" applyFill="1" applyBorder="1" applyAlignment="1">
      <alignment horizontal="center" vertical="center" shrinkToFit="1"/>
    </xf>
    <xf numFmtId="44" fontId="28" fillId="26" borderId="1" xfId="6" applyFont="1" applyFill="1" applyBorder="1" applyAlignment="1">
      <alignment horizontal="center" vertical="center" shrinkToFit="1"/>
    </xf>
    <xf numFmtId="44" fontId="28" fillId="26" borderId="39" xfId="6" applyFont="1" applyFill="1" applyBorder="1" applyAlignment="1">
      <alignment horizontal="center" vertical="center" shrinkToFit="1"/>
    </xf>
    <xf numFmtId="0" fontId="35" fillId="29" borderId="33" xfId="4" applyFont="1" applyFill="1" applyBorder="1" applyAlignment="1">
      <alignment horizontal="left" wrapText="1"/>
    </xf>
    <xf numFmtId="44" fontId="32" fillId="29" borderId="1" xfId="6" applyFont="1" applyFill="1" applyBorder="1" applyAlignment="1">
      <alignment horizontal="right" vertical="top" wrapText="1"/>
    </xf>
    <xf numFmtId="10" fontId="36" fillId="29" borderId="26" xfId="5" applyNumberFormat="1" applyFont="1" applyFill="1" applyBorder="1" applyAlignment="1">
      <alignment horizontal="center" vertical="center" shrinkToFit="1"/>
    </xf>
    <xf numFmtId="165" fontId="34" fillId="29" borderId="1" xfId="4" applyNumberFormat="1" applyFont="1" applyFill="1" applyBorder="1" applyAlignment="1">
      <alignment horizontal="center" vertical="center" shrinkToFit="1"/>
    </xf>
    <xf numFmtId="165" fontId="34" fillId="29" borderId="39" xfId="4" applyNumberFormat="1" applyFont="1" applyFill="1" applyBorder="1" applyAlignment="1">
      <alignment horizontal="center" vertical="center" shrinkToFit="1"/>
    </xf>
    <xf numFmtId="165" fontId="34" fillId="29" borderId="36" xfId="4" applyNumberFormat="1" applyFont="1" applyFill="1" applyBorder="1" applyAlignment="1">
      <alignment horizontal="center" vertical="center" shrinkToFit="1"/>
    </xf>
    <xf numFmtId="165" fontId="34" fillId="29" borderId="41" xfId="4" applyNumberFormat="1" applyFont="1" applyFill="1" applyBorder="1" applyAlignment="1">
      <alignment horizontal="center" vertical="center" shrinkToFit="1"/>
    </xf>
    <xf numFmtId="165" fontId="22" fillId="30" borderId="16" xfId="1" applyNumberFormat="1" applyFill="1" applyBorder="1"/>
    <xf numFmtId="0" fontId="22" fillId="30" borderId="16" xfId="1" applyFill="1" applyBorder="1"/>
    <xf numFmtId="165" fontId="32" fillId="0" borderId="1" xfId="4" applyNumberFormat="1" applyFont="1" applyBorder="1" applyAlignment="1">
      <alignment horizontal="center" vertical="center" wrapText="1"/>
    </xf>
    <xf numFmtId="165" fontId="32" fillId="0" borderId="39" xfId="4" applyNumberFormat="1" applyFont="1" applyBorder="1" applyAlignment="1">
      <alignment horizontal="center" vertical="center" wrapText="1"/>
    </xf>
    <xf numFmtId="165" fontId="32" fillId="0" borderId="16" xfId="1" applyNumberFormat="1" applyFont="1" applyBorder="1"/>
    <xf numFmtId="165" fontId="22" fillId="31" borderId="16" xfId="1" applyNumberFormat="1" applyFill="1" applyBorder="1"/>
    <xf numFmtId="0" fontId="22" fillId="31" borderId="16" xfId="1" applyFill="1" applyBorder="1"/>
    <xf numFmtId="44" fontId="31" fillId="0" borderId="1" xfId="4" applyNumberFormat="1" applyBorder="1" applyAlignment="1">
      <alignment horizontal="left" wrapText="1"/>
    </xf>
    <xf numFmtId="10" fontId="34" fillId="0" borderId="16" xfId="1" applyNumberFormat="1" applyFont="1" applyBorder="1" applyAlignment="1">
      <alignment horizontal="center" vertical="center"/>
    </xf>
    <xf numFmtId="0" fontId="31" fillId="0" borderId="46" xfId="4" applyBorder="1" applyAlignment="1">
      <alignment horizontal="left" wrapText="1"/>
    </xf>
    <xf numFmtId="10" fontId="28" fillId="0" borderId="46" xfId="4" applyNumberFormat="1" applyFont="1" applyBorder="1" applyAlignment="1">
      <alignment horizontal="center" vertical="center" shrinkToFit="1"/>
    </xf>
    <xf numFmtId="10" fontId="28" fillId="0" borderId="47" xfId="4" applyNumberFormat="1" applyFont="1" applyBorder="1" applyAlignment="1">
      <alignment horizontal="center" vertical="center" shrinkToFit="1"/>
    </xf>
    <xf numFmtId="10" fontId="17" fillId="0" borderId="16" xfId="1" applyNumberFormat="1" applyFont="1" applyBorder="1"/>
    <xf numFmtId="2" fontId="0" fillId="0" borderId="0" xfId="0" applyNumberFormat="1"/>
    <xf numFmtId="0" fontId="17" fillId="17" borderId="2" xfId="0" applyFont="1" applyFill="1" applyBorder="1" applyAlignment="1">
      <alignment horizontal="right" vertical="top" wrapText="1"/>
    </xf>
    <xf numFmtId="0" fontId="38" fillId="0" borderId="0" xfId="1" applyFont="1"/>
    <xf numFmtId="0" fontId="23" fillId="24" borderId="16" xfId="2" applyFont="1" applyFill="1" applyBorder="1" applyAlignment="1">
      <alignment horizontal="center" vertical="center" wrapText="1"/>
    </xf>
    <xf numFmtId="0" fontId="17" fillId="22" borderId="6" xfId="0" applyFont="1" applyFill="1" applyBorder="1" applyAlignment="1">
      <alignment horizontal="center" vertical="top" wrapText="1"/>
    </xf>
    <xf numFmtId="0" fontId="17" fillId="22" borderId="5" xfId="0" applyFont="1" applyFill="1" applyBorder="1" applyAlignment="1">
      <alignment horizontal="center" vertical="top" wrapText="1"/>
    </xf>
    <xf numFmtId="0" fontId="17" fillId="22" borderId="4" xfId="0" applyFont="1" applyFill="1" applyBorder="1" applyAlignment="1">
      <alignment horizontal="center" vertical="top" wrapText="1"/>
    </xf>
    <xf numFmtId="4" fontId="12" fillId="16" borderId="49" xfId="0" applyNumberFormat="1" applyFont="1" applyFill="1" applyBorder="1" applyAlignment="1">
      <alignment horizontal="right" vertical="top" wrapText="1"/>
    </xf>
    <xf numFmtId="0" fontId="12" fillId="16" borderId="49" xfId="0" applyFont="1" applyFill="1" applyBorder="1" applyAlignment="1">
      <alignment horizontal="center" vertical="top" wrapText="1"/>
    </xf>
    <xf numFmtId="0" fontId="12" fillId="16" borderId="49" xfId="0" applyFont="1" applyFill="1" applyBorder="1" applyAlignment="1">
      <alignment horizontal="left" vertical="top" wrapText="1"/>
    </xf>
    <xf numFmtId="4" fontId="12" fillId="16" borderId="2" xfId="0" applyNumberFormat="1" applyFont="1" applyFill="1" applyBorder="1" applyAlignment="1">
      <alignment horizontal="right" vertical="top" wrapText="1"/>
    </xf>
    <xf numFmtId="0" fontId="12" fillId="16" borderId="2" xfId="0" applyFont="1" applyFill="1" applyBorder="1" applyAlignment="1">
      <alignment horizontal="right" vertical="top" wrapText="1"/>
    </xf>
    <xf numFmtId="0" fontId="12" fillId="16" borderId="2" xfId="0" applyFont="1" applyFill="1" applyBorder="1" applyAlignment="1">
      <alignment horizontal="center" vertical="top" wrapText="1"/>
    </xf>
    <xf numFmtId="0" fontId="12" fillId="16" borderId="2" xfId="0" applyFont="1" applyFill="1" applyBorder="1" applyAlignment="1">
      <alignment horizontal="left" vertical="top" wrapText="1"/>
    </xf>
    <xf numFmtId="4" fontId="6" fillId="11" borderId="2" xfId="0" applyNumberFormat="1" applyFont="1" applyFill="1" applyBorder="1" applyAlignment="1">
      <alignment horizontal="right" vertical="top" wrapText="1"/>
    </xf>
    <xf numFmtId="0" fontId="6" fillId="11" borderId="2" xfId="0" applyFont="1" applyFill="1" applyBorder="1" applyAlignment="1">
      <alignment horizontal="right" vertical="top" wrapText="1"/>
    </xf>
    <xf numFmtId="0" fontId="6" fillId="11" borderId="2" xfId="0" applyFont="1" applyFill="1" applyBorder="1" applyAlignment="1">
      <alignment horizontal="center" vertical="top" wrapText="1"/>
    </xf>
    <xf numFmtId="0" fontId="6" fillId="11" borderId="2" xfId="0" applyFont="1" applyFill="1" applyBorder="1" applyAlignment="1">
      <alignment horizontal="left" vertical="top" wrapText="1"/>
    </xf>
    <xf numFmtId="0" fontId="2" fillId="22" borderId="2" xfId="0" applyFont="1" applyFill="1" applyBorder="1" applyAlignment="1">
      <alignment horizontal="right" vertical="top" wrapText="1"/>
    </xf>
    <xf numFmtId="0" fontId="2" fillId="22" borderId="2" xfId="0" applyFont="1" applyFill="1" applyBorder="1" applyAlignment="1">
      <alignment horizontal="center" vertical="top" wrapText="1"/>
    </xf>
    <xf numFmtId="0" fontId="2" fillId="22" borderId="2" xfId="0" applyFont="1" applyFill="1" applyBorder="1" applyAlignment="1">
      <alignment horizontal="left" vertical="top" wrapText="1"/>
    </xf>
    <xf numFmtId="0" fontId="12" fillId="12" borderId="49" xfId="0" applyFont="1" applyFill="1" applyBorder="1" applyAlignment="1">
      <alignment horizontal="left" vertical="top" wrapText="1"/>
    </xf>
    <xf numFmtId="0" fontId="13" fillId="13" borderId="49" xfId="0" applyFont="1" applyFill="1" applyBorder="1" applyAlignment="1">
      <alignment horizontal="center" vertical="top" wrapText="1"/>
    </xf>
    <xf numFmtId="4" fontId="15" fillId="15" borderId="49" xfId="0" applyNumberFormat="1" applyFont="1" applyFill="1" applyBorder="1" applyAlignment="1">
      <alignment horizontal="right" vertical="top" wrapText="1"/>
    </xf>
    <xf numFmtId="0" fontId="21" fillId="21" borderId="4" xfId="0" applyFont="1" applyFill="1" applyBorder="1" applyAlignment="1">
      <alignment horizontal="center" vertical="top" wrapText="1"/>
    </xf>
    <xf numFmtId="0" fontId="21" fillId="21" borderId="5" xfId="0" applyFont="1" applyFill="1" applyBorder="1" applyAlignment="1">
      <alignment horizontal="center" vertical="top" wrapText="1"/>
    </xf>
    <xf numFmtId="2" fontId="21" fillId="21" borderId="5" xfId="0" applyNumberFormat="1" applyFont="1" applyFill="1" applyBorder="1" applyAlignment="1">
      <alignment horizontal="center" vertical="top" wrapText="1"/>
    </xf>
    <xf numFmtId="0" fontId="21" fillId="21" borderId="6" xfId="0" applyFont="1" applyFill="1" applyBorder="1" applyAlignment="1">
      <alignment horizontal="center" vertical="top" wrapText="1"/>
    </xf>
    <xf numFmtId="0" fontId="18" fillId="18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18" fillId="18" borderId="22" xfId="0" applyFont="1" applyFill="1" applyBorder="1" applyAlignment="1">
      <alignment horizontal="left" vertical="top" wrapText="1"/>
    </xf>
    <xf numFmtId="0" fontId="3" fillId="4" borderId="5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right" vertical="top" wrapText="1"/>
    </xf>
    <xf numFmtId="0" fontId="3" fillId="4" borderId="2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2" fontId="5" fillId="6" borderId="2" xfId="0" applyNumberFormat="1" applyFont="1" applyFill="1" applyBorder="1" applyAlignment="1">
      <alignment horizontal="right" vertical="top" wrapText="1"/>
    </xf>
    <xf numFmtId="0" fontId="5" fillId="6" borderId="51" xfId="0" applyFont="1" applyFill="1" applyBorder="1" applyAlignment="1">
      <alignment horizontal="right" vertical="top" wrapText="1"/>
    </xf>
    <xf numFmtId="0" fontId="6" fillId="7" borderId="50" xfId="0" applyFont="1" applyFill="1" applyBorder="1" applyAlignment="1">
      <alignment horizontal="left" vertical="top" wrapText="1"/>
    </xf>
    <xf numFmtId="0" fontId="6" fillId="7" borderId="2" xfId="0" applyFont="1" applyFill="1" applyBorder="1" applyAlignment="1">
      <alignment horizontal="left" vertical="top" wrapText="1"/>
    </xf>
    <xf numFmtId="0" fontId="7" fillId="8" borderId="2" xfId="0" applyFont="1" applyFill="1" applyBorder="1" applyAlignment="1">
      <alignment horizontal="center" vertical="top" wrapText="1"/>
    </xf>
    <xf numFmtId="2" fontId="8" fillId="9" borderId="2" xfId="0" applyNumberFormat="1" applyFont="1" applyFill="1" applyBorder="1" applyAlignment="1">
      <alignment horizontal="right" vertical="top" wrapText="1"/>
    </xf>
    <xf numFmtId="0" fontId="8" fillId="9" borderId="2" xfId="0" applyFont="1" applyFill="1" applyBorder="1" applyAlignment="1">
      <alignment horizontal="right" vertical="top" wrapText="1"/>
    </xf>
    <xf numFmtId="4" fontId="9" fillId="10" borderId="2" xfId="0" applyNumberFormat="1" applyFont="1" applyFill="1" applyBorder="1" applyAlignment="1">
      <alignment horizontal="right" vertical="top" wrapText="1"/>
    </xf>
    <xf numFmtId="164" fontId="10" fillId="11" borderId="51" xfId="0" applyNumberFormat="1" applyFont="1" applyFill="1" applyBorder="1" applyAlignment="1">
      <alignment horizontal="right" vertical="top" wrapText="1"/>
    </xf>
    <xf numFmtId="0" fontId="12" fillId="12" borderId="50" xfId="0" applyFont="1" applyFill="1" applyBorder="1" applyAlignment="1">
      <alignment horizontal="left" vertical="top" wrapText="1"/>
    </xf>
    <xf numFmtId="0" fontId="12" fillId="12" borderId="2" xfId="0" applyFont="1" applyFill="1" applyBorder="1" applyAlignment="1">
      <alignment horizontal="left" vertical="top" wrapText="1"/>
    </xf>
    <xf numFmtId="0" fontId="13" fillId="13" borderId="2" xfId="0" applyFont="1" applyFill="1" applyBorder="1" applyAlignment="1">
      <alignment horizontal="center" vertical="top" wrapText="1"/>
    </xf>
    <xf numFmtId="2" fontId="14" fillId="14" borderId="2" xfId="0" applyNumberFormat="1" applyFont="1" applyFill="1" applyBorder="1" applyAlignment="1">
      <alignment horizontal="right" vertical="top" wrapText="1"/>
    </xf>
    <xf numFmtId="4" fontId="15" fillId="15" borderId="2" xfId="0" applyNumberFormat="1" applyFont="1" applyFill="1" applyBorder="1" applyAlignment="1">
      <alignment horizontal="right" vertical="top" wrapText="1"/>
    </xf>
    <xf numFmtId="164" fontId="16" fillId="16" borderId="51" xfId="0" applyNumberFormat="1" applyFont="1" applyFill="1" applyBorder="1" applyAlignment="1">
      <alignment horizontal="right" vertical="top" wrapText="1"/>
    </xf>
    <xf numFmtId="0" fontId="12" fillId="12" borderId="52" xfId="0" applyFont="1" applyFill="1" applyBorder="1" applyAlignment="1">
      <alignment horizontal="left" vertical="top" wrapText="1"/>
    </xf>
    <xf numFmtId="164" fontId="16" fillId="16" borderId="53" xfId="0" applyNumberFormat="1" applyFont="1" applyFill="1" applyBorder="1" applyAlignment="1">
      <alignment horizontal="right" vertical="top" wrapText="1"/>
    </xf>
    <xf numFmtId="0" fontId="2" fillId="22" borderId="4" xfId="0" applyFont="1" applyFill="1" applyBorder="1" applyAlignment="1">
      <alignment horizontal="left" vertical="top" wrapText="1"/>
    </xf>
    <xf numFmtId="0" fontId="2" fillId="22" borderId="5" xfId="0" applyFont="1" applyFill="1" applyBorder="1" applyAlignment="1">
      <alignment horizontal="left" vertical="top" wrapText="1"/>
    </xf>
    <xf numFmtId="0" fontId="11" fillId="22" borderId="22" xfId="0" applyFont="1" applyFill="1" applyBorder="1" applyAlignment="1">
      <alignment horizontal="left" vertical="top" wrapText="1"/>
    </xf>
    <xf numFmtId="0" fontId="2" fillId="22" borderId="50" xfId="0" applyFont="1" applyFill="1" applyBorder="1" applyAlignment="1">
      <alignment horizontal="left" vertical="top" wrapText="1"/>
    </xf>
    <xf numFmtId="0" fontId="2" fillId="22" borderId="51" xfId="0" applyFont="1" applyFill="1" applyBorder="1" applyAlignment="1">
      <alignment horizontal="right" vertical="top" wrapText="1"/>
    </xf>
    <xf numFmtId="0" fontId="6" fillId="11" borderId="50" xfId="0" applyFont="1" applyFill="1" applyBorder="1" applyAlignment="1">
      <alignment horizontal="left" vertical="top" wrapText="1"/>
    </xf>
    <xf numFmtId="164" fontId="6" fillId="11" borderId="51" xfId="0" applyNumberFormat="1" applyFont="1" applyFill="1" applyBorder="1" applyAlignment="1">
      <alignment horizontal="right" vertical="top" wrapText="1"/>
    </xf>
    <xf numFmtId="0" fontId="12" fillId="16" borderId="50" xfId="0" applyFont="1" applyFill="1" applyBorder="1" applyAlignment="1">
      <alignment horizontal="left" vertical="top" wrapText="1"/>
    </xf>
    <xf numFmtId="164" fontId="12" fillId="16" borderId="51" xfId="0" applyNumberFormat="1" applyFont="1" applyFill="1" applyBorder="1" applyAlignment="1">
      <alignment horizontal="right" vertical="top" wrapText="1"/>
    </xf>
    <xf numFmtId="0" fontId="12" fillId="16" borderId="52" xfId="0" applyFont="1" applyFill="1" applyBorder="1" applyAlignment="1">
      <alignment horizontal="left" vertical="top" wrapText="1"/>
    </xf>
    <xf numFmtId="164" fontId="12" fillId="16" borderId="53" xfId="0" applyNumberFormat="1" applyFont="1" applyFill="1" applyBorder="1" applyAlignment="1">
      <alignment horizontal="right" vertical="top" wrapText="1"/>
    </xf>
    <xf numFmtId="0" fontId="38" fillId="23" borderId="14" xfId="1" applyFont="1" applyFill="1" applyBorder="1" applyAlignment="1">
      <alignment vertical="top" wrapText="1"/>
    </xf>
    <xf numFmtId="0" fontId="38" fillId="23" borderId="14" xfId="1" applyFont="1" applyFill="1" applyBorder="1" applyAlignment="1">
      <alignment horizontal="center" vertical="top" wrapText="1"/>
    </xf>
    <xf numFmtId="0" fontId="28" fillId="32" borderId="16" xfId="2" applyFont="1" applyFill="1" applyBorder="1" applyAlignment="1">
      <alignment horizontal="center" vertical="center" wrapText="1"/>
    </xf>
    <xf numFmtId="0" fontId="28" fillId="32" borderId="16" xfId="2" applyFont="1" applyFill="1" applyBorder="1" applyAlignment="1">
      <alignment vertical="center" wrapText="1"/>
    </xf>
    <xf numFmtId="2" fontId="28" fillId="32" borderId="16" xfId="2" applyNumberFormat="1" applyFont="1" applyFill="1" applyBorder="1" applyAlignment="1">
      <alignment horizontal="center" vertical="center" wrapText="1"/>
    </xf>
    <xf numFmtId="0" fontId="38" fillId="0" borderId="0" xfId="1" applyFont="1" applyAlignment="1">
      <alignment horizontal="center"/>
    </xf>
    <xf numFmtId="0" fontId="2" fillId="23" borderId="4" xfId="2" applyFont="1" applyFill="1" applyBorder="1" applyAlignment="1">
      <alignment vertical="center" wrapText="1"/>
    </xf>
    <xf numFmtId="0" fontId="2" fillId="23" borderId="6" xfId="2" applyFont="1" applyFill="1" applyBorder="1" applyAlignment="1">
      <alignment vertical="center" wrapText="1"/>
    </xf>
    <xf numFmtId="0" fontId="2" fillId="23" borderId="8" xfId="2" applyFont="1" applyFill="1" applyBorder="1" applyAlignment="1">
      <alignment vertical="center" wrapText="1"/>
    </xf>
    <xf numFmtId="0" fontId="2" fillId="23" borderId="10" xfId="2" applyFont="1" applyFill="1" applyBorder="1" applyAlignment="1">
      <alignment vertical="center" wrapText="1"/>
    </xf>
    <xf numFmtId="0" fontId="0" fillId="0" borderId="0" xfId="1" applyFont="1"/>
    <xf numFmtId="0" fontId="22" fillId="0" borderId="0" xfId="1" applyAlignment="1">
      <alignment horizontal="left" vertical="top"/>
    </xf>
    <xf numFmtId="10" fontId="43" fillId="0" borderId="18" xfId="1" applyNumberFormat="1" applyFont="1" applyBorder="1" applyAlignment="1">
      <alignment horizontal="center" vertical="top" wrapText="1"/>
    </xf>
    <xf numFmtId="2" fontId="22" fillId="0" borderId="0" xfId="1" applyNumberFormat="1" applyAlignment="1">
      <alignment horizontal="left" vertical="top"/>
    </xf>
    <xf numFmtId="4" fontId="22" fillId="0" borderId="0" xfId="1" applyNumberFormat="1" applyAlignment="1">
      <alignment horizontal="left" vertical="top"/>
    </xf>
    <xf numFmtId="165" fontId="22" fillId="0" borderId="0" xfId="1" applyNumberFormat="1" applyAlignment="1">
      <alignment horizontal="left" vertical="top"/>
    </xf>
    <xf numFmtId="0" fontId="11" fillId="18" borderId="0" xfId="0" applyFont="1" applyFill="1" applyAlignment="1">
      <alignment horizontal="left" vertical="top" wrapText="1"/>
    </xf>
    <xf numFmtId="165" fontId="45" fillId="30" borderId="58" xfId="1" applyNumberFormat="1" applyFont="1" applyFill="1" applyBorder="1" applyAlignment="1">
      <alignment horizontal="center" vertical="top" wrapText="1"/>
    </xf>
    <xf numFmtId="165" fontId="45" fillId="30" borderId="54" xfId="1" applyNumberFormat="1" applyFont="1" applyFill="1" applyBorder="1" applyAlignment="1">
      <alignment horizontal="center" vertical="top" wrapText="1"/>
    </xf>
    <xf numFmtId="44" fontId="22" fillId="0" borderId="0" xfId="7"/>
    <xf numFmtId="0" fontId="12" fillId="16" borderId="70" xfId="0" applyFont="1" applyFill="1" applyBorder="1" applyAlignment="1">
      <alignment horizontal="left" vertical="top" wrapText="1"/>
    </xf>
    <xf numFmtId="4" fontId="17" fillId="33" borderId="2" xfId="0" applyNumberFormat="1" applyFont="1" applyFill="1" applyBorder="1" applyAlignment="1">
      <alignment horizontal="right" vertical="top" wrapText="1"/>
    </xf>
    <xf numFmtId="166" fontId="17" fillId="33" borderId="2" xfId="0" applyNumberFormat="1" applyFont="1" applyFill="1" applyBorder="1" applyAlignment="1">
      <alignment horizontal="right" vertical="top" wrapText="1"/>
    </xf>
    <xf numFmtId="0" fontId="17" fillId="33" borderId="2" xfId="0" applyFont="1" applyFill="1" applyBorder="1" applyAlignment="1">
      <alignment horizontal="center" vertical="top" wrapText="1"/>
    </xf>
    <xf numFmtId="0" fontId="17" fillId="33" borderId="2" xfId="0" applyFont="1" applyFill="1" applyBorder="1" applyAlignment="1">
      <alignment horizontal="left" vertical="top" wrapText="1"/>
    </xf>
    <xf numFmtId="0" fontId="17" fillId="33" borderId="2" xfId="0" applyFont="1" applyFill="1" applyBorder="1" applyAlignment="1">
      <alignment horizontal="right" vertical="top" wrapText="1"/>
    </xf>
    <xf numFmtId="4" fontId="17" fillId="17" borderId="2" xfId="0" applyNumberFormat="1" applyFont="1" applyFill="1" applyBorder="1" applyAlignment="1">
      <alignment horizontal="right" vertical="top" wrapText="1"/>
    </xf>
    <xf numFmtId="166" fontId="17" fillId="17" borderId="2" xfId="0" applyNumberFormat="1" applyFont="1" applyFill="1" applyBorder="1" applyAlignment="1">
      <alignment horizontal="right" vertical="top" wrapText="1"/>
    </xf>
    <xf numFmtId="0" fontId="17" fillId="17" borderId="2" xfId="0" applyFont="1" applyFill="1" applyBorder="1" applyAlignment="1">
      <alignment horizontal="center" vertical="top" wrapText="1"/>
    </xf>
    <xf numFmtId="166" fontId="12" fillId="16" borderId="2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4" fontId="12" fillId="16" borderId="71" xfId="0" applyNumberFormat="1" applyFont="1" applyFill="1" applyBorder="1" applyAlignment="1">
      <alignment horizontal="right" vertical="top" wrapText="1"/>
    </xf>
    <xf numFmtId="0" fontId="21" fillId="21" borderId="0" xfId="0" applyFont="1" applyFill="1" applyAlignment="1">
      <alignment vertical="top" wrapText="1"/>
    </xf>
    <xf numFmtId="44" fontId="0" fillId="0" borderId="0" xfId="0" applyNumberFormat="1"/>
    <xf numFmtId="2" fontId="22" fillId="0" borderId="0" xfId="1" applyNumberFormat="1"/>
    <xf numFmtId="4" fontId="12" fillId="15" borderId="2" xfId="0" applyNumberFormat="1" applyFont="1" applyFill="1" applyBorder="1" applyAlignment="1">
      <alignment horizontal="right" vertical="top" wrapText="1"/>
    </xf>
    <xf numFmtId="4" fontId="12" fillId="16" borderId="71" xfId="0" applyNumberFormat="1" applyFont="1" applyFill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0" fontId="12" fillId="16" borderId="72" xfId="0" applyFont="1" applyFill="1" applyBorder="1" applyAlignment="1">
      <alignment horizontal="left" vertical="top" wrapText="1"/>
    </xf>
    <xf numFmtId="0" fontId="12" fillId="16" borderId="73" xfId="0" applyFont="1" applyFill="1" applyBorder="1" applyAlignment="1">
      <alignment horizontal="left" vertical="top" wrapText="1"/>
    </xf>
    <xf numFmtId="4" fontId="12" fillId="16" borderId="51" xfId="0" applyNumberFormat="1" applyFont="1" applyFill="1" applyBorder="1" applyAlignment="1">
      <alignment horizontal="right" vertical="top" wrapText="1"/>
    </xf>
    <xf numFmtId="0" fontId="17" fillId="33" borderId="50" xfId="0" applyFont="1" applyFill="1" applyBorder="1" applyAlignment="1">
      <alignment horizontal="left" vertical="top" wrapText="1"/>
    </xf>
    <xf numFmtId="4" fontId="17" fillId="33" borderId="51" xfId="0" applyNumberFormat="1" applyFont="1" applyFill="1" applyBorder="1" applyAlignment="1">
      <alignment horizontal="right" vertical="top" wrapText="1"/>
    </xf>
    <xf numFmtId="0" fontId="17" fillId="22" borderId="22" xfId="0" applyFont="1" applyFill="1" applyBorder="1" applyAlignment="1">
      <alignment horizontal="right" vertical="top" wrapText="1"/>
    </xf>
    <xf numFmtId="4" fontId="17" fillId="22" borderId="0" xfId="0" applyNumberFormat="1" applyFont="1" applyFill="1" applyAlignment="1">
      <alignment horizontal="right" vertical="top" wrapText="1"/>
    </xf>
    <xf numFmtId="4" fontId="17" fillId="22" borderId="48" xfId="0" applyNumberFormat="1" applyFont="1" applyFill="1" applyBorder="1" applyAlignment="1">
      <alignment horizontal="right" vertical="top" wrapText="1"/>
    </xf>
    <xf numFmtId="0" fontId="17" fillId="17" borderId="50" xfId="0" applyFont="1" applyFill="1" applyBorder="1" applyAlignment="1">
      <alignment horizontal="left" vertical="top" wrapText="1"/>
    </xf>
    <xf numFmtId="4" fontId="17" fillId="17" borderId="51" xfId="0" applyNumberFormat="1" applyFont="1" applyFill="1" applyBorder="1" applyAlignment="1">
      <alignment horizontal="right" vertical="top" wrapText="1"/>
    </xf>
    <xf numFmtId="0" fontId="17" fillId="22" borderId="8" xfId="0" applyFont="1" applyFill="1" applyBorder="1" applyAlignment="1">
      <alignment horizontal="right" vertical="top" wrapText="1"/>
    </xf>
    <xf numFmtId="0" fontId="17" fillId="22" borderId="9" xfId="0" applyFont="1" applyFill="1" applyBorder="1" applyAlignment="1">
      <alignment horizontal="right" vertical="top" wrapText="1"/>
    </xf>
    <xf numFmtId="4" fontId="17" fillId="22" borderId="9" xfId="0" applyNumberFormat="1" applyFont="1" applyFill="1" applyBorder="1" applyAlignment="1">
      <alignment horizontal="right" vertical="top" wrapText="1"/>
    </xf>
    <xf numFmtId="4" fontId="17" fillId="22" borderId="10" xfId="0" applyNumberFormat="1" applyFont="1" applyFill="1" applyBorder="1" applyAlignment="1">
      <alignment horizontal="right" vertical="top" wrapText="1"/>
    </xf>
    <xf numFmtId="0" fontId="38" fillId="23" borderId="74" xfId="1" applyFont="1" applyFill="1" applyBorder="1" applyAlignment="1">
      <alignment vertical="top" wrapText="1"/>
    </xf>
    <xf numFmtId="0" fontId="23" fillId="24" borderId="17" xfId="2" applyFont="1" applyFill="1" applyBorder="1" applyAlignment="1">
      <alignment horizontal="center" vertical="center" wrapText="1"/>
    </xf>
    <xf numFmtId="0" fontId="23" fillId="24" borderId="18" xfId="2" applyFont="1" applyFill="1" applyBorder="1" applyAlignment="1">
      <alignment horizontal="center" vertical="center" wrapText="1"/>
    </xf>
    <xf numFmtId="0" fontId="28" fillId="32" borderId="17" xfId="2" applyFont="1" applyFill="1" applyBorder="1" applyAlignment="1">
      <alignment horizontal="center" vertical="center" wrapText="1"/>
    </xf>
    <xf numFmtId="0" fontId="12" fillId="25" borderId="64" xfId="1" applyFont="1" applyFill="1" applyBorder="1" applyAlignment="1">
      <alignment horizontal="left" vertical="top" wrapText="1"/>
    </xf>
    <xf numFmtId="4" fontId="26" fillId="25" borderId="18" xfId="2" applyNumberFormat="1" applyFont="1" applyFill="1" applyBorder="1" applyAlignment="1">
      <alignment horizontal="left" vertical="top" wrapText="1"/>
    </xf>
    <xf numFmtId="4" fontId="28" fillId="25" borderId="18" xfId="2" applyNumberFormat="1" applyFont="1" applyFill="1" applyBorder="1" applyAlignment="1">
      <alignment horizontal="center" vertical="center" wrapText="1"/>
    </xf>
    <xf numFmtId="4" fontId="26" fillId="25" borderId="18" xfId="2" applyNumberFormat="1" applyFont="1" applyFill="1" applyBorder="1" applyAlignment="1">
      <alignment horizontal="center" vertical="center" wrapText="1"/>
    </xf>
    <xf numFmtId="0" fontId="12" fillId="25" borderId="64" xfId="1" applyFont="1" applyFill="1" applyBorder="1" applyAlignment="1">
      <alignment horizontal="center" vertical="center" wrapText="1"/>
    </xf>
    <xf numFmtId="0" fontId="12" fillId="25" borderId="18" xfId="2" applyFont="1" applyFill="1" applyBorder="1" applyAlignment="1">
      <alignment horizontal="left" vertical="center" wrapText="1"/>
    </xf>
    <xf numFmtId="4" fontId="26" fillId="25" borderId="18" xfId="2" applyNumberFormat="1" applyFont="1" applyFill="1" applyBorder="1" applyAlignment="1">
      <alignment horizontal="center" vertical="top" wrapText="1"/>
    </xf>
    <xf numFmtId="4" fontId="12" fillId="25" borderId="21" xfId="2" applyNumberFormat="1" applyFont="1" applyFill="1" applyBorder="1" applyAlignment="1">
      <alignment horizontal="center" vertical="center" wrapText="1"/>
    </xf>
    <xf numFmtId="0" fontId="28" fillId="32" borderId="65" xfId="2" applyFont="1" applyFill="1" applyBorder="1" applyAlignment="1">
      <alignment horizontal="center" vertical="center" wrapText="1"/>
    </xf>
    <xf numFmtId="0" fontId="28" fillId="32" borderId="66" xfId="2" applyFont="1" applyFill="1" applyBorder="1" applyAlignment="1">
      <alignment vertical="center" wrapText="1"/>
    </xf>
    <xf numFmtId="0" fontId="28" fillId="32" borderId="66" xfId="2" applyFont="1" applyFill="1" applyBorder="1" applyAlignment="1">
      <alignment horizontal="center" vertical="center" wrapText="1"/>
    </xf>
    <xf numFmtId="2" fontId="28" fillId="32" borderId="66" xfId="2" applyNumberFormat="1" applyFont="1" applyFill="1" applyBorder="1" applyAlignment="1">
      <alignment horizontal="center" vertical="center" wrapText="1"/>
    </xf>
    <xf numFmtId="0" fontId="12" fillId="25" borderId="67" xfId="1" quotePrefix="1" applyFont="1" applyFill="1" applyBorder="1" applyAlignment="1">
      <alignment horizontal="left" vertical="top" wrapText="1"/>
    </xf>
    <xf numFmtId="0" fontId="44" fillId="30" borderId="17" xfId="1" applyFont="1" applyFill="1" applyBorder="1" applyAlignment="1">
      <alignment horizontal="center" vertical="center" wrapText="1"/>
    </xf>
    <xf numFmtId="0" fontId="32" fillId="30" borderId="61" xfId="1" applyFont="1" applyFill="1" applyBorder="1" applyAlignment="1">
      <alignment horizontal="center" vertical="center" wrapText="1"/>
    </xf>
    <xf numFmtId="0" fontId="32" fillId="30" borderId="63" xfId="1" applyFont="1" applyFill="1" applyBorder="1" applyAlignment="1">
      <alignment horizontal="center" vertical="center" wrapText="1"/>
    </xf>
    <xf numFmtId="0" fontId="44" fillId="30" borderId="60" xfId="1" applyFont="1" applyFill="1" applyBorder="1" applyAlignment="1">
      <alignment horizontal="center" vertical="top" wrapText="1"/>
    </xf>
    <xf numFmtId="0" fontId="44" fillId="30" borderId="61" xfId="1" applyFont="1" applyFill="1" applyBorder="1" applyAlignment="1">
      <alignment horizontal="center" vertical="top" wrapText="1"/>
    </xf>
    <xf numFmtId="165" fontId="44" fillId="30" borderId="19" xfId="1" applyNumberFormat="1" applyFont="1" applyFill="1" applyBorder="1" applyAlignment="1">
      <alignment horizontal="center" vertical="top" wrapText="1"/>
    </xf>
    <xf numFmtId="165" fontId="44" fillId="30" borderId="28" xfId="1" applyNumberFormat="1" applyFont="1" applyFill="1" applyBorder="1" applyAlignment="1">
      <alignment horizontal="center" vertical="top" wrapText="1"/>
    </xf>
    <xf numFmtId="165" fontId="44" fillId="30" borderId="64" xfId="1" applyNumberFormat="1" applyFont="1" applyFill="1" applyBorder="1" applyAlignment="1">
      <alignment horizontal="center" vertical="top" wrapText="1"/>
    </xf>
    <xf numFmtId="0" fontId="46" fillId="0" borderId="65" xfId="1" applyFont="1" applyBorder="1" applyAlignment="1">
      <alignment horizontal="center" vertical="center" wrapText="1"/>
    </xf>
    <xf numFmtId="0" fontId="46" fillId="0" borderId="66" xfId="1" applyFont="1" applyBorder="1" applyAlignment="1">
      <alignment horizontal="center" vertical="center" wrapText="1"/>
    </xf>
    <xf numFmtId="0" fontId="46" fillId="0" borderId="67" xfId="1" applyFont="1" applyBorder="1" applyAlignment="1">
      <alignment horizontal="center" vertical="center" wrapText="1"/>
    </xf>
    <xf numFmtId="0" fontId="44" fillId="0" borderId="11" xfId="1" applyFont="1" applyBorder="1" applyAlignment="1">
      <alignment horizontal="center" vertical="top" wrapText="1"/>
    </xf>
    <xf numFmtId="0" fontId="44" fillId="0" borderId="12" xfId="1" applyFont="1" applyBorder="1" applyAlignment="1">
      <alignment horizontal="center" vertical="top" wrapText="1"/>
    </xf>
    <xf numFmtId="0" fontId="44" fillId="0" borderId="13" xfId="1" applyFont="1" applyBorder="1" applyAlignment="1">
      <alignment horizontal="center" vertical="top" wrapText="1"/>
    </xf>
    <xf numFmtId="0" fontId="44" fillId="30" borderId="55" xfId="1" applyFont="1" applyFill="1" applyBorder="1" applyAlignment="1">
      <alignment horizontal="center" vertical="center" wrapText="1"/>
    </xf>
    <xf numFmtId="0" fontId="44" fillId="30" borderId="59" xfId="1" applyFont="1" applyFill="1" applyBorder="1" applyAlignment="1">
      <alignment horizontal="center" vertical="center" wrapText="1"/>
    </xf>
    <xf numFmtId="0" fontId="32" fillId="30" borderId="56" xfId="1" applyFont="1" applyFill="1" applyBorder="1" applyAlignment="1">
      <alignment horizontal="center" vertical="center" wrapText="1"/>
    </xf>
    <xf numFmtId="0" fontId="32" fillId="30" borderId="5" xfId="1" applyFont="1" applyFill="1" applyBorder="1" applyAlignment="1">
      <alignment horizontal="center" vertical="center" wrapText="1"/>
    </xf>
    <xf numFmtId="0" fontId="32" fillId="30" borderId="57" xfId="1" applyFont="1" applyFill="1" applyBorder="1" applyAlignment="1">
      <alignment horizontal="center" vertical="center" wrapText="1"/>
    </xf>
    <xf numFmtId="0" fontId="32" fillId="30" borderId="27" xfId="1" applyFont="1" applyFill="1" applyBorder="1" applyAlignment="1">
      <alignment horizontal="center" vertical="center" wrapText="1"/>
    </xf>
    <xf numFmtId="0" fontId="32" fillId="30" borderId="30" xfId="1" applyFont="1" applyFill="1" applyBorder="1" applyAlignment="1">
      <alignment horizontal="center" vertical="center" wrapText="1"/>
    </xf>
    <xf numFmtId="0" fontId="32" fillId="30" borderId="31" xfId="1" applyFont="1" applyFill="1" applyBorder="1" applyAlignment="1">
      <alignment horizontal="center" vertical="center" wrapText="1"/>
    </xf>
    <xf numFmtId="0" fontId="44" fillId="30" borderId="27" xfId="1" applyFont="1" applyFill="1" applyBorder="1" applyAlignment="1">
      <alignment horizontal="center" vertical="top" wrapText="1"/>
    </xf>
    <xf numFmtId="0" fontId="44" fillId="30" borderId="30" xfId="1" applyFont="1" applyFill="1" applyBorder="1" applyAlignment="1">
      <alignment horizontal="center" vertical="top" wrapText="1"/>
    </xf>
    <xf numFmtId="165" fontId="44" fillId="30" borderId="60" xfId="1" applyNumberFormat="1" applyFont="1" applyFill="1" applyBorder="1" applyAlignment="1">
      <alignment horizontal="center" vertical="top" wrapText="1"/>
    </xf>
    <xf numFmtId="165" fontId="44" fillId="30" borderId="61" xfId="1" applyNumberFormat="1" applyFont="1" applyFill="1" applyBorder="1" applyAlignment="1">
      <alignment horizontal="center" vertical="top" wrapText="1"/>
    </xf>
    <xf numFmtId="165" fontId="44" fillId="30" borderId="62" xfId="1" applyNumberFormat="1" applyFont="1" applyFill="1" applyBorder="1" applyAlignment="1">
      <alignment horizontal="center" vertical="top" wrapText="1"/>
    </xf>
    <xf numFmtId="0" fontId="48" fillId="0" borderId="5" xfId="1" applyFont="1" applyBorder="1" applyAlignment="1">
      <alignment horizontal="center" vertical="top" wrapText="1"/>
    </xf>
    <xf numFmtId="0" fontId="48" fillId="0" borderId="6" xfId="1" applyFont="1" applyBorder="1" applyAlignment="1">
      <alignment horizontal="center" vertical="top" wrapText="1"/>
    </xf>
    <xf numFmtId="0" fontId="42" fillId="0" borderId="17" xfId="1" applyFont="1" applyBorder="1" applyAlignment="1">
      <alignment horizontal="right" vertical="top" wrapText="1"/>
    </xf>
    <xf numFmtId="0" fontId="42" fillId="0" borderId="16" xfId="1" applyFont="1" applyBorder="1" applyAlignment="1">
      <alignment horizontal="right" vertical="top" wrapText="1"/>
    </xf>
    <xf numFmtId="0" fontId="43" fillId="0" borderId="17" xfId="1" applyFont="1" applyBorder="1" applyAlignment="1">
      <alignment horizontal="right" vertical="top" wrapText="1"/>
    </xf>
    <xf numFmtId="0" fontId="43" fillId="0" borderId="16" xfId="1" applyFont="1" applyBorder="1" applyAlignment="1">
      <alignment horizontal="right" vertical="top" wrapText="1"/>
    </xf>
    <xf numFmtId="0" fontId="49" fillId="0" borderId="9" xfId="1" applyFont="1" applyBorder="1" applyAlignment="1">
      <alignment horizontal="center" vertical="top" wrapText="1"/>
    </xf>
    <xf numFmtId="0" fontId="49" fillId="0" borderId="10" xfId="1" applyFont="1" applyBorder="1" applyAlignment="1">
      <alignment horizontal="center" vertical="top" wrapText="1"/>
    </xf>
    <xf numFmtId="0" fontId="22" fillId="0" borderId="4" xfId="1" applyBorder="1" applyAlignment="1">
      <alignment horizontal="center" vertical="top" wrapText="1"/>
    </xf>
    <xf numFmtId="0" fontId="22" fillId="0" borderId="5" xfId="1" applyBorder="1" applyAlignment="1">
      <alignment horizontal="center" vertical="top" wrapText="1"/>
    </xf>
    <xf numFmtId="0" fontId="22" fillId="0" borderId="8" xfId="1" applyBorder="1" applyAlignment="1">
      <alignment horizontal="center" vertical="top" wrapText="1"/>
    </xf>
    <xf numFmtId="0" fontId="22" fillId="0" borderId="9" xfId="1" applyBorder="1" applyAlignment="1">
      <alignment horizontal="center" vertical="top" wrapText="1"/>
    </xf>
    <xf numFmtId="0" fontId="47" fillId="0" borderId="68" xfId="1" applyFont="1" applyBorder="1" applyAlignment="1">
      <alignment horizontal="center" vertical="center" wrapText="1"/>
    </xf>
    <xf numFmtId="0" fontId="47" fillId="0" borderId="63" xfId="1" applyFont="1" applyBorder="1" applyAlignment="1">
      <alignment horizontal="center" vertical="center" wrapText="1"/>
    </xf>
    <xf numFmtId="0" fontId="47" fillId="0" borderId="69" xfId="1" applyFont="1" applyBorder="1" applyAlignment="1">
      <alignment horizontal="center" vertical="center" wrapText="1"/>
    </xf>
    <xf numFmtId="0" fontId="18" fillId="18" borderId="9" xfId="0" applyFont="1" applyFill="1" applyBorder="1" applyAlignment="1">
      <alignment horizontal="left" vertical="top" wrapText="1"/>
    </xf>
    <xf numFmtId="0" fontId="19" fillId="19" borderId="9" xfId="0" applyFont="1" applyFill="1" applyBorder="1" applyAlignment="1">
      <alignment horizontal="right" vertical="top" wrapText="1"/>
    </xf>
    <xf numFmtId="44" fontId="20" fillId="20" borderId="9" xfId="7" applyFont="1" applyFill="1" applyBorder="1" applyAlignment="1">
      <alignment horizontal="right" vertical="top" wrapText="1"/>
    </xf>
    <xf numFmtId="44" fontId="19" fillId="19" borderId="9" xfId="7" applyFont="1" applyFill="1" applyBorder="1" applyAlignment="1">
      <alignment horizontal="right" vertical="top" wrapText="1"/>
    </xf>
    <xf numFmtId="44" fontId="19" fillId="19" borderId="10" xfId="7" applyFont="1" applyFill="1" applyBorder="1" applyAlignment="1">
      <alignment horizontal="right" vertical="top" wrapText="1"/>
    </xf>
    <xf numFmtId="0" fontId="11" fillId="19" borderId="22" xfId="0" applyFont="1" applyFill="1" applyBorder="1" applyAlignment="1">
      <alignment horizontal="center" vertical="top" wrapText="1"/>
    </xf>
    <xf numFmtId="0" fontId="11" fillId="19" borderId="0" xfId="0" applyFont="1" applyFill="1" applyAlignment="1">
      <alignment horizontal="center" vertical="top" wrapText="1"/>
    </xf>
    <xf numFmtId="0" fontId="11" fillId="19" borderId="8" xfId="0" applyFont="1" applyFill="1" applyBorder="1" applyAlignment="1">
      <alignment horizontal="center" vertical="top" wrapText="1"/>
    </xf>
    <xf numFmtId="0" fontId="11" fillId="19" borderId="9" xfId="0" applyFont="1" applyFill="1" applyBorder="1" applyAlignment="1">
      <alignment horizontal="center" vertical="top" wrapText="1"/>
    </xf>
    <xf numFmtId="0" fontId="39" fillId="3" borderId="22" xfId="0" applyFont="1" applyFill="1" applyBorder="1" applyAlignment="1">
      <alignment horizontal="center" wrapText="1"/>
    </xf>
    <xf numFmtId="0" fontId="40" fillId="0" borderId="0" xfId="0" applyFont="1"/>
    <xf numFmtId="0" fontId="40" fillId="0" borderId="48" xfId="0" applyFont="1" applyBorder="1"/>
    <xf numFmtId="0" fontId="18" fillId="18" borderId="0" xfId="0" applyFont="1" applyFill="1" applyAlignment="1">
      <alignment horizontal="left" vertical="top" wrapText="1"/>
    </xf>
    <xf numFmtId="0" fontId="19" fillId="19" borderId="0" xfId="0" applyFont="1" applyFill="1" applyAlignment="1">
      <alignment horizontal="righ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19" fillId="19" borderId="48" xfId="0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11" fillId="18" borderId="0" xfId="0" applyFont="1" applyFill="1" applyAlignment="1">
      <alignment horizontal="left" vertical="top" wrapText="1"/>
    </xf>
    <xf numFmtId="0" fontId="18" fillId="18" borderId="48" xfId="0" applyFont="1" applyFill="1" applyBorder="1" applyAlignment="1">
      <alignment horizontal="left" vertical="top" wrapText="1"/>
    </xf>
    <xf numFmtId="0" fontId="17" fillId="22" borderId="0" xfId="0" applyFont="1" applyFill="1" applyAlignment="1">
      <alignment horizontal="right" vertical="top" wrapText="1"/>
    </xf>
    <xf numFmtId="0" fontId="11" fillId="22" borderId="0" xfId="0" applyFont="1" applyFill="1" applyAlignment="1">
      <alignment horizontal="right" vertical="top" wrapText="1"/>
    </xf>
    <xf numFmtId="0" fontId="17" fillId="22" borderId="0" xfId="0" applyFont="1" applyFill="1" applyAlignment="1">
      <alignment horizontal="left" vertical="top" wrapText="1"/>
    </xf>
    <xf numFmtId="0" fontId="0" fillId="0" borderId="0" xfId="0"/>
    <xf numFmtId="0" fontId="17" fillId="17" borderId="2" xfId="0" applyFont="1" applyFill="1" applyBorder="1" applyAlignment="1">
      <alignment horizontal="left" vertical="top" wrapText="1"/>
    </xf>
    <xf numFmtId="0" fontId="17" fillId="17" borderId="2" xfId="0" applyFont="1" applyFill="1" applyBorder="1" applyAlignment="1">
      <alignment horizontal="right" vertical="top" wrapText="1"/>
    </xf>
    <xf numFmtId="0" fontId="2" fillId="22" borderId="0" xfId="0" applyFont="1" applyFill="1" applyAlignment="1">
      <alignment horizontal="left" vertical="top" wrapText="1"/>
    </xf>
    <xf numFmtId="0" fontId="11" fillId="22" borderId="0" xfId="0" applyFont="1" applyFill="1" applyAlignment="1">
      <alignment horizontal="left" vertical="top" wrapText="1"/>
    </xf>
    <xf numFmtId="0" fontId="2" fillId="22" borderId="0" xfId="0" applyFont="1" applyFill="1" applyAlignment="1">
      <alignment horizontal="center" wrapText="1"/>
    </xf>
    <xf numFmtId="0" fontId="2" fillId="22" borderId="22" xfId="0" applyFont="1" applyFill="1" applyBorder="1" applyAlignment="1">
      <alignment horizontal="center" wrapText="1"/>
    </xf>
    <xf numFmtId="0" fontId="0" fillId="0" borderId="48" xfId="0" applyBorder="1"/>
    <xf numFmtId="0" fontId="2" fillId="22" borderId="5" xfId="0" applyFont="1" applyFill="1" applyBorder="1" applyAlignment="1">
      <alignment horizontal="left" vertical="top" wrapText="1"/>
    </xf>
    <xf numFmtId="0" fontId="2" fillId="22" borderId="6" xfId="0" applyFont="1" applyFill="1" applyBorder="1" applyAlignment="1">
      <alignment horizontal="left" vertical="top" wrapText="1"/>
    </xf>
    <xf numFmtId="0" fontId="11" fillId="22" borderId="48" xfId="0" applyFont="1" applyFill="1" applyBorder="1" applyAlignment="1">
      <alignment horizontal="left" vertical="top" wrapText="1"/>
    </xf>
    <xf numFmtId="0" fontId="17" fillId="33" borderId="2" xfId="0" applyFont="1" applyFill="1" applyBorder="1" applyAlignment="1">
      <alignment horizontal="left" vertical="top" wrapText="1"/>
    </xf>
    <xf numFmtId="0" fontId="2" fillId="22" borderId="2" xfId="0" applyFont="1" applyFill="1" applyBorder="1" applyAlignment="1">
      <alignment horizontal="left" vertical="top" wrapText="1"/>
    </xf>
    <xf numFmtId="0" fontId="12" fillId="16" borderId="2" xfId="0" applyFont="1" applyFill="1" applyBorder="1" applyAlignment="1">
      <alignment horizontal="left" vertical="top" wrapText="1"/>
    </xf>
    <xf numFmtId="0" fontId="17" fillId="22" borderId="9" xfId="0" applyFont="1" applyFill="1" applyBorder="1" applyAlignment="1">
      <alignment horizontal="right" vertical="top" wrapText="1"/>
    </xf>
    <xf numFmtId="0" fontId="2" fillId="23" borderId="11" xfId="1" applyFont="1" applyFill="1" applyBorder="1" applyAlignment="1">
      <alignment horizontal="center" wrapText="1"/>
    </xf>
    <xf numFmtId="0" fontId="2" fillId="23" borderId="12" xfId="1" applyFont="1" applyFill="1" applyBorder="1" applyAlignment="1">
      <alignment horizontal="center" wrapText="1"/>
    </xf>
    <xf numFmtId="0" fontId="2" fillId="23" borderId="13" xfId="1" applyFont="1" applyFill="1" applyBorder="1" applyAlignment="1">
      <alignment horizontal="center" wrapText="1"/>
    </xf>
    <xf numFmtId="0" fontId="17" fillId="23" borderId="0" xfId="1" applyFont="1" applyFill="1" applyAlignment="1">
      <alignment horizontal="center" vertical="top" wrapText="1"/>
    </xf>
    <xf numFmtId="0" fontId="22" fillId="0" borderId="0" xfId="1"/>
    <xf numFmtId="0" fontId="38" fillId="23" borderId="3" xfId="1" applyFont="1" applyFill="1" applyBorder="1" applyAlignment="1">
      <alignment horizontal="center" vertical="top" wrapText="1"/>
    </xf>
    <xf numFmtId="0" fontId="38" fillId="23" borderId="7" xfId="1" applyFont="1" applyFill="1" applyBorder="1" applyAlignment="1">
      <alignment horizontal="center" vertical="top" wrapText="1"/>
    </xf>
    <xf numFmtId="0" fontId="0" fillId="0" borderId="0" xfId="1" applyFont="1"/>
    <xf numFmtId="0" fontId="2" fillId="22" borderId="5" xfId="0" applyFont="1" applyFill="1" applyBorder="1" applyAlignment="1">
      <alignment horizontal="center" vertical="top" wrapText="1"/>
    </xf>
    <xf numFmtId="0" fontId="11" fillId="22" borderId="9" xfId="0" applyFont="1" applyFill="1" applyBorder="1" applyAlignment="1">
      <alignment horizontal="center" vertical="top" wrapText="1"/>
    </xf>
    <xf numFmtId="0" fontId="2" fillId="23" borderId="4" xfId="1" applyFont="1" applyFill="1" applyBorder="1" applyAlignment="1">
      <alignment horizontal="center" vertical="top" wrapText="1"/>
    </xf>
    <xf numFmtId="0" fontId="2" fillId="23" borderId="22" xfId="1" applyFont="1" applyFill="1" applyBorder="1" applyAlignment="1">
      <alignment horizontal="center" vertical="top" wrapText="1"/>
    </xf>
    <xf numFmtId="0" fontId="30" fillId="23" borderId="16" xfId="1" applyFont="1" applyFill="1" applyBorder="1" applyAlignment="1">
      <alignment horizontal="center" vertical="center" wrapText="1"/>
    </xf>
    <xf numFmtId="0" fontId="2" fillId="23" borderId="16" xfId="1" applyFont="1" applyFill="1" applyBorder="1" applyAlignment="1">
      <alignment horizontal="center" wrapText="1"/>
    </xf>
    <xf numFmtId="0" fontId="32" fillId="0" borderId="23" xfId="4" applyFont="1" applyBorder="1" applyAlignment="1">
      <alignment horizontal="left" vertical="center" wrapText="1" indent="1"/>
    </xf>
    <xf numFmtId="0" fontId="32" fillId="0" borderId="29" xfId="4" applyFont="1" applyBorder="1" applyAlignment="1">
      <alignment horizontal="left" vertical="center" wrapText="1" indent="1"/>
    </xf>
    <xf numFmtId="0" fontId="32" fillId="0" borderId="24" xfId="4" applyFont="1" applyBorder="1" applyAlignment="1">
      <alignment horizontal="left" vertical="center" wrapText="1" indent="6"/>
    </xf>
    <xf numFmtId="0" fontId="32" fillId="0" borderId="0" xfId="4" applyFont="1" applyAlignment="1">
      <alignment horizontal="left" vertical="center" wrapText="1" indent="6"/>
    </xf>
    <xf numFmtId="0" fontId="32" fillId="0" borderId="25" xfId="4" applyFont="1" applyBorder="1" applyAlignment="1">
      <alignment horizontal="left" vertical="center" wrapText="1" indent="6"/>
    </xf>
    <xf numFmtId="0" fontId="32" fillId="0" borderId="27" xfId="4" applyFont="1" applyBorder="1" applyAlignment="1">
      <alignment horizontal="left" vertical="center" wrapText="1" indent="6"/>
    </xf>
    <xf numFmtId="0" fontId="32" fillId="0" borderId="30" xfId="4" applyFont="1" applyBorder="1" applyAlignment="1">
      <alignment horizontal="left" vertical="center" wrapText="1" indent="6"/>
    </xf>
    <xf numFmtId="0" fontId="32" fillId="0" borderId="31" xfId="4" applyFont="1" applyBorder="1" applyAlignment="1">
      <alignment horizontal="left" vertical="center" wrapText="1" indent="6"/>
    </xf>
    <xf numFmtId="0" fontId="32" fillId="0" borderId="19" xfId="4" applyFont="1" applyBorder="1" applyAlignment="1">
      <alignment horizontal="center" vertical="center" wrapText="1"/>
    </xf>
    <xf numFmtId="0" fontId="32" fillId="0" borderId="28" xfId="4" applyFont="1" applyBorder="1" applyAlignment="1">
      <alignment horizontal="center" vertical="center" wrapText="1"/>
    </xf>
    <xf numFmtId="0" fontId="32" fillId="0" borderId="20" xfId="4" applyFont="1" applyBorder="1" applyAlignment="1">
      <alignment horizontal="center" vertical="center" wrapText="1"/>
    </xf>
    <xf numFmtId="0" fontId="31" fillId="26" borderId="32" xfId="4" applyFill="1" applyBorder="1" applyAlignment="1">
      <alignment horizontal="left" wrapText="1"/>
    </xf>
    <xf numFmtId="0" fontId="31" fillId="26" borderId="34" xfId="4" applyFill="1" applyBorder="1" applyAlignment="1">
      <alignment horizontal="left" wrapText="1"/>
    </xf>
    <xf numFmtId="0" fontId="31" fillId="26" borderId="35" xfId="4" applyFill="1" applyBorder="1" applyAlignment="1">
      <alignment horizontal="left" wrapText="1"/>
    </xf>
    <xf numFmtId="10" fontId="33" fillId="26" borderId="36" xfId="5" applyNumberFormat="1" applyFont="1" applyFill="1" applyBorder="1" applyAlignment="1">
      <alignment horizontal="center" vertical="center" shrinkToFit="1"/>
    </xf>
    <xf numFmtId="10" fontId="33" fillId="26" borderId="38" xfId="5" applyNumberFormat="1" applyFont="1" applyFill="1" applyBorder="1" applyAlignment="1">
      <alignment horizontal="center" vertical="center" shrinkToFit="1"/>
    </xf>
    <xf numFmtId="10" fontId="33" fillId="26" borderId="26" xfId="5" applyNumberFormat="1" applyFont="1" applyFill="1" applyBorder="1" applyAlignment="1">
      <alignment horizontal="center" vertical="center" shrinkToFit="1"/>
    </xf>
    <xf numFmtId="0" fontId="32" fillId="26" borderId="32" xfId="4" applyFont="1" applyFill="1" applyBorder="1" applyAlignment="1">
      <alignment horizontal="left" vertical="top" wrapText="1"/>
    </xf>
    <xf numFmtId="0" fontId="32" fillId="26" borderId="34" xfId="4" applyFont="1" applyFill="1" applyBorder="1" applyAlignment="1">
      <alignment horizontal="left" vertical="top" wrapText="1"/>
    </xf>
    <xf numFmtId="0" fontId="32" fillId="26" borderId="35" xfId="4" applyFont="1" applyFill="1" applyBorder="1" applyAlignment="1">
      <alignment horizontal="left" vertical="top" wrapText="1"/>
    </xf>
    <xf numFmtId="0" fontId="31" fillId="0" borderId="32" xfId="4" applyBorder="1" applyAlignment="1">
      <alignment horizontal="left" wrapText="1"/>
    </xf>
    <xf numFmtId="0" fontId="31" fillId="0" borderId="34" xfId="4" applyBorder="1" applyAlignment="1">
      <alignment horizontal="left" wrapText="1"/>
    </xf>
    <xf numFmtId="0" fontId="31" fillId="0" borderId="35" xfId="4" applyBorder="1" applyAlignment="1">
      <alignment horizontal="left" wrapText="1"/>
    </xf>
    <xf numFmtId="10" fontId="33" fillId="28" borderId="40" xfId="5" applyNumberFormat="1" applyFont="1" applyFill="1" applyBorder="1" applyAlignment="1">
      <alignment horizontal="center" vertical="center" shrinkToFit="1"/>
    </xf>
    <xf numFmtId="10" fontId="33" fillId="28" borderId="25" xfId="5" applyNumberFormat="1" applyFont="1" applyFill="1" applyBorder="1" applyAlignment="1">
      <alignment horizontal="center" vertical="center" shrinkToFit="1"/>
    </xf>
    <xf numFmtId="10" fontId="33" fillId="28" borderId="31" xfId="5" applyNumberFormat="1" applyFont="1" applyFill="1" applyBorder="1" applyAlignment="1">
      <alignment horizontal="center" vertical="center" shrinkToFit="1"/>
    </xf>
    <xf numFmtId="0" fontId="32" fillId="28" borderId="32" xfId="4" applyFont="1" applyFill="1" applyBorder="1" applyAlignment="1">
      <alignment horizontal="left" vertical="top" wrapText="1"/>
    </xf>
    <xf numFmtId="0" fontId="32" fillId="28" borderId="34" xfId="4" applyFont="1" applyFill="1" applyBorder="1" applyAlignment="1">
      <alignment horizontal="left" vertical="top" wrapText="1"/>
    </xf>
    <xf numFmtId="0" fontId="32" fillId="28" borderId="35" xfId="4" applyFont="1" applyFill="1" applyBorder="1" applyAlignment="1">
      <alignment horizontal="left" vertical="top" wrapText="1"/>
    </xf>
    <xf numFmtId="0" fontId="31" fillId="0" borderId="32" xfId="4" applyBorder="1" applyAlignment="1">
      <alignment horizontal="center" wrapText="1"/>
    </xf>
    <xf numFmtId="0" fontId="31" fillId="0" borderId="34" xfId="4" applyBorder="1" applyAlignment="1">
      <alignment horizontal="center" wrapText="1"/>
    </xf>
    <xf numFmtId="0" fontId="31" fillId="0" borderId="35" xfId="4" applyBorder="1" applyAlignment="1">
      <alignment horizontal="center" wrapText="1"/>
    </xf>
    <xf numFmtId="10" fontId="33" fillId="28" borderId="36" xfId="5" applyNumberFormat="1" applyFont="1" applyFill="1" applyBorder="1" applyAlignment="1">
      <alignment horizontal="center" vertical="center" shrinkToFit="1"/>
    </xf>
    <xf numFmtId="10" fontId="33" fillId="28" borderId="38" xfId="5" applyNumberFormat="1" applyFont="1" applyFill="1" applyBorder="1" applyAlignment="1">
      <alignment horizontal="center" vertical="center" shrinkToFit="1"/>
    </xf>
    <xf numFmtId="10" fontId="33" fillId="28" borderId="26" xfId="5" applyNumberFormat="1" applyFont="1" applyFill="1" applyBorder="1" applyAlignment="1">
      <alignment horizontal="center" vertical="center" shrinkToFit="1"/>
    </xf>
    <xf numFmtId="0" fontId="31" fillId="26" borderId="32" xfId="4" applyFill="1" applyBorder="1" applyAlignment="1">
      <alignment horizontal="center" wrapText="1"/>
    </xf>
    <xf numFmtId="0" fontId="31" fillId="26" borderId="34" xfId="4" applyFill="1" applyBorder="1" applyAlignment="1">
      <alignment horizontal="center" wrapText="1"/>
    </xf>
    <xf numFmtId="0" fontId="31" fillId="26" borderId="35" xfId="4" applyFill="1" applyBorder="1" applyAlignment="1">
      <alignment horizontal="center" wrapText="1"/>
    </xf>
    <xf numFmtId="0" fontId="35" fillId="29" borderId="32" xfId="4" applyFont="1" applyFill="1" applyBorder="1" applyAlignment="1">
      <alignment horizontal="center" wrapText="1"/>
    </xf>
    <xf numFmtId="0" fontId="35" fillId="29" borderId="34" xfId="4" applyFont="1" applyFill="1" applyBorder="1" applyAlignment="1">
      <alignment horizontal="center" wrapText="1"/>
    </xf>
    <xf numFmtId="0" fontId="35" fillId="29" borderId="35" xfId="4" applyFont="1" applyFill="1" applyBorder="1" applyAlignment="1">
      <alignment horizontal="center" wrapText="1"/>
    </xf>
    <xf numFmtId="0" fontId="32" fillId="0" borderId="42" xfId="4" applyFont="1" applyBorder="1" applyAlignment="1">
      <alignment horizontal="center" vertical="center" wrapText="1"/>
    </xf>
    <xf numFmtId="0" fontId="32" fillId="0" borderId="34" xfId="4" applyFont="1" applyBorder="1" applyAlignment="1">
      <alignment horizontal="center" vertical="center" wrapText="1"/>
    </xf>
    <xf numFmtId="0" fontId="32" fillId="0" borderId="35" xfId="4" applyFont="1" applyBorder="1" applyAlignment="1">
      <alignment horizontal="center" vertical="center" wrapText="1"/>
    </xf>
    <xf numFmtId="0" fontId="32" fillId="0" borderId="43" xfId="4" applyFont="1" applyBorder="1" applyAlignment="1">
      <alignment horizontal="center" vertical="center" wrapText="1"/>
    </xf>
    <xf numFmtId="0" fontId="32" fillId="0" borderId="44" xfId="4" applyFont="1" applyBorder="1" applyAlignment="1">
      <alignment horizontal="center" vertical="center" wrapText="1"/>
    </xf>
    <xf numFmtId="0" fontId="32" fillId="0" borderId="45" xfId="4" applyFont="1" applyBorder="1" applyAlignment="1">
      <alignment horizontal="center" vertical="center" wrapText="1"/>
    </xf>
    <xf numFmtId="0" fontId="11" fillId="22" borderId="22" xfId="0" applyFont="1" applyFill="1" applyBorder="1" applyAlignment="1">
      <alignment horizontal="center" vertical="top" wrapText="1"/>
    </xf>
    <xf numFmtId="0" fontId="11" fillId="22" borderId="0" xfId="0" applyFont="1" applyFill="1" applyAlignment="1">
      <alignment horizontal="center" vertical="top" wrapText="1"/>
    </xf>
    <xf numFmtId="0" fontId="11" fillId="22" borderId="8" xfId="0" applyFont="1" applyFill="1" applyBorder="1" applyAlignment="1">
      <alignment horizontal="center" vertical="top" wrapText="1"/>
    </xf>
    <xf numFmtId="0" fontId="11" fillId="22" borderId="9" xfId="0" applyFont="1" applyFill="1" applyBorder="1" applyAlignment="1">
      <alignment horizontal="left" vertical="top" wrapText="1"/>
    </xf>
    <xf numFmtId="0" fontId="11" fillId="22" borderId="9" xfId="0" applyFont="1" applyFill="1" applyBorder="1" applyAlignment="1">
      <alignment horizontal="right" vertical="top" wrapText="1"/>
    </xf>
    <xf numFmtId="4" fontId="11" fillId="22" borderId="9" xfId="0" applyNumberFormat="1" applyFont="1" applyFill="1" applyBorder="1" applyAlignment="1">
      <alignment horizontal="right" vertical="top" wrapText="1"/>
    </xf>
    <xf numFmtId="0" fontId="11" fillId="22" borderId="10" xfId="0" applyFont="1" applyFill="1" applyBorder="1" applyAlignment="1">
      <alignment horizontal="right" vertical="top" wrapText="1"/>
    </xf>
    <xf numFmtId="0" fontId="30" fillId="22" borderId="22" xfId="0" applyFont="1" applyFill="1" applyBorder="1" applyAlignment="1">
      <alignment horizontal="center" wrapText="1"/>
    </xf>
    <xf numFmtId="0" fontId="41" fillId="0" borderId="0" xfId="0" applyFont="1"/>
    <xf numFmtId="0" fontId="41" fillId="0" borderId="48" xfId="0" applyFont="1" applyBorder="1"/>
    <xf numFmtId="4" fontId="11" fillId="22" borderId="0" xfId="0" applyNumberFormat="1" applyFont="1" applyFill="1" applyAlignment="1">
      <alignment horizontal="right" vertical="top" wrapText="1"/>
    </xf>
    <xf numFmtId="0" fontId="11" fillId="22" borderId="48" xfId="0" applyFont="1" applyFill="1" applyBorder="1" applyAlignment="1">
      <alignment horizontal="right" vertical="top" wrapText="1"/>
    </xf>
  </cellXfs>
  <cellStyles count="8">
    <cellStyle name="Moeda" xfId="7" builtinId="4"/>
    <cellStyle name="Moeda 2" xfId="6" xr:uid="{59C15645-D508-4F4F-A6C4-76E8CE3780C0}"/>
    <cellStyle name="Normal" xfId="0" builtinId="0"/>
    <cellStyle name="Normal 2" xfId="1" xr:uid="{EB0CEB3A-12B4-4E5E-B347-4806F68D8FCD}"/>
    <cellStyle name="Normal 3" xfId="2" xr:uid="{BE905F63-5AD8-47CA-B1BC-E5FA6BF13910}"/>
    <cellStyle name="Normal 3 2" xfId="4" xr:uid="{9E45B1E6-46C1-47C4-893D-4EE801BA1485}"/>
    <cellStyle name="Normal 4" xfId="3" xr:uid="{C0100657-CAB2-4F79-A8EF-66493D0013C6}"/>
    <cellStyle name="Porcentagem 2" xfId="5" xr:uid="{94849C8E-B66C-43F8-8E02-4CB324AB037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33132</xdr:colOff>
      <xdr:row>0</xdr:row>
      <xdr:rowOff>33133</xdr:rowOff>
    </xdr:from>
    <xdr:to>
      <xdr:col>3</xdr:col>
      <xdr:colOff>546792</xdr:colOff>
      <xdr:row>1</xdr:row>
      <xdr:rowOff>215351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8A5F6E6-B1AF-61AC-E252-10E50BA67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32" y="33133"/>
          <a:ext cx="2460073" cy="5383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</xdr:colOff>
      <xdr:row>1</xdr:row>
      <xdr:rowOff>15875</xdr:rowOff>
    </xdr:from>
    <xdr:to>
      <xdr:col>2</xdr:col>
      <xdr:colOff>967823</xdr:colOff>
      <xdr:row>1</xdr:row>
      <xdr:rowOff>554245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0B6D3EF-60EB-4356-AAD9-CF89C9DBD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50" y="206375"/>
          <a:ext cx="2460073" cy="5383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1</xdr:row>
      <xdr:rowOff>47625</xdr:rowOff>
    </xdr:from>
    <xdr:to>
      <xdr:col>2</xdr:col>
      <xdr:colOff>627302</xdr:colOff>
      <xdr:row>1</xdr:row>
      <xdr:rowOff>508000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C8C897F-E24F-4875-8655-A16A5A225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6" y="238125"/>
          <a:ext cx="2103676" cy="4603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885825</xdr:colOff>
      <xdr:row>1</xdr:row>
      <xdr:rowOff>422275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4B0A352-AFC5-4D40-8A8E-FD9A18963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0"/>
          <a:ext cx="1800225" cy="4603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33618</xdr:rowOff>
    </xdr:from>
    <xdr:to>
      <xdr:col>0</xdr:col>
      <xdr:colOff>1221823</xdr:colOff>
      <xdr:row>1</xdr:row>
      <xdr:rowOff>391013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B3DCC3-6FFE-4503-BF45-85A640D70A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1883"/>
        <a:stretch>
          <a:fillRect/>
        </a:stretch>
      </xdr:blipFill>
      <xdr:spPr>
        <a:xfrm>
          <a:off x="38100" y="33618"/>
          <a:ext cx="1183723" cy="53668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</xdr:row>
      <xdr:rowOff>438150</xdr:rowOff>
    </xdr:from>
    <xdr:to>
      <xdr:col>0</xdr:col>
      <xdr:colOff>1247775</xdr:colOff>
      <xdr:row>1</xdr:row>
      <xdr:rowOff>976520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A6539D5-FD3D-401D-A4C2-17A068BD4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3151"/>
        <a:stretch>
          <a:fillRect/>
        </a:stretch>
      </xdr:blipFill>
      <xdr:spPr>
        <a:xfrm>
          <a:off x="95250" y="619125"/>
          <a:ext cx="1152525" cy="53837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145677</xdr:colOff>
      <xdr:row>0</xdr:row>
      <xdr:rowOff>84554</xdr:rowOff>
    </xdr:from>
    <xdr:to>
      <xdr:col>0</xdr:col>
      <xdr:colOff>1329400</xdr:colOff>
      <xdr:row>1</xdr:row>
      <xdr:rowOff>432424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D3FE35A-06F8-4A34-9070-229659638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1883"/>
        <a:stretch>
          <a:fillRect/>
        </a:stretch>
      </xdr:blipFill>
      <xdr:spPr>
        <a:xfrm>
          <a:off x="145677" y="84554"/>
          <a:ext cx="1183723" cy="538370"/>
        </a:xfrm>
        <a:prstGeom prst="rect">
          <a:avLst/>
        </a:prstGeom>
      </xdr:spPr>
    </xdr:pic>
    <xdr:clientData/>
  </xdr:twoCellAnchor>
  <xdr:twoCellAnchor editAs="oneCell">
    <xdr:from>
      <xdr:col>0</xdr:col>
      <xdr:colOff>202827</xdr:colOff>
      <xdr:row>1</xdr:row>
      <xdr:rowOff>565134</xdr:rowOff>
    </xdr:from>
    <xdr:to>
      <xdr:col>0</xdr:col>
      <xdr:colOff>1355352</xdr:colOff>
      <xdr:row>1</xdr:row>
      <xdr:rowOff>1103504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8C603BB-797C-448E-BD3A-88B83C8395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3151"/>
        <a:stretch>
          <a:fillRect/>
        </a:stretch>
      </xdr:blipFill>
      <xdr:spPr>
        <a:xfrm>
          <a:off x="202827" y="755634"/>
          <a:ext cx="1152525" cy="53837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</xdr:colOff>
      <xdr:row>1</xdr:row>
      <xdr:rowOff>174625</xdr:rowOff>
    </xdr:from>
    <xdr:to>
      <xdr:col>2</xdr:col>
      <xdr:colOff>1005923</xdr:colOff>
      <xdr:row>1</xdr:row>
      <xdr:rowOff>712995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63C9766-9F24-46F0-B602-9A6C883A54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" y="365125"/>
          <a:ext cx="2460073" cy="53837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123825</xdr:rowOff>
    </xdr:from>
    <xdr:to>
      <xdr:col>2</xdr:col>
      <xdr:colOff>695325</xdr:colOff>
      <xdr:row>1</xdr:row>
      <xdr:rowOff>414840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FE1844F-3A80-4B8B-BB1E-07715134D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123825"/>
          <a:ext cx="2200275" cy="4815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D7424-82B9-426C-8AAA-C099B4DCF8B7}">
  <sheetPr>
    <tabColor rgb="FF92D050"/>
    <pageSetUpPr fitToPage="1"/>
  </sheetPr>
  <dimension ref="A1:M11"/>
  <sheetViews>
    <sheetView view="pageBreakPreview" zoomScale="115" zoomScaleNormal="115" zoomScaleSheetLayoutView="115" workbookViewId="0">
      <selection activeCell="M11" sqref="M11"/>
    </sheetView>
  </sheetViews>
  <sheetFormatPr defaultColWidth="8" defaultRowHeight="54.6" customHeight="1"/>
  <cols>
    <col min="1" max="1" width="7" style="150" customWidth="1"/>
    <col min="2" max="2" width="9.25" style="150" customWidth="1"/>
    <col min="3" max="3" width="9.375" style="150" customWidth="1"/>
    <col min="4" max="4" width="39.125" style="150" customWidth="1"/>
    <col min="5" max="5" width="5" style="150" customWidth="1"/>
    <col min="6" max="6" width="6.5" style="150" customWidth="1"/>
    <col min="7" max="7" width="3.625" style="150" customWidth="1"/>
    <col min="8" max="8" width="7.5" style="150" customWidth="1"/>
    <col min="9" max="9" width="12.625" style="150" customWidth="1"/>
    <col min="10" max="10" width="17.5" style="150" customWidth="1"/>
    <col min="11" max="11" width="11.875" style="150" bestFit="1" customWidth="1"/>
    <col min="12" max="12" width="12" style="150" customWidth="1"/>
    <col min="13" max="13" width="9.375" style="150" customWidth="1"/>
    <col min="14" max="16384" width="8" style="150"/>
  </cols>
  <sheetData>
    <row r="1" spans="1:13" ht="27.75">
      <c r="A1" s="245"/>
      <c r="B1" s="246"/>
      <c r="C1" s="237" t="s">
        <v>516</v>
      </c>
      <c r="D1" s="237"/>
      <c r="E1" s="237"/>
      <c r="F1" s="237"/>
      <c r="G1" s="237"/>
      <c r="H1" s="237"/>
      <c r="I1" s="237"/>
      <c r="J1" s="238"/>
    </row>
    <row r="2" spans="1:13" ht="18.75" thickBot="1">
      <c r="A2" s="247"/>
      <c r="B2" s="248"/>
      <c r="C2" s="243" t="s">
        <v>517</v>
      </c>
      <c r="D2" s="243"/>
      <c r="E2" s="243"/>
      <c r="F2" s="243"/>
      <c r="G2" s="243"/>
      <c r="H2" s="243"/>
      <c r="I2" s="243"/>
      <c r="J2" s="244"/>
    </row>
    <row r="3" spans="1:13" ht="42.75" customHeight="1">
      <c r="A3" s="249" t="s">
        <v>506</v>
      </c>
      <c r="B3" s="250"/>
      <c r="C3" s="250"/>
      <c r="D3" s="250"/>
      <c r="E3" s="250"/>
      <c r="F3" s="250"/>
      <c r="G3" s="250"/>
      <c r="H3" s="250"/>
      <c r="I3" s="250"/>
      <c r="J3" s="251"/>
    </row>
    <row r="4" spans="1:13" ht="14.25">
      <c r="A4" s="239" t="s">
        <v>510</v>
      </c>
      <c r="B4" s="240"/>
      <c r="C4" s="240"/>
      <c r="D4" s="240"/>
      <c r="E4" s="240"/>
      <c r="F4" s="240"/>
      <c r="G4" s="240"/>
      <c r="H4" s="240"/>
      <c r="I4" s="240"/>
      <c r="J4" s="151">
        <v>0.18579999999999999</v>
      </c>
    </row>
    <row r="5" spans="1:13" ht="15" thickBot="1">
      <c r="A5" s="241" t="s">
        <v>511</v>
      </c>
      <c r="B5" s="242"/>
      <c r="C5" s="242"/>
      <c r="D5" s="242"/>
      <c r="E5" s="242"/>
      <c r="F5" s="242"/>
      <c r="G5" s="242"/>
      <c r="H5" s="242"/>
      <c r="I5" s="242"/>
      <c r="J5" s="151">
        <v>0.22070000000000001</v>
      </c>
    </row>
    <row r="6" spans="1:13" ht="15" thickBot="1">
      <c r="A6" s="221" t="s">
        <v>512</v>
      </c>
      <c r="B6" s="222"/>
      <c r="C6" s="222"/>
      <c r="D6" s="222"/>
      <c r="E6" s="222"/>
      <c r="F6" s="222"/>
      <c r="G6" s="222"/>
      <c r="H6" s="222"/>
      <c r="I6" s="222"/>
      <c r="J6" s="223"/>
    </row>
    <row r="7" spans="1:13" ht="18.75" customHeight="1">
      <c r="A7" s="224" t="s">
        <v>479</v>
      </c>
      <c r="B7" s="226" t="s">
        <v>513</v>
      </c>
      <c r="C7" s="227"/>
      <c r="D7" s="227"/>
      <c r="E7" s="227"/>
      <c r="F7" s="227"/>
      <c r="G7" s="228"/>
      <c r="H7" s="232" t="s">
        <v>514</v>
      </c>
      <c r="I7" s="233"/>
      <c r="J7" s="156">
        <v>546223.24</v>
      </c>
      <c r="K7" s="152"/>
      <c r="L7" s="153"/>
      <c r="M7" s="153"/>
    </row>
    <row r="8" spans="1:13" ht="35.25" customHeight="1">
      <c r="A8" s="225"/>
      <c r="B8" s="229"/>
      <c r="C8" s="230"/>
      <c r="D8" s="230"/>
      <c r="E8" s="230"/>
      <c r="F8" s="230"/>
      <c r="G8" s="231"/>
      <c r="H8" s="234" t="s">
        <v>599</v>
      </c>
      <c r="I8" s="235"/>
      <c r="J8" s="236"/>
      <c r="K8" s="152"/>
      <c r="L8" s="153"/>
      <c r="M8" s="153"/>
    </row>
    <row r="9" spans="1:13" ht="19.5" customHeight="1">
      <c r="A9" s="210" t="s">
        <v>480</v>
      </c>
      <c r="B9" s="211" t="s">
        <v>515</v>
      </c>
      <c r="C9" s="211"/>
      <c r="D9" s="211"/>
      <c r="E9" s="211"/>
      <c r="F9" s="211"/>
      <c r="G9" s="211"/>
      <c r="H9" s="213" t="s">
        <v>514</v>
      </c>
      <c r="I9" s="214"/>
      <c r="J9" s="157">
        <v>544770.29</v>
      </c>
      <c r="K9" s="154">
        <f>J7-J9</f>
        <v>1452.9499999999534</v>
      </c>
    </row>
    <row r="10" spans="1:13" ht="28.5" customHeight="1">
      <c r="A10" s="210"/>
      <c r="B10" s="212"/>
      <c r="C10" s="212"/>
      <c r="D10" s="212"/>
      <c r="E10" s="212"/>
      <c r="F10" s="212"/>
      <c r="G10" s="212"/>
      <c r="H10" s="215" t="s">
        <v>518</v>
      </c>
      <c r="I10" s="216"/>
      <c r="J10" s="217"/>
    </row>
    <row r="11" spans="1:13" ht="61.5" customHeight="1" thickBot="1">
      <c r="A11" s="218" t="s">
        <v>598</v>
      </c>
      <c r="B11" s="219"/>
      <c r="C11" s="219"/>
      <c r="D11" s="219"/>
      <c r="E11" s="219"/>
      <c r="F11" s="219"/>
      <c r="G11" s="219"/>
      <c r="H11" s="219"/>
      <c r="I11" s="219"/>
      <c r="J11" s="220"/>
      <c r="L11" s="154"/>
    </row>
  </sheetData>
  <mergeCells count="16">
    <mergeCell ref="C1:J1"/>
    <mergeCell ref="A4:I4"/>
    <mergeCell ref="A5:I5"/>
    <mergeCell ref="C2:J2"/>
    <mergeCell ref="A1:B2"/>
    <mergeCell ref="A3:J3"/>
    <mergeCell ref="A6:J6"/>
    <mergeCell ref="A7:A8"/>
    <mergeCell ref="B7:G8"/>
    <mergeCell ref="H7:I7"/>
    <mergeCell ref="H8:J8"/>
    <mergeCell ref="A9:A10"/>
    <mergeCell ref="B9:G10"/>
    <mergeCell ref="H9:I9"/>
    <mergeCell ref="H10:J10"/>
    <mergeCell ref="A11:J11"/>
  </mergeCells>
  <printOptions horizontalCentered="1"/>
  <pageMargins left="0.51181102362204722" right="0.51181102362204722" top="0.59055118110236227" bottom="0.59055118110236227" header="0.31496062992125984" footer="0.31496062992125984"/>
  <pageSetup paperSize="9" fitToHeight="0" orientation="landscape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99BB8-575A-481D-8850-3884B8D661E5}">
  <sheetPr>
    <pageSetUpPr fitToPage="1"/>
  </sheetPr>
  <dimension ref="A1:O143"/>
  <sheetViews>
    <sheetView showWhiteSpace="0" topLeftCell="A19" zoomScale="85" zoomScaleNormal="85" zoomScaleSheetLayoutView="85" workbookViewId="0">
      <selection activeCell="J146" sqref="J146"/>
    </sheetView>
  </sheetViews>
  <sheetFormatPr defaultRowHeight="14.25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6" width="13" style="75" bestFit="1" customWidth="1"/>
    <col min="7" max="10" width="13" bestFit="1" customWidth="1"/>
    <col min="11" max="11" width="10.5" bestFit="1" customWidth="1"/>
    <col min="12" max="12" width="12.5" bestFit="1" customWidth="1"/>
    <col min="13" max="13" width="12" bestFit="1" customWidth="1"/>
    <col min="14" max="14" width="9.5" bestFit="1" customWidth="1"/>
  </cols>
  <sheetData>
    <row r="1" spans="1:11" ht="15">
      <c r="A1" s="104"/>
      <c r="B1" s="105"/>
      <c r="C1" s="105"/>
      <c r="D1" s="105" t="s">
        <v>0</v>
      </c>
      <c r="E1" s="268" t="s">
        <v>1</v>
      </c>
      <c r="F1" s="268"/>
      <c r="G1" s="268" t="s">
        <v>2</v>
      </c>
      <c r="H1" s="268"/>
      <c r="I1" s="268" t="s">
        <v>3</v>
      </c>
      <c r="J1" s="269"/>
    </row>
    <row r="2" spans="1:11" ht="80.099999999999994" customHeight="1">
      <c r="A2" s="106"/>
      <c r="B2" s="103"/>
      <c r="C2" s="103"/>
      <c r="D2" s="155" t="s">
        <v>506</v>
      </c>
      <c r="E2" s="270" t="s">
        <v>582</v>
      </c>
      <c r="F2" s="264"/>
      <c r="G2" s="264" t="s">
        <v>4</v>
      </c>
      <c r="H2" s="264"/>
      <c r="I2" s="264" t="s">
        <v>5</v>
      </c>
      <c r="J2" s="271"/>
    </row>
    <row r="3" spans="1:11" ht="22.5" customHeight="1">
      <c r="A3" s="261" t="s">
        <v>502</v>
      </c>
      <c r="B3" s="262"/>
      <c r="C3" s="262"/>
      <c r="D3" s="262"/>
      <c r="E3" s="262"/>
      <c r="F3" s="262"/>
      <c r="G3" s="262"/>
      <c r="H3" s="262"/>
      <c r="I3" s="262"/>
      <c r="J3" s="263"/>
    </row>
    <row r="4" spans="1:11" ht="43.5" customHeight="1">
      <c r="A4" s="107" t="s">
        <v>6</v>
      </c>
      <c r="B4" s="108" t="s">
        <v>7</v>
      </c>
      <c r="C4" s="109" t="s">
        <v>8</v>
      </c>
      <c r="D4" s="109" t="s">
        <v>9</v>
      </c>
      <c r="E4" s="110" t="s">
        <v>10</v>
      </c>
      <c r="F4" s="111" t="s">
        <v>11</v>
      </c>
      <c r="G4" s="108" t="s">
        <v>12</v>
      </c>
      <c r="H4" s="108" t="s">
        <v>13</v>
      </c>
      <c r="I4" s="108" t="s">
        <v>14</v>
      </c>
      <c r="J4" s="112" t="s">
        <v>15</v>
      </c>
    </row>
    <row r="5" spans="1:11" ht="24" customHeight="1">
      <c r="A5" s="113" t="s">
        <v>16</v>
      </c>
      <c r="B5" s="114" t="s">
        <v>17</v>
      </c>
      <c r="C5" s="114"/>
      <c r="D5" s="114" t="s">
        <v>18</v>
      </c>
      <c r="E5" s="115"/>
      <c r="F5" s="116"/>
      <c r="G5" s="117" t="s">
        <v>19</v>
      </c>
      <c r="H5" s="118"/>
      <c r="I5" s="118">
        <f>I6+I7</f>
        <v>42375.869999999995</v>
      </c>
      <c r="J5" s="119">
        <f>I5/$H$141</f>
        <v>7.7786675921699022E-2</v>
      </c>
    </row>
    <row r="6" spans="1:11" ht="26.1" customHeight="1">
      <c r="A6" s="120" t="s">
        <v>20</v>
      </c>
      <c r="B6" s="121" t="s">
        <v>21</v>
      </c>
      <c r="C6" s="121" t="s">
        <v>22</v>
      </c>
      <c r="D6" s="121" t="s">
        <v>23</v>
      </c>
      <c r="E6" s="122" t="s">
        <v>24</v>
      </c>
      <c r="F6" s="123">
        <v>44.88</v>
      </c>
      <c r="G6" s="124">
        <v>141.74</v>
      </c>
      <c r="H6" s="124">
        <v>168.07</v>
      </c>
      <c r="I6" s="124">
        <f>TRUNC(H6*F6,2)</f>
        <v>7542.98</v>
      </c>
      <c r="J6" s="125"/>
      <c r="K6" s="170"/>
    </row>
    <row r="7" spans="1:11" ht="24" customHeight="1">
      <c r="A7" s="120" t="s">
        <v>25</v>
      </c>
      <c r="B7" s="121" t="s">
        <v>26</v>
      </c>
      <c r="C7" s="121" t="s">
        <v>22</v>
      </c>
      <c r="D7" s="121" t="s">
        <v>27</v>
      </c>
      <c r="E7" s="122" t="s">
        <v>24</v>
      </c>
      <c r="F7" s="123">
        <v>672.31999999999994</v>
      </c>
      <c r="G7" s="124">
        <v>43.7</v>
      </c>
      <c r="H7" s="124">
        <v>51.81</v>
      </c>
      <c r="I7" s="124">
        <f>TRUNC(H7*F7,2)</f>
        <v>34832.89</v>
      </c>
      <c r="J7" s="125"/>
      <c r="K7" s="170"/>
    </row>
    <row r="8" spans="1:11" ht="24" customHeight="1">
      <c r="A8" s="113" t="s">
        <v>28</v>
      </c>
      <c r="B8" s="114" t="s">
        <v>17</v>
      </c>
      <c r="C8" s="114"/>
      <c r="D8" s="114" t="s">
        <v>29</v>
      </c>
      <c r="E8" s="115"/>
      <c r="F8" s="116"/>
      <c r="G8" s="117" t="s">
        <v>19</v>
      </c>
      <c r="H8" s="118"/>
      <c r="I8" s="118">
        <f>SUM(I9:I20)</f>
        <v>100959.87999999999</v>
      </c>
      <c r="J8" s="119">
        <f>I8/$H$141</f>
        <v>0.18532559842791718</v>
      </c>
    </row>
    <row r="9" spans="1:11" ht="39" customHeight="1">
      <c r="A9" s="120" t="s">
        <v>30</v>
      </c>
      <c r="B9" s="121" t="s">
        <v>31</v>
      </c>
      <c r="C9" s="121" t="s">
        <v>22</v>
      </c>
      <c r="D9" s="121" t="s">
        <v>32</v>
      </c>
      <c r="E9" s="122" t="s">
        <v>33</v>
      </c>
      <c r="F9" s="123">
        <v>6</v>
      </c>
      <c r="G9" s="124">
        <v>502.34</v>
      </c>
      <c r="H9" s="124">
        <v>595.66999999999996</v>
      </c>
      <c r="I9" s="124">
        <f>TRUNC(H9*F9,2)</f>
        <v>3574.02</v>
      </c>
      <c r="J9" s="125"/>
    </row>
    <row r="10" spans="1:11" ht="39" customHeight="1">
      <c r="A10" s="120" t="s">
        <v>34</v>
      </c>
      <c r="B10" s="121" t="s">
        <v>35</v>
      </c>
      <c r="C10" s="121" t="s">
        <v>22</v>
      </c>
      <c r="D10" s="121" t="s">
        <v>36</v>
      </c>
      <c r="E10" s="122" t="s">
        <v>33</v>
      </c>
      <c r="F10" s="123">
        <v>1041</v>
      </c>
      <c r="G10" s="124">
        <v>0.7</v>
      </c>
      <c r="H10" s="124">
        <v>0.83</v>
      </c>
      <c r="I10" s="124">
        <f t="shared" ref="I10:I73" si="0">TRUNC(H10*F10,2)</f>
        <v>864.03</v>
      </c>
      <c r="J10" s="125"/>
    </row>
    <row r="11" spans="1:11" ht="26.1" customHeight="1">
      <c r="A11" s="120" t="s">
        <v>37</v>
      </c>
      <c r="B11" s="121" t="s">
        <v>38</v>
      </c>
      <c r="C11" s="121" t="s">
        <v>22</v>
      </c>
      <c r="D11" s="121" t="s">
        <v>39</v>
      </c>
      <c r="E11" s="122" t="s">
        <v>40</v>
      </c>
      <c r="F11" s="123">
        <v>19.61</v>
      </c>
      <c r="G11" s="124">
        <v>63.85</v>
      </c>
      <c r="H11" s="124">
        <v>75.709999999999994</v>
      </c>
      <c r="I11" s="124">
        <f t="shared" si="0"/>
        <v>1484.67</v>
      </c>
      <c r="J11" s="125"/>
    </row>
    <row r="12" spans="1:11" ht="51.95" customHeight="1">
      <c r="A12" s="120" t="s">
        <v>41</v>
      </c>
      <c r="B12" s="121" t="s">
        <v>42</v>
      </c>
      <c r="C12" s="121" t="s">
        <v>22</v>
      </c>
      <c r="D12" s="121" t="s">
        <v>43</v>
      </c>
      <c r="E12" s="122" t="s">
        <v>40</v>
      </c>
      <c r="F12" s="123">
        <v>19.61</v>
      </c>
      <c r="G12" s="124">
        <v>10.23</v>
      </c>
      <c r="H12" s="124">
        <v>12.13</v>
      </c>
      <c r="I12" s="124">
        <f t="shared" si="0"/>
        <v>237.86</v>
      </c>
      <c r="J12" s="125"/>
    </row>
    <row r="13" spans="1:11" ht="24" customHeight="1">
      <c r="A13" s="120" t="s">
        <v>44</v>
      </c>
      <c r="B13" s="121" t="s">
        <v>45</v>
      </c>
      <c r="C13" s="121" t="s">
        <v>22</v>
      </c>
      <c r="D13" s="121" t="s">
        <v>46</v>
      </c>
      <c r="E13" s="122" t="s">
        <v>24</v>
      </c>
      <c r="F13" s="123">
        <v>176</v>
      </c>
      <c r="G13" s="124">
        <v>37.340000000000003</v>
      </c>
      <c r="H13" s="124">
        <v>44.27</v>
      </c>
      <c r="I13" s="124">
        <f t="shared" si="0"/>
        <v>7791.52</v>
      </c>
      <c r="J13" s="125"/>
    </row>
    <row r="14" spans="1:11" ht="24" customHeight="1">
      <c r="A14" s="120" t="s">
        <v>47</v>
      </c>
      <c r="B14" s="121" t="s">
        <v>48</v>
      </c>
      <c r="C14" s="121" t="s">
        <v>22</v>
      </c>
      <c r="D14" s="121" t="s">
        <v>49</v>
      </c>
      <c r="E14" s="122" t="s">
        <v>24</v>
      </c>
      <c r="F14" s="123">
        <v>176</v>
      </c>
      <c r="G14" s="124">
        <v>19.920000000000002</v>
      </c>
      <c r="H14" s="124">
        <v>23.62</v>
      </c>
      <c r="I14" s="124">
        <f t="shared" si="0"/>
        <v>4157.12</v>
      </c>
      <c r="J14" s="125"/>
    </row>
    <row r="15" spans="1:11" ht="39" customHeight="1">
      <c r="A15" s="120" t="s">
        <v>50</v>
      </c>
      <c r="B15" s="121" t="s">
        <v>51</v>
      </c>
      <c r="C15" s="121" t="s">
        <v>22</v>
      </c>
      <c r="D15" s="121" t="s">
        <v>52</v>
      </c>
      <c r="E15" s="122" t="s">
        <v>53</v>
      </c>
      <c r="F15" s="123">
        <v>177.55</v>
      </c>
      <c r="G15" s="124">
        <v>71.78</v>
      </c>
      <c r="H15" s="124">
        <v>85.11</v>
      </c>
      <c r="I15" s="124">
        <f t="shared" si="0"/>
        <v>15111.28</v>
      </c>
      <c r="J15" s="125"/>
    </row>
    <row r="16" spans="1:11" ht="24" customHeight="1">
      <c r="A16" s="120" t="s">
        <v>54</v>
      </c>
      <c r="B16" s="121" t="s">
        <v>55</v>
      </c>
      <c r="C16" s="121" t="s">
        <v>22</v>
      </c>
      <c r="D16" s="121" t="s">
        <v>56</v>
      </c>
      <c r="E16" s="122" t="s">
        <v>33</v>
      </c>
      <c r="F16" s="123">
        <v>339.13</v>
      </c>
      <c r="G16" s="124">
        <v>100.2</v>
      </c>
      <c r="H16" s="124">
        <v>118.81</v>
      </c>
      <c r="I16" s="124">
        <f t="shared" si="0"/>
        <v>40292.03</v>
      </c>
      <c r="J16" s="125"/>
    </row>
    <row r="17" spans="1:10" ht="26.1" customHeight="1">
      <c r="A17" s="120" t="s">
        <v>57</v>
      </c>
      <c r="B17" s="121" t="s">
        <v>58</v>
      </c>
      <c r="C17" s="121" t="s">
        <v>59</v>
      </c>
      <c r="D17" s="121" t="s">
        <v>60</v>
      </c>
      <c r="E17" s="122" t="s">
        <v>33</v>
      </c>
      <c r="F17" s="123">
        <v>16</v>
      </c>
      <c r="G17" s="124">
        <v>1070.19</v>
      </c>
      <c r="H17" s="124">
        <v>1269.03</v>
      </c>
      <c r="I17" s="124">
        <f t="shared" si="0"/>
        <v>20304.48</v>
      </c>
      <c r="J17" s="125"/>
    </row>
    <row r="18" spans="1:10" ht="26.1" customHeight="1">
      <c r="A18" s="120" t="s">
        <v>61</v>
      </c>
      <c r="B18" s="121" t="s">
        <v>62</v>
      </c>
      <c r="C18" s="121" t="s">
        <v>59</v>
      </c>
      <c r="D18" s="121" t="s">
        <v>63</v>
      </c>
      <c r="E18" s="122" t="s">
        <v>64</v>
      </c>
      <c r="F18" s="123">
        <v>4</v>
      </c>
      <c r="G18" s="124">
        <v>950</v>
      </c>
      <c r="H18" s="124">
        <v>1126.51</v>
      </c>
      <c r="I18" s="124">
        <f t="shared" si="0"/>
        <v>4506.04</v>
      </c>
      <c r="J18" s="125"/>
    </row>
    <row r="19" spans="1:10" ht="26.1" customHeight="1">
      <c r="A19" s="120" t="s">
        <v>65</v>
      </c>
      <c r="B19" s="121" t="s">
        <v>66</v>
      </c>
      <c r="C19" s="121" t="s">
        <v>59</v>
      </c>
      <c r="D19" s="121" t="s">
        <v>67</v>
      </c>
      <c r="E19" s="122" t="s">
        <v>68</v>
      </c>
      <c r="F19" s="123">
        <v>1</v>
      </c>
      <c r="G19" s="124">
        <v>1676.69</v>
      </c>
      <c r="H19" s="124">
        <v>1988.21</v>
      </c>
      <c r="I19" s="124">
        <f t="shared" si="0"/>
        <v>1988.21</v>
      </c>
      <c r="J19" s="125"/>
    </row>
    <row r="20" spans="1:10" ht="24" customHeight="1">
      <c r="A20" s="120" t="s">
        <v>69</v>
      </c>
      <c r="B20" s="121" t="s">
        <v>70</v>
      </c>
      <c r="C20" s="121" t="s">
        <v>59</v>
      </c>
      <c r="D20" s="121" t="s">
        <v>71</v>
      </c>
      <c r="E20" s="122" t="s">
        <v>68</v>
      </c>
      <c r="F20" s="123">
        <v>1</v>
      </c>
      <c r="G20" s="124">
        <v>546.99</v>
      </c>
      <c r="H20" s="124">
        <v>648.62</v>
      </c>
      <c r="I20" s="124">
        <f t="shared" si="0"/>
        <v>648.62</v>
      </c>
      <c r="J20" s="125"/>
    </row>
    <row r="21" spans="1:10" ht="24" customHeight="1">
      <c r="A21" s="113" t="s">
        <v>72</v>
      </c>
      <c r="B21" s="114" t="s">
        <v>17</v>
      </c>
      <c r="C21" s="114"/>
      <c r="D21" s="114" t="s">
        <v>73</v>
      </c>
      <c r="E21" s="115"/>
      <c r="F21" s="116"/>
      <c r="G21" s="117" t="s">
        <v>19</v>
      </c>
      <c r="H21" s="118"/>
      <c r="I21" s="118">
        <f>SUM(I22:I30)</f>
        <v>44835.83</v>
      </c>
      <c r="J21" s="119">
        <f>I21/$H$141</f>
        <v>8.2302267254699218E-2</v>
      </c>
    </row>
    <row r="22" spans="1:10" ht="39" customHeight="1">
      <c r="A22" s="120" t="s">
        <v>74</v>
      </c>
      <c r="B22" s="121" t="s">
        <v>75</v>
      </c>
      <c r="C22" s="121" t="s">
        <v>22</v>
      </c>
      <c r="D22" s="121" t="s">
        <v>76</v>
      </c>
      <c r="E22" s="122" t="s">
        <v>40</v>
      </c>
      <c r="F22" s="123">
        <v>25.99</v>
      </c>
      <c r="G22" s="124">
        <v>115.32</v>
      </c>
      <c r="H22" s="124">
        <v>136.74</v>
      </c>
      <c r="I22" s="124">
        <f t="shared" si="0"/>
        <v>3553.87</v>
      </c>
      <c r="J22" s="125"/>
    </row>
    <row r="23" spans="1:10" ht="39" customHeight="1">
      <c r="A23" s="120" t="s">
        <v>77</v>
      </c>
      <c r="B23" s="121" t="s">
        <v>78</v>
      </c>
      <c r="C23" s="121" t="s">
        <v>22</v>
      </c>
      <c r="D23" s="121" t="s">
        <v>79</v>
      </c>
      <c r="E23" s="122" t="s">
        <v>33</v>
      </c>
      <c r="F23" s="123">
        <v>13.2</v>
      </c>
      <c r="G23" s="124">
        <v>44.44</v>
      </c>
      <c r="H23" s="124">
        <v>52.69</v>
      </c>
      <c r="I23" s="124">
        <f t="shared" si="0"/>
        <v>695.5</v>
      </c>
      <c r="J23" s="125"/>
    </row>
    <row r="24" spans="1:10" ht="39" customHeight="1">
      <c r="A24" s="120" t="s">
        <v>80</v>
      </c>
      <c r="B24" s="121" t="s">
        <v>81</v>
      </c>
      <c r="C24" s="121" t="s">
        <v>22</v>
      </c>
      <c r="D24" s="121" t="s">
        <v>82</v>
      </c>
      <c r="E24" s="122" t="s">
        <v>33</v>
      </c>
      <c r="F24" s="123">
        <v>52.8</v>
      </c>
      <c r="G24" s="124">
        <v>201.39</v>
      </c>
      <c r="H24" s="124">
        <v>238.8</v>
      </c>
      <c r="I24" s="124">
        <f t="shared" si="0"/>
        <v>12608.64</v>
      </c>
      <c r="J24" s="125"/>
    </row>
    <row r="25" spans="1:10" ht="39" customHeight="1">
      <c r="A25" s="120" t="s">
        <v>83</v>
      </c>
      <c r="B25" s="121" t="s">
        <v>84</v>
      </c>
      <c r="C25" s="121" t="s">
        <v>22</v>
      </c>
      <c r="D25" s="121" t="s">
        <v>85</v>
      </c>
      <c r="E25" s="122" t="s">
        <v>86</v>
      </c>
      <c r="F25" s="123">
        <v>80.260000000000005</v>
      </c>
      <c r="G25" s="124">
        <v>16.77</v>
      </c>
      <c r="H25" s="124">
        <v>19.88</v>
      </c>
      <c r="I25" s="124">
        <f t="shared" si="0"/>
        <v>1595.56</v>
      </c>
      <c r="J25" s="125"/>
    </row>
    <row r="26" spans="1:10" ht="39" customHeight="1">
      <c r="A26" s="120" t="s">
        <v>87</v>
      </c>
      <c r="B26" s="121" t="s">
        <v>88</v>
      </c>
      <c r="C26" s="121" t="s">
        <v>22</v>
      </c>
      <c r="D26" s="121" t="s">
        <v>89</v>
      </c>
      <c r="E26" s="122" t="s">
        <v>86</v>
      </c>
      <c r="F26" s="123">
        <v>166.32</v>
      </c>
      <c r="G26" s="124">
        <v>12.38</v>
      </c>
      <c r="H26" s="124">
        <v>14.68</v>
      </c>
      <c r="I26" s="124">
        <f t="shared" si="0"/>
        <v>2441.5700000000002</v>
      </c>
      <c r="J26" s="125"/>
    </row>
    <row r="27" spans="1:10" ht="39" customHeight="1">
      <c r="A27" s="120" t="s">
        <v>90</v>
      </c>
      <c r="B27" s="121" t="s">
        <v>91</v>
      </c>
      <c r="C27" s="121" t="s">
        <v>22</v>
      </c>
      <c r="D27" s="121" t="s">
        <v>92</v>
      </c>
      <c r="E27" s="122" t="s">
        <v>40</v>
      </c>
      <c r="F27" s="123">
        <v>5.28</v>
      </c>
      <c r="G27" s="124">
        <v>800.44</v>
      </c>
      <c r="H27" s="124">
        <v>949.16</v>
      </c>
      <c r="I27" s="124">
        <f t="shared" si="0"/>
        <v>5011.5600000000004</v>
      </c>
      <c r="J27" s="125"/>
    </row>
    <row r="28" spans="1:10" ht="26.1" customHeight="1">
      <c r="A28" s="120" t="s">
        <v>93</v>
      </c>
      <c r="B28" s="121" t="s">
        <v>94</v>
      </c>
      <c r="C28" s="121" t="s">
        <v>22</v>
      </c>
      <c r="D28" s="121" t="s">
        <v>95</v>
      </c>
      <c r="E28" s="122" t="s">
        <v>33</v>
      </c>
      <c r="F28" s="123">
        <v>66</v>
      </c>
      <c r="G28" s="124">
        <v>46.95</v>
      </c>
      <c r="H28" s="124">
        <v>55.67</v>
      </c>
      <c r="I28" s="124">
        <f t="shared" si="0"/>
        <v>3674.22</v>
      </c>
      <c r="J28" s="125"/>
    </row>
    <row r="29" spans="1:10" ht="65.099999999999994" customHeight="1">
      <c r="A29" s="120" t="s">
        <v>96</v>
      </c>
      <c r="B29" s="121" t="s">
        <v>97</v>
      </c>
      <c r="C29" s="121" t="s">
        <v>22</v>
      </c>
      <c r="D29" s="121" t="s">
        <v>98</v>
      </c>
      <c r="E29" s="122" t="s">
        <v>33</v>
      </c>
      <c r="F29" s="123">
        <v>66</v>
      </c>
      <c r="G29" s="124">
        <v>142.21</v>
      </c>
      <c r="H29" s="124">
        <v>168.63</v>
      </c>
      <c r="I29" s="124">
        <f t="shared" si="0"/>
        <v>11129.58</v>
      </c>
      <c r="J29" s="125"/>
    </row>
    <row r="30" spans="1:10" ht="39" customHeight="1">
      <c r="A30" s="120" t="s">
        <v>99</v>
      </c>
      <c r="B30" s="121" t="s">
        <v>100</v>
      </c>
      <c r="C30" s="121" t="s">
        <v>22</v>
      </c>
      <c r="D30" s="121" t="s">
        <v>101</v>
      </c>
      <c r="E30" s="122" t="s">
        <v>33</v>
      </c>
      <c r="F30" s="123">
        <v>33</v>
      </c>
      <c r="G30" s="124">
        <v>105.43</v>
      </c>
      <c r="H30" s="124">
        <v>125.01</v>
      </c>
      <c r="I30" s="124">
        <f t="shared" si="0"/>
        <v>4125.33</v>
      </c>
      <c r="J30" s="125"/>
    </row>
    <row r="31" spans="1:10" ht="24" customHeight="1">
      <c r="A31" s="113" t="s">
        <v>102</v>
      </c>
      <c r="B31" s="114" t="s">
        <v>17</v>
      </c>
      <c r="C31" s="114"/>
      <c r="D31" s="114" t="s">
        <v>103</v>
      </c>
      <c r="E31" s="115"/>
      <c r="F31" s="116"/>
      <c r="G31" s="117" t="s">
        <v>19</v>
      </c>
      <c r="H31" s="118"/>
      <c r="I31" s="118">
        <f>SUM(I32:I41)</f>
        <v>25481.199999999997</v>
      </c>
      <c r="J31" s="119">
        <f>I31/$H$141</f>
        <v>4.6774210098718849E-2</v>
      </c>
    </row>
    <row r="32" spans="1:10" ht="39" customHeight="1">
      <c r="A32" s="120" t="s">
        <v>104</v>
      </c>
      <c r="B32" s="121" t="s">
        <v>75</v>
      </c>
      <c r="C32" s="121" t="s">
        <v>22</v>
      </c>
      <c r="D32" s="121" t="s">
        <v>76</v>
      </c>
      <c r="E32" s="122" t="s">
        <v>40</v>
      </c>
      <c r="F32" s="123">
        <v>14.38</v>
      </c>
      <c r="G32" s="124">
        <v>115.32</v>
      </c>
      <c r="H32" s="124">
        <v>136.74</v>
      </c>
      <c r="I32" s="124">
        <f t="shared" si="0"/>
        <v>1966.32</v>
      </c>
      <c r="J32" s="125"/>
    </row>
    <row r="33" spans="1:15" ht="39" customHeight="1">
      <c r="A33" s="120" t="s">
        <v>105</v>
      </c>
      <c r="B33" s="121" t="s">
        <v>78</v>
      </c>
      <c r="C33" s="121" t="s">
        <v>22</v>
      </c>
      <c r="D33" s="121" t="s">
        <v>79</v>
      </c>
      <c r="E33" s="122" t="s">
        <v>33</v>
      </c>
      <c r="F33" s="123">
        <v>7.3</v>
      </c>
      <c r="G33" s="124">
        <v>44.44</v>
      </c>
      <c r="H33" s="124">
        <v>52.69</v>
      </c>
      <c r="I33" s="124">
        <f t="shared" si="0"/>
        <v>384.63</v>
      </c>
      <c r="J33" s="125"/>
    </row>
    <row r="34" spans="1:15" ht="39" customHeight="1">
      <c r="A34" s="120" t="s">
        <v>106</v>
      </c>
      <c r="B34" s="121" t="s">
        <v>81</v>
      </c>
      <c r="C34" s="121" t="s">
        <v>22</v>
      </c>
      <c r="D34" s="121" t="s">
        <v>82</v>
      </c>
      <c r="E34" s="122" t="s">
        <v>33</v>
      </c>
      <c r="F34" s="123">
        <v>29.2</v>
      </c>
      <c r="G34" s="124">
        <v>201.39</v>
      </c>
      <c r="H34" s="124">
        <v>238.8</v>
      </c>
      <c r="I34" s="124">
        <f t="shared" si="0"/>
        <v>6972.96</v>
      </c>
      <c r="J34" s="125"/>
    </row>
    <row r="35" spans="1:15" ht="39" customHeight="1">
      <c r="A35" s="120" t="s">
        <v>107</v>
      </c>
      <c r="B35" s="121" t="s">
        <v>84</v>
      </c>
      <c r="C35" s="121" t="s">
        <v>22</v>
      </c>
      <c r="D35" s="121" t="s">
        <v>85</v>
      </c>
      <c r="E35" s="122" t="s">
        <v>86</v>
      </c>
      <c r="F35" s="123">
        <v>44.38</v>
      </c>
      <c r="G35" s="124">
        <v>16.77</v>
      </c>
      <c r="H35" s="124">
        <v>19.88</v>
      </c>
      <c r="I35" s="124">
        <f t="shared" si="0"/>
        <v>882.27</v>
      </c>
      <c r="J35" s="125"/>
    </row>
    <row r="36" spans="1:15" ht="39" customHeight="1">
      <c r="A36" s="120" t="s">
        <v>108</v>
      </c>
      <c r="B36" s="121" t="s">
        <v>88</v>
      </c>
      <c r="C36" s="121" t="s">
        <v>22</v>
      </c>
      <c r="D36" s="121" t="s">
        <v>89</v>
      </c>
      <c r="E36" s="122" t="s">
        <v>86</v>
      </c>
      <c r="F36" s="123">
        <v>91.98</v>
      </c>
      <c r="G36" s="124">
        <v>12.38</v>
      </c>
      <c r="H36" s="124">
        <v>14.68</v>
      </c>
      <c r="I36" s="124">
        <f t="shared" si="0"/>
        <v>1350.26</v>
      </c>
      <c r="J36" s="125"/>
    </row>
    <row r="37" spans="1:15" ht="39" customHeight="1">
      <c r="A37" s="120" t="s">
        <v>109</v>
      </c>
      <c r="B37" s="121" t="s">
        <v>91</v>
      </c>
      <c r="C37" s="121" t="s">
        <v>22</v>
      </c>
      <c r="D37" s="121" t="s">
        <v>92</v>
      </c>
      <c r="E37" s="122" t="s">
        <v>40</v>
      </c>
      <c r="F37" s="123">
        <v>2.92</v>
      </c>
      <c r="G37" s="124">
        <v>800.44</v>
      </c>
      <c r="H37" s="124">
        <v>949.16</v>
      </c>
      <c r="I37" s="124">
        <f t="shared" si="0"/>
        <v>2771.54</v>
      </c>
      <c r="J37" s="125"/>
    </row>
    <row r="38" spans="1:15" ht="26.1" customHeight="1">
      <c r="A38" s="120" t="s">
        <v>110</v>
      </c>
      <c r="B38" s="121" t="s">
        <v>94</v>
      </c>
      <c r="C38" s="121" t="s">
        <v>22</v>
      </c>
      <c r="D38" s="121" t="s">
        <v>95</v>
      </c>
      <c r="E38" s="122" t="s">
        <v>33</v>
      </c>
      <c r="F38" s="123">
        <v>36.5</v>
      </c>
      <c r="G38" s="124">
        <v>46.95</v>
      </c>
      <c r="H38" s="124">
        <v>55.67</v>
      </c>
      <c r="I38" s="124">
        <f t="shared" si="0"/>
        <v>2031.95</v>
      </c>
      <c r="J38" s="125"/>
    </row>
    <row r="39" spans="1:15" ht="65.099999999999994" customHeight="1">
      <c r="A39" s="120" t="s">
        <v>111</v>
      </c>
      <c r="B39" s="121" t="s">
        <v>97</v>
      </c>
      <c r="C39" s="121" t="s">
        <v>22</v>
      </c>
      <c r="D39" s="121" t="s">
        <v>98</v>
      </c>
      <c r="E39" s="122" t="s">
        <v>33</v>
      </c>
      <c r="F39" s="123">
        <v>36.5</v>
      </c>
      <c r="G39" s="124">
        <v>142.21</v>
      </c>
      <c r="H39" s="124">
        <v>168.63</v>
      </c>
      <c r="I39" s="124">
        <f t="shared" si="0"/>
        <v>6154.99</v>
      </c>
      <c r="J39" s="125"/>
    </row>
    <row r="40" spans="1:15" ht="39" customHeight="1">
      <c r="A40" s="120" t="s">
        <v>112</v>
      </c>
      <c r="B40" s="121" t="s">
        <v>100</v>
      </c>
      <c r="C40" s="121" t="s">
        <v>22</v>
      </c>
      <c r="D40" s="121" t="s">
        <v>101</v>
      </c>
      <c r="E40" s="122" t="s">
        <v>33</v>
      </c>
      <c r="F40" s="123">
        <v>18.25</v>
      </c>
      <c r="G40" s="124">
        <v>105.43</v>
      </c>
      <c r="H40" s="124">
        <v>125.01</v>
      </c>
      <c r="I40" s="124">
        <f t="shared" si="0"/>
        <v>2281.4299999999998</v>
      </c>
      <c r="J40" s="125"/>
    </row>
    <row r="41" spans="1:15" ht="51.95" customHeight="1">
      <c r="A41" s="120" t="s">
        <v>113</v>
      </c>
      <c r="B41" s="121" t="s">
        <v>114</v>
      </c>
      <c r="C41" s="121" t="s">
        <v>22</v>
      </c>
      <c r="D41" s="121" t="s">
        <v>115</v>
      </c>
      <c r="E41" s="122" t="s">
        <v>53</v>
      </c>
      <c r="F41" s="123">
        <v>9.5</v>
      </c>
      <c r="G41" s="124">
        <v>60.8</v>
      </c>
      <c r="H41" s="124">
        <v>72.09</v>
      </c>
      <c r="I41" s="124">
        <f t="shared" si="0"/>
        <v>684.85</v>
      </c>
      <c r="J41" s="125"/>
    </row>
    <row r="42" spans="1:15" ht="24" customHeight="1">
      <c r="A42" s="113" t="s">
        <v>116</v>
      </c>
      <c r="B42" s="114" t="s">
        <v>17</v>
      </c>
      <c r="C42" s="114"/>
      <c r="D42" s="114" t="s">
        <v>117</v>
      </c>
      <c r="E42" s="115"/>
      <c r="F42" s="116"/>
      <c r="G42" s="117" t="s">
        <v>19</v>
      </c>
      <c r="H42" s="118"/>
      <c r="I42" s="118">
        <f>SUM(I43:I55)</f>
        <v>146486.66999999998</v>
      </c>
      <c r="J42" s="119">
        <f>I42/$H$141</f>
        <v>0.26889621678891479</v>
      </c>
    </row>
    <row r="43" spans="1:15" ht="39" customHeight="1">
      <c r="A43" s="120" t="s">
        <v>118</v>
      </c>
      <c r="B43" s="121" t="s">
        <v>75</v>
      </c>
      <c r="C43" s="121" t="s">
        <v>22</v>
      </c>
      <c r="D43" s="121" t="s">
        <v>76</v>
      </c>
      <c r="E43" s="122" t="s">
        <v>40</v>
      </c>
      <c r="F43" s="123">
        <v>127.15</v>
      </c>
      <c r="G43" s="124">
        <v>115.32</v>
      </c>
      <c r="H43" s="124">
        <v>136.74</v>
      </c>
      <c r="I43" s="124">
        <f t="shared" si="0"/>
        <v>17386.490000000002</v>
      </c>
      <c r="J43" s="125"/>
      <c r="K43" s="175"/>
      <c r="L43" s="172"/>
      <c r="M43" s="172"/>
      <c r="N43" s="172"/>
      <c r="O43" s="178"/>
    </row>
    <row r="44" spans="1:15" ht="39" customHeight="1">
      <c r="A44" s="120" t="s">
        <v>119</v>
      </c>
      <c r="B44" s="121" t="s">
        <v>78</v>
      </c>
      <c r="C44" s="121" t="s">
        <v>22</v>
      </c>
      <c r="D44" s="121" t="s">
        <v>79</v>
      </c>
      <c r="E44" s="122" t="s">
        <v>33</v>
      </c>
      <c r="F44" s="123">
        <v>136.19999999999999</v>
      </c>
      <c r="G44" s="124">
        <v>44.44</v>
      </c>
      <c r="H44" s="124">
        <v>52.69</v>
      </c>
      <c r="I44" s="124">
        <f t="shared" si="0"/>
        <v>7176.37</v>
      </c>
      <c r="J44" s="125"/>
      <c r="K44" s="172"/>
      <c r="L44" s="172"/>
    </row>
    <row r="45" spans="1:15" ht="39" customHeight="1">
      <c r="A45" s="120" t="s">
        <v>120</v>
      </c>
      <c r="B45" s="121" t="s">
        <v>81</v>
      </c>
      <c r="C45" s="121" t="s">
        <v>22</v>
      </c>
      <c r="D45" s="121" t="s">
        <v>82</v>
      </c>
      <c r="E45" s="122" t="s">
        <v>33</v>
      </c>
      <c r="F45" s="123">
        <v>114.84</v>
      </c>
      <c r="G45" s="124">
        <v>201.39</v>
      </c>
      <c r="H45" s="124">
        <v>238.8</v>
      </c>
      <c r="I45" s="124">
        <f t="shared" si="0"/>
        <v>27423.79</v>
      </c>
      <c r="J45" s="125"/>
    </row>
    <row r="46" spans="1:15" ht="39" customHeight="1">
      <c r="A46" s="120" t="s">
        <v>121</v>
      </c>
      <c r="B46" s="121" t="s">
        <v>84</v>
      </c>
      <c r="C46" s="121" t="s">
        <v>22</v>
      </c>
      <c r="D46" s="121" t="s">
        <v>85</v>
      </c>
      <c r="E46" s="122" t="s">
        <v>86</v>
      </c>
      <c r="F46" s="123">
        <v>58.19</v>
      </c>
      <c r="G46" s="124">
        <v>16.77</v>
      </c>
      <c r="H46" s="124">
        <v>19.88</v>
      </c>
      <c r="I46" s="124">
        <f t="shared" si="0"/>
        <v>1156.81</v>
      </c>
      <c r="J46" s="125"/>
    </row>
    <row r="47" spans="1:15" ht="39" customHeight="1">
      <c r="A47" s="120" t="s">
        <v>122</v>
      </c>
      <c r="B47" s="121" t="s">
        <v>88</v>
      </c>
      <c r="C47" s="121" t="s">
        <v>22</v>
      </c>
      <c r="D47" s="121" t="s">
        <v>89</v>
      </c>
      <c r="E47" s="122" t="s">
        <v>86</v>
      </c>
      <c r="F47" s="123">
        <v>165</v>
      </c>
      <c r="G47" s="124">
        <v>12.38</v>
      </c>
      <c r="H47" s="124">
        <v>14.68</v>
      </c>
      <c r="I47" s="124">
        <f t="shared" si="0"/>
        <v>2422.1999999999998</v>
      </c>
      <c r="J47" s="125"/>
    </row>
    <row r="48" spans="1:15" ht="39" customHeight="1">
      <c r="A48" s="120" t="s">
        <v>123</v>
      </c>
      <c r="B48" s="121" t="s">
        <v>124</v>
      </c>
      <c r="C48" s="121" t="s">
        <v>22</v>
      </c>
      <c r="D48" s="121" t="s">
        <v>125</v>
      </c>
      <c r="E48" s="122" t="s">
        <v>40</v>
      </c>
      <c r="F48" s="123">
        <v>57.42</v>
      </c>
      <c r="G48" s="124">
        <v>826.51</v>
      </c>
      <c r="H48" s="124">
        <v>980.07</v>
      </c>
      <c r="I48" s="124">
        <f t="shared" si="0"/>
        <v>56275.61</v>
      </c>
      <c r="J48" s="125"/>
    </row>
    <row r="49" spans="1:10" ht="26.1" customHeight="1">
      <c r="A49" s="120" t="s">
        <v>126</v>
      </c>
      <c r="B49" s="121" t="s">
        <v>94</v>
      </c>
      <c r="C49" s="121" t="s">
        <v>22</v>
      </c>
      <c r="D49" s="121" t="s">
        <v>95</v>
      </c>
      <c r="E49" s="122" t="s">
        <v>33</v>
      </c>
      <c r="F49" s="123">
        <v>162.69</v>
      </c>
      <c r="G49" s="124">
        <v>46.95</v>
      </c>
      <c r="H49" s="124">
        <v>55.67</v>
      </c>
      <c r="I49" s="124">
        <f t="shared" si="0"/>
        <v>9056.9500000000007</v>
      </c>
      <c r="J49" s="125"/>
    </row>
    <row r="50" spans="1:10" ht="39" customHeight="1">
      <c r="A50" s="120" t="s">
        <v>127</v>
      </c>
      <c r="B50" s="121" t="s">
        <v>128</v>
      </c>
      <c r="C50" s="121" t="s">
        <v>22</v>
      </c>
      <c r="D50" s="121" t="s">
        <v>129</v>
      </c>
      <c r="E50" s="122" t="s">
        <v>33</v>
      </c>
      <c r="F50" s="123">
        <v>14.44</v>
      </c>
      <c r="G50" s="124">
        <v>227.41</v>
      </c>
      <c r="H50" s="124">
        <v>269.66000000000003</v>
      </c>
      <c r="I50" s="124">
        <f t="shared" si="0"/>
        <v>3893.89</v>
      </c>
      <c r="J50" s="125"/>
    </row>
    <row r="51" spans="1:10" ht="39" customHeight="1">
      <c r="A51" s="120" t="s">
        <v>130</v>
      </c>
      <c r="B51" s="121" t="s">
        <v>131</v>
      </c>
      <c r="C51" s="121" t="s">
        <v>22</v>
      </c>
      <c r="D51" s="121" t="s">
        <v>132</v>
      </c>
      <c r="E51" s="122" t="s">
        <v>33</v>
      </c>
      <c r="F51" s="123">
        <v>54.9</v>
      </c>
      <c r="G51" s="124">
        <v>184.92</v>
      </c>
      <c r="H51" s="124">
        <v>219.27</v>
      </c>
      <c r="I51" s="124">
        <f t="shared" si="0"/>
        <v>12037.92</v>
      </c>
      <c r="J51" s="125"/>
    </row>
    <row r="52" spans="1:10" ht="39" customHeight="1">
      <c r="A52" s="120" t="s">
        <v>133</v>
      </c>
      <c r="B52" s="121" t="s">
        <v>134</v>
      </c>
      <c r="C52" s="121" t="s">
        <v>22</v>
      </c>
      <c r="D52" s="121" t="s">
        <v>135</v>
      </c>
      <c r="E52" s="122" t="s">
        <v>86</v>
      </c>
      <c r="F52" s="123">
        <v>55.63</v>
      </c>
      <c r="G52" s="124">
        <v>13.92</v>
      </c>
      <c r="H52" s="124">
        <v>16.5</v>
      </c>
      <c r="I52" s="124">
        <f t="shared" si="0"/>
        <v>917.89</v>
      </c>
      <c r="J52" s="125"/>
    </row>
    <row r="53" spans="1:10" ht="39" customHeight="1">
      <c r="A53" s="120" t="s">
        <v>136</v>
      </c>
      <c r="B53" s="121" t="s">
        <v>137</v>
      </c>
      <c r="C53" s="121" t="s">
        <v>22</v>
      </c>
      <c r="D53" s="121" t="s">
        <v>138</v>
      </c>
      <c r="E53" s="122" t="s">
        <v>86</v>
      </c>
      <c r="F53" s="123">
        <v>266.77999999999997</v>
      </c>
      <c r="G53" s="124">
        <v>8.81</v>
      </c>
      <c r="H53" s="124">
        <v>10.44</v>
      </c>
      <c r="I53" s="124">
        <f t="shared" si="0"/>
        <v>2785.18</v>
      </c>
      <c r="J53" s="125"/>
    </row>
    <row r="54" spans="1:10" ht="39" customHeight="1">
      <c r="A54" s="120" t="s">
        <v>139</v>
      </c>
      <c r="B54" s="121" t="s">
        <v>140</v>
      </c>
      <c r="C54" s="121" t="s">
        <v>22</v>
      </c>
      <c r="D54" s="121" t="s">
        <v>141</v>
      </c>
      <c r="E54" s="122" t="s">
        <v>40</v>
      </c>
      <c r="F54" s="123">
        <v>5.07</v>
      </c>
      <c r="G54" s="124">
        <v>723.05</v>
      </c>
      <c r="H54" s="124">
        <v>857.39</v>
      </c>
      <c r="I54" s="124">
        <f t="shared" si="0"/>
        <v>4346.96</v>
      </c>
      <c r="J54" s="125"/>
    </row>
    <row r="55" spans="1:10" ht="39" customHeight="1">
      <c r="A55" s="120" t="s">
        <v>142</v>
      </c>
      <c r="B55" s="121" t="s">
        <v>143</v>
      </c>
      <c r="C55" s="121" t="s">
        <v>22</v>
      </c>
      <c r="D55" s="121" t="s">
        <v>144</v>
      </c>
      <c r="E55" s="122" t="s">
        <v>40</v>
      </c>
      <c r="F55" s="123">
        <v>1.62</v>
      </c>
      <c r="G55" s="124">
        <v>836.35</v>
      </c>
      <c r="H55" s="124">
        <v>991.74</v>
      </c>
      <c r="I55" s="124">
        <f t="shared" si="0"/>
        <v>1606.61</v>
      </c>
      <c r="J55" s="125"/>
    </row>
    <row r="56" spans="1:10" ht="24" customHeight="1">
      <c r="A56" s="113" t="s">
        <v>145</v>
      </c>
      <c r="B56" s="114" t="s">
        <v>17</v>
      </c>
      <c r="C56" s="114"/>
      <c r="D56" s="114" t="s">
        <v>146</v>
      </c>
      <c r="E56" s="115"/>
      <c r="F56" s="116"/>
      <c r="G56" s="117" t="s">
        <v>19</v>
      </c>
      <c r="H56" s="118"/>
      <c r="I56" s="118">
        <f>SUM(I57:I60)</f>
        <v>9845.65</v>
      </c>
      <c r="J56" s="119">
        <f>I56/$H$141</f>
        <v>1.8073030377629438E-2</v>
      </c>
    </row>
    <row r="57" spans="1:10" ht="51.95" customHeight="1">
      <c r="A57" s="120" t="s">
        <v>147</v>
      </c>
      <c r="B57" s="121" t="s">
        <v>148</v>
      </c>
      <c r="C57" s="121" t="s">
        <v>22</v>
      </c>
      <c r="D57" s="121" t="s">
        <v>149</v>
      </c>
      <c r="E57" s="122" t="s">
        <v>33</v>
      </c>
      <c r="F57" s="123">
        <v>21.16</v>
      </c>
      <c r="G57" s="124">
        <v>190.14</v>
      </c>
      <c r="H57" s="124">
        <v>225.46</v>
      </c>
      <c r="I57" s="124">
        <f t="shared" si="0"/>
        <v>4770.7299999999996</v>
      </c>
      <c r="J57" s="125"/>
    </row>
    <row r="58" spans="1:10" ht="39" customHeight="1">
      <c r="A58" s="120" t="s">
        <v>150</v>
      </c>
      <c r="B58" s="121" t="s">
        <v>151</v>
      </c>
      <c r="C58" s="121" t="s">
        <v>22</v>
      </c>
      <c r="D58" s="121" t="s">
        <v>152</v>
      </c>
      <c r="E58" s="122" t="s">
        <v>33</v>
      </c>
      <c r="F58" s="123">
        <v>21.16</v>
      </c>
      <c r="G58" s="124">
        <v>125.08</v>
      </c>
      <c r="H58" s="124">
        <v>148.31</v>
      </c>
      <c r="I58" s="124">
        <f t="shared" si="0"/>
        <v>3138.23</v>
      </c>
      <c r="J58" s="125"/>
    </row>
    <row r="59" spans="1:10" ht="39" customHeight="1">
      <c r="A59" s="120" t="s">
        <v>153</v>
      </c>
      <c r="B59" s="121" t="s">
        <v>154</v>
      </c>
      <c r="C59" s="121" t="s">
        <v>22</v>
      </c>
      <c r="D59" s="121" t="s">
        <v>155</v>
      </c>
      <c r="E59" s="122" t="s">
        <v>33</v>
      </c>
      <c r="F59" s="123">
        <v>21.16</v>
      </c>
      <c r="G59" s="124">
        <v>60.05</v>
      </c>
      <c r="H59" s="124">
        <v>71.2</v>
      </c>
      <c r="I59" s="124">
        <f t="shared" si="0"/>
        <v>1506.59</v>
      </c>
      <c r="J59" s="125"/>
    </row>
    <row r="60" spans="1:10" ht="39" customHeight="1">
      <c r="A60" s="120" t="s">
        <v>156</v>
      </c>
      <c r="B60" s="121" t="s">
        <v>157</v>
      </c>
      <c r="C60" s="121" t="s">
        <v>22</v>
      </c>
      <c r="D60" s="121" t="s">
        <v>158</v>
      </c>
      <c r="E60" s="122" t="s">
        <v>53</v>
      </c>
      <c r="F60" s="123">
        <v>4.5999999999999996</v>
      </c>
      <c r="G60" s="124">
        <v>78.849999999999994</v>
      </c>
      <c r="H60" s="124">
        <v>93.5</v>
      </c>
      <c r="I60" s="124">
        <f t="shared" si="0"/>
        <v>430.1</v>
      </c>
      <c r="J60" s="125"/>
    </row>
    <row r="61" spans="1:10" ht="24" customHeight="1">
      <c r="A61" s="113" t="s">
        <v>159</v>
      </c>
      <c r="B61" s="114" t="s">
        <v>17</v>
      </c>
      <c r="C61" s="114"/>
      <c r="D61" s="114" t="s">
        <v>160</v>
      </c>
      <c r="E61" s="115"/>
      <c r="F61" s="116"/>
      <c r="G61" s="117" t="s">
        <v>19</v>
      </c>
      <c r="H61" s="118"/>
      <c r="I61" s="118">
        <f>SUM(I62:I66)</f>
        <v>52956.979999999996</v>
      </c>
      <c r="J61" s="119">
        <f>I61/$H$141</f>
        <v>9.7209743211216587E-2</v>
      </c>
    </row>
    <row r="62" spans="1:10" ht="39" customHeight="1">
      <c r="A62" s="120" t="s">
        <v>161</v>
      </c>
      <c r="B62" s="121" t="s">
        <v>100</v>
      </c>
      <c r="C62" s="121" t="s">
        <v>22</v>
      </c>
      <c r="D62" s="121" t="s">
        <v>101</v>
      </c>
      <c r="E62" s="122" t="s">
        <v>33</v>
      </c>
      <c r="F62" s="123">
        <v>169.57</v>
      </c>
      <c r="G62" s="124">
        <v>105.43</v>
      </c>
      <c r="H62" s="124">
        <v>125.01</v>
      </c>
      <c r="I62" s="124">
        <f t="shared" si="0"/>
        <v>21197.94</v>
      </c>
      <c r="J62" s="125"/>
    </row>
    <row r="63" spans="1:10" ht="26.1" customHeight="1">
      <c r="A63" s="120" t="s">
        <v>162</v>
      </c>
      <c r="B63" s="121" t="s">
        <v>163</v>
      </c>
      <c r="C63" s="121" t="s">
        <v>22</v>
      </c>
      <c r="D63" s="121" t="s">
        <v>164</v>
      </c>
      <c r="E63" s="122" t="s">
        <v>53</v>
      </c>
      <c r="F63" s="123">
        <v>3.36</v>
      </c>
      <c r="G63" s="124">
        <v>31.3</v>
      </c>
      <c r="H63" s="124">
        <v>37.11</v>
      </c>
      <c r="I63" s="124">
        <f t="shared" si="0"/>
        <v>124.68</v>
      </c>
      <c r="J63" s="125"/>
    </row>
    <row r="64" spans="1:10" ht="26.1" customHeight="1">
      <c r="A64" s="120" t="s">
        <v>165</v>
      </c>
      <c r="B64" s="121" t="s">
        <v>166</v>
      </c>
      <c r="C64" s="121" t="s">
        <v>22</v>
      </c>
      <c r="D64" s="121" t="s">
        <v>167</v>
      </c>
      <c r="E64" s="122" t="s">
        <v>53</v>
      </c>
      <c r="F64" s="123">
        <v>3.36</v>
      </c>
      <c r="G64" s="124">
        <v>30.48</v>
      </c>
      <c r="H64" s="124">
        <v>36.14</v>
      </c>
      <c r="I64" s="124">
        <f t="shared" si="0"/>
        <v>121.43</v>
      </c>
      <c r="J64" s="125"/>
    </row>
    <row r="65" spans="1:15" ht="26.1" customHeight="1">
      <c r="A65" s="120" t="s">
        <v>168</v>
      </c>
      <c r="B65" s="121" t="s">
        <v>94</v>
      </c>
      <c r="C65" s="121" t="s">
        <v>22</v>
      </c>
      <c r="D65" s="121" t="s">
        <v>95</v>
      </c>
      <c r="E65" s="122" t="s">
        <v>33</v>
      </c>
      <c r="F65" s="123">
        <v>424.11</v>
      </c>
      <c r="G65" s="124">
        <v>46.95</v>
      </c>
      <c r="H65" s="124">
        <v>55.67</v>
      </c>
      <c r="I65" s="124">
        <f t="shared" si="0"/>
        <v>23610.2</v>
      </c>
      <c r="J65" s="125"/>
    </row>
    <row r="66" spans="1:15" ht="39" customHeight="1">
      <c r="A66" s="120" t="s">
        <v>169</v>
      </c>
      <c r="B66" s="121" t="s">
        <v>170</v>
      </c>
      <c r="C66" s="121" t="s">
        <v>22</v>
      </c>
      <c r="D66" s="121" t="s">
        <v>171</v>
      </c>
      <c r="E66" s="122" t="s">
        <v>53</v>
      </c>
      <c r="F66" s="123">
        <v>110.9</v>
      </c>
      <c r="G66" s="124">
        <v>60.1</v>
      </c>
      <c r="H66" s="124">
        <v>71.260000000000005</v>
      </c>
      <c r="I66" s="124">
        <f t="shared" si="0"/>
        <v>7902.73</v>
      </c>
      <c r="J66" s="125"/>
      <c r="L66" s="75"/>
    </row>
    <row r="67" spans="1:15" ht="24" customHeight="1">
      <c r="A67" s="113" t="s">
        <v>172</v>
      </c>
      <c r="B67" s="114" t="s">
        <v>17</v>
      </c>
      <c r="C67" s="114"/>
      <c r="D67" s="114" t="s">
        <v>173</v>
      </c>
      <c r="E67" s="115"/>
      <c r="F67" s="116"/>
      <c r="G67" s="117" t="s">
        <v>19</v>
      </c>
      <c r="H67" s="118"/>
      <c r="I67" s="118">
        <f>I68+I69</f>
        <v>6728.01</v>
      </c>
      <c r="J67" s="119">
        <f>I67/$H$141</f>
        <v>1.2350177907095484E-2</v>
      </c>
    </row>
    <row r="68" spans="1:15" ht="51.95" customHeight="1">
      <c r="A68" s="120" t="s">
        <v>174</v>
      </c>
      <c r="B68" s="121" t="s">
        <v>175</v>
      </c>
      <c r="C68" s="121" t="s">
        <v>22</v>
      </c>
      <c r="D68" s="121" t="s">
        <v>176</v>
      </c>
      <c r="E68" s="122" t="s">
        <v>33</v>
      </c>
      <c r="F68" s="123">
        <v>73.349999999999994</v>
      </c>
      <c r="G68" s="124">
        <v>63.95</v>
      </c>
      <c r="H68" s="124">
        <v>75.83</v>
      </c>
      <c r="I68" s="124">
        <f t="shared" si="0"/>
        <v>5562.13</v>
      </c>
      <c r="J68" s="125"/>
      <c r="K68" s="175"/>
      <c r="L68" s="176"/>
      <c r="M68" s="172"/>
      <c r="N68" s="177"/>
      <c r="O68" s="177"/>
    </row>
    <row r="69" spans="1:15" ht="39" customHeight="1">
      <c r="A69" s="120" t="s">
        <v>177</v>
      </c>
      <c r="B69" s="121" t="s">
        <v>178</v>
      </c>
      <c r="C69" s="121" t="s">
        <v>22</v>
      </c>
      <c r="D69" s="121" t="s">
        <v>179</v>
      </c>
      <c r="E69" s="122" t="s">
        <v>33</v>
      </c>
      <c r="F69" s="123">
        <v>14.44</v>
      </c>
      <c r="G69" s="124">
        <v>68.09</v>
      </c>
      <c r="H69" s="124">
        <v>80.739999999999995</v>
      </c>
      <c r="I69" s="124">
        <f t="shared" si="0"/>
        <v>1165.8800000000001</v>
      </c>
      <c r="J69" s="125"/>
    </row>
    <row r="70" spans="1:15" ht="24" customHeight="1">
      <c r="A70" s="113" t="s">
        <v>180</v>
      </c>
      <c r="B70" s="114" t="s">
        <v>17</v>
      </c>
      <c r="C70" s="114"/>
      <c r="D70" s="114" t="s">
        <v>181</v>
      </c>
      <c r="E70" s="115"/>
      <c r="F70" s="116"/>
      <c r="G70" s="117" t="s">
        <v>19</v>
      </c>
      <c r="H70" s="118"/>
      <c r="I70" s="118">
        <f>SUM(I71:I75)</f>
        <v>4305</v>
      </c>
      <c r="J70" s="119">
        <f>I70/$H$141</f>
        <v>7.9024133272759776E-3</v>
      </c>
    </row>
    <row r="71" spans="1:15" ht="65.099999999999994" customHeight="1">
      <c r="A71" s="120" t="s">
        <v>182</v>
      </c>
      <c r="B71" s="121" t="s">
        <v>183</v>
      </c>
      <c r="C71" s="121" t="s">
        <v>22</v>
      </c>
      <c r="D71" s="121" t="s">
        <v>184</v>
      </c>
      <c r="E71" s="122" t="s">
        <v>33</v>
      </c>
      <c r="F71" s="123">
        <v>0.48</v>
      </c>
      <c r="G71" s="124">
        <v>615.96</v>
      </c>
      <c r="H71" s="124">
        <v>730.4</v>
      </c>
      <c r="I71" s="124">
        <f t="shared" si="0"/>
        <v>350.59</v>
      </c>
      <c r="J71" s="125"/>
    </row>
    <row r="72" spans="1:15" ht="24" customHeight="1">
      <c r="A72" s="120" t="s">
        <v>185</v>
      </c>
      <c r="B72" s="121" t="s">
        <v>186</v>
      </c>
      <c r="C72" s="121" t="s">
        <v>22</v>
      </c>
      <c r="D72" s="121" t="s">
        <v>187</v>
      </c>
      <c r="E72" s="122" t="s">
        <v>53</v>
      </c>
      <c r="F72" s="123">
        <v>6.4</v>
      </c>
      <c r="G72" s="124">
        <v>24.69</v>
      </c>
      <c r="H72" s="124">
        <v>29.27</v>
      </c>
      <c r="I72" s="124">
        <f t="shared" si="0"/>
        <v>187.32</v>
      </c>
      <c r="J72" s="125"/>
    </row>
    <row r="73" spans="1:15" ht="39" customHeight="1">
      <c r="A73" s="120" t="s">
        <v>188</v>
      </c>
      <c r="B73" s="121" t="s">
        <v>189</v>
      </c>
      <c r="C73" s="121" t="s">
        <v>22</v>
      </c>
      <c r="D73" s="121" t="s">
        <v>190</v>
      </c>
      <c r="E73" s="122" t="s">
        <v>33</v>
      </c>
      <c r="F73" s="123">
        <v>1.72</v>
      </c>
      <c r="G73" s="124">
        <v>537.20000000000005</v>
      </c>
      <c r="H73" s="124">
        <v>637.01</v>
      </c>
      <c r="I73" s="124">
        <f t="shared" si="0"/>
        <v>1095.6500000000001</v>
      </c>
      <c r="J73" s="125"/>
    </row>
    <row r="74" spans="1:15" ht="26.1" customHeight="1">
      <c r="A74" s="120" t="s">
        <v>191</v>
      </c>
      <c r="B74" s="121" t="s">
        <v>192</v>
      </c>
      <c r="C74" s="121" t="s">
        <v>22</v>
      </c>
      <c r="D74" s="121" t="s">
        <v>193</v>
      </c>
      <c r="E74" s="122" t="s">
        <v>33</v>
      </c>
      <c r="F74" s="123">
        <v>2.4</v>
      </c>
      <c r="G74" s="124">
        <v>688.32</v>
      </c>
      <c r="H74" s="124">
        <v>816.2</v>
      </c>
      <c r="I74" s="124">
        <f t="shared" ref="I74:I75" si="1">TRUNC(H74*F74,2)</f>
        <v>1958.88</v>
      </c>
      <c r="J74" s="125"/>
    </row>
    <row r="75" spans="1:15" ht="26.1" customHeight="1">
      <c r="A75" s="120" t="s">
        <v>194</v>
      </c>
      <c r="B75" s="121" t="s">
        <v>195</v>
      </c>
      <c r="C75" s="121" t="s">
        <v>22</v>
      </c>
      <c r="D75" s="121" t="s">
        <v>196</v>
      </c>
      <c r="E75" s="122" t="s">
        <v>33</v>
      </c>
      <c r="F75" s="123">
        <v>1.28</v>
      </c>
      <c r="G75" s="124">
        <v>469.47</v>
      </c>
      <c r="H75" s="124">
        <v>556.69000000000005</v>
      </c>
      <c r="I75" s="124">
        <f t="shared" si="1"/>
        <v>712.56</v>
      </c>
      <c r="J75" s="125"/>
    </row>
    <row r="76" spans="1:15" ht="24" customHeight="1">
      <c r="A76" s="113" t="s">
        <v>197</v>
      </c>
      <c r="B76" s="114" t="s">
        <v>17</v>
      </c>
      <c r="C76" s="114"/>
      <c r="D76" s="114" t="s">
        <v>198</v>
      </c>
      <c r="E76" s="115"/>
      <c r="F76" s="116"/>
      <c r="G76" s="117" t="s">
        <v>19</v>
      </c>
      <c r="H76" s="118"/>
      <c r="I76" s="118">
        <f>SUM(I77:I99)</f>
        <v>29014.04</v>
      </c>
      <c r="J76" s="119">
        <f>I76/$H$141</f>
        <v>5.3259218669946186E-2</v>
      </c>
    </row>
    <row r="77" spans="1:15" ht="39" customHeight="1">
      <c r="A77" s="120" t="s">
        <v>199</v>
      </c>
      <c r="B77" s="121" t="s">
        <v>200</v>
      </c>
      <c r="C77" s="121" t="s">
        <v>22</v>
      </c>
      <c r="D77" s="121" t="s">
        <v>201</v>
      </c>
      <c r="E77" s="122" t="s">
        <v>68</v>
      </c>
      <c r="F77" s="123">
        <v>1</v>
      </c>
      <c r="G77" s="124">
        <v>36.549999999999997</v>
      </c>
      <c r="H77" s="124">
        <v>43.34</v>
      </c>
      <c r="I77" s="124">
        <f t="shared" ref="I77:I99" si="2">TRUNC(H77*F77,2)</f>
        <v>43.34</v>
      </c>
      <c r="J77" s="125"/>
    </row>
    <row r="78" spans="1:15" ht="39" customHeight="1">
      <c r="A78" s="120" t="s">
        <v>202</v>
      </c>
      <c r="B78" s="121" t="s">
        <v>203</v>
      </c>
      <c r="C78" s="121" t="s">
        <v>22</v>
      </c>
      <c r="D78" s="121" t="s">
        <v>204</v>
      </c>
      <c r="E78" s="122" t="s">
        <v>68</v>
      </c>
      <c r="F78" s="123">
        <v>1</v>
      </c>
      <c r="G78" s="124">
        <v>29.52</v>
      </c>
      <c r="H78" s="124">
        <v>35</v>
      </c>
      <c r="I78" s="124">
        <f t="shared" si="2"/>
        <v>35</v>
      </c>
      <c r="J78" s="125"/>
    </row>
    <row r="79" spans="1:15" ht="39" customHeight="1">
      <c r="A79" s="120" t="s">
        <v>205</v>
      </c>
      <c r="B79" s="121" t="s">
        <v>206</v>
      </c>
      <c r="C79" s="121" t="s">
        <v>22</v>
      </c>
      <c r="D79" s="121" t="s">
        <v>207</v>
      </c>
      <c r="E79" s="122" t="s">
        <v>68</v>
      </c>
      <c r="F79" s="123">
        <v>2</v>
      </c>
      <c r="G79" s="124">
        <v>34.409999999999997</v>
      </c>
      <c r="H79" s="124">
        <v>40.799999999999997</v>
      </c>
      <c r="I79" s="124">
        <f t="shared" si="2"/>
        <v>81.599999999999994</v>
      </c>
      <c r="J79" s="125"/>
    </row>
    <row r="80" spans="1:15" ht="39" customHeight="1">
      <c r="A80" s="120" t="s">
        <v>208</v>
      </c>
      <c r="B80" s="121" t="s">
        <v>209</v>
      </c>
      <c r="C80" s="121" t="s">
        <v>22</v>
      </c>
      <c r="D80" s="121" t="s">
        <v>210</v>
      </c>
      <c r="E80" s="122" t="s">
        <v>68</v>
      </c>
      <c r="F80" s="123">
        <v>2</v>
      </c>
      <c r="G80" s="124">
        <v>12.98</v>
      </c>
      <c r="H80" s="124">
        <v>15.39</v>
      </c>
      <c r="I80" s="124">
        <f t="shared" si="2"/>
        <v>30.78</v>
      </c>
      <c r="J80" s="125"/>
    </row>
    <row r="81" spans="1:10" ht="39" customHeight="1">
      <c r="A81" s="120" t="s">
        <v>211</v>
      </c>
      <c r="B81" s="121" t="s">
        <v>212</v>
      </c>
      <c r="C81" s="121" t="s">
        <v>22</v>
      </c>
      <c r="D81" s="121" t="s">
        <v>213</v>
      </c>
      <c r="E81" s="122" t="s">
        <v>68</v>
      </c>
      <c r="F81" s="123">
        <v>1</v>
      </c>
      <c r="G81" s="124">
        <v>20.11</v>
      </c>
      <c r="H81" s="124">
        <v>23.84</v>
      </c>
      <c r="I81" s="124">
        <f t="shared" si="2"/>
        <v>23.84</v>
      </c>
      <c r="J81" s="125"/>
    </row>
    <row r="82" spans="1:10" ht="26.1" customHeight="1">
      <c r="A82" s="120" t="s">
        <v>214</v>
      </c>
      <c r="B82" s="121" t="s">
        <v>215</v>
      </c>
      <c r="C82" s="121" t="s">
        <v>22</v>
      </c>
      <c r="D82" s="121" t="s">
        <v>216</v>
      </c>
      <c r="E82" s="122" t="s">
        <v>68</v>
      </c>
      <c r="F82" s="123">
        <v>2</v>
      </c>
      <c r="G82" s="124">
        <v>20.45</v>
      </c>
      <c r="H82" s="124">
        <v>24.24</v>
      </c>
      <c r="I82" s="124">
        <f t="shared" si="2"/>
        <v>48.48</v>
      </c>
      <c r="J82" s="125"/>
    </row>
    <row r="83" spans="1:10" ht="26.1" customHeight="1">
      <c r="A83" s="120" t="s">
        <v>217</v>
      </c>
      <c r="B83" s="121" t="s">
        <v>218</v>
      </c>
      <c r="C83" s="121" t="s">
        <v>59</v>
      </c>
      <c r="D83" s="121" t="s">
        <v>219</v>
      </c>
      <c r="E83" s="122" t="s">
        <v>68</v>
      </c>
      <c r="F83" s="123">
        <v>1</v>
      </c>
      <c r="G83" s="124">
        <v>323.70999999999998</v>
      </c>
      <c r="H83" s="124">
        <v>383.85</v>
      </c>
      <c r="I83" s="124">
        <f t="shared" si="2"/>
        <v>383.85</v>
      </c>
      <c r="J83" s="125"/>
    </row>
    <row r="84" spans="1:10" ht="26.1" customHeight="1">
      <c r="A84" s="120" t="s">
        <v>220</v>
      </c>
      <c r="B84" s="121" t="s">
        <v>221</v>
      </c>
      <c r="C84" s="121" t="s">
        <v>22</v>
      </c>
      <c r="D84" s="121" t="s">
        <v>222</v>
      </c>
      <c r="E84" s="122" t="s">
        <v>68</v>
      </c>
      <c r="F84" s="123">
        <v>2</v>
      </c>
      <c r="G84" s="124">
        <v>164.26</v>
      </c>
      <c r="H84" s="124">
        <v>194.77</v>
      </c>
      <c r="I84" s="124">
        <f t="shared" si="2"/>
        <v>389.54</v>
      </c>
      <c r="J84" s="125"/>
    </row>
    <row r="85" spans="1:10" ht="39" customHeight="1">
      <c r="A85" s="120" t="s">
        <v>223</v>
      </c>
      <c r="B85" s="121" t="s">
        <v>224</v>
      </c>
      <c r="C85" s="121" t="s">
        <v>22</v>
      </c>
      <c r="D85" s="121" t="s">
        <v>225</v>
      </c>
      <c r="E85" s="122" t="s">
        <v>53</v>
      </c>
      <c r="F85" s="123">
        <v>21</v>
      </c>
      <c r="G85" s="124">
        <v>3.56</v>
      </c>
      <c r="H85" s="124">
        <v>4.22</v>
      </c>
      <c r="I85" s="124">
        <f t="shared" si="2"/>
        <v>88.62</v>
      </c>
      <c r="J85" s="125"/>
    </row>
    <row r="86" spans="1:10" ht="39" customHeight="1">
      <c r="A86" s="120" t="s">
        <v>226</v>
      </c>
      <c r="B86" s="121" t="s">
        <v>227</v>
      </c>
      <c r="C86" s="121" t="s">
        <v>22</v>
      </c>
      <c r="D86" s="121" t="s">
        <v>228</v>
      </c>
      <c r="E86" s="122" t="s">
        <v>53</v>
      </c>
      <c r="F86" s="123">
        <v>20</v>
      </c>
      <c r="G86" s="124">
        <v>5.19</v>
      </c>
      <c r="H86" s="124">
        <v>6.15</v>
      </c>
      <c r="I86" s="124">
        <f t="shared" si="2"/>
        <v>123</v>
      </c>
      <c r="J86" s="125"/>
    </row>
    <row r="87" spans="1:10" ht="39" customHeight="1">
      <c r="A87" s="120" t="s">
        <v>229</v>
      </c>
      <c r="B87" s="121" t="s">
        <v>230</v>
      </c>
      <c r="C87" s="121" t="s">
        <v>22</v>
      </c>
      <c r="D87" s="121" t="s">
        <v>231</v>
      </c>
      <c r="E87" s="122" t="s">
        <v>53</v>
      </c>
      <c r="F87" s="123">
        <v>39</v>
      </c>
      <c r="G87" s="124">
        <v>8.0500000000000007</v>
      </c>
      <c r="H87" s="124">
        <v>9.5399999999999991</v>
      </c>
      <c r="I87" s="124">
        <f t="shared" si="2"/>
        <v>372.06</v>
      </c>
      <c r="J87" s="125"/>
    </row>
    <row r="88" spans="1:10" ht="39" customHeight="1">
      <c r="A88" s="120" t="s">
        <v>232</v>
      </c>
      <c r="B88" s="121" t="s">
        <v>233</v>
      </c>
      <c r="C88" s="121" t="s">
        <v>22</v>
      </c>
      <c r="D88" s="121" t="s">
        <v>234</v>
      </c>
      <c r="E88" s="122" t="s">
        <v>53</v>
      </c>
      <c r="F88" s="123">
        <v>40</v>
      </c>
      <c r="G88" s="124">
        <v>12.2</v>
      </c>
      <c r="H88" s="124">
        <v>14.46</v>
      </c>
      <c r="I88" s="124">
        <f t="shared" si="2"/>
        <v>578.4</v>
      </c>
      <c r="J88" s="125"/>
    </row>
    <row r="89" spans="1:10" ht="26.1" customHeight="1">
      <c r="A89" s="120" t="s">
        <v>235</v>
      </c>
      <c r="B89" s="121" t="s">
        <v>236</v>
      </c>
      <c r="C89" s="121" t="s">
        <v>22</v>
      </c>
      <c r="D89" s="121" t="s">
        <v>237</v>
      </c>
      <c r="E89" s="122" t="s">
        <v>68</v>
      </c>
      <c r="F89" s="123">
        <v>2</v>
      </c>
      <c r="G89" s="124">
        <v>16.72</v>
      </c>
      <c r="H89" s="124">
        <v>19.82</v>
      </c>
      <c r="I89" s="124">
        <f t="shared" si="2"/>
        <v>39.64</v>
      </c>
      <c r="J89" s="125"/>
    </row>
    <row r="90" spans="1:10" ht="26.1" customHeight="1">
      <c r="A90" s="120" t="s">
        <v>238</v>
      </c>
      <c r="B90" s="121" t="s">
        <v>239</v>
      </c>
      <c r="C90" s="121" t="s">
        <v>22</v>
      </c>
      <c r="D90" s="121" t="s">
        <v>240</v>
      </c>
      <c r="E90" s="122" t="s">
        <v>68</v>
      </c>
      <c r="F90" s="123">
        <v>3</v>
      </c>
      <c r="G90" s="124">
        <v>13.15</v>
      </c>
      <c r="H90" s="124">
        <v>15.59</v>
      </c>
      <c r="I90" s="124">
        <f t="shared" si="2"/>
        <v>46.77</v>
      </c>
      <c r="J90" s="125"/>
    </row>
    <row r="91" spans="1:10" ht="26.1" customHeight="1">
      <c r="A91" s="120" t="s">
        <v>241</v>
      </c>
      <c r="B91" s="121" t="s">
        <v>242</v>
      </c>
      <c r="C91" s="121" t="s">
        <v>22</v>
      </c>
      <c r="D91" s="121" t="s">
        <v>243</v>
      </c>
      <c r="E91" s="122" t="s">
        <v>68</v>
      </c>
      <c r="F91" s="123">
        <v>1</v>
      </c>
      <c r="G91" s="124">
        <v>13.15</v>
      </c>
      <c r="H91" s="124">
        <v>15.59</v>
      </c>
      <c r="I91" s="124">
        <f t="shared" si="2"/>
        <v>15.59</v>
      </c>
      <c r="J91" s="125"/>
    </row>
    <row r="92" spans="1:10" ht="24" customHeight="1">
      <c r="A92" s="120" t="s">
        <v>244</v>
      </c>
      <c r="B92" s="121" t="s">
        <v>245</v>
      </c>
      <c r="C92" s="121" t="s">
        <v>59</v>
      </c>
      <c r="D92" s="121" t="s">
        <v>246</v>
      </c>
      <c r="E92" s="122" t="s">
        <v>68</v>
      </c>
      <c r="F92" s="123">
        <v>1</v>
      </c>
      <c r="G92" s="124">
        <v>162.96</v>
      </c>
      <c r="H92" s="124">
        <v>193.23</v>
      </c>
      <c r="I92" s="124">
        <f t="shared" si="2"/>
        <v>193.23</v>
      </c>
      <c r="J92" s="125"/>
    </row>
    <row r="93" spans="1:10" ht="39" customHeight="1">
      <c r="A93" s="120" t="s">
        <v>247</v>
      </c>
      <c r="B93" s="121" t="s">
        <v>248</v>
      </c>
      <c r="C93" s="121" t="s">
        <v>22</v>
      </c>
      <c r="D93" s="121" t="s">
        <v>249</v>
      </c>
      <c r="E93" s="122" t="s">
        <v>53</v>
      </c>
      <c r="F93" s="123">
        <v>19</v>
      </c>
      <c r="G93" s="124">
        <v>18.940000000000001</v>
      </c>
      <c r="H93" s="124">
        <v>22.45</v>
      </c>
      <c r="I93" s="124">
        <f t="shared" si="2"/>
        <v>426.55</v>
      </c>
      <c r="J93" s="125"/>
    </row>
    <row r="94" spans="1:10" ht="51.95" customHeight="1">
      <c r="A94" s="120" t="s">
        <v>250</v>
      </c>
      <c r="B94" s="121" t="s">
        <v>251</v>
      </c>
      <c r="C94" s="121" t="s">
        <v>22</v>
      </c>
      <c r="D94" s="121" t="s">
        <v>252</v>
      </c>
      <c r="E94" s="122" t="s">
        <v>53</v>
      </c>
      <c r="F94" s="123">
        <v>1</v>
      </c>
      <c r="G94" s="124">
        <v>20.56</v>
      </c>
      <c r="H94" s="124">
        <v>24.38</v>
      </c>
      <c r="I94" s="124">
        <f t="shared" si="2"/>
        <v>24.38</v>
      </c>
      <c r="J94" s="125"/>
    </row>
    <row r="95" spans="1:10" ht="26.1" customHeight="1">
      <c r="A95" s="120" t="s">
        <v>253</v>
      </c>
      <c r="B95" s="121" t="s">
        <v>254</v>
      </c>
      <c r="C95" s="121" t="s">
        <v>22</v>
      </c>
      <c r="D95" s="121" t="s">
        <v>255</v>
      </c>
      <c r="E95" s="122" t="s">
        <v>68</v>
      </c>
      <c r="F95" s="123">
        <v>1</v>
      </c>
      <c r="G95" s="124">
        <v>168.56</v>
      </c>
      <c r="H95" s="124">
        <v>199.87</v>
      </c>
      <c r="I95" s="124">
        <f t="shared" si="2"/>
        <v>199.87</v>
      </c>
      <c r="J95" s="125"/>
    </row>
    <row r="96" spans="1:10" ht="26.1" customHeight="1">
      <c r="A96" s="120" t="s">
        <v>256</v>
      </c>
      <c r="B96" s="121" t="s">
        <v>257</v>
      </c>
      <c r="C96" s="121" t="s">
        <v>258</v>
      </c>
      <c r="D96" s="121" t="s">
        <v>259</v>
      </c>
      <c r="E96" s="122" t="s">
        <v>68</v>
      </c>
      <c r="F96" s="123">
        <v>1</v>
      </c>
      <c r="G96" s="124">
        <v>133.83000000000001</v>
      </c>
      <c r="H96" s="124">
        <v>158.69</v>
      </c>
      <c r="I96" s="124">
        <f t="shared" si="2"/>
        <v>158.69</v>
      </c>
      <c r="J96" s="125"/>
    </row>
    <row r="97" spans="1:10" ht="39" customHeight="1">
      <c r="A97" s="120" t="s">
        <v>260</v>
      </c>
      <c r="B97" s="121" t="s">
        <v>261</v>
      </c>
      <c r="C97" s="121" t="s">
        <v>258</v>
      </c>
      <c r="D97" s="121" t="s">
        <v>262</v>
      </c>
      <c r="E97" s="122" t="s">
        <v>263</v>
      </c>
      <c r="F97" s="123">
        <v>1</v>
      </c>
      <c r="G97" s="174">
        <v>3557.37</v>
      </c>
      <c r="H97" s="174">
        <v>4218.32</v>
      </c>
      <c r="I97" s="124">
        <f t="shared" si="2"/>
        <v>4218.32</v>
      </c>
      <c r="J97" s="125"/>
    </row>
    <row r="98" spans="1:10" ht="24" customHeight="1">
      <c r="A98" s="120" t="s">
        <v>264</v>
      </c>
      <c r="B98" s="121" t="s">
        <v>265</v>
      </c>
      <c r="C98" s="121" t="s">
        <v>59</v>
      </c>
      <c r="D98" s="121" t="s">
        <v>266</v>
      </c>
      <c r="E98" s="122" t="s">
        <v>68</v>
      </c>
      <c r="F98" s="123">
        <v>1</v>
      </c>
      <c r="G98" s="124">
        <v>78.37</v>
      </c>
      <c r="H98" s="124">
        <v>92.93</v>
      </c>
      <c r="I98" s="124">
        <f t="shared" si="2"/>
        <v>92.93</v>
      </c>
      <c r="J98" s="125"/>
    </row>
    <row r="99" spans="1:10" ht="39" customHeight="1">
      <c r="A99" s="120" t="s">
        <v>267</v>
      </c>
      <c r="B99" s="121" t="s">
        <v>268</v>
      </c>
      <c r="C99" s="121" t="s">
        <v>22</v>
      </c>
      <c r="D99" s="121" t="s">
        <v>269</v>
      </c>
      <c r="E99" s="122" t="s">
        <v>68</v>
      </c>
      <c r="F99" s="123">
        <v>7</v>
      </c>
      <c r="G99" s="124">
        <v>2578.08</v>
      </c>
      <c r="H99" s="124">
        <v>3057.08</v>
      </c>
      <c r="I99" s="124">
        <f t="shared" si="2"/>
        <v>21399.56</v>
      </c>
      <c r="J99" s="125"/>
    </row>
    <row r="100" spans="1:10" ht="24" customHeight="1">
      <c r="A100" s="113" t="s">
        <v>270</v>
      </c>
      <c r="B100" s="114" t="s">
        <v>17</v>
      </c>
      <c r="C100" s="114"/>
      <c r="D100" s="114" t="s">
        <v>271</v>
      </c>
      <c r="E100" s="115"/>
      <c r="F100" s="116"/>
      <c r="G100" s="117" t="s">
        <v>19</v>
      </c>
      <c r="H100" s="118"/>
      <c r="I100" s="118">
        <f>SUM(I101:I134)</f>
        <v>63054.14</v>
      </c>
      <c r="J100" s="119">
        <f>I100/$H$141</f>
        <v>0.11574445441949485</v>
      </c>
    </row>
    <row r="101" spans="1:10" ht="39" customHeight="1">
      <c r="A101" s="120" t="s">
        <v>272</v>
      </c>
      <c r="B101" s="121" t="s">
        <v>273</v>
      </c>
      <c r="C101" s="121" t="s">
        <v>22</v>
      </c>
      <c r="D101" s="121" t="s">
        <v>274</v>
      </c>
      <c r="E101" s="122" t="s">
        <v>68</v>
      </c>
      <c r="F101" s="123">
        <v>10</v>
      </c>
      <c r="G101" s="124">
        <v>291.33999999999997</v>
      </c>
      <c r="H101" s="124">
        <v>345.47</v>
      </c>
      <c r="I101" s="124">
        <f t="shared" ref="I101:I134" si="3">TRUNC(H101*F101,2)</f>
        <v>3454.7</v>
      </c>
      <c r="J101" s="125"/>
    </row>
    <row r="102" spans="1:10" ht="39" customHeight="1">
      <c r="A102" s="120" t="s">
        <v>275</v>
      </c>
      <c r="B102" s="121" t="s">
        <v>276</v>
      </c>
      <c r="C102" s="121" t="s">
        <v>22</v>
      </c>
      <c r="D102" s="121" t="s">
        <v>277</v>
      </c>
      <c r="E102" s="122" t="s">
        <v>68</v>
      </c>
      <c r="F102" s="123">
        <v>2</v>
      </c>
      <c r="G102" s="124">
        <v>11.92</v>
      </c>
      <c r="H102" s="124">
        <v>14.13</v>
      </c>
      <c r="I102" s="124">
        <f t="shared" si="3"/>
        <v>28.26</v>
      </c>
      <c r="J102" s="125"/>
    </row>
    <row r="103" spans="1:10" ht="39" customHeight="1">
      <c r="A103" s="120" t="s">
        <v>278</v>
      </c>
      <c r="B103" s="121" t="s">
        <v>279</v>
      </c>
      <c r="C103" s="121" t="s">
        <v>22</v>
      </c>
      <c r="D103" s="121" t="s">
        <v>280</v>
      </c>
      <c r="E103" s="122" t="s">
        <v>68</v>
      </c>
      <c r="F103" s="123">
        <v>4</v>
      </c>
      <c r="G103" s="124">
        <v>18.579999999999998</v>
      </c>
      <c r="H103" s="124">
        <v>22.03</v>
      </c>
      <c r="I103" s="124">
        <f t="shared" si="3"/>
        <v>88.12</v>
      </c>
      <c r="J103" s="125"/>
    </row>
    <row r="104" spans="1:10" ht="39" customHeight="1">
      <c r="A104" s="120" t="s">
        <v>281</v>
      </c>
      <c r="B104" s="121" t="s">
        <v>282</v>
      </c>
      <c r="C104" s="121" t="s">
        <v>22</v>
      </c>
      <c r="D104" s="121" t="s">
        <v>283</v>
      </c>
      <c r="E104" s="122" t="s">
        <v>68</v>
      </c>
      <c r="F104" s="123">
        <v>1</v>
      </c>
      <c r="G104" s="124">
        <v>10.49</v>
      </c>
      <c r="H104" s="124">
        <v>12.43</v>
      </c>
      <c r="I104" s="124">
        <f t="shared" si="3"/>
        <v>12.43</v>
      </c>
      <c r="J104" s="125"/>
    </row>
    <row r="105" spans="1:10" ht="39" customHeight="1">
      <c r="A105" s="120" t="s">
        <v>284</v>
      </c>
      <c r="B105" s="121" t="s">
        <v>285</v>
      </c>
      <c r="C105" s="121" t="s">
        <v>22</v>
      </c>
      <c r="D105" s="121" t="s">
        <v>286</v>
      </c>
      <c r="E105" s="122" t="s">
        <v>68</v>
      </c>
      <c r="F105" s="123">
        <v>4</v>
      </c>
      <c r="G105" s="124">
        <v>10.27</v>
      </c>
      <c r="H105" s="124">
        <v>12.17</v>
      </c>
      <c r="I105" s="124">
        <f t="shared" si="3"/>
        <v>48.68</v>
      </c>
      <c r="J105" s="125"/>
    </row>
    <row r="106" spans="1:10" ht="26.1" customHeight="1">
      <c r="A106" s="120" t="s">
        <v>287</v>
      </c>
      <c r="B106" s="121" t="s">
        <v>288</v>
      </c>
      <c r="C106" s="121" t="s">
        <v>289</v>
      </c>
      <c r="D106" s="121" t="s">
        <v>290</v>
      </c>
      <c r="E106" s="122" t="s">
        <v>291</v>
      </c>
      <c r="F106" s="123">
        <v>2</v>
      </c>
      <c r="G106" s="124">
        <v>11.97</v>
      </c>
      <c r="H106" s="124">
        <v>14.19</v>
      </c>
      <c r="I106" s="124">
        <f t="shared" si="3"/>
        <v>28.38</v>
      </c>
      <c r="J106" s="125"/>
    </row>
    <row r="107" spans="1:10" ht="39" customHeight="1">
      <c r="A107" s="120" t="s">
        <v>292</v>
      </c>
      <c r="B107" s="121" t="s">
        <v>293</v>
      </c>
      <c r="C107" s="121" t="s">
        <v>22</v>
      </c>
      <c r="D107" s="121" t="s">
        <v>294</v>
      </c>
      <c r="E107" s="122" t="s">
        <v>68</v>
      </c>
      <c r="F107" s="123">
        <v>1</v>
      </c>
      <c r="G107" s="124">
        <v>18.37</v>
      </c>
      <c r="H107" s="124">
        <v>21.78</v>
      </c>
      <c r="I107" s="124">
        <f t="shared" si="3"/>
        <v>21.78</v>
      </c>
      <c r="J107" s="125"/>
    </row>
    <row r="108" spans="1:10" ht="26.1" customHeight="1">
      <c r="A108" s="120" t="s">
        <v>295</v>
      </c>
      <c r="B108" s="121" t="s">
        <v>296</v>
      </c>
      <c r="C108" s="121" t="s">
        <v>59</v>
      </c>
      <c r="D108" s="121" t="s">
        <v>297</v>
      </c>
      <c r="E108" s="122" t="s">
        <v>68</v>
      </c>
      <c r="F108" s="123">
        <v>1</v>
      </c>
      <c r="G108" s="124">
        <v>198.48</v>
      </c>
      <c r="H108" s="124">
        <v>235.35</v>
      </c>
      <c r="I108" s="124">
        <f t="shared" si="3"/>
        <v>235.35</v>
      </c>
      <c r="J108" s="125"/>
    </row>
    <row r="109" spans="1:10" ht="26.1" customHeight="1">
      <c r="A109" s="120" t="s">
        <v>298</v>
      </c>
      <c r="B109" s="121" t="s">
        <v>299</v>
      </c>
      <c r="C109" s="121" t="s">
        <v>59</v>
      </c>
      <c r="D109" s="121" t="s">
        <v>300</v>
      </c>
      <c r="E109" s="122" t="s">
        <v>68</v>
      </c>
      <c r="F109" s="123">
        <v>1</v>
      </c>
      <c r="G109" s="124">
        <v>34.880000000000003</v>
      </c>
      <c r="H109" s="124">
        <v>41.36</v>
      </c>
      <c r="I109" s="124">
        <f t="shared" si="3"/>
        <v>41.36</v>
      </c>
      <c r="J109" s="125"/>
    </row>
    <row r="110" spans="1:10" ht="26.1" customHeight="1">
      <c r="A110" s="120" t="s">
        <v>301</v>
      </c>
      <c r="B110" s="121" t="s">
        <v>302</v>
      </c>
      <c r="C110" s="121" t="s">
        <v>59</v>
      </c>
      <c r="D110" s="121" t="s">
        <v>303</v>
      </c>
      <c r="E110" s="122" t="s">
        <v>68</v>
      </c>
      <c r="F110" s="123">
        <v>1</v>
      </c>
      <c r="G110" s="124">
        <v>25.93</v>
      </c>
      <c r="H110" s="124">
        <v>30.74</v>
      </c>
      <c r="I110" s="124">
        <f t="shared" si="3"/>
        <v>30.74</v>
      </c>
      <c r="J110" s="125"/>
    </row>
    <row r="111" spans="1:10" ht="24" customHeight="1">
      <c r="A111" s="120" t="s">
        <v>304</v>
      </c>
      <c r="B111" s="121" t="s">
        <v>305</v>
      </c>
      <c r="C111" s="121" t="s">
        <v>59</v>
      </c>
      <c r="D111" s="121" t="s">
        <v>306</v>
      </c>
      <c r="E111" s="122" t="s">
        <v>68</v>
      </c>
      <c r="F111" s="123">
        <v>1</v>
      </c>
      <c r="G111" s="124">
        <v>16.77</v>
      </c>
      <c r="H111" s="124">
        <v>19.88</v>
      </c>
      <c r="I111" s="124">
        <f t="shared" si="3"/>
        <v>19.88</v>
      </c>
      <c r="J111" s="125"/>
    </row>
    <row r="112" spans="1:10" ht="24" customHeight="1">
      <c r="A112" s="120" t="s">
        <v>307</v>
      </c>
      <c r="B112" s="121" t="s">
        <v>308</v>
      </c>
      <c r="C112" s="121" t="s">
        <v>59</v>
      </c>
      <c r="D112" s="121" t="s">
        <v>309</v>
      </c>
      <c r="E112" s="122" t="s">
        <v>68</v>
      </c>
      <c r="F112" s="123">
        <v>9</v>
      </c>
      <c r="G112" s="124">
        <v>164.02</v>
      </c>
      <c r="H112" s="124">
        <v>194.49</v>
      </c>
      <c r="I112" s="124">
        <f t="shared" si="3"/>
        <v>1750.41</v>
      </c>
      <c r="J112" s="125"/>
    </row>
    <row r="113" spans="1:10" ht="24" customHeight="1">
      <c r="A113" s="120" t="s">
        <v>310</v>
      </c>
      <c r="B113" s="121" t="s">
        <v>311</v>
      </c>
      <c r="C113" s="121" t="s">
        <v>59</v>
      </c>
      <c r="D113" s="121" t="s">
        <v>312</v>
      </c>
      <c r="E113" s="122" t="s">
        <v>68</v>
      </c>
      <c r="F113" s="123">
        <v>3</v>
      </c>
      <c r="G113" s="124">
        <v>20.67</v>
      </c>
      <c r="H113" s="124">
        <v>24.51</v>
      </c>
      <c r="I113" s="124">
        <f t="shared" si="3"/>
        <v>73.53</v>
      </c>
      <c r="J113" s="125"/>
    </row>
    <row r="114" spans="1:10" ht="24" customHeight="1">
      <c r="A114" s="120" t="s">
        <v>313</v>
      </c>
      <c r="B114" s="121" t="s">
        <v>314</v>
      </c>
      <c r="C114" s="121" t="s">
        <v>59</v>
      </c>
      <c r="D114" s="121" t="s">
        <v>315</v>
      </c>
      <c r="E114" s="122" t="s">
        <v>68</v>
      </c>
      <c r="F114" s="123">
        <v>6</v>
      </c>
      <c r="G114" s="124">
        <v>30.3</v>
      </c>
      <c r="H114" s="124">
        <v>35.92</v>
      </c>
      <c r="I114" s="124">
        <f t="shared" si="3"/>
        <v>215.52</v>
      </c>
      <c r="J114" s="125"/>
    </row>
    <row r="115" spans="1:10" ht="39" customHeight="1">
      <c r="A115" s="120" t="s">
        <v>316</v>
      </c>
      <c r="B115" s="121" t="s">
        <v>317</v>
      </c>
      <c r="C115" s="121" t="s">
        <v>22</v>
      </c>
      <c r="D115" s="121" t="s">
        <v>318</v>
      </c>
      <c r="E115" s="122" t="s">
        <v>68</v>
      </c>
      <c r="F115" s="123">
        <v>1</v>
      </c>
      <c r="G115" s="124">
        <v>73.510000000000005</v>
      </c>
      <c r="H115" s="124">
        <v>87.16</v>
      </c>
      <c r="I115" s="124">
        <f t="shared" si="3"/>
        <v>87.16</v>
      </c>
      <c r="J115" s="125"/>
    </row>
    <row r="116" spans="1:10" ht="24" customHeight="1">
      <c r="A116" s="120" t="s">
        <v>319</v>
      </c>
      <c r="B116" s="121" t="s">
        <v>320</v>
      </c>
      <c r="C116" s="121" t="s">
        <v>59</v>
      </c>
      <c r="D116" s="121" t="s">
        <v>321</v>
      </c>
      <c r="E116" s="122" t="s">
        <v>68</v>
      </c>
      <c r="F116" s="123">
        <v>1</v>
      </c>
      <c r="G116" s="124">
        <v>63.94</v>
      </c>
      <c r="H116" s="124">
        <v>75.819999999999993</v>
      </c>
      <c r="I116" s="124">
        <f t="shared" si="3"/>
        <v>75.819999999999993</v>
      </c>
      <c r="J116" s="125"/>
    </row>
    <row r="117" spans="1:10" ht="26.1" customHeight="1">
      <c r="A117" s="120" t="s">
        <v>322</v>
      </c>
      <c r="B117" s="121" t="s">
        <v>323</v>
      </c>
      <c r="C117" s="121" t="s">
        <v>22</v>
      </c>
      <c r="D117" s="121" t="s">
        <v>324</v>
      </c>
      <c r="E117" s="122" t="s">
        <v>68</v>
      </c>
      <c r="F117" s="123">
        <v>1</v>
      </c>
      <c r="G117" s="124">
        <v>12.29</v>
      </c>
      <c r="H117" s="124">
        <v>14.57</v>
      </c>
      <c r="I117" s="124">
        <f t="shared" si="3"/>
        <v>14.57</v>
      </c>
      <c r="J117" s="125"/>
    </row>
    <row r="118" spans="1:10" ht="26.1" customHeight="1">
      <c r="A118" s="120" t="s">
        <v>325</v>
      </c>
      <c r="B118" s="121" t="s">
        <v>326</v>
      </c>
      <c r="C118" s="121" t="s">
        <v>22</v>
      </c>
      <c r="D118" s="121" t="s">
        <v>327</v>
      </c>
      <c r="E118" s="122" t="s">
        <v>68</v>
      </c>
      <c r="F118" s="123">
        <v>2</v>
      </c>
      <c r="G118" s="124">
        <v>19.75</v>
      </c>
      <c r="H118" s="124">
        <v>23.41</v>
      </c>
      <c r="I118" s="124">
        <f t="shared" si="3"/>
        <v>46.82</v>
      </c>
      <c r="J118" s="125"/>
    </row>
    <row r="119" spans="1:10" ht="51.95" customHeight="1">
      <c r="A119" s="120" t="s">
        <v>328</v>
      </c>
      <c r="B119" s="121" t="s">
        <v>329</v>
      </c>
      <c r="C119" s="121" t="s">
        <v>22</v>
      </c>
      <c r="D119" s="121" t="s">
        <v>330</v>
      </c>
      <c r="E119" s="122" t="s">
        <v>68</v>
      </c>
      <c r="F119" s="123">
        <v>42</v>
      </c>
      <c r="G119" s="124">
        <v>36.26</v>
      </c>
      <c r="H119" s="124">
        <v>42.99</v>
      </c>
      <c r="I119" s="124">
        <f t="shared" si="3"/>
        <v>1805.58</v>
      </c>
      <c r="J119" s="125"/>
    </row>
    <row r="120" spans="1:10" ht="24" customHeight="1">
      <c r="A120" s="120" t="s">
        <v>331</v>
      </c>
      <c r="B120" s="121" t="s">
        <v>332</v>
      </c>
      <c r="C120" s="121" t="s">
        <v>59</v>
      </c>
      <c r="D120" s="121" t="s">
        <v>333</v>
      </c>
      <c r="E120" s="122" t="s">
        <v>68</v>
      </c>
      <c r="F120" s="123">
        <v>8</v>
      </c>
      <c r="G120" s="124">
        <v>44.1</v>
      </c>
      <c r="H120" s="124">
        <v>52.29</v>
      </c>
      <c r="I120" s="124">
        <f t="shared" si="3"/>
        <v>418.32</v>
      </c>
      <c r="J120" s="125"/>
    </row>
    <row r="121" spans="1:10" ht="24" customHeight="1">
      <c r="A121" s="120" t="s">
        <v>334</v>
      </c>
      <c r="B121" s="121" t="s">
        <v>335</v>
      </c>
      <c r="C121" s="121" t="s">
        <v>59</v>
      </c>
      <c r="D121" s="121" t="s">
        <v>336</v>
      </c>
      <c r="E121" s="122" t="s">
        <v>68</v>
      </c>
      <c r="F121" s="123">
        <v>1</v>
      </c>
      <c r="G121" s="124">
        <v>26.53</v>
      </c>
      <c r="H121" s="124">
        <v>31.45</v>
      </c>
      <c r="I121" s="124">
        <f t="shared" si="3"/>
        <v>31.45</v>
      </c>
      <c r="J121" s="125"/>
    </row>
    <row r="122" spans="1:10" ht="26.1" customHeight="1">
      <c r="A122" s="120" t="s">
        <v>337</v>
      </c>
      <c r="B122" s="121" t="s">
        <v>338</v>
      </c>
      <c r="C122" s="121" t="s">
        <v>22</v>
      </c>
      <c r="D122" s="121" t="s">
        <v>339</v>
      </c>
      <c r="E122" s="122" t="s">
        <v>68</v>
      </c>
      <c r="F122" s="123">
        <v>4</v>
      </c>
      <c r="G122" s="124">
        <v>67.180000000000007</v>
      </c>
      <c r="H122" s="124">
        <v>79.66</v>
      </c>
      <c r="I122" s="124">
        <f t="shared" si="3"/>
        <v>318.64</v>
      </c>
      <c r="J122" s="125"/>
    </row>
    <row r="123" spans="1:10" ht="26.1" customHeight="1">
      <c r="A123" s="120" t="s">
        <v>340</v>
      </c>
      <c r="B123" s="121" t="s">
        <v>341</v>
      </c>
      <c r="C123" s="121" t="s">
        <v>22</v>
      </c>
      <c r="D123" s="121" t="s">
        <v>342</v>
      </c>
      <c r="E123" s="122" t="s">
        <v>68</v>
      </c>
      <c r="F123" s="123">
        <v>1</v>
      </c>
      <c r="G123" s="124">
        <v>50.17</v>
      </c>
      <c r="H123" s="124">
        <v>59.49</v>
      </c>
      <c r="I123" s="124">
        <f t="shared" si="3"/>
        <v>59.49</v>
      </c>
      <c r="J123" s="125"/>
    </row>
    <row r="124" spans="1:10" ht="26.1" customHeight="1">
      <c r="A124" s="120" t="s">
        <v>343</v>
      </c>
      <c r="B124" s="121" t="s">
        <v>344</v>
      </c>
      <c r="C124" s="121" t="s">
        <v>22</v>
      </c>
      <c r="D124" s="121" t="s">
        <v>345</v>
      </c>
      <c r="E124" s="122" t="s">
        <v>68</v>
      </c>
      <c r="F124" s="123">
        <v>1</v>
      </c>
      <c r="G124" s="124">
        <v>73.34</v>
      </c>
      <c r="H124" s="124">
        <v>86.96</v>
      </c>
      <c r="I124" s="124">
        <f t="shared" si="3"/>
        <v>86.96</v>
      </c>
      <c r="J124" s="125"/>
    </row>
    <row r="125" spans="1:10" ht="26.1" customHeight="1">
      <c r="A125" s="120" t="s">
        <v>346</v>
      </c>
      <c r="B125" s="121" t="s">
        <v>347</v>
      </c>
      <c r="C125" s="121" t="s">
        <v>22</v>
      </c>
      <c r="D125" s="121" t="s">
        <v>348</v>
      </c>
      <c r="E125" s="122" t="s">
        <v>68</v>
      </c>
      <c r="F125" s="123">
        <v>5</v>
      </c>
      <c r="G125" s="124">
        <v>826.64</v>
      </c>
      <c r="H125" s="124">
        <v>980.22</v>
      </c>
      <c r="I125" s="124">
        <f t="shared" si="3"/>
        <v>4901.1000000000004</v>
      </c>
      <c r="J125" s="125"/>
    </row>
    <row r="126" spans="1:10" ht="39" customHeight="1">
      <c r="A126" s="120" t="s">
        <v>349</v>
      </c>
      <c r="B126" s="121" t="s">
        <v>350</v>
      </c>
      <c r="C126" s="121" t="s">
        <v>22</v>
      </c>
      <c r="D126" s="121" t="s">
        <v>351</v>
      </c>
      <c r="E126" s="122" t="s">
        <v>68</v>
      </c>
      <c r="F126" s="123">
        <v>1</v>
      </c>
      <c r="G126" s="124">
        <v>194.06</v>
      </c>
      <c r="H126" s="124">
        <v>230.11</v>
      </c>
      <c r="I126" s="124">
        <f t="shared" si="3"/>
        <v>230.11</v>
      </c>
      <c r="J126" s="125"/>
    </row>
    <row r="127" spans="1:10" ht="39" customHeight="1">
      <c r="A127" s="120" t="s">
        <v>352</v>
      </c>
      <c r="B127" s="121" t="s">
        <v>353</v>
      </c>
      <c r="C127" s="121" t="s">
        <v>22</v>
      </c>
      <c r="D127" s="121" t="s">
        <v>354</v>
      </c>
      <c r="E127" s="122" t="s">
        <v>68</v>
      </c>
      <c r="F127" s="123">
        <v>2</v>
      </c>
      <c r="G127" s="124">
        <v>154.88999999999999</v>
      </c>
      <c r="H127" s="124">
        <v>183.66</v>
      </c>
      <c r="I127" s="124">
        <f t="shared" si="3"/>
        <v>367.32</v>
      </c>
      <c r="J127" s="125"/>
    </row>
    <row r="128" spans="1:10" ht="39" customHeight="1">
      <c r="A128" s="120" t="s">
        <v>355</v>
      </c>
      <c r="B128" s="121" t="s">
        <v>356</v>
      </c>
      <c r="C128" s="121" t="s">
        <v>22</v>
      </c>
      <c r="D128" s="121" t="s">
        <v>357</v>
      </c>
      <c r="E128" s="122" t="s">
        <v>68</v>
      </c>
      <c r="F128" s="123">
        <v>2</v>
      </c>
      <c r="G128" s="124">
        <v>155.72</v>
      </c>
      <c r="H128" s="124">
        <v>184.65</v>
      </c>
      <c r="I128" s="124">
        <f t="shared" si="3"/>
        <v>369.3</v>
      </c>
      <c r="J128" s="125"/>
    </row>
    <row r="129" spans="1:13" ht="39" customHeight="1">
      <c r="A129" s="120" t="s">
        <v>358</v>
      </c>
      <c r="B129" s="121" t="s">
        <v>359</v>
      </c>
      <c r="C129" s="121" t="s">
        <v>22</v>
      </c>
      <c r="D129" s="121" t="s">
        <v>360</v>
      </c>
      <c r="E129" s="122" t="s">
        <v>68</v>
      </c>
      <c r="F129" s="123">
        <v>4</v>
      </c>
      <c r="G129" s="124">
        <v>1066.03</v>
      </c>
      <c r="H129" s="124">
        <v>1264.0899999999999</v>
      </c>
      <c r="I129" s="124">
        <f t="shared" si="3"/>
        <v>5056.3599999999997</v>
      </c>
      <c r="J129" s="125"/>
    </row>
    <row r="130" spans="1:13" ht="26.1" customHeight="1">
      <c r="A130" s="120" t="s">
        <v>361</v>
      </c>
      <c r="B130" s="121" t="s">
        <v>362</v>
      </c>
      <c r="C130" s="121" t="s">
        <v>22</v>
      </c>
      <c r="D130" s="121" t="s">
        <v>363</v>
      </c>
      <c r="E130" s="122" t="s">
        <v>53</v>
      </c>
      <c r="F130" s="123">
        <v>1.92</v>
      </c>
      <c r="G130" s="124">
        <v>10.78</v>
      </c>
      <c r="H130" s="124">
        <v>12.78</v>
      </c>
      <c r="I130" s="124">
        <f t="shared" si="3"/>
        <v>24.53</v>
      </c>
      <c r="J130" s="125"/>
    </row>
    <row r="131" spans="1:13" ht="26.1" customHeight="1">
      <c r="A131" s="120" t="s">
        <v>364</v>
      </c>
      <c r="B131" s="121" t="s">
        <v>365</v>
      </c>
      <c r="C131" s="121" t="s">
        <v>22</v>
      </c>
      <c r="D131" s="121" t="s">
        <v>366</v>
      </c>
      <c r="E131" s="122" t="s">
        <v>53</v>
      </c>
      <c r="F131" s="123">
        <v>8.0299999999999994</v>
      </c>
      <c r="G131" s="124">
        <v>16.47</v>
      </c>
      <c r="H131" s="124">
        <v>19.53</v>
      </c>
      <c r="I131" s="124">
        <f t="shared" si="3"/>
        <v>156.82</v>
      </c>
      <c r="J131" s="125"/>
    </row>
    <row r="132" spans="1:13" ht="26.1" customHeight="1">
      <c r="A132" s="120" t="s">
        <v>367</v>
      </c>
      <c r="B132" s="121" t="s">
        <v>368</v>
      </c>
      <c r="C132" s="121" t="s">
        <v>22</v>
      </c>
      <c r="D132" s="121" t="s">
        <v>369</v>
      </c>
      <c r="E132" s="122" t="s">
        <v>53</v>
      </c>
      <c r="F132" s="123">
        <v>1.58</v>
      </c>
      <c r="G132" s="124">
        <v>18.22</v>
      </c>
      <c r="H132" s="124">
        <v>21.6</v>
      </c>
      <c r="I132" s="124">
        <f t="shared" si="3"/>
        <v>34.119999999999997</v>
      </c>
      <c r="J132" s="125"/>
    </row>
    <row r="133" spans="1:13" ht="26.1" customHeight="1">
      <c r="A133" s="120" t="s">
        <v>370</v>
      </c>
      <c r="B133" s="121" t="s">
        <v>371</v>
      </c>
      <c r="C133" s="121" t="s">
        <v>22</v>
      </c>
      <c r="D133" s="121" t="s">
        <v>372</v>
      </c>
      <c r="E133" s="122" t="s">
        <v>53</v>
      </c>
      <c r="F133" s="123">
        <v>0.66</v>
      </c>
      <c r="G133" s="124">
        <v>47.34</v>
      </c>
      <c r="H133" s="124">
        <v>56.13</v>
      </c>
      <c r="I133" s="124">
        <f t="shared" si="3"/>
        <v>37.04</v>
      </c>
      <c r="J133" s="125"/>
    </row>
    <row r="134" spans="1:13" ht="39" customHeight="1">
      <c r="A134" s="120" t="s">
        <v>373</v>
      </c>
      <c r="B134" s="121" t="s">
        <v>374</v>
      </c>
      <c r="C134" s="121" t="s">
        <v>22</v>
      </c>
      <c r="D134" s="121" t="s">
        <v>375</v>
      </c>
      <c r="E134" s="122" t="s">
        <v>53</v>
      </c>
      <c r="F134" s="123">
        <v>296.70999999999998</v>
      </c>
      <c r="G134" s="124">
        <v>121.89</v>
      </c>
      <c r="H134" s="124">
        <v>144.53</v>
      </c>
      <c r="I134" s="124">
        <f t="shared" si="3"/>
        <v>42883.49</v>
      </c>
      <c r="J134" s="125"/>
      <c r="K134" s="172"/>
    </row>
    <row r="135" spans="1:13" ht="24" customHeight="1">
      <c r="A135" s="113" t="s">
        <v>376</v>
      </c>
      <c r="B135" s="114" t="s">
        <v>17</v>
      </c>
      <c r="C135" s="114"/>
      <c r="D135" s="114" t="s">
        <v>377</v>
      </c>
      <c r="E135" s="115"/>
      <c r="F135" s="116"/>
      <c r="G135" s="117" t="s">
        <v>19</v>
      </c>
      <c r="H135" s="118"/>
      <c r="I135" s="118">
        <f>SUM(I136:I137)</f>
        <v>18727.02</v>
      </c>
      <c r="J135" s="119">
        <f>I135/$H$141</f>
        <v>3.4375993595392285E-2</v>
      </c>
    </row>
    <row r="136" spans="1:13" ht="26.1" customHeight="1">
      <c r="A136" s="120" t="s">
        <v>378</v>
      </c>
      <c r="B136" s="121" t="s">
        <v>379</v>
      </c>
      <c r="C136" s="121" t="s">
        <v>22</v>
      </c>
      <c r="D136" s="121" t="s">
        <v>380</v>
      </c>
      <c r="E136" s="122" t="s">
        <v>33</v>
      </c>
      <c r="F136" s="123">
        <v>339.13</v>
      </c>
      <c r="G136" s="124">
        <v>3.06</v>
      </c>
      <c r="H136" s="124">
        <v>3.62</v>
      </c>
      <c r="I136" s="124">
        <f t="shared" ref="I136:I137" si="4">TRUNC(H136*F136,2)</f>
        <v>1227.6500000000001</v>
      </c>
      <c r="J136" s="125"/>
    </row>
    <row r="137" spans="1:13" ht="24" customHeight="1" thickBot="1">
      <c r="A137" s="126" t="s">
        <v>381</v>
      </c>
      <c r="B137" s="96" t="s">
        <v>382</v>
      </c>
      <c r="C137" s="96" t="s">
        <v>59</v>
      </c>
      <c r="D137" s="96" t="s">
        <v>383</v>
      </c>
      <c r="E137" s="97" t="s">
        <v>33</v>
      </c>
      <c r="F137" s="123">
        <v>1041.01</v>
      </c>
      <c r="G137" s="98">
        <v>14.18</v>
      </c>
      <c r="H137" s="98">
        <v>16.809999999999999</v>
      </c>
      <c r="I137" s="124">
        <f t="shared" si="4"/>
        <v>17499.37</v>
      </c>
      <c r="J137" s="127"/>
      <c r="K137" s="172"/>
      <c r="L137" s="172"/>
      <c r="M137" s="172"/>
    </row>
    <row r="138" spans="1:13">
      <c r="A138" s="99"/>
      <c r="B138" s="100"/>
      <c r="C138" s="100"/>
      <c r="D138" s="100"/>
      <c r="E138" s="100"/>
      <c r="F138" s="101"/>
      <c r="G138" s="100"/>
      <c r="H138" s="100"/>
      <c r="I138" s="100"/>
      <c r="J138" s="102"/>
    </row>
    <row r="139" spans="1:13" ht="14.25" customHeight="1">
      <c r="A139" s="257" t="s">
        <v>518</v>
      </c>
      <c r="B139" s="258"/>
      <c r="C139" s="258"/>
      <c r="D139" s="258"/>
      <c r="E139" s="258"/>
      <c r="F139" s="264"/>
      <c r="G139" s="265"/>
      <c r="H139" s="266"/>
      <c r="I139" s="265"/>
      <c r="J139" s="267"/>
    </row>
    <row r="140" spans="1:13">
      <c r="A140" s="257"/>
      <c r="B140" s="258"/>
      <c r="C140" s="258"/>
      <c r="D140" s="258"/>
      <c r="E140" s="258"/>
      <c r="F140" s="264"/>
      <c r="G140" s="265"/>
      <c r="H140" s="266"/>
      <c r="I140" s="265"/>
      <c r="J140" s="267"/>
    </row>
    <row r="141" spans="1:13" ht="15" thickBot="1">
      <c r="A141" s="259"/>
      <c r="B141" s="260"/>
      <c r="C141" s="260"/>
      <c r="D141" s="260"/>
      <c r="E141" s="260"/>
      <c r="F141" s="252" t="s">
        <v>384</v>
      </c>
      <c r="G141" s="253"/>
      <c r="H141" s="254">
        <f>I135+I100+I76+I70+I61+I67+I56+I42+I31+I21+I8+I5</f>
        <v>544770.29</v>
      </c>
      <c r="I141" s="255"/>
      <c r="J141" s="256"/>
    </row>
    <row r="142" spans="1:13" ht="69.95" customHeight="1">
      <c r="A142" s="171"/>
      <c r="F142"/>
    </row>
    <row r="143" spans="1:13">
      <c r="J143" s="172"/>
    </row>
  </sheetData>
  <autoFilter ref="A4:J137" xr:uid="{F4299BB8-575A-481D-8850-3884B8D661E5}"/>
  <mergeCells count="14">
    <mergeCell ref="E1:F1"/>
    <mergeCell ref="G1:H1"/>
    <mergeCell ref="I1:J1"/>
    <mergeCell ref="E2:F2"/>
    <mergeCell ref="G2:H2"/>
    <mergeCell ref="I2:J2"/>
    <mergeCell ref="F141:G141"/>
    <mergeCell ref="H141:J141"/>
    <mergeCell ref="A139:E141"/>
    <mergeCell ref="A3:J3"/>
    <mergeCell ref="F139:G139"/>
    <mergeCell ref="H139:J139"/>
    <mergeCell ref="F140:G140"/>
    <mergeCell ref="H140:J140"/>
  </mergeCells>
  <pageMargins left="0.51181102362204722" right="0.51181102362204722" top="0.39370078740157483" bottom="0.98425196850393704" header="0.51181102362204722" footer="0.51181102362204722"/>
  <pageSetup paperSize="9" scale="75" fitToHeight="0" orientation="landscape" r:id="rId1"/>
  <headerFooter>
    <oddHeader>&amp;L &amp;C &amp;R</oddHeader>
    <oddFooter>Página &amp;P de &amp;N</oddFooter>
  </headerFooter>
  <rowBreaks count="1" manualBreakCount="1">
    <brk id="12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58516-8BF6-4EFB-82BD-85E79EB81AC6}">
  <sheetPr>
    <pageSetUpPr fitToPage="1"/>
  </sheetPr>
  <dimension ref="A1:R84"/>
  <sheetViews>
    <sheetView showWhiteSpace="0" topLeftCell="E1" zoomScaleNormal="100" workbookViewId="0">
      <selection activeCell="B13" sqref="B13:L13"/>
    </sheetView>
  </sheetViews>
  <sheetFormatPr defaultRowHeight="14.25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7" width="10" bestFit="1" customWidth="1"/>
    <col min="8" max="8" width="11.625" customWidth="1"/>
    <col min="9" max="11" width="10" bestFit="1" customWidth="1"/>
    <col min="12" max="12" width="13.5" bestFit="1" customWidth="1"/>
    <col min="17" max="17" width="20.625" style="169" customWidth="1"/>
    <col min="18" max="18" width="19.375" style="169" customWidth="1"/>
    <col min="19" max="20" width="12.625" customWidth="1"/>
  </cols>
  <sheetData>
    <row r="1" spans="1:18" ht="15">
      <c r="A1" s="6"/>
      <c r="B1" s="6"/>
      <c r="C1" s="6"/>
      <c r="D1" s="6" t="s">
        <v>0</v>
      </c>
      <c r="E1" s="6" t="s">
        <v>1</v>
      </c>
      <c r="F1" s="278" t="s">
        <v>2</v>
      </c>
      <c r="G1" s="278"/>
      <c r="H1" s="278"/>
      <c r="I1" s="278" t="s">
        <v>3</v>
      </c>
      <c r="J1" s="278"/>
      <c r="K1" s="278"/>
      <c r="L1" s="278"/>
      <c r="Q1"/>
      <c r="R1"/>
    </row>
    <row r="2" spans="1:18" ht="80.099999999999994" customHeight="1">
      <c r="A2" s="5"/>
      <c r="B2" s="5"/>
      <c r="C2" s="5"/>
      <c r="D2" s="5" t="s">
        <v>506</v>
      </c>
      <c r="E2" s="5" t="s">
        <v>582</v>
      </c>
      <c r="F2" s="279" t="s">
        <v>4</v>
      </c>
      <c r="G2" s="279"/>
      <c r="H2" s="279"/>
      <c r="I2" s="279" t="s">
        <v>5</v>
      </c>
      <c r="J2" s="279"/>
      <c r="K2" s="279"/>
      <c r="L2" s="279"/>
      <c r="Q2"/>
      <c r="R2"/>
    </row>
    <row r="3" spans="1:18" ht="15">
      <c r="A3" s="280" t="s">
        <v>419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Q3"/>
      <c r="R3"/>
    </row>
    <row r="4" spans="1:18" ht="24" customHeight="1">
      <c r="A4" s="4" t="s">
        <v>418</v>
      </c>
      <c r="B4" s="276" t="s">
        <v>417</v>
      </c>
      <c r="C4" s="276"/>
      <c r="D4" s="276"/>
      <c r="E4" s="276"/>
      <c r="F4" s="276"/>
      <c r="G4" s="276"/>
      <c r="H4" s="276"/>
      <c r="I4" s="276"/>
      <c r="J4" s="276"/>
      <c r="K4" s="276"/>
      <c r="L4" s="275"/>
      <c r="Q4"/>
      <c r="R4"/>
    </row>
    <row r="5" spans="1:18" ht="24" customHeight="1">
      <c r="A5" s="3">
        <v>1</v>
      </c>
      <c r="B5" s="274" t="s">
        <v>416</v>
      </c>
      <c r="C5" s="274"/>
      <c r="D5" s="274"/>
      <c r="E5" s="274"/>
      <c r="F5" s="274"/>
      <c r="G5" s="274"/>
      <c r="H5" s="274"/>
      <c r="I5" s="274"/>
      <c r="J5" s="274"/>
      <c r="K5" s="274"/>
      <c r="L5" s="2" t="s">
        <v>394</v>
      </c>
      <c r="Q5"/>
      <c r="R5"/>
    </row>
    <row r="6" spans="1:18">
      <c r="A6" s="3"/>
      <c r="B6" s="273" t="s">
        <v>389</v>
      </c>
      <c r="C6" s="274"/>
      <c r="D6" s="274"/>
      <c r="E6" s="274"/>
      <c r="F6" s="274"/>
      <c r="G6" s="274"/>
      <c r="H6" s="274"/>
      <c r="I6" s="274"/>
      <c r="J6" s="274"/>
      <c r="K6" s="274"/>
      <c r="L6" s="1" t="s">
        <v>394</v>
      </c>
      <c r="Q6"/>
      <c r="R6"/>
    </row>
    <row r="7" spans="1:18" ht="24" customHeight="1">
      <c r="A7" s="4" t="s">
        <v>415</v>
      </c>
      <c r="B7" s="276" t="s">
        <v>414</v>
      </c>
      <c r="C7" s="276"/>
      <c r="D7" s="276"/>
      <c r="E7" s="276"/>
      <c r="F7" s="276"/>
      <c r="G7" s="276"/>
      <c r="H7" s="276"/>
      <c r="I7" s="276"/>
      <c r="J7" s="276"/>
      <c r="K7" s="276"/>
      <c r="L7" s="275"/>
      <c r="Q7"/>
      <c r="R7"/>
    </row>
    <row r="8" spans="1:18" ht="24" customHeight="1">
      <c r="A8" s="3">
        <v>1</v>
      </c>
      <c r="B8" s="274" t="s">
        <v>413</v>
      </c>
      <c r="C8" s="274"/>
      <c r="D8" s="274"/>
      <c r="E8" s="274"/>
      <c r="F8" s="274"/>
      <c r="G8" s="274"/>
      <c r="H8" s="274"/>
      <c r="I8" s="274"/>
      <c r="J8" s="274"/>
      <c r="K8" s="274"/>
      <c r="L8" s="2" t="s">
        <v>412</v>
      </c>
      <c r="Q8"/>
      <c r="R8"/>
    </row>
    <row r="9" spans="1:18">
      <c r="A9" s="3"/>
      <c r="B9" s="273" t="s">
        <v>389</v>
      </c>
      <c r="C9" s="274"/>
      <c r="D9" s="274"/>
      <c r="E9" s="274"/>
      <c r="F9" s="274"/>
      <c r="G9" s="274"/>
      <c r="H9" s="274"/>
      <c r="I9" s="274"/>
      <c r="J9" s="274"/>
      <c r="K9" s="274"/>
      <c r="L9" s="1" t="s">
        <v>412</v>
      </c>
      <c r="Q9"/>
      <c r="R9"/>
    </row>
    <row r="10" spans="1:18" ht="24" customHeight="1">
      <c r="A10" s="4" t="s">
        <v>411</v>
      </c>
      <c r="B10" s="276" t="s">
        <v>410</v>
      </c>
      <c r="C10" s="276"/>
      <c r="D10" s="276"/>
      <c r="E10" s="276"/>
      <c r="F10" s="276"/>
      <c r="G10" s="276"/>
      <c r="H10" s="276"/>
      <c r="I10" s="276"/>
      <c r="J10" s="276"/>
      <c r="K10" s="276"/>
      <c r="L10" s="275"/>
      <c r="Q10"/>
      <c r="R10"/>
    </row>
    <row r="11" spans="1:18" ht="24" customHeight="1">
      <c r="A11" s="3">
        <v>1</v>
      </c>
      <c r="B11" s="274" t="s">
        <v>409</v>
      </c>
      <c r="C11" s="274"/>
      <c r="D11" s="274"/>
      <c r="E11" s="274"/>
      <c r="F11" s="274"/>
      <c r="G11" s="274"/>
      <c r="H11" s="274"/>
      <c r="I11" s="274"/>
      <c r="J11" s="274"/>
      <c r="K11" s="274"/>
      <c r="L11" s="2" t="s">
        <v>408</v>
      </c>
      <c r="Q11"/>
      <c r="R11"/>
    </row>
    <row r="12" spans="1:18">
      <c r="A12" s="3"/>
      <c r="B12" s="273" t="s">
        <v>389</v>
      </c>
      <c r="C12" s="274"/>
      <c r="D12" s="274"/>
      <c r="E12" s="274"/>
      <c r="F12" s="274"/>
      <c r="G12" s="274"/>
      <c r="H12" s="274"/>
      <c r="I12" s="274"/>
      <c r="J12" s="274"/>
      <c r="K12" s="274"/>
      <c r="L12" s="1" t="s">
        <v>408</v>
      </c>
      <c r="Q12"/>
      <c r="R12"/>
    </row>
    <row r="13" spans="1:18" ht="24" customHeight="1">
      <c r="A13" s="4" t="s">
        <v>407</v>
      </c>
      <c r="B13" s="276" t="s">
        <v>406</v>
      </c>
      <c r="C13" s="276"/>
      <c r="D13" s="276"/>
      <c r="E13" s="276"/>
      <c r="F13" s="276"/>
      <c r="G13" s="276"/>
      <c r="H13" s="276"/>
      <c r="I13" s="276"/>
      <c r="J13" s="276"/>
      <c r="K13" s="276"/>
      <c r="L13" s="275"/>
      <c r="Q13"/>
      <c r="R13"/>
    </row>
    <row r="14" spans="1:18" ht="24" customHeight="1">
      <c r="A14" s="3">
        <v>1</v>
      </c>
      <c r="B14" s="274" t="s">
        <v>405</v>
      </c>
      <c r="C14" s="274"/>
      <c r="D14" s="274"/>
      <c r="E14" s="274"/>
      <c r="F14" s="274"/>
      <c r="G14" s="274"/>
      <c r="H14" s="274"/>
      <c r="I14" s="274"/>
      <c r="J14" s="274"/>
      <c r="K14" s="274"/>
      <c r="L14" s="2" t="s">
        <v>404</v>
      </c>
      <c r="Q14"/>
      <c r="R14"/>
    </row>
    <row r="15" spans="1:18">
      <c r="A15" s="3"/>
      <c r="B15" s="273" t="s">
        <v>389</v>
      </c>
      <c r="C15" s="274"/>
      <c r="D15" s="274"/>
      <c r="E15" s="274"/>
      <c r="F15" s="274"/>
      <c r="G15" s="274"/>
      <c r="H15" s="274"/>
      <c r="I15" s="274"/>
      <c r="J15" s="274"/>
      <c r="K15" s="274"/>
      <c r="L15" s="1" t="s">
        <v>404</v>
      </c>
      <c r="Q15"/>
      <c r="R15"/>
    </row>
    <row r="16" spans="1:18" ht="24" customHeight="1">
      <c r="A16" s="4" t="s">
        <v>403</v>
      </c>
      <c r="B16" s="276" t="s">
        <v>402</v>
      </c>
      <c r="C16" s="276"/>
      <c r="D16" s="276"/>
      <c r="E16" s="276"/>
      <c r="F16" s="276"/>
      <c r="G16" s="276"/>
      <c r="H16" s="276"/>
      <c r="I16" s="276"/>
      <c r="J16" s="276"/>
      <c r="K16" s="276"/>
      <c r="L16" s="275"/>
      <c r="Q16"/>
      <c r="R16"/>
    </row>
    <row r="17" spans="1:18" ht="24" customHeight="1">
      <c r="A17" s="3">
        <v>1</v>
      </c>
      <c r="B17" s="274" t="s">
        <v>401</v>
      </c>
      <c r="C17" s="274"/>
      <c r="D17" s="274"/>
      <c r="E17" s="274"/>
      <c r="F17" s="274"/>
      <c r="G17" s="274"/>
      <c r="H17" s="274"/>
      <c r="I17" s="274"/>
      <c r="J17" s="274"/>
      <c r="K17" s="274"/>
      <c r="L17" s="2" t="s">
        <v>400</v>
      </c>
      <c r="Q17"/>
      <c r="R17"/>
    </row>
    <row r="18" spans="1:18">
      <c r="A18" s="3"/>
      <c r="B18" s="273" t="s">
        <v>389</v>
      </c>
      <c r="C18" s="274"/>
      <c r="D18" s="274"/>
      <c r="E18" s="274"/>
      <c r="F18" s="274"/>
      <c r="G18" s="274"/>
      <c r="H18" s="274"/>
      <c r="I18" s="274"/>
      <c r="J18" s="274"/>
      <c r="K18" s="274"/>
      <c r="L18" s="1" t="s">
        <v>400</v>
      </c>
      <c r="Q18"/>
      <c r="R18"/>
    </row>
    <row r="19" spans="1:18" ht="26.1" customHeight="1">
      <c r="A19" s="4" t="s">
        <v>399</v>
      </c>
      <c r="B19" s="276" t="s">
        <v>398</v>
      </c>
      <c r="C19" s="276"/>
      <c r="D19" s="276"/>
      <c r="E19" s="276"/>
      <c r="F19" s="276"/>
      <c r="G19" s="276"/>
      <c r="H19" s="276"/>
      <c r="I19" s="276"/>
      <c r="J19" s="276"/>
      <c r="K19" s="276"/>
      <c r="L19" s="275"/>
      <c r="Q19"/>
      <c r="R19"/>
    </row>
    <row r="20" spans="1:18">
      <c r="A20" s="3">
        <v>1</v>
      </c>
      <c r="B20" s="274" t="s">
        <v>397</v>
      </c>
      <c r="C20" s="274"/>
      <c r="D20" s="274"/>
      <c r="E20" s="274"/>
      <c r="F20" s="274"/>
      <c r="G20" s="274"/>
      <c r="H20" s="274"/>
      <c r="I20" s="274"/>
      <c r="J20" s="274"/>
      <c r="K20" s="274"/>
      <c r="L20" s="2" t="s">
        <v>396</v>
      </c>
      <c r="Q20"/>
      <c r="R20"/>
    </row>
    <row r="21" spans="1:18" ht="24" customHeight="1">
      <c r="A21" s="3">
        <v>2</v>
      </c>
      <c r="B21" s="274" t="s">
        <v>395</v>
      </c>
      <c r="C21" s="274"/>
      <c r="D21" s="274"/>
      <c r="E21" s="274"/>
      <c r="F21" s="274"/>
      <c r="G21" s="274"/>
      <c r="H21" s="274"/>
      <c r="I21" s="274"/>
      <c r="J21" s="274"/>
      <c r="K21" s="274"/>
      <c r="L21" s="2" t="s">
        <v>394</v>
      </c>
      <c r="Q21"/>
      <c r="R21"/>
    </row>
    <row r="22" spans="1:18" ht="24" customHeight="1">
      <c r="A22" s="3">
        <v>3</v>
      </c>
      <c r="B22" s="274" t="s">
        <v>393</v>
      </c>
      <c r="C22" s="274"/>
      <c r="D22" s="274"/>
      <c r="E22" s="274"/>
      <c r="F22" s="274"/>
      <c r="G22" s="274"/>
      <c r="H22" s="274"/>
      <c r="I22" s="274"/>
      <c r="J22" s="274"/>
      <c r="K22" s="274"/>
      <c r="L22" s="2" t="s">
        <v>392</v>
      </c>
      <c r="Q22"/>
      <c r="R22"/>
    </row>
    <row r="23" spans="1:18" ht="24" customHeight="1">
      <c r="A23" s="3">
        <v>4</v>
      </c>
      <c r="B23" s="274" t="s">
        <v>391</v>
      </c>
      <c r="C23" s="274"/>
      <c r="D23" s="274"/>
      <c r="E23" s="274"/>
      <c r="F23" s="274"/>
      <c r="G23" s="274"/>
      <c r="H23" s="274"/>
      <c r="I23" s="274"/>
      <c r="J23" s="274"/>
      <c r="K23" s="274"/>
      <c r="L23" s="2" t="s">
        <v>390</v>
      </c>
      <c r="Q23"/>
      <c r="R23"/>
    </row>
    <row r="24" spans="1:18">
      <c r="A24" s="3"/>
      <c r="B24" s="273" t="s">
        <v>389</v>
      </c>
      <c r="C24" s="274"/>
      <c r="D24" s="274"/>
      <c r="E24" s="274"/>
      <c r="F24" s="274"/>
      <c r="G24" s="274"/>
      <c r="H24" s="274"/>
      <c r="I24" s="274"/>
      <c r="J24" s="274"/>
      <c r="K24" s="274"/>
      <c r="L24" s="1" t="s">
        <v>388</v>
      </c>
      <c r="Q24"/>
      <c r="R24"/>
    </row>
    <row r="25" spans="1:18" ht="24" customHeight="1">
      <c r="A25" s="274"/>
      <c r="B25" s="274"/>
      <c r="C25" s="274"/>
      <c r="D25" s="274"/>
      <c r="E25" s="274"/>
      <c r="F25" s="274"/>
      <c r="G25" s="274"/>
      <c r="H25" s="274"/>
      <c r="I25" s="274"/>
      <c r="J25" s="274"/>
      <c r="K25" s="274"/>
      <c r="L25" s="275"/>
      <c r="Q25"/>
      <c r="R25"/>
    </row>
    <row r="26" spans="1:18" ht="24" customHeight="1">
      <c r="A26" s="276" t="s">
        <v>387</v>
      </c>
      <c r="B26" s="276"/>
      <c r="C26" s="276"/>
      <c r="D26" s="276"/>
      <c r="E26" s="276"/>
      <c r="F26" s="276"/>
      <c r="G26" s="276"/>
      <c r="H26" s="276"/>
      <c r="I26" s="277" t="s">
        <v>386</v>
      </c>
      <c r="J26" s="276"/>
      <c r="K26" s="276"/>
      <c r="L26" s="275"/>
      <c r="Q26"/>
      <c r="R26"/>
    </row>
    <row r="27" spans="1:18" ht="24" customHeight="1">
      <c r="A27" s="274"/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5"/>
      <c r="Q27"/>
      <c r="R27"/>
    </row>
    <row r="28" spans="1:18" ht="24" customHeight="1">
      <c r="A28" s="272" t="s">
        <v>385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1" t="s">
        <v>4</v>
      </c>
      <c r="Q28"/>
      <c r="R28"/>
    </row>
    <row r="29" spans="1:18">
      <c r="Q29"/>
      <c r="R29"/>
    </row>
    <row r="30" spans="1:18">
      <c r="Q30"/>
      <c r="R30"/>
    </row>
    <row r="31" spans="1:18">
      <c r="Q31"/>
      <c r="R31"/>
    </row>
    <row r="32" spans="1:18">
      <c r="Q32"/>
      <c r="R32"/>
    </row>
    <row r="33" spans="17:18">
      <c r="Q33"/>
      <c r="R33"/>
    </row>
    <row r="34" spans="17:18">
      <c r="Q34"/>
      <c r="R34"/>
    </row>
    <row r="35" spans="17:18">
      <c r="Q35"/>
      <c r="R35"/>
    </row>
    <row r="36" spans="17:18">
      <c r="Q36"/>
      <c r="R36"/>
    </row>
    <row r="37" spans="17:18">
      <c r="Q37"/>
      <c r="R37"/>
    </row>
    <row r="38" spans="17:18">
      <c r="Q38"/>
      <c r="R38"/>
    </row>
    <row r="39" spans="17:18">
      <c r="Q39"/>
      <c r="R39"/>
    </row>
    <row r="40" spans="17:18">
      <c r="Q40"/>
      <c r="R40"/>
    </row>
    <row r="41" spans="17:18">
      <c r="Q41"/>
      <c r="R41"/>
    </row>
    <row r="42" spans="17:18">
      <c r="Q42"/>
      <c r="R42"/>
    </row>
    <row r="43" spans="17:18">
      <c r="Q43"/>
      <c r="R43"/>
    </row>
    <row r="44" spans="17:18">
      <c r="Q44"/>
      <c r="R44"/>
    </row>
    <row r="45" spans="17:18">
      <c r="Q45"/>
      <c r="R45"/>
    </row>
    <row r="46" spans="17:18">
      <c r="Q46"/>
      <c r="R46"/>
    </row>
    <row r="47" spans="17:18">
      <c r="Q47"/>
      <c r="R47"/>
    </row>
    <row r="48" spans="17:18">
      <c r="Q48"/>
      <c r="R48"/>
    </row>
    <row r="49" spans="17:18">
      <c r="Q49"/>
      <c r="R49"/>
    </row>
    <row r="50" spans="17:18">
      <c r="Q50"/>
      <c r="R50"/>
    </row>
    <row r="51" spans="17:18">
      <c r="Q51"/>
      <c r="R51"/>
    </row>
    <row r="52" spans="17:18">
      <c r="Q52"/>
      <c r="R52"/>
    </row>
    <row r="53" spans="17:18">
      <c r="Q53"/>
      <c r="R53"/>
    </row>
    <row r="54" spans="17:18">
      <c r="Q54"/>
      <c r="R54"/>
    </row>
    <row r="55" spans="17:18">
      <c r="Q55"/>
      <c r="R55"/>
    </row>
    <row r="56" spans="17:18">
      <c r="Q56"/>
      <c r="R56"/>
    </row>
    <row r="57" spans="17:18">
      <c r="Q57"/>
      <c r="R57"/>
    </row>
    <row r="58" spans="17:18">
      <c r="Q58"/>
      <c r="R58"/>
    </row>
    <row r="59" spans="17:18">
      <c r="Q59"/>
      <c r="R59"/>
    </row>
    <row r="60" spans="17:18">
      <c r="Q60"/>
      <c r="R60"/>
    </row>
    <row r="61" spans="17:18">
      <c r="Q61"/>
      <c r="R61"/>
    </row>
    <row r="62" spans="17:18">
      <c r="Q62"/>
      <c r="R62"/>
    </row>
    <row r="63" spans="17:18">
      <c r="Q63"/>
      <c r="R63"/>
    </row>
    <row r="64" spans="17:18">
      <c r="Q64"/>
      <c r="R64"/>
    </row>
    <row r="65" spans="17:18">
      <c r="Q65"/>
      <c r="R65"/>
    </row>
    <row r="66" spans="17:18">
      <c r="Q66"/>
      <c r="R66"/>
    </row>
    <row r="67" spans="17:18">
      <c r="Q67"/>
      <c r="R67"/>
    </row>
    <row r="68" spans="17:18">
      <c r="Q68"/>
      <c r="R68"/>
    </row>
    <row r="69" spans="17:18">
      <c r="Q69"/>
      <c r="R69"/>
    </row>
    <row r="70" spans="17:18">
      <c r="Q70"/>
      <c r="R70"/>
    </row>
    <row r="71" spans="17:18">
      <c r="Q71"/>
      <c r="R71"/>
    </row>
    <row r="72" spans="17:18">
      <c r="Q72"/>
      <c r="R72"/>
    </row>
    <row r="73" spans="17:18">
      <c r="Q73"/>
      <c r="R73"/>
    </row>
    <row r="74" spans="17:18">
      <c r="Q74"/>
      <c r="R74"/>
    </row>
    <row r="75" spans="17:18">
      <c r="Q75"/>
      <c r="R75"/>
    </row>
    <row r="76" spans="17:18">
      <c r="Q76"/>
      <c r="R76"/>
    </row>
    <row r="77" spans="17:18">
      <c r="Q77"/>
      <c r="R77"/>
    </row>
    <row r="78" spans="17:18">
      <c r="Q78"/>
      <c r="R78"/>
    </row>
    <row r="79" spans="17:18">
      <c r="Q79"/>
      <c r="R79"/>
    </row>
    <row r="80" spans="17:18">
      <c r="Q80"/>
      <c r="R80"/>
    </row>
    <row r="81" spans="17:18">
      <c r="Q81"/>
      <c r="R81"/>
    </row>
    <row r="82" spans="17:18">
      <c r="Q82"/>
      <c r="R82"/>
    </row>
    <row r="83" spans="17:18">
      <c r="Q83"/>
      <c r="R83"/>
    </row>
    <row r="84" spans="17:18">
      <c r="Q84"/>
      <c r="R84"/>
    </row>
  </sheetData>
  <mergeCells count="31">
    <mergeCell ref="F1:H1"/>
    <mergeCell ref="I1:L1"/>
    <mergeCell ref="F2:H2"/>
    <mergeCell ref="I2:L2"/>
    <mergeCell ref="A3:L3"/>
    <mergeCell ref="B9:K9"/>
    <mergeCell ref="B10:L10"/>
    <mergeCell ref="B11:K11"/>
    <mergeCell ref="B12:K12"/>
    <mergeCell ref="B13:L13"/>
    <mergeCell ref="B4:L4"/>
    <mergeCell ref="B5:K5"/>
    <mergeCell ref="B6:K6"/>
    <mergeCell ref="B7:L7"/>
    <mergeCell ref="B8:K8"/>
    <mergeCell ref="B19:L19"/>
    <mergeCell ref="B20:K20"/>
    <mergeCell ref="B21:K21"/>
    <mergeCell ref="B22:K22"/>
    <mergeCell ref="B23:K23"/>
    <mergeCell ref="B14:K14"/>
    <mergeCell ref="B15:K15"/>
    <mergeCell ref="B16:L16"/>
    <mergeCell ref="B17:K17"/>
    <mergeCell ref="B18:K18"/>
    <mergeCell ref="A28:K28"/>
    <mergeCell ref="B24:K24"/>
    <mergeCell ref="A25:L25"/>
    <mergeCell ref="A26:H26"/>
    <mergeCell ref="I26:L26"/>
    <mergeCell ref="A27:L27"/>
  </mergeCells>
  <pageMargins left="0.51181102362204722" right="0.51181102362204722" top="0.39370078740157483" bottom="0.98425196850393704" header="0.51181102362204722" footer="0.51181102362204722"/>
  <pageSetup paperSize="9" scale="73" fitToHeight="0" orientation="landscape" r:id="rId1"/>
  <headerFooter>
    <oddHeader>&amp;L &amp;C &amp;R</oddHeader>
    <oddFooter>&amp;L &amp;C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67D24-FC99-43CC-A7BB-CBBF5504EB19}">
  <sheetPr>
    <pageSetUpPr fitToPage="1"/>
  </sheetPr>
  <dimension ref="A1:J329"/>
  <sheetViews>
    <sheetView tabSelected="1" showWhiteSpace="0" workbookViewId="0">
      <selection activeCell="E14" sqref="E14:F14"/>
    </sheetView>
  </sheetViews>
  <sheetFormatPr defaultRowHeight="14.25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ht="15">
      <c r="A1" s="128"/>
      <c r="B1" s="129"/>
      <c r="C1" s="283" t="s">
        <v>572</v>
      </c>
      <c r="D1" s="283"/>
      <c r="E1" s="283" t="s">
        <v>1</v>
      </c>
      <c r="F1" s="283"/>
      <c r="G1" s="283" t="s">
        <v>2</v>
      </c>
      <c r="H1" s="283"/>
      <c r="I1" s="283" t="s">
        <v>3</v>
      </c>
      <c r="J1" s="284"/>
    </row>
    <row r="2" spans="1:10" ht="80.099999999999994" customHeight="1">
      <c r="A2" s="130"/>
      <c r="B2" s="5"/>
      <c r="C2" s="279" t="s">
        <v>506</v>
      </c>
      <c r="D2" s="279"/>
      <c r="E2" s="279" t="s">
        <v>582</v>
      </c>
      <c r="F2" s="279"/>
      <c r="G2" s="279" t="s">
        <v>4</v>
      </c>
      <c r="H2" s="279"/>
      <c r="I2" s="279" t="s">
        <v>5</v>
      </c>
      <c r="J2" s="285"/>
    </row>
    <row r="3" spans="1:10" ht="15">
      <c r="A3" s="281" t="s">
        <v>572</v>
      </c>
      <c r="B3" s="275"/>
      <c r="C3" s="275"/>
      <c r="D3" s="275"/>
      <c r="E3" s="275"/>
      <c r="F3" s="275"/>
      <c r="G3" s="275"/>
      <c r="H3" s="275"/>
      <c r="I3" s="275"/>
      <c r="J3" s="282"/>
    </row>
    <row r="4" spans="1:10" ht="30" customHeight="1" thickBot="1">
      <c r="A4" s="281" t="s">
        <v>600</v>
      </c>
      <c r="B4" s="275"/>
      <c r="C4" s="275"/>
      <c r="D4" s="275"/>
      <c r="E4" s="275"/>
      <c r="F4" s="275"/>
      <c r="G4" s="275"/>
      <c r="H4" s="275"/>
      <c r="I4" s="275"/>
      <c r="J4" s="282"/>
    </row>
    <row r="5" spans="1:10" ht="18" customHeight="1" thickTop="1">
      <c r="A5" s="179"/>
      <c r="B5" s="159"/>
      <c r="C5" s="159"/>
      <c r="D5" s="159"/>
      <c r="E5" s="159"/>
      <c r="F5" s="159"/>
      <c r="G5" s="159"/>
      <c r="H5" s="159"/>
      <c r="I5" s="159"/>
      <c r="J5" s="180"/>
    </row>
    <row r="6" spans="1:10" ht="26.1" customHeight="1">
      <c r="A6" s="131" t="s">
        <v>256</v>
      </c>
      <c r="B6" s="93" t="s">
        <v>7</v>
      </c>
      <c r="C6" s="95" t="s">
        <v>8</v>
      </c>
      <c r="D6" s="95" t="s">
        <v>9</v>
      </c>
      <c r="E6" s="287" t="s">
        <v>568</v>
      </c>
      <c r="F6" s="287"/>
      <c r="G6" s="94" t="s">
        <v>10</v>
      </c>
      <c r="H6" s="93" t="s">
        <v>11</v>
      </c>
      <c r="I6" s="93" t="s">
        <v>12</v>
      </c>
      <c r="J6" s="132" t="s">
        <v>14</v>
      </c>
    </row>
    <row r="7" spans="1:10" ht="26.1" customHeight="1">
      <c r="A7" s="135" t="s">
        <v>567</v>
      </c>
      <c r="B7" s="86" t="s">
        <v>257</v>
      </c>
      <c r="C7" s="88" t="s">
        <v>258</v>
      </c>
      <c r="D7" s="88" t="s">
        <v>259</v>
      </c>
      <c r="E7" s="288" t="s">
        <v>571</v>
      </c>
      <c r="F7" s="288"/>
      <c r="G7" s="87" t="s">
        <v>68</v>
      </c>
      <c r="H7" s="168">
        <v>1</v>
      </c>
      <c r="I7" s="85">
        <v>133.83000000000001</v>
      </c>
      <c r="J7" s="181">
        <v>133.83000000000001</v>
      </c>
    </row>
    <row r="8" spans="1:10" ht="26.1" customHeight="1">
      <c r="A8" s="182" t="s">
        <v>528</v>
      </c>
      <c r="B8" s="164" t="s">
        <v>570</v>
      </c>
      <c r="C8" s="163" t="s">
        <v>59</v>
      </c>
      <c r="D8" s="163" t="s">
        <v>569</v>
      </c>
      <c r="E8" s="286" t="s">
        <v>525</v>
      </c>
      <c r="F8" s="286"/>
      <c r="G8" s="162" t="s">
        <v>68</v>
      </c>
      <c r="H8" s="161">
        <v>1</v>
      </c>
      <c r="I8" s="160">
        <v>133.83000000000001</v>
      </c>
      <c r="J8" s="183">
        <v>133.83000000000001</v>
      </c>
    </row>
    <row r="9" spans="1:10" ht="26.1" customHeight="1">
      <c r="A9" s="184"/>
      <c r="B9" s="2"/>
      <c r="C9" s="2"/>
      <c r="D9" s="2"/>
      <c r="E9" s="2" t="s">
        <v>524</v>
      </c>
      <c r="F9" s="185">
        <v>0</v>
      </c>
      <c r="G9" s="2" t="s">
        <v>523</v>
      </c>
      <c r="H9" s="185">
        <v>0</v>
      </c>
      <c r="I9" s="2" t="s">
        <v>522</v>
      </c>
      <c r="J9" s="186">
        <v>0</v>
      </c>
    </row>
    <row r="10" spans="1:10" ht="26.1" customHeight="1" thickBot="1">
      <c r="A10" s="184"/>
      <c r="B10" s="2"/>
      <c r="C10" s="2"/>
      <c r="D10" s="2"/>
      <c r="E10" s="2" t="s">
        <v>521</v>
      </c>
      <c r="F10" s="185">
        <v>24.86</v>
      </c>
      <c r="G10" s="2"/>
      <c r="H10" s="272" t="s">
        <v>520</v>
      </c>
      <c r="I10" s="272"/>
      <c r="J10" s="186">
        <v>158.69</v>
      </c>
    </row>
    <row r="11" spans="1:10" ht="26.1" customHeight="1" thickTop="1">
      <c r="A11" s="179"/>
      <c r="B11" s="159"/>
      <c r="C11" s="159"/>
      <c r="D11" s="159"/>
      <c r="E11" s="159"/>
      <c r="F11" s="159"/>
      <c r="G11" s="159"/>
      <c r="H11" s="159"/>
      <c r="I11" s="159"/>
      <c r="J11" s="180"/>
    </row>
    <row r="12" spans="1:10" ht="24" customHeight="1">
      <c r="A12" s="131" t="s">
        <v>260</v>
      </c>
      <c r="B12" s="93" t="s">
        <v>7</v>
      </c>
      <c r="C12" s="95" t="s">
        <v>8</v>
      </c>
      <c r="D12" s="95" t="s">
        <v>9</v>
      </c>
      <c r="E12" s="287" t="s">
        <v>568</v>
      </c>
      <c r="F12" s="287"/>
      <c r="G12" s="94" t="s">
        <v>10</v>
      </c>
      <c r="H12" s="93" t="s">
        <v>11</v>
      </c>
      <c r="I12" s="93" t="s">
        <v>12</v>
      </c>
      <c r="J12" s="132" t="s">
        <v>14</v>
      </c>
    </row>
    <row r="13" spans="1:10" ht="26.1" customHeight="1">
      <c r="A13" s="135" t="s">
        <v>567</v>
      </c>
      <c r="B13" s="86" t="s">
        <v>261</v>
      </c>
      <c r="C13" s="88" t="s">
        <v>258</v>
      </c>
      <c r="D13" s="88" t="s">
        <v>262</v>
      </c>
      <c r="E13" s="288" t="s">
        <v>566</v>
      </c>
      <c r="F13" s="288"/>
      <c r="G13" s="87" t="s">
        <v>263</v>
      </c>
      <c r="H13" s="168">
        <v>1</v>
      </c>
      <c r="I13" s="85">
        <v>3557.37</v>
      </c>
      <c r="J13" s="181">
        <v>3557.37</v>
      </c>
    </row>
    <row r="14" spans="1:10" ht="51">
      <c r="A14" s="187" t="s">
        <v>540</v>
      </c>
      <c r="B14" s="76" t="s">
        <v>565</v>
      </c>
      <c r="C14" s="4" t="s">
        <v>22</v>
      </c>
      <c r="D14" s="4" t="s">
        <v>564</v>
      </c>
      <c r="E14" s="276" t="s">
        <v>563</v>
      </c>
      <c r="F14" s="276"/>
      <c r="G14" s="167" t="s">
        <v>68</v>
      </c>
      <c r="H14" s="166">
        <v>1</v>
      </c>
      <c r="I14" s="165">
        <v>666.57</v>
      </c>
      <c r="J14" s="188">
        <v>666.57</v>
      </c>
    </row>
    <row r="15" spans="1:10" ht="38.25">
      <c r="A15" s="187" t="s">
        <v>540</v>
      </c>
      <c r="B15" s="76" t="s">
        <v>562</v>
      </c>
      <c r="C15" s="4" t="s">
        <v>22</v>
      </c>
      <c r="D15" s="4" t="s">
        <v>561</v>
      </c>
      <c r="E15" s="276" t="s">
        <v>560</v>
      </c>
      <c r="F15" s="276"/>
      <c r="G15" s="167" t="s">
        <v>40</v>
      </c>
      <c r="H15" s="166">
        <v>1.9400000000000001E-2</v>
      </c>
      <c r="I15" s="165">
        <v>874.7</v>
      </c>
      <c r="J15" s="188">
        <v>16.96</v>
      </c>
    </row>
    <row r="16" spans="1:10" ht="0.95" customHeight="1">
      <c r="A16" s="187" t="s">
        <v>540</v>
      </c>
      <c r="B16" s="76" t="s">
        <v>221</v>
      </c>
      <c r="C16" s="4" t="s">
        <v>22</v>
      </c>
      <c r="D16" s="4" t="s">
        <v>222</v>
      </c>
      <c r="E16" s="276" t="s">
        <v>543</v>
      </c>
      <c r="F16" s="276"/>
      <c r="G16" s="167" t="s">
        <v>68</v>
      </c>
      <c r="H16" s="166">
        <v>1</v>
      </c>
      <c r="I16" s="165">
        <v>164.26</v>
      </c>
      <c r="J16" s="188">
        <v>164.26</v>
      </c>
    </row>
    <row r="17" spans="1:10" ht="18" customHeight="1">
      <c r="A17" s="187" t="s">
        <v>540</v>
      </c>
      <c r="B17" s="76" t="s">
        <v>583</v>
      </c>
      <c r="C17" s="4" t="s">
        <v>289</v>
      </c>
      <c r="D17" s="4" t="s">
        <v>584</v>
      </c>
      <c r="E17" s="276" t="s">
        <v>585</v>
      </c>
      <c r="F17" s="276"/>
      <c r="G17" s="167" t="s">
        <v>291</v>
      </c>
      <c r="H17" s="166">
        <v>1</v>
      </c>
      <c r="I17" s="165">
        <v>26.08</v>
      </c>
      <c r="J17" s="188">
        <v>26.08</v>
      </c>
    </row>
    <row r="18" spans="1:10" ht="24" customHeight="1">
      <c r="A18" s="187" t="s">
        <v>540</v>
      </c>
      <c r="B18" s="76" t="s">
        <v>559</v>
      </c>
      <c r="C18" s="4" t="s">
        <v>22</v>
      </c>
      <c r="D18" s="4" t="s">
        <v>558</v>
      </c>
      <c r="E18" s="276" t="s">
        <v>537</v>
      </c>
      <c r="F18" s="276"/>
      <c r="G18" s="167" t="s">
        <v>68</v>
      </c>
      <c r="H18" s="166">
        <v>1</v>
      </c>
      <c r="I18" s="165">
        <v>14.45</v>
      </c>
      <c r="J18" s="188">
        <v>14.45</v>
      </c>
    </row>
    <row r="19" spans="1:10" ht="26.1" customHeight="1">
      <c r="A19" s="187" t="s">
        <v>540</v>
      </c>
      <c r="B19" s="76" t="s">
        <v>557</v>
      </c>
      <c r="C19" s="4" t="s">
        <v>22</v>
      </c>
      <c r="D19" s="4" t="s">
        <v>556</v>
      </c>
      <c r="E19" s="276" t="s">
        <v>548</v>
      </c>
      <c r="F19" s="276"/>
      <c r="G19" s="167" t="s">
        <v>24</v>
      </c>
      <c r="H19" s="166">
        <v>0.52380000000000004</v>
      </c>
      <c r="I19" s="165">
        <v>25.7</v>
      </c>
      <c r="J19" s="188">
        <v>13.46</v>
      </c>
    </row>
    <row r="20" spans="1:10" ht="26.1" customHeight="1">
      <c r="A20" s="187" t="s">
        <v>540</v>
      </c>
      <c r="B20" s="76" t="s">
        <v>555</v>
      </c>
      <c r="C20" s="4" t="s">
        <v>22</v>
      </c>
      <c r="D20" s="4" t="s">
        <v>554</v>
      </c>
      <c r="E20" s="276" t="s">
        <v>537</v>
      </c>
      <c r="F20" s="276"/>
      <c r="G20" s="167" t="s">
        <v>53</v>
      </c>
      <c r="H20" s="166">
        <v>6.05</v>
      </c>
      <c r="I20" s="165">
        <v>19.559999999999999</v>
      </c>
      <c r="J20" s="188">
        <v>118.33</v>
      </c>
    </row>
    <row r="21" spans="1:10" ht="26.1" customHeight="1">
      <c r="A21" s="187" t="s">
        <v>540</v>
      </c>
      <c r="B21" s="76" t="s">
        <v>553</v>
      </c>
      <c r="C21" s="4" t="s">
        <v>22</v>
      </c>
      <c r="D21" s="4" t="s">
        <v>552</v>
      </c>
      <c r="E21" s="276" t="s">
        <v>551</v>
      </c>
      <c r="F21" s="276"/>
      <c r="G21" s="167" t="s">
        <v>68</v>
      </c>
      <c r="H21" s="166">
        <v>1</v>
      </c>
      <c r="I21" s="165">
        <v>107.02</v>
      </c>
      <c r="J21" s="188">
        <v>107.02</v>
      </c>
    </row>
    <row r="22" spans="1:10" ht="26.1" customHeight="1">
      <c r="A22" s="187" t="s">
        <v>540</v>
      </c>
      <c r="B22" s="76" t="s">
        <v>586</v>
      </c>
      <c r="C22" s="4" t="s">
        <v>22</v>
      </c>
      <c r="D22" s="4" t="s">
        <v>587</v>
      </c>
      <c r="E22" s="276" t="s">
        <v>543</v>
      </c>
      <c r="F22" s="276"/>
      <c r="G22" s="167" t="s">
        <v>68</v>
      </c>
      <c r="H22" s="166">
        <v>1</v>
      </c>
      <c r="I22" s="165">
        <v>25.18</v>
      </c>
      <c r="J22" s="188">
        <v>25.18</v>
      </c>
    </row>
    <row r="23" spans="1:10" ht="26.1" customHeight="1">
      <c r="A23" s="187" t="s">
        <v>540</v>
      </c>
      <c r="B23" s="76" t="s">
        <v>550</v>
      </c>
      <c r="C23" s="4" t="s">
        <v>22</v>
      </c>
      <c r="D23" s="4" t="s">
        <v>549</v>
      </c>
      <c r="E23" s="276" t="s">
        <v>548</v>
      </c>
      <c r="F23" s="276"/>
      <c r="G23" s="167" t="s">
        <v>24</v>
      </c>
      <c r="H23" s="166">
        <v>2.6190000000000002</v>
      </c>
      <c r="I23" s="165">
        <v>30.42</v>
      </c>
      <c r="J23" s="188">
        <v>79.66</v>
      </c>
    </row>
    <row r="24" spans="1:10" ht="24" customHeight="1">
      <c r="A24" s="187" t="s">
        <v>540</v>
      </c>
      <c r="B24" s="76" t="s">
        <v>547</v>
      </c>
      <c r="C24" s="4" t="s">
        <v>22</v>
      </c>
      <c r="D24" s="4" t="s">
        <v>546</v>
      </c>
      <c r="E24" s="276" t="s">
        <v>537</v>
      </c>
      <c r="F24" s="276"/>
      <c r="G24" s="167" t="s">
        <v>68</v>
      </c>
      <c r="H24" s="166">
        <v>1</v>
      </c>
      <c r="I24" s="165">
        <v>26.43</v>
      </c>
      <c r="J24" s="188">
        <v>26.43</v>
      </c>
    </row>
    <row r="25" spans="1:10" ht="26.1" customHeight="1">
      <c r="A25" s="187" t="s">
        <v>540</v>
      </c>
      <c r="B25" s="76" t="s">
        <v>545</v>
      </c>
      <c r="C25" s="4" t="s">
        <v>22</v>
      </c>
      <c r="D25" s="4" t="s">
        <v>544</v>
      </c>
      <c r="E25" s="276" t="s">
        <v>543</v>
      </c>
      <c r="F25" s="276"/>
      <c r="G25" s="167" t="s">
        <v>53</v>
      </c>
      <c r="H25" s="166">
        <v>1.95</v>
      </c>
      <c r="I25" s="165">
        <v>71.52</v>
      </c>
      <c r="J25" s="188">
        <v>139.46</v>
      </c>
    </row>
    <row r="26" spans="1:10" ht="26.1" customHeight="1">
      <c r="A26" s="187" t="s">
        <v>540</v>
      </c>
      <c r="B26" s="76" t="s">
        <v>542</v>
      </c>
      <c r="C26" s="4" t="s">
        <v>22</v>
      </c>
      <c r="D26" s="4" t="s">
        <v>541</v>
      </c>
      <c r="E26" s="276" t="s">
        <v>537</v>
      </c>
      <c r="F26" s="276"/>
      <c r="G26" s="167" t="s">
        <v>53</v>
      </c>
      <c r="H26" s="166">
        <v>22.2</v>
      </c>
      <c r="I26" s="165">
        <v>30.67</v>
      </c>
      <c r="J26" s="188">
        <v>680.87</v>
      </c>
    </row>
    <row r="27" spans="1:10" ht="25.5">
      <c r="A27" s="187" t="s">
        <v>540</v>
      </c>
      <c r="B27" s="76" t="s">
        <v>583</v>
      </c>
      <c r="C27" s="4" t="s">
        <v>289</v>
      </c>
      <c r="D27" s="4" t="s">
        <v>584</v>
      </c>
      <c r="E27" s="276" t="s">
        <v>585</v>
      </c>
      <c r="F27" s="276"/>
      <c r="G27" s="167" t="s">
        <v>291</v>
      </c>
      <c r="H27" s="166">
        <v>1</v>
      </c>
      <c r="I27" s="165">
        <v>26.08</v>
      </c>
      <c r="J27" s="188">
        <v>26.08</v>
      </c>
    </row>
    <row r="28" spans="1:10" ht="38.25">
      <c r="A28" s="187" t="s">
        <v>540</v>
      </c>
      <c r="B28" s="76" t="s">
        <v>539</v>
      </c>
      <c r="C28" s="4" t="s">
        <v>22</v>
      </c>
      <c r="D28" s="4" t="s">
        <v>538</v>
      </c>
      <c r="E28" s="276" t="s">
        <v>537</v>
      </c>
      <c r="F28" s="276"/>
      <c r="G28" s="167" t="s">
        <v>68</v>
      </c>
      <c r="H28" s="166">
        <v>1</v>
      </c>
      <c r="I28" s="165">
        <v>23.82</v>
      </c>
      <c r="J28" s="188">
        <v>23.82</v>
      </c>
    </row>
    <row r="29" spans="1:10" ht="0.95" customHeight="1">
      <c r="A29" s="182" t="s">
        <v>528</v>
      </c>
      <c r="B29" s="164" t="s">
        <v>588</v>
      </c>
      <c r="C29" s="163" t="s">
        <v>22</v>
      </c>
      <c r="D29" s="163" t="s">
        <v>589</v>
      </c>
      <c r="E29" s="286" t="s">
        <v>525</v>
      </c>
      <c r="F29" s="286"/>
      <c r="G29" s="162" t="s">
        <v>68</v>
      </c>
      <c r="H29" s="161">
        <v>0.06</v>
      </c>
      <c r="I29" s="160">
        <v>86.17</v>
      </c>
      <c r="J29" s="183">
        <v>5.17</v>
      </c>
    </row>
    <row r="30" spans="1:10" ht="18" customHeight="1">
      <c r="A30" s="182" t="s">
        <v>528</v>
      </c>
      <c r="B30" s="164" t="s">
        <v>536</v>
      </c>
      <c r="C30" s="163" t="s">
        <v>22</v>
      </c>
      <c r="D30" s="163" t="s">
        <v>535</v>
      </c>
      <c r="E30" s="286" t="s">
        <v>525</v>
      </c>
      <c r="F30" s="286"/>
      <c r="G30" s="162" t="s">
        <v>68</v>
      </c>
      <c r="H30" s="161">
        <v>2</v>
      </c>
      <c r="I30" s="160">
        <v>0.47</v>
      </c>
      <c r="J30" s="183">
        <v>0.94</v>
      </c>
    </row>
    <row r="31" spans="1:10" ht="39" customHeight="1">
      <c r="A31" s="182" t="s">
        <v>528</v>
      </c>
      <c r="B31" s="164" t="s">
        <v>534</v>
      </c>
      <c r="C31" s="163" t="s">
        <v>22</v>
      </c>
      <c r="D31" s="163" t="s">
        <v>533</v>
      </c>
      <c r="E31" s="286" t="s">
        <v>525</v>
      </c>
      <c r="F31" s="286"/>
      <c r="G31" s="162" t="s">
        <v>68</v>
      </c>
      <c r="H31" s="161">
        <v>3</v>
      </c>
      <c r="I31" s="160">
        <v>15.84</v>
      </c>
      <c r="J31" s="183">
        <v>47.52</v>
      </c>
    </row>
    <row r="32" spans="1:10" ht="24" customHeight="1">
      <c r="A32" s="182" t="s">
        <v>528</v>
      </c>
      <c r="B32" s="164" t="s">
        <v>590</v>
      </c>
      <c r="C32" s="163" t="s">
        <v>289</v>
      </c>
      <c r="D32" s="163" t="s">
        <v>591</v>
      </c>
      <c r="E32" s="286" t="s">
        <v>525</v>
      </c>
      <c r="F32" s="286"/>
      <c r="G32" s="162" t="s">
        <v>291</v>
      </c>
      <c r="H32" s="161">
        <v>2</v>
      </c>
      <c r="I32" s="160">
        <v>0.15</v>
      </c>
      <c r="J32" s="183">
        <v>0.3</v>
      </c>
    </row>
    <row r="33" spans="1:10" ht="26.1" customHeight="1">
      <c r="A33" s="182" t="s">
        <v>528</v>
      </c>
      <c r="B33" s="164" t="s">
        <v>532</v>
      </c>
      <c r="C33" s="163" t="s">
        <v>22</v>
      </c>
      <c r="D33" s="163" t="s">
        <v>531</v>
      </c>
      <c r="E33" s="286" t="s">
        <v>525</v>
      </c>
      <c r="F33" s="286"/>
      <c r="G33" s="162" t="s">
        <v>68</v>
      </c>
      <c r="H33" s="161">
        <v>1</v>
      </c>
      <c r="I33" s="160">
        <v>238.27</v>
      </c>
      <c r="J33" s="183">
        <v>238.27</v>
      </c>
    </row>
    <row r="34" spans="1:10" ht="24" customHeight="1">
      <c r="A34" s="182" t="s">
        <v>528</v>
      </c>
      <c r="B34" s="164" t="s">
        <v>530</v>
      </c>
      <c r="C34" s="163" t="s">
        <v>22</v>
      </c>
      <c r="D34" s="163" t="s">
        <v>529</v>
      </c>
      <c r="E34" s="286" t="s">
        <v>525</v>
      </c>
      <c r="F34" s="286"/>
      <c r="G34" s="162" t="s">
        <v>53</v>
      </c>
      <c r="H34" s="161">
        <v>0.16639999999999999</v>
      </c>
      <c r="I34" s="160">
        <v>4.71</v>
      </c>
      <c r="J34" s="183">
        <v>0.78</v>
      </c>
    </row>
    <row r="35" spans="1:10" ht="24" customHeight="1">
      <c r="A35" s="182" t="s">
        <v>528</v>
      </c>
      <c r="B35" s="164" t="s">
        <v>592</v>
      </c>
      <c r="C35" s="163" t="s">
        <v>289</v>
      </c>
      <c r="D35" s="163" t="s">
        <v>593</v>
      </c>
      <c r="E35" s="286" t="s">
        <v>525</v>
      </c>
      <c r="F35" s="286"/>
      <c r="G35" s="162" t="s">
        <v>291</v>
      </c>
      <c r="H35" s="161">
        <v>1</v>
      </c>
      <c r="I35" s="160">
        <v>1089.19</v>
      </c>
      <c r="J35" s="183">
        <v>1089.19</v>
      </c>
    </row>
    <row r="36" spans="1:10" ht="39" customHeight="1">
      <c r="A36" s="182" t="s">
        <v>528</v>
      </c>
      <c r="B36" s="164" t="s">
        <v>527</v>
      </c>
      <c r="C36" s="163" t="s">
        <v>22</v>
      </c>
      <c r="D36" s="163" t="s">
        <v>526</v>
      </c>
      <c r="E36" s="286" t="s">
        <v>525</v>
      </c>
      <c r="F36" s="286"/>
      <c r="G36" s="162" t="s">
        <v>68</v>
      </c>
      <c r="H36" s="161">
        <v>1</v>
      </c>
      <c r="I36" s="160">
        <v>46.57</v>
      </c>
      <c r="J36" s="183">
        <v>46.57</v>
      </c>
    </row>
    <row r="37" spans="1:10" ht="26.1" customHeight="1">
      <c r="A37" s="184"/>
      <c r="B37" s="2"/>
      <c r="C37" s="2"/>
      <c r="D37" s="2"/>
      <c r="E37" s="2" t="s">
        <v>524</v>
      </c>
      <c r="F37" s="185">
        <v>459.33</v>
      </c>
      <c r="G37" s="2" t="s">
        <v>523</v>
      </c>
      <c r="H37" s="185">
        <v>0</v>
      </c>
      <c r="I37" s="2" t="s">
        <v>522</v>
      </c>
      <c r="J37" s="186">
        <v>459.33</v>
      </c>
    </row>
    <row r="38" spans="1:10" ht="26.1" customHeight="1" thickBot="1">
      <c r="A38" s="189"/>
      <c r="B38" s="190"/>
      <c r="C38" s="190"/>
      <c r="D38" s="190"/>
      <c r="E38" s="190" t="s">
        <v>521</v>
      </c>
      <c r="F38" s="191">
        <v>660.95</v>
      </c>
      <c r="G38" s="190"/>
      <c r="H38" s="289" t="s">
        <v>520</v>
      </c>
      <c r="I38" s="289"/>
      <c r="J38" s="192">
        <v>4218.32</v>
      </c>
    </row>
    <row r="39" spans="1:10" ht="0.95" customHeight="1"/>
    <row r="40" spans="1:10" ht="18" customHeight="1"/>
    <row r="41" spans="1:10" ht="24" customHeight="1"/>
    <row r="42" spans="1:10" ht="26.1" customHeight="1"/>
    <row r="43" spans="1:10" ht="26.1" customHeight="1"/>
    <row r="44" spans="1:10" ht="26.1" customHeight="1"/>
    <row r="45" spans="1:10" ht="26.1" customHeight="1"/>
    <row r="46" spans="1:10" ht="26.1" customHeight="1"/>
    <row r="47" spans="1:10" ht="24" customHeight="1"/>
    <row r="48" spans="1:10" ht="26.1" customHeight="1"/>
    <row r="49" ht="26.1" customHeight="1"/>
    <row r="52" ht="0.95" customHeight="1"/>
    <row r="53" ht="18" customHeight="1"/>
    <row r="54" ht="26.1" customHeight="1"/>
    <row r="55" ht="26.1" customHeight="1"/>
    <row r="56" ht="26.1" customHeight="1"/>
    <row r="57" ht="26.1" customHeight="1"/>
    <row r="58" ht="26.1" customHeight="1"/>
    <row r="59" ht="26.1" customHeight="1"/>
    <row r="60" ht="26.1" customHeight="1"/>
    <row r="61" ht="26.1" customHeight="1"/>
    <row r="62" ht="26.1" customHeight="1"/>
    <row r="65" ht="0.95" customHeight="1"/>
    <row r="66" ht="18" customHeight="1"/>
    <row r="67" ht="24" customHeight="1"/>
    <row r="68" ht="26.1" customHeight="1"/>
    <row r="69" ht="26.1" customHeight="1"/>
    <row r="70" ht="24" customHeight="1"/>
    <row r="71" ht="26.1" customHeight="1"/>
    <row r="72" ht="26.1" customHeight="1"/>
    <row r="73" ht="26.1" customHeight="1"/>
    <row r="74" ht="26.1" customHeight="1"/>
    <row r="75" ht="26.1" customHeight="1"/>
    <row r="78" ht="0.95" customHeight="1"/>
    <row r="79" ht="18" customHeight="1"/>
    <row r="80" ht="24" customHeight="1"/>
    <row r="81" ht="26.1" customHeight="1"/>
    <row r="82" ht="26.1" customHeight="1"/>
    <row r="83" ht="26.1" customHeight="1"/>
    <row r="84" ht="24" customHeight="1"/>
    <row r="85" ht="26.1" customHeight="1"/>
    <row r="86" ht="26.1" customHeight="1"/>
    <row r="87" ht="26.1" customHeight="1"/>
    <row r="88" ht="26.1" customHeight="1"/>
    <row r="91" ht="0.95" customHeight="1"/>
    <row r="92" ht="18" customHeight="1"/>
    <row r="93" ht="26.1" customHeight="1"/>
    <row r="94" ht="24" customHeight="1"/>
    <row r="95" ht="24" customHeight="1"/>
    <row r="98" ht="0.95" customHeight="1"/>
    <row r="99" ht="18" customHeight="1"/>
    <row r="100" ht="39" customHeight="1"/>
    <row r="101" ht="39" customHeight="1"/>
    <row r="102" ht="39" customHeight="1"/>
    <row r="105" ht="0.95" customHeight="1"/>
    <row r="106" ht="18" customHeight="1"/>
    <row r="107" ht="39" customHeight="1"/>
    <row r="108" ht="39" customHeight="1"/>
    <row r="109" ht="39" customHeight="1"/>
    <row r="110" ht="39" customHeight="1"/>
    <row r="111" ht="39" customHeight="1"/>
    <row r="114" ht="0.95" customHeight="1"/>
    <row r="115" ht="18" customHeight="1"/>
    <row r="116" ht="39" customHeight="1"/>
    <row r="117" ht="65.099999999999994" customHeight="1"/>
    <row r="120" ht="0.95" customHeight="1"/>
    <row r="121" ht="18" customHeight="1"/>
    <row r="122" ht="39" customHeight="1"/>
    <row r="123" ht="65.099999999999994" customHeight="1"/>
    <row r="126" ht="0.95" customHeight="1"/>
    <row r="127" ht="18" customHeight="1"/>
    <row r="128" ht="39" customHeight="1"/>
    <row r="129" ht="65.099999999999994" customHeight="1"/>
    <row r="132" ht="0.95" customHeight="1"/>
    <row r="133" ht="18" customHeight="1"/>
    <row r="134" ht="39" customHeight="1"/>
    <row r="135" ht="24" customHeight="1"/>
    <row r="138" ht="0.95" customHeight="1"/>
    <row r="139" ht="18" customHeight="1"/>
    <row r="140" ht="39" customHeight="1"/>
    <row r="141" ht="39" customHeight="1"/>
    <row r="142" ht="39" customHeight="1"/>
    <row r="143" ht="26.1" customHeight="1"/>
    <row r="146" ht="0.95" customHeight="1"/>
    <row r="147" ht="18" customHeight="1"/>
    <row r="148" ht="39" customHeight="1"/>
    <row r="149" ht="39" customHeight="1"/>
    <row r="150" ht="39" customHeight="1"/>
    <row r="151" ht="39" customHeight="1"/>
    <row r="152" ht="26.1" customHeight="1"/>
    <row r="153" ht="39" customHeight="1"/>
    <row r="156" ht="0.95" customHeight="1"/>
    <row r="157" ht="18" customHeight="1"/>
    <row r="158" ht="39" customHeight="1"/>
    <row r="159" ht="39" customHeight="1"/>
    <row r="162" ht="0.95" customHeight="1"/>
    <row r="163" ht="18" customHeight="1"/>
    <row r="164" ht="39" customHeight="1"/>
    <row r="165" ht="39" customHeight="1"/>
    <row r="168" ht="0.95" customHeight="1"/>
    <row r="169" ht="18" customHeight="1"/>
    <row r="170" ht="39" customHeight="1"/>
    <row r="171" ht="39" customHeight="1"/>
    <row r="174" ht="0.95" customHeight="1"/>
    <row r="175" ht="18" customHeight="1"/>
    <row r="176" ht="39" customHeight="1"/>
    <row r="177" ht="26.1" customHeight="1"/>
    <row r="180" ht="0.95" customHeight="1"/>
    <row r="181" ht="18" customHeight="1"/>
    <row r="182" ht="24" customHeight="1"/>
    <row r="183" ht="26.1" customHeight="1"/>
    <row r="184" ht="26.1" customHeight="1"/>
    <row r="185" ht="26.1" customHeight="1"/>
    <row r="186" ht="26.1" customHeight="1"/>
    <row r="187" ht="24" customHeight="1"/>
    <row r="188" ht="26.1" customHeight="1"/>
    <row r="189" ht="26.1" customHeight="1"/>
    <row r="190" ht="26.1" customHeight="1"/>
    <row r="193" ht="0.95" customHeight="1"/>
    <row r="194" ht="18" customHeight="1"/>
    <row r="195" ht="24" customHeight="1"/>
    <row r="196" ht="26.1" customHeight="1"/>
    <row r="197" ht="26.1" customHeight="1"/>
    <row r="198" ht="24" customHeight="1"/>
    <row r="199" ht="26.1" customHeight="1"/>
    <row r="200" ht="26.1" customHeight="1"/>
    <row r="201" ht="26.1" customHeight="1"/>
    <row r="202" ht="26.1" customHeight="1"/>
    <row r="203" ht="26.1" customHeight="1"/>
    <row r="206" ht="0.95" customHeight="1"/>
    <row r="207" ht="18" customHeight="1"/>
    <row r="208" ht="39" customHeight="1"/>
    <row r="209" ht="24" customHeight="1"/>
    <row r="210" ht="26.1" customHeight="1"/>
    <row r="211" ht="39" customHeight="1"/>
    <row r="212" ht="26.1" customHeight="1"/>
    <row r="215" ht="0.95" customHeight="1"/>
    <row r="216" ht="18" customHeight="1"/>
    <row r="217" ht="24" customHeight="1"/>
    <row r="218" ht="26.1" customHeight="1"/>
    <row r="219" ht="26.1" customHeight="1"/>
    <row r="220" ht="26.1" customHeight="1"/>
    <row r="221" ht="26.1" customHeight="1"/>
    <row r="222" ht="26.1" customHeight="1"/>
    <row r="223" ht="26.1" customHeight="1"/>
    <row r="224" ht="26.1" customHeight="1"/>
    <row r="225" ht="24" customHeight="1"/>
    <row r="228" ht="0.95" customHeight="1"/>
    <row r="229" ht="18" customHeight="1"/>
    <row r="230" ht="39" customHeight="1"/>
    <row r="231" ht="24" customHeight="1"/>
    <row r="232" ht="26.1" customHeight="1"/>
    <row r="233" ht="39" customHeight="1"/>
    <row r="236" ht="0.95" customHeight="1"/>
    <row r="237" ht="18" customHeight="1"/>
    <row r="238" ht="39" customHeight="1"/>
    <row r="239" ht="24" customHeight="1"/>
    <row r="240" ht="39" customHeight="1"/>
    <row r="241" ht="39" customHeight="1"/>
    <row r="242" ht="26.1" customHeight="1"/>
    <row r="243" ht="39" customHeight="1"/>
    <row r="246" ht="0.95" customHeight="1"/>
    <row r="247" ht="18" customHeight="1"/>
    <row r="248" ht="39" customHeight="1"/>
    <row r="249" ht="39" customHeight="1"/>
    <row r="252" ht="0.95" customHeight="1"/>
    <row r="253" ht="18" customHeight="1"/>
    <row r="254" ht="26.1" customHeight="1"/>
    <row r="255" ht="39" customHeight="1"/>
    <row r="258" ht="0.95" customHeight="1"/>
    <row r="259" ht="18" customHeight="1"/>
    <row r="260" ht="39" customHeight="1"/>
    <row r="261" ht="39" customHeight="1"/>
    <row r="264" ht="0.95" customHeight="1"/>
    <row r="265" ht="18" customHeight="1"/>
    <row r="266" ht="39" customHeight="1"/>
    <row r="267" ht="26.1" customHeight="1"/>
    <row r="270" ht="0.95" customHeight="1"/>
    <row r="271" ht="18" customHeight="1"/>
    <row r="272" ht="24" customHeight="1"/>
    <row r="273" ht="26.1" customHeight="1"/>
    <row r="274" ht="26.1" customHeight="1"/>
    <row r="275" ht="26.1" customHeight="1"/>
    <row r="276" ht="26.1" customHeight="1"/>
    <row r="277" ht="26.1" customHeight="1"/>
    <row r="278" ht="26.1" customHeight="1"/>
    <row r="279" ht="26.1" customHeight="1"/>
    <row r="280" ht="26.1" customHeight="1"/>
    <row r="283" ht="0.95" customHeight="1"/>
    <row r="284" ht="18" customHeight="1"/>
    <row r="285" ht="39" customHeight="1"/>
    <row r="286" ht="39" customHeight="1"/>
    <row r="287" ht="39" customHeight="1"/>
    <row r="290" ht="0.95" customHeight="1"/>
    <row r="291" ht="18" customHeight="1"/>
    <row r="292" ht="39" customHeight="1"/>
    <row r="293" ht="39" customHeight="1"/>
    <row r="294" ht="39" customHeight="1"/>
    <row r="295" ht="39" customHeight="1"/>
    <row r="296" ht="39" customHeight="1"/>
    <row r="299" ht="0.95" customHeight="1"/>
    <row r="300" ht="18" customHeight="1"/>
    <row r="301" ht="39" customHeight="1"/>
    <row r="302" ht="26.1" customHeight="1"/>
    <row r="305" ht="0.95" customHeight="1"/>
    <row r="306" ht="18" customHeight="1"/>
    <row r="307" ht="39" customHeight="1"/>
    <row r="308" ht="26.1" customHeight="1"/>
    <row r="311" ht="0.95" customHeight="1"/>
    <row r="312" ht="18" customHeight="1"/>
    <row r="313" ht="39" customHeight="1"/>
    <row r="314" ht="26.1" customHeight="1"/>
    <row r="317" ht="0.95" customHeight="1"/>
    <row r="318" ht="18" customHeight="1"/>
    <row r="319" ht="39" customHeight="1"/>
    <row r="320" ht="26.1" customHeight="1"/>
    <row r="323" ht="0.95" customHeight="1"/>
    <row r="328" ht="60" customHeight="1"/>
    <row r="329" ht="69.95" customHeight="1"/>
  </sheetData>
  <mergeCells count="40">
    <mergeCell ref="H38:I38"/>
    <mergeCell ref="E28:F28"/>
    <mergeCell ref="E29:F29"/>
    <mergeCell ref="E30:F30"/>
    <mergeCell ref="E31:F31"/>
    <mergeCell ref="E32:F32"/>
    <mergeCell ref="E33:F33"/>
    <mergeCell ref="E6:F6"/>
    <mergeCell ref="E7:F7"/>
    <mergeCell ref="E34:F34"/>
    <mergeCell ref="E35:F35"/>
    <mergeCell ref="E36:F36"/>
    <mergeCell ref="E22:F22"/>
    <mergeCell ref="E23:F23"/>
    <mergeCell ref="E24:F24"/>
    <mergeCell ref="E25:F25"/>
    <mergeCell ref="E26:F26"/>
    <mergeCell ref="E27:F27"/>
    <mergeCell ref="E21:F21"/>
    <mergeCell ref="E8:F8"/>
    <mergeCell ref="H10:I10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A3:J3"/>
    <mergeCell ref="A4:J4"/>
    <mergeCell ref="C1:D1"/>
    <mergeCell ref="E1:F1"/>
    <mergeCell ref="G1:H1"/>
    <mergeCell ref="I1:J1"/>
    <mergeCell ref="C2:D2"/>
    <mergeCell ref="E2:F2"/>
    <mergeCell ref="G2:H2"/>
    <mergeCell ref="I2:J2"/>
  </mergeCells>
  <pageMargins left="0.51181102362204722" right="0.51181102362204722" top="0.98425196850393704" bottom="0.98425196850393704" header="0.51181102362204722" footer="0.51181102362204722"/>
  <pageSetup paperSize="9" scale="72" fitToHeight="0" orientation="landscape" r:id="rId1"/>
  <headerFooter>
    <oddHeader>&amp;L &amp;C &amp;R</oddHeader>
    <oddFooter>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6FDBF-C55D-4443-8446-FD4527824FF8}">
  <sheetPr>
    <tabColor rgb="FF92D050"/>
    <pageSetUpPr fitToPage="1"/>
  </sheetPr>
  <dimension ref="A1:J138"/>
  <sheetViews>
    <sheetView view="pageBreakPreview" zoomScale="85" zoomScaleNormal="100" zoomScaleSheetLayoutView="85" workbookViewId="0">
      <selection activeCell="E12" sqref="E12"/>
    </sheetView>
  </sheetViews>
  <sheetFormatPr defaultRowHeight="14.25"/>
  <cols>
    <col min="1" max="1" width="17" style="77" bestFit="1" customWidth="1"/>
    <col min="2" max="2" width="81.5" style="77" bestFit="1" customWidth="1"/>
    <col min="3" max="3" width="8.625" style="77" bestFit="1" customWidth="1"/>
    <col min="4" max="4" width="10" style="144" bestFit="1" customWidth="1"/>
    <col min="5" max="5" width="49.75" style="7" customWidth="1"/>
    <col min="6" max="6" width="18" style="7" bestFit="1" customWidth="1"/>
    <col min="7" max="16384" width="9" style="7"/>
  </cols>
  <sheetData>
    <row r="1" spans="1:10" ht="14.25" customHeight="1">
      <c r="A1" s="295"/>
      <c r="B1" s="145" t="str">
        <f>'Orçamento NÃO DESONERADO (2)'!D1</f>
        <v>Obra</v>
      </c>
      <c r="C1" s="298" t="s">
        <v>1</v>
      </c>
      <c r="D1" s="298"/>
      <c r="E1" s="146"/>
      <c r="F1" s="294"/>
      <c r="G1" s="294"/>
      <c r="H1" s="294"/>
      <c r="I1" s="297"/>
      <c r="J1" s="294"/>
    </row>
    <row r="2" spans="1:10" ht="80.099999999999994" customHeight="1" thickBot="1">
      <c r="A2" s="296"/>
      <c r="B2" s="147" t="str">
        <f>'Orçamento NÃO DESONERADO (2)'!D2</f>
        <v xml:space="preserve">CONTRATAÇÃO DE EMPRESA ESPECIALIZADA EM ENGENHARIA PARA EXECUÇÃO DE MURETAS PARA CONTENÇÃO E ISOLAMENTO DO RESERVATÓRIO DE ÁGUA DO POVOADO DE SÃO LOURENÇO, DISTRITO DE GOIANA/PE.             </v>
      </c>
      <c r="C2" s="299" t="s">
        <v>581</v>
      </c>
      <c r="D2" s="299"/>
      <c r="E2" s="148"/>
      <c r="F2" s="294"/>
      <c r="G2" s="294"/>
      <c r="H2" s="294"/>
      <c r="I2" s="294"/>
      <c r="J2" s="294"/>
    </row>
    <row r="3" spans="1:10" ht="15" customHeight="1" thickBot="1">
      <c r="A3" s="290" t="s">
        <v>420</v>
      </c>
      <c r="B3" s="291"/>
      <c r="C3" s="291"/>
      <c r="D3" s="291"/>
      <c r="E3" s="292"/>
    </row>
    <row r="4" spans="1:10" ht="30" customHeight="1">
      <c r="A4" s="193" t="s">
        <v>6</v>
      </c>
      <c r="B4" s="139" t="s">
        <v>9</v>
      </c>
      <c r="C4" s="140" t="s">
        <v>10</v>
      </c>
      <c r="D4" s="140" t="s">
        <v>11</v>
      </c>
      <c r="E4" s="8" t="s">
        <v>420</v>
      </c>
    </row>
    <row r="5" spans="1:10" ht="30" customHeight="1">
      <c r="A5" s="194" t="str">
        <f>'Orçamento NÃO DESONERADO (2)'!A5</f>
        <v xml:space="preserve"> 1 </v>
      </c>
      <c r="B5" s="78" t="str">
        <f>'Orçamento NÃO DESONERADO (2)'!D5</f>
        <v>ADMINISTRAÇÃO LOCAL</v>
      </c>
      <c r="C5" s="78"/>
      <c r="D5" s="78"/>
      <c r="E5" s="195"/>
    </row>
    <row r="6" spans="1:10" ht="30" customHeight="1">
      <c r="A6" s="196" t="str">
        <f>'Orçamento NÃO DESONERADO (2)'!A6</f>
        <v xml:space="preserve"> 1.1 </v>
      </c>
      <c r="B6" s="142" t="str">
        <f>'Orçamento NÃO DESONERADO (2)'!D6</f>
        <v>ENGENHEIRO CIVIL DE OBRA JUNIOR COM ENCARGOS COMPLEMENTARES</v>
      </c>
      <c r="C6" s="141" t="str">
        <f>'Orçamento NÃO DESONERADO (2)'!E6</f>
        <v>H</v>
      </c>
      <c r="D6" s="143">
        <f>'Orçamento NÃO DESONERADO (2)'!F6</f>
        <v>44.88</v>
      </c>
      <c r="E6" s="9" t="s">
        <v>578</v>
      </c>
    </row>
    <row r="7" spans="1:10" ht="30" customHeight="1">
      <c r="A7" s="196" t="str">
        <f>'Orçamento NÃO DESONERADO (2)'!A7</f>
        <v xml:space="preserve"> 1.2 </v>
      </c>
      <c r="B7" s="142" t="str">
        <f>'Orçamento NÃO DESONERADO (2)'!D7</f>
        <v>ENCARREGADO GERAL COM ENCARGOS COMPLEMENTARES</v>
      </c>
      <c r="C7" s="141" t="str">
        <f>'Orçamento NÃO DESONERADO (2)'!E7</f>
        <v>H</v>
      </c>
      <c r="D7" s="143">
        <f>'Orçamento NÃO DESONERADO (2)'!F7</f>
        <v>672.31999999999994</v>
      </c>
      <c r="E7" s="9" t="s">
        <v>579</v>
      </c>
      <c r="F7" s="173"/>
      <c r="H7" s="173"/>
    </row>
    <row r="8" spans="1:10" ht="24" customHeight="1">
      <c r="A8" s="194" t="str">
        <f>'Orçamento NÃO DESONERADO (2)'!A8</f>
        <v xml:space="preserve"> 2 </v>
      </c>
      <c r="B8" s="78" t="str">
        <f>'Orçamento NÃO DESONERADO (2)'!D8</f>
        <v>SERVIÇOS PRELIMINARES</v>
      </c>
      <c r="C8" s="78"/>
      <c r="D8" s="78"/>
      <c r="E8" s="195"/>
    </row>
    <row r="9" spans="1:10" ht="39" customHeight="1">
      <c r="A9" s="196" t="str">
        <f>'Orçamento NÃO DESONERADO (2)'!A9</f>
        <v xml:space="preserve"> 2.1 </v>
      </c>
      <c r="B9" s="142" t="str">
        <f>'Orçamento NÃO DESONERADO (2)'!D9</f>
        <v>FORNECIMENTO E INSTALAÇÃO DE PLACA DE OBRA COM CHAPA GALVANIZADA E ESTRUTURA DE MADEIRA. AF_03/2022_PS</v>
      </c>
      <c r="C9" s="141" t="str">
        <f>'Orçamento NÃO DESONERADO (2)'!E9</f>
        <v>m²</v>
      </c>
      <c r="D9" s="143">
        <f>'Orçamento NÃO DESONERADO (2)'!F9</f>
        <v>6</v>
      </c>
      <c r="E9" s="9" t="s">
        <v>421</v>
      </c>
    </row>
    <row r="10" spans="1:10" ht="25.5">
      <c r="A10" s="196" t="str">
        <f>'Orçamento NÃO DESONERADO (2)'!A10</f>
        <v xml:space="preserve"> 2.2 </v>
      </c>
      <c r="B10" s="142" t="str">
        <f>'Orçamento NÃO DESONERADO (2)'!D10</f>
        <v>LIMPEZA MECANIZADA DE CAMADA VEGETAL, VEGETAÇÃO E PEQUENAS ÁRVORES (DIÂMETRO DE TRONCO MENOR QUE 0,20 M), COM TRATOR DE ESTEIRAS. AF_03/2024</v>
      </c>
      <c r="C10" s="141" t="str">
        <f>'Orçamento NÃO DESONERADO (2)'!E10</f>
        <v>m²</v>
      </c>
      <c r="D10" s="143">
        <f>'Orçamento NÃO DESONERADO (2)'!F10</f>
        <v>1041</v>
      </c>
      <c r="E10" s="9" t="s">
        <v>594</v>
      </c>
    </row>
    <row r="11" spans="1:10" ht="89.25">
      <c r="A11" s="196" t="str">
        <f>'Orçamento NÃO DESONERADO (2)'!A11</f>
        <v xml:space="preserve"> 2.3 </v>
      </c>
      <c r="B11" s="142" t="str">
        <f>'Orçamento NÃO DESONERADO (2)'!D11</f>
        <v>DEMOLIÇÃO DE ALVENARIA DE BLOCO FURADO, DE FORMA MANUAL, SEM REAPROVEITAMENTO. AF_09/2023</v>
      </c>
      <c r="C11" s="141" t="str">
        <f>'Orçamento NÃO DESONERADO (2)'!E11</f>
        <v>m³</v>
      </c>
      <c r="D11" s="143">
        <f>'Orçamento NÃO DESONERADO (2)'!F11</f>
        <v>19.61</v>
      </c>
      <c r="E11" s="9" t="s">
        <v>422</v>
      </c>
    </row>
    <row r="12" spans="1:10" ht="89.25">
      <c r="A12" s="196" t="str">
        <f>'Orçamento NÃO DESONERADO (2)'!A12</f>
        <v xml:space="preserve"> 2.4 </v>
      </c>
      <c r="B12" s="142" t="str">
        <f>'Orçamento NÃO DESONERADO (2)'!D12</f>
        <v>CARGA, MANOBRA E DESCARGA DE ENTULHO EM CAMINHÃO BASCULANTE 6 M³ - CARGA COM ESCAVADEIRA HIDRÁULICA (CAÇAMBA DE 0,80 M³ / 111 HP) E DESCARGA LIVRE (UNIDADE: M3). AF_02/2026</v>
      </c>
      <c r="C12" s="141" t="str">
        <f>'Orçamento NÃO DESONERADO (2)'!E12</f>
        <v>m³</v>
      </c>
      <c r="D12" s="143">
        <f>'Orçamento NÃO DESONERADO (2)'!F12</f>
        <v>19.61</v>
      </c>
      <c r="E12" s="9" t="s">
        <v>422</v>
      </c>
    </row>
    <row r="13" spans="1:10" ht="51">
      <c r="A13" s="196" t="str">
        <f>'Orçamento NÃO DESONERADO (2)'!A13</f>
        <v xml:space="preserve"> 2.5 </v>
      </c>
      <c r="B13" s="142" t="str">
        <f>'Orçamento NÃO DESONERADO (2)'!D13</f>
        <v>TOPOGRAFO COM ENCARGOS COMPLEMENTARES</v>
      </c>
      <c r="C13" s="141" t="str">
        <f>'Orçamento NÃO DESONERADO (2)'!E13</f>
        <v>H</v>
      </c>
      <c r="D13" s="143">
        <f>'Orçamento NÃO DESONERADO (2)'!F13</f>
        <v>176</v>
      </c>
      <c r="E13" s="197" t="s">
        <v>576</v>
      </c>
    </row>
    <row r="14" spans="1:10" ht="51">
      <c r="A14" s="196" t="str">
        <f>'Orçamento NÃO DESONERADO (2)'!A14</f>
        <v xml:space="preserve"> 2.6 </v>
      </c>
      <c r="B14" s="142" t="str">
        <f>'Orçamento NÃO DESONERADO (2)'!D14</f>
        <v>AUXILIAR DE TOPÓGRAFO COM ENCARGOS COMPLEMENTARES</v>
      </c>
      <c r="C14" s="141" t="str">
        <f>'Orçamento NÃO DESONERADO (2)'!E14</f>
        <v>H</v>
      </c>
      <c r="D14" s="143">
        <f>'Orçamento NÃO DESONERADO (2)'!F14</f>
        <v>176</v>
      </c>
      <c r="E14" s="197" t="s">
        <v>576</v>
      </c>
    </row>
    <row r="15" spans="1:10" ht="89.25">
      <c r="A15" s="196" t="str">
        <f>'Orçamento NÃO DESONERADO (2)'!A15</f>
        <v xml:space="preserve"> 2.7 </v>
      </c>
      <c r="B15" s="142" t="str">
        <f>'Orçamento NÃO DESONERADO (2)'!D15</f>
        <v>LOCAÇÃO CONVENCIONAL DE OBRA, UTILIZANDO GABARITO DE TÁBUAS CORRIDAS PONTALETADAS A CADA 2,00M - 2 UTILIZAÇÕES. AF_03/2024</v>
      </c>
      <c r="C15" s="141" t="str">
        <f>'Orçamento NÃO DESONERADO (2)'!E15</f>
        <v>M</v>
      </c>
      <c r="D15" s="143">
        <f>'Orçamento NÃO DESONERADO (2)'!F15</f>
        <v>177.55</v>
      </c>
      <c r="E15" s="9" t="s">
        <v>423</v>
      </c>
    </row>
    <row r="16" spans="1:10" ht="63.75">
      <c r="A16" s="196" t="str">
        <f>'Orçamento NÃO DESONERADO (2)'!A16</f>
        <v xml:space="preserve"> 2.8 </v>
      </c>
      <c r="B16" s="142" t="str">
        <f>'Orçamento NÃO DESONERADO (2)'!D16</f>
        <v>TAPUME COM TELHA METÁLICA. AF_03/2024</v>
      </c>
      <c r="C16" s="141" t="str">
        <f>'Orçamento NÃO DESONERADO (2)'!E16</f>
        <v>m²</v>
      </c>
      <c r="D16" s="143">
        <f>'Orçamento NÃO DESONERADO (2)'!F16</f>
        <v>339.13</v>
      </c>
      <c r="E16" s="9" t="s">
        <v>424</v>
      </c>
    </row>
    <row r="17" spans="1:8" ht="26.1" customHeight="1">
      <c r="A17" s="196" t="str">
        <f>'Orçamento NÃO DESONERADO (2)'!A17</f>
        <v xml:space="preserve"> 2.9 </v>
      </c>
      <c r="B17" s="142" t="str">
        <f>'Orçamento NÃO DESONERADO (2)'!D17</f>
        <v>ABRIGO PROVISÓRIO C/1 PAVIMENTO P/ALOJAMENTO E DEPÓSITO</v>
      </c>
      <c r="C17" s="141" t="str">
        <f>'Orçamento NÃO DESONERADO (2)'!E17</f>
        <v>m²</v>
      </c>
      <c r="D17" s="143">
        <f>'Orçamento NÃO DESONERADO (2)'!F17</f>
        <v>16</v>
      </c>
      <c r="E17" s="9" t="s">
        <v>425</v>
      </c>
    </row>
    <row r="18" spans="1:8" ht="24" customHeight="1">
      <c r="A18" s="196" t="str">
        <f>'Orçamento NÃO DESONERADO (2)'!A18</f>
        <v xml:space="preserve"> 2.10 </v>
      </c>
      <c r="B18" s="142" t="str">
        <f>'Orçamento NÃO DESONERADO (2)'!D18</f>
        <v>LOCAÇÃO DE BANHEIRO QUÍMICO - INCLUSO TRANSPORTE, INSTALAÇÃO E MANUTENÇÃO</v>
      </c>
      <c r="C18" s="141" t="str">
        <f>'Orçamento NÃO DESONERADO (2)'!E18</f>
        <v>UNXMÊS</v>
      </c>
      <c r="D18" s="143">
        <f>'Orçamento NÃO DESONERADO (2)'!F18</f>
        <v>4</v>
      </c>
      <c r="E18" s="10" t="s">
        <v>426</v>
      </c>
    </row>
    <row r="19" spans="1:8" ht="39" customHeight="1">
      <c r="A19" s="196" t="str">
        <f>'Orçamento NÃO DESONERADO (2)'!A19</f>
        <v xml:space="preserve"> 2.11 </v>
      </c>
      <c r="B19" s="142" t="str">
        <f>'Orçamento NÃO DESONERADO (2)'!D19</f>
        <v>INSTALAÇÕES PROVISÓRIAS DE LUZ , FORÇA,TELEFONE E LÓGICA</v>
      </c>
      <c r="C19" s="141" t="str">
        <f>'Orçamento NÃO DESONERADO (2)'!E19</f>
        <v>UN</v>
      </c>
      <c r="D19" s="143">
        <f>'Orçamento NÃO DESONERADO (2)'!F19</f>
        <v>1</v>
      </c>
      <c r="E19" s="11" t="s">
        <v>427</v>
      </c>
    </row>
    <row r="20" spans="1:8" ht="39" customHeight="1">
      <c r="A20" s="196" t="str">
        <f>'Orçamento NÃO DESONERADO (2)'!A20</f>
        <v xml:space="preserve"> 2.12 </v>
      </c>
      <c r="B20" s="142" t="str">
        <f>'Orçamento NÃO DESONERADO (2)'!D20</f>
        <v>CAIXA D´ÁGUA EM FYBERGLASS - CAP. 1000L</v>
      </c>
      <c r="C20" s="141" t="str">
        <f>'Orçamento NÃO DESONERADO (2)'!E20</f>
        <v>UN</v>
      </c>
      <c r="D20" s="143">
        <f>'Orçamento NÃO DESONERADO (2)'!F20</f>
        <v>1</v>
      </c>
      <c r="E20" s="11" t="s">
        <v>427</v>
      </c>
    </row>
    <row r="21" spans="1:8" ht="39" customHeight="1">
      <c r="A21" s="194" t="str">
        <f>'Orçamento NÃO DESONERADO (2)'!A21</f>
        <v xml:space="preserve"> 3 </v>
      </c>
      <c r="B21" s="78" t="str">
        <f>'Orçamento NÃO DESONERADO (2)'!D21</f>
        <v>MURETA 1</v>
      </c>
      <c r="C21" s="78"/>
      <c r="D21" s="78"/>
      <c r="E21" s="195"/>
    </row>
    <row r="22" spans="1:8" ht="67.5">
      <c r="A22" s="196" t="str">
        <f>'Orçamento NÃO DESONERADO (2)'!A22</f>
        <v xml:space="preserve"> 3.1 </v>
      </c>
      <c r="B22" s="142" t="str">
        <f>'Orçamento NÃO DESONERADO (2)'!D22</f>
        <v>ESCAVAÇÃO MANUAL PARA VIGA BALDRAME OU SAPATA CORRIDA (INCLUINDO ESCAVAÇÃO PARA COLOCAÇÃO DE FÔRMAS). AF_01/2024</v>
      </c>
      <c r="C22" s="141" t="str">
        <f>'Orçamento NÃO DESONERADO (2)'!E22</f>
        <v>m³</v>
      </c>
      <c r="D22" s="143">
        <f>'Orçamento NÃO DESONERADO (2)'!F22</f>
        <v>25.99</v>
      </c>
      <c r="E22" s="12" t="s">
        <v>573</v>
      </c>
    </row>
    <row r="23" spans="1:8" ht="39" customHeight="1">
      <c r="A23" s="196" t="str">
        <f>'Orçamento NÃO DESONERADO (2)'!A23</f>
        <v xml:space="preserve"> 3.2 </v>
      </c>
      <c r="B23" s="142" t="str">
        <f>'Orçamento NÃO DESONERADO (2)'!D23</f>
        <v>LASTRO DE CONCRETO MAGRO, APLICADO EM BLOCOS DE COROAMENTO OU SAPATAS, ESPESSURA DE 5 CM. AF_01/2024</v>
      </c>
      <c r="C23" s="141" t="str">
        <f>'Orçamento NÃO DESONERADO (2)'!E23</f>
        <v>m²</v>
      </c>
      <c r="D23" s="143">
        <f>'Orçamento NÃO DESONERADO (2)'!F23</f>
        <v>13.2</v>
      </c>
      <c r="E23" s="12" t="s">
        <v>428</v>
      </c>
    </row>
    <row r="24" spans="1:8" ht="33.75">
      <c r="A24" s="196" t="str">
        <f>'Orçamento NÃO DESONERADO (2)'!A24</f>
        <v xml:space="preserve"> 3.3 </v>
      </c>
      <c r="B24" s="142" t="str">
        <f>'Orçamento NÃO DESONERADO (2)'!D24</f>
        <v>FABRICAÇÃO, MONTAGEM E DESMONTAGEM DE FÔRMA PARA SAPATA, EM MADEIRA SERRADA, E=25 MM, 2 UTILIZAÇÕES. AF_01/2024</v>
      </c>
      <c r="C24" s="141" t="str">
        <f>'Orçamento NÃO DESONERADO (2)'!E24</f>
        <v>m²</v>
      </c>
      <c r="D24" s="143">
        <f>'Orçamento NÃO DESONERADO (2)'!F24</f>
        <v>52.8</v>
      </c>
      <c r="E24" s="12" t="s">
        <v>429</v>
      </c>
    </row>
    <row r="25" spans="1:8" ht="56.25">
      <c r="A25" s="196" t="str">
        <f>'Orçamento NÃO DESONERADO (2)'!A25</f>
        <v xml:space="preserve"> 3.4 </v>
      </c>
      <c r="B25" s="142" t="str">
        <f>'Orçamento NÃO DESONERADO (2)'!D25</f>
        <v>ARMAÇÃO DE SAPATA ISOLADA, VIGA BALDRAME E SAPATA CORRIDA UTILIZANDO AÇO CA-60 DE 5 MM - MONTAGEM. AF_01/2024</v>
      </c>
      <c r="C25" s="141" t="str">
        <f>'Orçamento NÃO DESONERADO (2)'!E25</f>
        <v>KG</v>
      </c>
      <c r="D25" s="143">
        <f>'Orçamento NÃO DESONERADO (2)'!F25</f>
        <v>80.260000000000005</v>
      </c>
      <c r="E25" s="12" t="s">
        <v>430</v>
      </c>
    </row>
    <row r="26" spans="1:8" ht="39" customHeight="1">
      <c r="A26" s="196" t="str">
        <f>'Orçamento NÃO DESONERADO (2)'!A26</f>
        <v xml:space="preserve"> 3.5 </v>
      </c>
      <c r="B26" s="142" t="str">
        <f>'Orçamento NÃO DESONERADO (2)'!D26</f>
        <v>ARMAÇÃO DE SAPATA ISOLADA, VIGA BALDRAME E SAPATA CORRIDA UTILIZANDO AÇO CA-50 DE 10 MM - MONTAGEM. AF_01/2024</v>
      </c>
      <c r="C26" s="141" t="str">
        <f>'Orçamento NÃO DESONERADO (2)'!E26</f>
        <v>KG</v>
      </c>
      <c r="D26" s="143">
        <f>'Orçamento NÃO DESONERADO (2)'!F26</f>
        <v>166.32</v>
      </c>
      <c r="E26" s="12" t="s">
        <v>431</v>
      </c>
    </row>
    <row r="27" spans="1:8" ht="39" customHeight="1">
      <c r="A27" s="196" t="str">
        <f>'Orçamento NÃO DESONERADO (2)'!A27</f>
        <v xml:space="preserve"> 3.6 </v>
      </c>
      <c r="B27" s="142" t="str">
        <f>'Orçamento NÃO DESONERADO (2)'!D27</f>
        <v>CONCRETAGEM DE BLOCO DE COROAMENTO OU VIGA BALDRAME, FCK 30 MPA, COM USO DE BOMBA - LANÇAMENTO, ADENSAMENTO E ACABAMENTO. AF_01/2024</v>
      </c>
      <c r="C27" s="141" t="str">
        <f>'Orçamento NÃO DESONERADO (2)'!E27</f>
        <v>m³</v>
      </c>
      <c r="D27" s="143">
        <f>'Orçamento NÃO DESONERADO (2)'!F27</f>
        <v>5.28</v>
      </c>
      <c r="E27" s="12" t="s">
        <v>432</v>
      </c>
    </row>
    <row r="28" spans="1:8" ht="39" customHeight="1">
      <c r="A28" s="196" t="str">
        <f>'Orçamento NÃO DESONERADO (2)'!A28</f>
        <v xml:space="preserve"> 3.7 </v>
      </c>
      <c r="B28" s="142" t="str">
        <f>'Orçamento NÃO DESONERADO (2)'!D28</f>
        <v>IMPERMEABILIZAÇÃO DE SUPERFÍCIE COM EMULSÃO ASFÁLTICA, 2 DEMÃOS. AF_09/2023</v>
      </c>
      <c r="C28" s="141" t="str">
        <f>'Orçamento NÃO DESONERADO (2)'!E28</f>
        <v>m²</v>
      </c>
      <c r="D28" s="143">
        <f>'Orçamento NÃO DESONERADO (2)'!F28</f>
        <v>66</v>
      </c>
      <c r="E28" s="12" t="s">
        <v>433</v>
      </c>
    </row>
    <row r="29" spans="1:8" ht="39" customHeight="1">
      <c r="A29" s="196" t="str">
        <f>'Orçamento NÃO DESONERADO (2)'!A29</f>
        <v xml:space="preserve"> 3.8 </v>
      </c>
      <c r="B29" s="142" t="str">
        <f>'Orçamento NÃO DESONERADO (2)'!D29</f>
        <v>ALAMBRADO PARA QUADRA POLIESPORTIVA, ESTRUTURADO POR TUBOS DE AÇO GALVANIZADO, (MONTANTES COM DIÂMETRO 2", TRAVESSAS E ESCORAS COM DIÂMETRO 1 ¼"), COM TELA DE ARAME GALVANIZADO, FIO 14 BWG E MALHA QUADRADA 5X5CM (EXCETO MURETA). AF_12/2025</v>
      </c>
      <c r="C29" s="141" t="str">
        <f>'Orçamento NÃO DESONERADO (2)'!E29</f>
        <v>m²</v>
      </c>
      <c r="D29" s="143">
        <f>'Orçamento NÃO DESONERADO (2)'!F29</f>
        <v>66</v>
      </c>
      <c r="E29" s="12" t="s">
        <v>434</v>
      </c>
    </row>
    <row r="30" spans="1:8" ht="39" customHeight="1">
      <c r="A30" s="196" t="str">
        <f>'Orçamento NÃO DESONERADO (2)'!A30</f>
        <v xml:space="preserve"> 3.9 </v>
      </c>
      <c r="B30" s="142" t="str">
        <f>'Orçamento NÃO DESONERADO (2)'!D30</f>
        <v>ALVENARIA DE BLOCOS DE CONCRETO ESTRUTURAL 14X19X39 CM (ESPESSURA 14 CM), FBK = 4,5 MPA, UTILIZANDO COLHER DE PEDREIRO. AF_10/2022</v>
      </c>
      <c r="C30" s="141" t="str">
        <f>'Orçamento NÃO DESONERADO (2)'!E30</f>
        <v>m²</v>
      </c>
      <c r="D30" s="143">
        <f>'Orçamento NÃO DESONERADO (2)'!F30</f>
        <v>33</v>
      </c>
      <c r="E30" s="12" t="s">
        <v>435</v>
      </c>
    </row>
    <row r="31" spans="1:8" ht="39" customHeight="1">
      <c r="A31" s="194" t="str">
        <f>'Orçamento NÃO DESONERADO (2)'!A31</f>
        <v xml:space="preserve"> 4 </v>
      </c>
      <c r="B31" s="78" t="str">
        <f>'Orçamento NÃO DESONERADO (2)'!D31</f>
        <v>MURETA 2</v>
      </c>
      <c r="C31" s="78"/>
      <c r="D31" s="78"/>
      <c r="E31" s="195"/>
    </row>
    <row r="32" spans="1:8" ht="67.5">
      <c r="A32" s="196" t="str">
        <f>'Orçamento NÃO DESONERADO (2)'!A32</f>
        <v xml:space="preserve"> 4.1 </v>
      </c>
      <c r="B32" s="142" t="str">
        <f>'Orçamento NÃO DESONERADO (2)'!D32</f>
        <v>ESCAVAÇÃO MANUAL PARA VIGA BALDRAME OU SAPATA CORRIDA (INCLUINDO ESCAVAÇÃO PARA COLOCAÇÃO DE FÔRMAS). AF_01/2024</v>
      </c>
      <c r="C32" s="141" t="str">
        <f>'Orçamento NÃO DESONERADO (2)'!E32</f>
        <v>m³</v>
      </c>
      <c r="D32" s="143">
        <f>'Orçamento NÃO DESONERADO (2)'!F32</f>
        <v>14.38</v>
      </c>
      <c r="E32" s="12" t="s">
        <v>574</v>
      </c>
      <c r="H32" s="149"/>
    </row>
    <row r="33" spans="1:7" ht="25.5">
      <c r="A33" s="196" t="str">
        <f>'Orçamento NÃO DESONERADO (2)'!A33</f>
        <v xml:space="preserve"> 4.2 </v>
      </c>
      <c r="B33" s="142" t="str">
        <f>'Orçamento NÃO DESONERADO (2)'!D33</f>
        <v>LASTRO DE CONCRETO MAGRO, APLICADO EM BLOCOS DE COROAMENTO OU SAPATAS, ESPESSURA DE 5 CM. AF_01/2024</v>
      </c>
      <c r="C33" s="141" t="str">
        <f>'Orçamento NÃO DESONERADO (2)'!E33</f>
        <v>m²</v>
      </c>
      <c r="D33" s="143">
        <f>'Orçamento NÃO DESONERADO (2)'!F33</f>
        <v>7.3</v>
      </c>
      <c r="E33" s="12" t="s">
        <v>436</v>
      </c>
    </row>
    <row r="34" spans="1:7" ht="33.75">
      <c r="A34" s="196" t="str">
        <f>'Orçamento NÃO DESONERADO (2)'!A34</f>
        <v xml:space="preserve"> 4.3 </v>
      </c>
      <c r="B34" s="142" t="str">
        <f>'Orçamento NÃO DESONERADO (2)'!D34</f>
        <v>FABRICAÇÃO, MONTAGEM E DESMONTAGEM DE FÔRMA PARA SAPATA, EM MADEIRA SERRADA, E=25 MM, 2 UTILIZAÇÕES. AF_01/2024</v>
      </c>
      <c r="C34" s="141" t="str">
        <f>'Orçamento NÃO DESONERADO (2)'!E34</f>
        <v>m²</v>
      </c>
      <c r="D34" s="143">
        <f>'Orçamento NÃO DESONERADO (2)'!F34</f>
        <v>29.2</v>
      </c>
      <c r="E34" s="12" t="s">
        <v>437</v>
      </c>
    </row>
    <row r="35" spans="1:7" ht="67.5">
      <c r="A35" s="196" t="str">
        <f>'Orçamento NÃO DESONERADO (2)'!A35</f>
        <v xml:space="preserve"> 4.4 </v>
      </c>
      <c r="B35" s="142" t="str">
        <f>'Orçamento NÃO DESONERADO (2)'!D35</f>
        <v>ARMAÇÃO DE SAPATA ISOLADA, VIGA BALDRAME E SAPATA CORRIDA UTILIZANDO AÇO CA-60 DE 5 MM - MONTAGEM. AF_01/2024</v>
      </c>
      <c r="C35" s="141" t="str">
        <f>'Orçamento NÃO DESONERADO (2)'!E35</f>
        <v>KG</v>
      </c>
      <c r="D35" s="143">
        <f>'Orçamento NÃO DESONERADO (2)'!F35</f>
        <v>44.38</v>
      </c>
      <c r="E35" s="12" t="s">
        <v>438</v>
      </c>
    </row>
    <row r="36" spans="1:7" ht="33.75">
      <c r="A36" s="196" t="str">
        <f>'Orçamento NÃO DESONERADO (2)'!A36</f>
        <v xml:space="preserve"> 4.5 </v>
      </c>
      <c r="B36" s="142" t="str">
        <f>'Orçamento NÃO DESONERADO (2)'!D36</f>
        <v>ARMAÇÃO DE SAPATA ISOLADA, VIGA BALDRAME E SAPATA CORRIDA UTILIZANDO AÇO CA-50 DE 10 MM - MONTAGEM. AF_01/2024</v>
      </c>
      <c r="C36" s="141" t="str">
        <f>'Orçamento NÃO DESONERADO (2)'!E36</f>
        <v>KG</v>
      </c>
      <c r="D36" s="143">
        <f>'Orçamento NÃO DESONERADO (2)'!F36</f>
        <v>91.98</v>
      </c>
      <c r="E36" s="12" t="s">
        <v>439</v>
      </c>
    </row>
    <row r="37" spans="1:7" ht="25.5">
      <c r="A37" s="196" t="str">
        <f>'Orçamento NÃO DESONERADO (2)'!A37</f>
        <v xml:space="preserve"> 4.6 </v>
      </c>
      <c r="B37" s="142" t="str">
        <f>'Orçamento NÃO DESONERADO (2)'!D37</f>
        <v>CONCRETAGEM DE BLOCO DE COROAMENTO OU VIGA BALDRAME, FCK 30 MPA, COM USO DE BOMBA - LANÇAMENTO, ADENSAMENTO E ACABAMENTO. AF_01/2024</v>
      </c>
      <c r="C37" s="141" t="str">
        <f>'Orçamento NÃO DESONERADO (2)'!E37</f>
        <v>m³</v>
      </c>
      <c r="D37" s="143">
        <f>'Orçamento NÃO DESONERADO (2)'!F37</f>
        <v>2.92</v>
      </c>
      <c r="E37" s="13" t="s">
        <v>440</v>
      </c>
    </row>
    <row r="38" spans="1:7" ht="45">
      <c r="A38" s="196" t="str">
        <f>'Orçamento NÃO DESONERADO (2)'!A38</f>
        <v xml:space="preserve"> 4.7 </v>
      </c>
      <c r="B38" s="142" t="str">
        <f>'Orçamento NÃO DESONERADO (2)'!D38</f>
        <v>IMPERMEABILIZAÇÃO DE SUPERFÍCIE COM EMULSÃO ASFÁLTICA, 2 DEMÃOS. AF_09/2023</v>
      </c>
      <c r="C38" s="141" t="str">
        <f>'Orçamento NÃO DESONERADO (2)'!E38</f>
        <v>m²</v>
      </c>
      <c r="D38" s="143">
        <f>'Orçamento NÃO DESONERADO (2)'!F38</f>
        <v>36.5</v>
      </c>
      <c r="E38" s="198" t="s">
        <v>441</v>
      </c>
    </row>
    <row r="39" spans="1:7" ht="38.25">
      <c r="A39" s="196" t="str">
        <f>'Orçamento NÃO DESONERADO (2)'!A39</f>
        <v xml:space="preserve"> 4.8 </v>
      </c>
      <c r="B39" s="142" t="str">
        <f>'Orçamento NÃO DESONERADO (2)'!D39</f>
        <v>ALAMBRADO PARA QUADRA POLIESPORTIVA, ESTRUTURADO POR TUBOS DE AÇO GALVANIZADO, (MONTANTES COM DIÂMETRO 2", TRAVESSAS E ESCORAS COM DIÂMETRO 1 ¼"), COM TELA DE ARAME GALVANIZADO, FIO 14 BWG E MALHA QUADRADA 5X5CM (EXCETO MURETA). AF_12/2025</v>
      </c>
      <c r="C39" s="141" t="str">
        <f>'Orçamento NÃO DESONERADO (2)'!E39</f>
        <v>m²</v>
      </c>
      <c r="D39" s="143">
        <f>'Orçamento NÃO DESONERADO (2)'!F39</f>
        <v>36.5</v>
      </c>
      <c r="E39" s="12" t="s">
        <v>442</v>
      </c>
    </row>
    <row r="40" spans="1:7" ht="25.5">
      <c r="A40" s="196" t="str">
        <f>'Orçamento NÃO DESONERADO (2)'!A40</f>
        <v xml:space="preserve"> 4.9 </v>
      </c>
      <c r="B40" s="142" t="str">
        <f>'Orçamento NÃO DESONERADO (2)'!D40</f>
        <v>ALVENARIA DE BLOCOS DE CONCRETO ESTRUTURAL 14X19X39 CM (ESPESSURA 14 CM), FBK = 4,5 MPA, UTILIZANDO COLHER DE PEDREIRO. AF_10/2022</v>
      </c>
      <c r="C40" s="141" t="str">
        <f>'Orçamento NÃO DESONERADO (2)'!E40</f>
        <v>m²</v>
      </c>
      <c r="D40" s="143">
        <f>'Orçamento NÃO DESONERADO (2)'!F40</f>
        <v>18.25</v>
      </c>
      <c r="E40" s="12" t="s">
        <v>443</v>
      </c>
    </row>
    <row r="41" spans="1:7" ht="38.25">
      <c r="A41" s="196" t="str">
        <f>'Orçamento NÃO DESONERADO (2)'!A41</f>
        <v xml:space="preserve"> 4.10 </v>
      </c>
      <c r="B41" s="142" t="str">
        <f>'Orçamento NÃO DESONERADO (2)'!D41</f>
        <v>CERCA COM MOURÕES DE CONCRETO, RETO, H=3,00 M, ESPAÇAMENTO DE 2,5 M, CRAVADOS 0,5 M, COM 4 FIOS DE ARAME FARPADO Nº 14 OU 16 CLASSE 250 - FORNECIMENTO E INSTALAÇÃO. AF_12/2025</v>
      </c>
      <c r="C41" s="141" t="str">
        <f>'Orçamento NÃO DESONERADO (2)'!E41</f>
        <v>M</v>
      </c>
      <c r="D41" s="143">
        <f>'Orçamento NÃO DESONERADO (2)'!F41</f>
        <v>9.5</v>
      </c>
      <c r="E41" s="9" t="s">
        <v>444</v>
      </c>
    </row>
    <row r="42" spans="1:7" ht="39" customHeight="1">
      <c r="A42" s="194" t="str">
        <f>'Orçamento NÃO DESONERADO (2)'!A42</f>
        <v xml:space="preserve"> 5 </v>
      </c>
      <c r="B42" s="78" t="str">
        <f>'Orçamento NÃO DESONERADO (2)'!D42</f>
        <v>MURETA 3</v>
      </c>
      <c r="C42" s="78"/>
      <c r="D42" s="78"/>
      <c r="E42" s="195"/>
    </row>
    <row r="43" spans="1:7" ht="148.5">
      <c r="A43" s="196" t="str">
        <f>'Orçamento NÃO DESONERADO (2)'!A43</f>
        <v xml:space="preserve"> 5.1 </v>
      </c>
      <c r="B43" s="142" t="str">
        <f>'Orçamento NÃO DESONERADO (2)'!D43</f>
        <v>ESCAVAÇÃO MANUAL PARA VIGA BALDRAME OU SAPATA CORRIDA (INCLUINDO ESCAVAÇÃO PARA COLOCAÇÃO DE FÔRMAS). AF_01/2024</v>
      </c>
      <c r="C43" s="141" t="str">
        <f>'Orçamento NÃO DESONERADO (2)'!E43</f>
        <v>m³</v>
      </c>
      <c r="D43" s="143">
        <f>'Orçamento NÃO DESONERADO (2)'!F43</f>
        <v>127.15</v>
      </c>
      <c r="E43" s="199" t="s">
        <v>575</v>
      </c>
    </row>
    <row r="44" spans="1:7" ht="56.25">
      <c r="A44" s="196" t="str">
        <f>'Orçamento NÃO DESONERADO (2)'!A44</f>
        <v xml:space="preserve"> 5.2 </v>
      </c>
      <c r="B44" s="142" t="str">
        <f>'Orçamento NÃO DESONERADO (2)'!D44</f>
        <v>LASTRO DE CONCRETO MAGRO, APLICADO EM BLOCOS DE COROAMENTO OU SAPATAS, ESPESSURA DE 5 CM. AF_01/2024</v>
      </c>
      <c r="C44" s="141" t="str">
        <f>'Orçamento NÃO DESONERADO (2)'!E44</f>
        <v>m²</v>
      </c>
      <c r="D44" s="143">
        <f>'Orçamento NÃO DESONERADO (2)'!F44</f>
        <v>136.19999999999999</v>
      </c>
      <c r="E44" s="13" t="s">
        <v>596</v>
      </c>
      <c r="G44" s="173"/>
    </row>
    <row r="45" spans="1:7" ht="33.75">
      <c r="A45" s="196" t="str">
        <f>'Orçamento NÃO DESONERADO (2)'!A45</f>
        <v xml:space="preserve"> 5.3 </v>
      </c>
      <c r="B45" s="142" t="str">
        <f>'Orçamento NÃO DESONERADO (2)'!D45</f>
        <v>FABRICAÇÃO, MONTAGEM E DESMONTAGEM DE FÔRMA PARA SAPATA, EM MADEIRA SERRADA, E=25 MM, 2 UTILIZAÇÕES. AF_01/2024</v>
      </c>
      <c r="C45" s="141" t="str">
        <f>'Orçamento NÃO DESONERADO (2)'!E45</f>
        <v>m²</v>
      </c>
      <c r="D45" s="143">
        <f>'Orçamento NÃO DESONERADO (2)'!F45</f>
        <v>114.84</v>
      </c>
      <c r="E45" s="200" t="s">
        <v>445</v>
      </c>
    </row>
    <row r="46" spans="1:7" ht="105" customHeight="1">
      <c r="A46" s="196" t="str">
        <f>'Orçamento NÃO DESONERADO (2)'!A46</f>
        <v xml:space="preserve"> 5.4 </v>
      </c>
      <c r="B46" s="142" t="str">
        <f>'Orçamento NÃO DESONERADO (2)'!D46</f>
        <v>ARMAÇÃO DE SAPATA ISOLADA, VIGA BALDRAME E SAPATA CORRIDA UTILIZANDO AÇO CA-60 DE 5 MM - MONTAGEM. AF_01/2024</v>
      </c>
      <c r="C46" s="141" t="str">
        <f>'Orçamento NÃO DESONERADO (2)'!E46</f>
        <v>KG</v>
      </c>
      <c r="D46" s="143">
        <f>'Orçamento NÃO DESONERADO (2)'!F46</f>
        <v>58.19</v>
      </c>
      <c r="E46" s="14" t="s">
        <v>446</v>
      </c>
    </row>
    <row r="47" spans="1:7" ht="67.5">
      <c r="A47" s="196" t="str">
        <f>'Orçamento NÃO DESONERADO (2)'!A47</f>
        <v xml:space="preserve"> 5.5 </v>
      </c>
      <c r="B47" s="142" t="str">
        <f>'Orçamento NÃO DESONERADO (2)'!D47</f>
        <v>ARMAÇÃO DE SAPATA ISOLADA, VIGA BALDRAME E SAPATA CORRIDA UTILIZANDO AÇO CA-50 DE 10 MM - MONTAGEM. AF_01/2024</v>
      </c>
      <c r="C47" s="141" t="str">
        <f>'Orçamento NÃO DESONERADO (2)'!E47</f>
        <v>KG</v>
      </c>
      <c r="D47" s="143">
        <f>'Orçamento NÃO DESONERADO (2)'!F47</f>
        <v>165</v>
      </c>
      <c r="E47" s="14" t="s">
        <v>447</v>
      </c>
    </row>
    <row r="48" spans="1:7" ht="45">
      <c r="A48" s="196" t="str">
        <f>'Orçamento NÃO DESONERADO (2)'!A48</f>
        <v xml:space="preserve"> 5.6 </v>
      </c>
      <c r="B48" s="142" t="str">
        <f>'Orçamento NÃO DESONERADO (2)'!D48</f>
        <v>CONCRETAGEM DE SAPATA CORRIDA, FCK 30 MPA, COM USO DE BOMBA - LANÇAMENTO, ADENSAMENTO E ACABAMENTO. AF_01/2024</v>
      </c>
      <c r="C48" s="141" t="str">
        <f>'Orçamento NÃO DESONERADO (2)'!E48</f>
        <v>m³</v>
      </c>
      <c r="D48" s="143">
        <f>'Orçamento NÃO DESONERADO (2)'!F48</f>
        <v>57.42</v>
      </c>
      <c r="E48" s="13" t="s">
        <v>448</v>
      </c>
    </row>
    <row r="49" spans="1:5" ht="56.25">
      <c r="A49" s="196" t="str">
        <f>'Orçamento NÃO DESONERADO (2)'!A49</f>
        <v xml:space="preserve"> 5.7 </v>
      </c>
      <c r="B49" s="142" t="str">
        <f>'Orçamento NÃO DESONERADO (2)'!D49</f>
        <v>IMPERMEABILIZAÇÃO DE SUPERFÍCIE COM EMULSÃO ASFÁLTICA, 2 DEMÃOS. AF_09/2023</v>
      </c>
      <c r="C49" s="141" t="str">
        <f>'Orçamento NÃO DESONERADO (2)'!E49</f>
        <v>m²</v>
      </c>
      <c r="D49" s="143">
        <f>'Orçamento NÃO DESONERADO (2)'!F49</f>
        <v>162.69</v>
      </c>
      <c r="E49" s="198" t="s">
        <v>449</v>
      </c>
    </row>
    <row r="50" spans="1:5" ht="25.5">
      <c r="A50" s="196" t="str">
        <f>'Orçamento NÃO DESONERADO (2)'!A50</f>
        <v xml:space="preserve"> 5.8 </v>
      </c>
      <c r="B50" s="142" t="str">
        <f>'Orçamento NÃO DESONERADO (2)'!D50</f>
        <v>EXECUÇÃO DE RADIER, ESPESSURA DE 15 CM, FCK = 30 MPA, COM USO DE FORMAS EM MADEIRA SERRADA. AF_09/2021</v>
      </c>
      <c r="C50" s="141" t="str">
        <f>'Orçamento NÃO DESONERADO (2)'!E50</f>
        <v>m²</v>
      </c>
      <c r="D50" s="143">
        <f>'Orçamento NÃO DESONERADO (2)'!F50</f>
        <v>14.44</v>
      </c>
      <c r="E50" s="201" t="s">
        <v>450</v>
      </c>
    </row>
    <row r="51" spans="1:5" ht="45">
      <c r="A51" s="196" t="str">
        <f>'Orçamento NÃO DESONERADO (2)'!A51</f>
        <v xml:space="preserve"> 5.9 </v>
      </c>
      <c r="B51" s="142" t="str">
        <f>'Orçamento NÃO DESONERADO (2)'!D51</f>
        <v>MONTAGEM E DESMONTAGEM DE FÔRMA DE PILARES RETANGULARES E ESTRUTURAS SIMILARES, PÉ-DIREITO SIMPLES, EM MADEIRA SERRADA, 2 UTILIZAÇÕES. AF_09/2020</v>
      </c>
      <c r="C51" s="141" t="str">
        <f>'Orçamento NÃO DESONERADO (2)'!E51</f>
        <v>m²</v>
      </c>
      <c r="D51" s="143">
        <f>'Orçamento NÃO DESONERADO (2)'!F51</f>
        <v>54.9</v>
      </c>
      <c r="E51" s="200" t="s">
        <v>451</v>
      </c>
    </row>
    <row r="52" spans="1:5" ht="56.25">
      <c r="A52" s="196" t="str">
        <f>'Orçamento NÃO DESONERADO (2)'!A52</f>
        <v xml:space="preserve"> 5.10 </v>
      </c>
      <c r="B52" s="142" t="str">
        <f>'Orçamento NÃO DESONERADO (2)'!D52</f>
        <v>ARMAÇÃO DE PILAR OU VIGA DE ESTRUTURA CONVENCIONAL DE CONCRETO ARMADO UTILIZANDO AÇO CA-60 DE 5,0 MM - MONTAGEM. AF_06/2022</v>
      </c>
      <c r="C52" s="141" t="str">
        <f>'Orçamento NÃO DESONERADO (2)'!E52</f>
        <v>KG</v>
      </c>
      <c r="D52" s="143">
        <f>'Orçamento NÃO DESONERADO (2)'!F52</f>
        <v>55.63</v>
      </c>
      <c r="E52" s="200" t="s">
        <v>452</v>
      </c>
    </row>
    <row r="53" spans="1:5" ht="56.25">
      <c r="A53" s="196" t="str">
        <f>'Orçamento NÃO DESONERADO (2)'!A53</f>
        <v xml:space="preserve"> 5.11 </v>
      </c>
      <c r="B53" s="142" t="str">
        <f>'Orçamento NÃO DESONERADO (2)'!D53</f>
        <v>ARMAÇÃO DE PILAR OU VIGA DE ESTRUTURA CONVENCIONAL DE CONCRETO ARMADO UTILIZANDO AÇO CA-50 DE 12,5 MM - MONTAGEM. AF_06/2022</v>
      </c>
      <c r="C53" s="141" t="str">
        <f>'Orçamento NÃO DESONERADO (2)'!E53</f>
        <v>KG</v>
      </c>
      <c r="D53" s="143">
        <f>'Orçamento NÃO DESONERADO (2)'!F53</f>
        <v>266.77999999999997</v>
      </c>
      <c r="E53" s="14" t="s">
        <v>453</v>
      </c>
    </row>
    <row r="54" spans="1:5" ht="33.75">
      <c r="A54" s="196" t="str">
        <f>'Orçamento NÃO DESONERADO (2)'!A54</f>
        <v xml:space="preserve"> 5.12 </v>
      </c>
      <c r="B54" s="142" t="str">
        <f>'Orçamento NÃO DESONERADO (2)'!D54</f>
        <v>CONCRETAGEM DE PILARES, FCK = 25 MPA, COM USO DE BOMBA - LANÇAMENTO, ADENSAMENTO E ACABAMENTO. AF_02/2022_PS</v>
      </c>
      <c r="C54" s="141" t="str">
        <f>'Orçamento NÃO DESONERADO (2)'!E54</f>
        <v>m³</v>
      </c>
      <c r="D54" s="143">
        <f>'Orçamento NÃO DESONERADO (2)'!F54</f>
        <v>5.07</v>
      </c>
      <c r="E54" s="13" t="s">
        <v>454</v>
      </c>
    </row>
    <row r="55" spans="1:5" ht="25.5">
      <c r="A55" s="196" t="str">
        <f>'Orçamento NÃO DESONERADO (2)'!A55</f>
        <v xml:space="preserve"> 5.13 </v>
      </c>
      <c r="B55" s="142" t="str">
        <f>'Orçamento NÃO DESONERADO (2)'!D55</f>
        <v>CONCRETAGEM DE SAPATA, FCK 30 MPA, COM USO DE BOMBA - LANÇAMENTO, ADENSAMENTO E ACABAMENTO. AF_01/2024</v>
      </c>
      <c r="C55" s="141" t="str">
        <f>'Orçamento NÃO DESONERADO (2)'!E55</f>
        <v>m³</v>
      </c>
      <c r="D55" s="143">
        <f>'Orçamento NÃO DESONERADO (2)'!F55</f>
        <v>1.62</v>
      </c>
      <c r="E55" s="13" t="s">
        <v>455</v>
      </c>
    </row>
    <row r="56" spans="1:5">
      <c r="A56" s="194" t="str">
        <f>'Orçamento NÃO DESONERADO (2)'!A56</f>
        <v xml:space="preserve"> 6 </v>
      </c>
      <c r="B56" s="78" t="str">
        <f>'Orçamento NÃO DESONERADO (2)'!D56</f>
        <v>LAJE - CASA DE MÁQUINA - MURETA 3</v>
      </c>
      <c r="C56" s="78"/>
      <c r="D56" s="78"/>
      <c r="E56" s="195"/>
    </row>
    <row r="57" spans="1:5" ht="39" customHeight="1">
      <c r="A57" s="196" t="str">
        <f>'Orçamento NÃO DESONERADO (2)'!A57</f>
        <v xml:space="preserve"> 6.1 </v>
      </c>
      <c r="B57" s="142" t="str">
        <f>'Orçamento NÃO DESONERADO (2)'!D57</f>
        <v>LAJE PRÉ-MOLDADA UNIDIRECIONAL, BIAPOIADA, PARA FORRO, ENCHIMENTO EM CERÂMICA, VIGOTA CONVENCIONAL, ALTURA TOTAL DA LAJE "LT" = 12 CM (ENCHIMENTO+CAPA) = (8+4). AF_08/2025</v>
      </c>
      <c r="C57" s="141" t="str">
        <f>'Orçamento NÃO DESONERADO (2)'!E57</f>
        <v>m²</v>
      </c>
      <c r="D57" s="143">
        <f>'Orçamento NÃO DESONERADO (2)'!F57</f>
        <v>21.16</v>
      </c>
      <c r="E57" s="201" t="s">
        <v>456</v>
      </c>
    </row>
    <row r="58" spans="1:5" ht="39" customHeight="1">
      <c r="A58" s="196" t="str">
        <f>'Orçamento NÃO DESONERADO (2)'!A58</f>
        <v xml:space="preserve"> 6.2 </v>
      </c>
      <c r="B58" s="142" t="str">
        <f>'Orçamento NÃO DESONERADO (2)'!D58</f>
        <v>IMPERMEABILIZAÇÃO DE SUPERFÍCIE COM MANTA ASFÁLTICA, UMA CAMADA, INCLUSIVE APLICAÇÃO DE PRIMER ASFÁLTICO, E=4MM. AF_09/2023</v>
      </c>
      <c r="C58" s="141" t="str">
        <f>'Orçamento NÃO DESONERADO (2)'!E58</f>
        <v>m²</v>
      </c>
      <c r="D58" s="143">
        <f>'Orçamento NÃO DESONERADO (2)'!F58</f>
        <v>21.16</v>
      </c>
      <c r="E58" s="201" t="s">
        <v>456</v>
      </c>
    </row>
    <row r="59" spans="1:5" ht="39" customHeight="1">
      <c r="A59" s="196" t="str">
        <f>'Orçamento NÃO DESONERADO (2)'!A59</f>
        <v xml:space="preserve"> 6.3 </v>
      </c>
      <c r="B59" s="142" t="str">
        <f>'Orçamento NÃO DESONERADO (2)'!D59</f>
        <v>PROTEÇÃO MECÂNICA DE SUPERFICIE HORIZONTAL COM ARGAMASSA DE CIMENTO E AREIA, TRAÇO 1:3, E=3CM. AF_09/2023</v>
      </c>
      <c r="C59" s="141" t="str">
        <f>'Orçamento NÃO DESONERADO (2)'!E59</f>
        <v>m²</v>
      </c>
      <c r="D59" s="143">
        <f>'Orçamento NÃO DESONERADO (2)'!F59</f>
        <v>21.16</v>
      </c>
      <c r="E59" s="201" t="s">
        <v>456</v>
      </c>
    </row>
    <row r="60" spans="1:5" ht="39" customHeight="1">
      <c r="A60" s="196" t="str">
        <f>'Orçamento NÃO DESONERADO (2)'!A60</f>
        <v xml:space="preserve"> 6.4 </v>
      </c>
      <c r="B60" s="142" t="str">
        <f>'Orçamento NÃO DESONERADO (2)'!D60</f>
        <v>CALHA EM CHAPA DE AÇO GALVANIZADO NÚMERO 24, DESENVOLVIMENTO DE 50 CM, INCLUSO TRANSPORTE VERTICAL. AF_07/2019</v>
      </c>
      <c r="C60" s="141" t="str">
        <f>'Orçamento NÃO DESONERADO (2)'!E60</f>
        <v>M</v>
      </c>
      <c r="D60" s="143">
        <f>'Orçamento NÃO DESONERADO (2)'!F60</f>
        <v>4.5999999999999996</v>
      </c>
      <c r="E60" s="201" t="s">
        <v>457</v>
      </c>
    </row>
    <row r="61" spans="1:5" ht="19.5" customHeight="1">
      <c r="A61" s="194" t="str">
        <f>'Orçamento NÃO DESONERADO (2)'!A61</f>
        <v xml:space="preserve"> 7 </v>
      </c>
      <c r="B61" s="78" t="str">
        <f>'Orçamento NÃO DESONERADO (2)'!D61</f>
        <v>ALVENARIA - MURETA 3 E CASA DE MÁQUINAS</v>
      </c>
      <c r="C61" s="78"/>
      <c r="D61" s="78"/>
      <c r="E61" s="195"/>
    </row>
    <row r="62" spans="1:5" ht="76.5">
      <c r="A62" s="196" t="str">
        <f>'Orçamento NÃO DESONERADO (2)'!A62</f>
        <v xml:space="preserve"> 7.1 </v>
      </c>
      <c r="B62" s="142" t="str">
        <f>'Orçamento NÃO DESONERADO (2)'!D62</f>
        <v>ALVENARIA DE BLOCOS DE CONCRETO ESTRUTURAL 14X19X39 CM (ESPESSURA 14 CM), FBK = 4,5 MPA, UTILIZANDO COLHER DE PEDREIRO. AF_10/2022</v>
      </c>
      <c r="C62" s="141" t="str">
        <f>'Orçamento NÃO DESONERADO (2)'!E62</f>
        <v>m²</v>
      </c>
      <c r="D62" s="143">
        <f>'Orçamento NÃO DESONERADO (2)'!F62</f>
        <v>169.57</v>
      </c>
      <c r="E62" s="202" t="s">
        <v>458</v>
      </c>
    </row>
    <row r="63" spans="1:5" ht="25.5">
      <c r="A63" s="196" t="str">
        <f>'Orçamento NÃO DESONERADO (2)'!A63</f>
        <v xml:space="preserve"> 7.2 </v>
      </c>
      <c r="B63" s="142" t="str">
        <f>'Orçamento NÃO DESONERADO (2)'!D63</f>
        <v>VERGA PRÉ-MOLDADA COM ATÉ 1,5 M DE VÃO, ESPESSURA DE *20* CM. AF_03/2024</v>
      </c>
      <c r="C63" s="141" t="str">
        <f>'Orçamento NÃO DESONERADO (2)'!E63</f>
        <v>M</v>
      </c>
      <c r="D63" s="143">
        <f>'Orçamento NÃO DESONERADO (2)'!F63</f>
        <v>3.36</v>
      </c>
      <c r="E63" s="15" t="s">
        <v>459</v>
      </c>
    </row>
    <row r="64" spans="1:5" ht="39" customHeight="1">
      <c r="A64" s="196" t="str">
        <f>'Orçamento NÃO DESONERADO (2)'!A64</f>
        <v xml:space="preserve"> 7.3 </v>
      </c>
      <c r="B64" s="142" t="str">
        <f>'Orçamento NÃO DESONERADO (2)'!D64</f>
        <v>CONTRAVERGA PRÉ-MOLDADA, ESPESSURA DE *20* CM. AF_03/2024</v>
      </c>
      <c r="C64" s="141" t="str">
        <f>'Orçamento NÃO DESONERADO (2)'!E64</f>
        <v>M</v>
      </c>
      <c r="D64" s="143">
        <f>'Orçamento NÃO DESONERADO (2)'!F64</f>
        <v>3.36</v>
      </c>
      <c r="E64" s="15" t="s">
        <v>459</v>
      </c>
    </row>
    <row r="65" spans="1:5" ht="90">
      <c r="A65" s="196" t="str">
        <f>'Orçamento NÃO DESONERADO (2)'!A65</f>
        <v xml:space="preserve"> 7.4 </v>
      </c>
      <c r="B65" s="142" t="str">
        <f>'Orçamento NÃO DESONERADO (2)'!D65</f>
        <v>IMPERMEABILIZAÇÃO DE SUPERFÍCIE COM EMULSÃO ASFÁLTICA, 2 DEMÃOS. AF_09/2023</v>
      </c>
      <c r="C65" s="141" t="str">
        <f>'Orçamento NÃO DESONERADO (2)'!E65</f>
        <v>m²</v>
      </c>
      <c r="D65" s="143">
        <f>'Orçamento NÃO DESONERADO (2)'!F65</f>
        <v>424.11</v>
      </c>
      <c r="E65" s="198" t="s">
        <v>460</v>
      </c>
    </row>
    <row r="66" spans="1:5" ht="33.75">
      <c r="A66" s="196" t="str">
        <f>'Orçamento NÃO DESONERADO (2)'!A66</f>
        <v xml:space="preserve"> 7.5 </v>
      </c>
      <c r="B66" s="142" t="str">
        <f>'Orçamento NÃO DESONERADO (2)'!D66</f>
        <v>CINTA DE AMARRAÇÃO DE ALVENARIA MOLDADA IN LOCO COM UTILIZAÇÃO DE BLOCOS CANALETA, ESPESSURA DE *15* CM. AF_03/2024</v>
      </c>
      <c r="C66" s="141" t="str">
        <f>'Orçamento NÃO DESONERADO (2)'!E66</f>
        <v>M</v>
      </c>
      <c r="D66" s="143">
        <f>'Orçamento NÃO DESONERADO (2)'!F66</f>
        <v>110.9</v>
      </c>
      <c r="E66" s="203" t="s">
        <v>461</v>
      </c>
    </row>
    <row r="67" spans="1:5">
      <c r="A67" s="194" t="str">
        <f>'Orçamento NÃO DESONERADO (2)'!A67</f>
        <v xml:space="preserve"> 8 </v>
      </c>
      <c r="B67" s="78" t="str">
        <f>'Orçamento NÃO DESONERADO (2)'!D67</f>
        <v>PISO - CASA DE MÁQUINA</v>
      </c>
      <c r="C67" s="78"/>
      <c r="D67" s="78"/>
      <c r="E67" s="195"/>
    </row>
    <row r="68" spans="1:5" ht="73.5" customHeight="1">
      <c r="A68" s="196" t="str">
        <f>'Orçamento NÃO DESONERADO (2)'!A68</f>
        <v xml:space="preserve"> 8.1 </v>
      </c>
      <c r="B68" s="142" t="str">
        <f>'Orçamento NÃO DESONERADO (2)'!D68</f>
        <v>CONTRAPISO EM ARGAMASSA TRAÇO 1:4 (CIMENTO E AREIA), PREPARO MANUAL, APLICADO EM ÁREAS SECAS SOBRE LAJE, NÃO ADERIDO, ACABAMENTO NÃO REFORÇADO, ESPESSURA 5CM. AF_07/2021</v>
      </c>
      <c r="C68" s="141" t="str">
        <f>'Orçamento NÃO DESONERADO (2)'!E68</f>
        <v>m²</v>
      </c>
      <c r="D68" s="143">
        <f>'Orçamento NÃO DESONERADO (2)'!F68</f>
        <v>73.349999999999994</v>
      </c>
      <c r="E68" s="197" t="s">
        <v>595</v>
      </c>
    </row>
    <row r="69" spans="1:5" ht="39" customHeight="1">
      <c r="A69" s="196" t="str">
        <f>'Orçamento NÃO DESONERADO (2)'!A69</f>
        <v xml:space="preserve"> 8.2 </v>
      </c>
      <c r="B69" s="142" t="str">
        <f>'Orçamento NÃO DESONERADO (2)'!D69</f>
        <v>REVESTIMENTO CERÂMICO PARA PISO COM PLACAS TIPO ESMALTADA DE DIMENSÕES 60X60 CM APLICADA EM AMBIENTES DE ÁREA MAIOR QUE 10 M2. AF_02/2023_PE</v>
      </c>
      <c r="C69" s="141" t="str">
        <f>'Orçamento NÃO DESONERADO (2)'!E69</f>
        <v>m²</v>
      </c>
      <c r="D69" s="143">
        <f>'Orçamento NÃO DESONERADO (2)'!F69</f>
        <v>14.44</v>
      </c>
      <c r="E69" s="9" t="s">
        <v>463</v>
      </c>
    </row>
    <row r="70" spans="1:5" ht="39" customHeight="1">
      <c r="A70" s="194" t="str">
        <f>'Orçamento NÃO DESONERADO (2)'!A70</f>
        <v xml:space="preserve"> 9 </v>
      </c>
      <c r="B70" s="78" t="str">
        <f>'Orçamento NÃO DESONERADO (2)'!D70</f>
        <v>ESQUADRIAS - CASA DE MÁQUINA</v>
      </c>
      <c r="C70" s="78"/>
      <c r="D70" s="78"/>
      <c r="E70" s="195"/>
    </row>
    <row r="71" spans="1:5" ht="41.25" customHeight="1">
      <c r="A71" s="196" t="str">
        <f>'Orçamento NÃO DESONERADO (2)'!A71</f>
        <v xml:space="preserve"> 9.1 </v>
      </c>
      <c r="B71" s="142" t="str">
        <f>'Orçamento NÃO DESONERADO (2)'!D71</f>
        <v>CAIXILHO FIXO DE ALUMÍNIO PARA VIDRO (VIDRO INCLUSO), BATENTE/ REQUADRO DE 4 A 14 CM, SEM GUARNIÇÃO/ ALIZAR, FIXAÇÃO COM PARAFUSOS, VEDAÇÃO COM SILICONE, EXCLUSIVE CONTRAMARCO - FORNECIMENTO E INSTALAÇÃO. AF_11/2024</v>
      </c>
      <c r="C71" s="141" t="str">
        <f>'Orçamento NÃO DESONERADO (2)'!E71</f>
        <v>m²</v>
      </c>
      <c r="D71" s="143">
        <f>'Orçamento NÃO DESONERADO (2)'!F71</f>
        <v>0.48</v>
      </c>
      <c r="E71" s="16" t="s">
        <v>464</v>
      </c>
    </row>
    <row r="72" spans="1:5" ht="26.1" customHeight="1">
      <c r="A72" s="196" t="str">
        <f>'Orçamento NÃO DESONERADO (2)'!A72</f>
        <v xml:space="preserve"> 9.2 </v>
      </c>
      <c r="B72" s="142" t="str">
        <f>'Orçamento NÃO DESONERADO (2)'!D72</f>
        <v>GUARNIÇÃO DE ALUMÍNIO. AF_11/2024</v>
      </c>
      <c r="C72" s="141" t="str">
        <f>'Orçamento NÃO DESONERADO (2)'!E72</f>
        <v>M</v>
      </c>
      <c r="D72" s="143">
        <f>'Orçamento NÃO DESONERADO (2)'!F72</f>
        <v>6.4</v>
      </c>
      <c r="E72" s="16" t="s">
        <v>499</v>
      </c>
    </row>
    <row r="73" spans="1:5" ht="26.1" customHeight="1">
      <c r="A73" s="196" t="str">
        <f>'Orçamento NÃO DESONERADO (2)'!A73</f>
        <v xml:space="preserve"> 9.3 </v>
      </c>
      <c r="B73" s="142" t="str">
        <f>'Orçamento NÃO DESONERADO (2)'!D73</f>
        <v>PORTA EM ALUMÍNIO DE ABRIR TIPO VENEZIANA COM GUARNIÇÃO, FIXAÇÃO COM PARAFUSOS - FORNECIMENTO E INSTALAÇÃO. AF_10/2025</v>
      </c>
      <c r="C73" s="141" t="str">
        <f>'Orçamento NÃO DESONERADO (2)'!E73</f>
        <v>m²</v>
      </c>
      <c r="D73" s="143">
        <f>'Orçamento NÃO DESONERADO (2)'!F73</f>
        <v>1.72</v>
      </c>
      <c r="E73" s="16" t="s">
        <v>465</v>
      </c>
    </row>
    <row r="74" spans="1:5" ht="26.1" customHeight="1">
      <c r="A74" s="196" t="str">
        <f>'Orçamento NÃO DESONERADO (2)'!A74</f>
        <v xml:space="preserve"> 9.4 </v>
      </c>
      <c r="B74" s="142" t="str">
        <f>'Orçamento NÃO DESONERADO (2)'!D74</f>
        <v>PORTA DE FERRO, DE ABRIR, TIPO GRADE COM CHAPA, COM GUARNIÇÕES. AF_10/2025</v>
      </c>
      <c r="C74" s="141" t="str">
        <f>'Orçamento NÃO DESONERADO (2)'!E74</f>
        <v>m²</v>
      </c>
      <c r="D74" s="143">
        <f>'Orçamento NÃO DESONERADO (2)'!F74</f>
        <v>2.4</v>
      </c>
      <c r="E74" s="16" t="s">
        <v>500</v>
      </c>
    </row>
    <row r="75" spans="1:5" ht="26.1" customHeight="1">
      <c r="A75" s="196" t="str">
        <f>'Orçamento NÃO DESONERADO (2)'!A75</f>
        <v xml:space="preserve"> 9.5 </v>
      </c>
      <c r="B75" s="142" t="str">
        <f>'Orçamento NÃO DESONERADO (2)'!D75</f>
        <v>GRADIL EM ALUMÍNIO FIXADO EM VÃOS DE JANELAS, FORMADO POR TUBOS DE 3/4". AF_10/2025</v>
      </c>
      <c r="C75" s="141" t="str">
        <f>'Orçamento NÃO DESONERADO (2)'!E75</f>
        <v>m²</v>
      </c>
      <c r="D75" s="143">
        <f>'Orçamento NÃO DESONERADO (2)'!F75</f>
        <v>1.28</v>
      </c>
      <c r="E75" s="16" t="s">
        <v>501</v>
      </c>
    </row>
    <row r="76" spans="1:5" ht="26.1" customHeight="1">
      <c r="A76" s="194" t="str">
        <f>'Orçamento NÃO DESONERADO (2)'!A76</f>
        <v xml:space="preserve"> 10 </v>
      </c>
      <c r="B76" s="78" t="str">
        <f>'Orçamento NÃO DESONERADO (2)'!D76</f>
        <v>INSTALAÇÕES ELÉTRICAS - CASA DE MÁQUINA</v>
      </c>
      <c r="C76" s="78"/>
      <c r="D76" s="78"/>
      <c r="E76" s="195"/>
    </row>
    <row r="77" spans="1:5" ht="26.1" customHeight="1">
      <c r="A77" s="196" t="str">
        <f>'Orçamento NÃO DESONERADO (2)'!A77</f>
        <v xml:space="preserve"> 10.1 </v>
      </c>
      <c r="B77" s="142" t="str">
        <f>'Orçamento NÃO DESONERADO (2)'!D77</f>
        <v>TOMADA BAIXA DE EMBUTIR (2 MÓDULOS), 2P+T 10 A, SEM SUPORTE E SEM PLACA - FORNECIMENTO E INSTALAÇÃO. AF_03/2023</v>
      </c>
      <c r="C77" s="141" t="str">
        <f>'Orçamento NÃO DESONERADO (2)'!E77</f>
        <v>UN</v>
      </c>
      <c r="D77" s="143">
        <f>'Orçamento NÃO DESONERADO (2)'!F77</f>
        <v>1</v>
      </c>
      <c r="E77" s="204" t="s">
        <v>466</v>
      </c>
    </row>
    <row r="78" spans="1:5" ht="26.1" customHeight="1">
      <c r="A78" s="196" t="str">
        <f>'Orçamento NÃO DESONERADO (2)'!A78</f>
        <v xml:space="preserve"> 10.2 </v>
      </c>
      <c r="B78" s="142" t="str">
        <f>'Orçamento NÃO DESONERADO (2)'!D78</f>
        <v>INTERRUPTOR SIMPLES (1 MÓDULO), 10A/250V, INCLUINDO SUPORTE E PLACA - FORNECIMENTO E INSTALAÇÃO. AF_03/2023</v>
      </c>
      <c r="C78" s="141" t="str">
        <f>'Orçamento NÃO DESONERADO (2)'!E78</f>
        <v>UN</v>
      </c>
      <c r="D78" s="143">
        <f>'Orçamento NÃO DESONERADO (2)'!F78</f>
        <v>1</v>
      </c>
      <c r="E78" s="204" t="s">
        <v>466</v>
      </c>
    </row>
    <row r="79" spans="1:5" ht="26.1" customHeight="1">
      <c r="A79" s="196" t="str">
        <f>'Orçamento NÃO DESONERADO (2)'!A79</f>
        <v xml:space="preserve"> 10.3 </v>
      </c>
      <c r="B79" s="142" t="str">
        <f>'Orçamento NÃO DESONERADO (2)'!D79</f>
        <v>LUMINÁRIA TIPO PLAFON CIRCULAR, DE SOBREPOR, COM LED DE 12/13 W - FORNECIMENTO E INSTALAÇÃO. AF_09/2024</v>
      </c>
      <c r="C79" s="141" t="str">
        <f>'Orçamento NÃO DESONERADO (2)'!E79</f>
        <v>UN</v>
      </c>
      <c r="D79" s="143">
        <f>'Orçamento NÃO DESONERADO (2)'!F79</f>
        <v>2</v>
      </c>
      <c r="E79" s="204" t="s">
        <v>466</v>
      </c>
    </row>
    <row r="80" spans="1:5" ht="26.1" customHeight="1">
      <c r="A80" s="196" t="str">
        <f>'Orçamento NÃO DESONERADO (2)'!A80</f>
        <v xml:space="preserve"> 10.4 </v>
      </c>
      <c r="B80" s="142" t="str">
        <f>'Orçamento NÃO DESONERADO (2)'!D80</f>
        <v>CAIXA RETANGULAR 4" X 2" BAIXA (0,30 M DO PISO), PVC, INSTALADA EM PAREDE - FORNECIMENTO E INSTALAÇÃO. AF_03/2023</v>
      </c>
      <c r="C80" s="141" t="str">
        <f>'Orçamento NÃO DESONERADO (2)'!E80</f>
        <v>UN</v>
      </c>
      <c r="D80" s="143">
        <f>'Orçamento NÃO DESONERADO (2)'!F80</f>
        <v>2</v>
      </c>
      <c r="E80" s="204" t="s">
        <v>466</v>
      </c>
    </row>
    <row r="81" spans="1:5" ht="26.1" customHeight="1">
      <c r="A81" s="196" t="str">
        <f>'Orçamento NÃO DESONERADO (2)'!A81</f>
        <v xml:space="preserve"> 10.5 </v>
      </c>
      <c r="B81" s="142" t="str">
        <f>'Orçamento NÃO DESONERADO (2)'!D81</f>
        <v>CAIXA RETANGULAR 4" X 2" MÉDIA (1,30 M DO PISO), PVC, INSTALADA EM PAREDE - FORNECIMENTO E INSTALAÇÃO. AF_03/2023</v>
      </c>
      <c r="C81" s="141" t="str">
        <f>'Orçamento NÃO DESONERADO (2)'!E81</f>
        <v>UN</v>
      </c>
      <c r="D81" s="143">
        <f>'Orçamento NÃO DESONERADO (2)'!F81</f>
        <v>1</v>
      </c>
      <c r="E81" s="204" t="s">
        <v>466</v>
      </c>
    </row>
    <row r="82" spans="1:5" ht="26.1" customHeight="1">
      <c r="A82" s="196" t="str">
        <f>'Orçamento NÃO DESONERADO (2)'!A82</f>
        <v xml:space="preserve"> 10.6 </v>
      </c>
      <c r="B82" s="142" t="str">
        <f>'Orçamento NÃO DESONERADO (2)'!D82</f>
        <v>CAIXA OCTOGONAL 4" X 4", PVC, INSTALADA EM LAJE - FORNECIMENTO E INSTALAÇÃO. AF_03/2023</v>
      </c>
      <c r="C82" s="141" t="str">
        <f>'Orçamento NÃO DESONERADO (2)'!E82</f>
        <v>UN</v>
      </c>
      <c r="D82" s="143">
        <f>'Orçamento NÃO DESONERADO (2)'!F82</f>
        <v>2</v>
      </c>
      <c r="E82" s="204" t="s">
        <v>466</v>
      </c>
    </row>
    <row r="83" spans="1:5" ht="26.1" customHeight="1">
      <c r="A83" s="196" t="str">
        <f>'Orçamento NÃO DESONERADO (2)'!A83</f>
        <v xml:space="preserve"> 10.7 </v>
      </c>
      <c r="B83" s="142" t="str">
        <f>'Orçamento NÃO DESONERADO (2)'!D83</f>
        <v>QUADRO DE DISTRIBUIÇÃO DE LUZ EMBUTIR ATÉ 12 DIVISÕES 207X332X95mm, C/BARRAMENTO</v>
      </c>
      <c r="C83" s="141" t="str">
        <f>'Orçamento NÃO DESONERADO (2)'!E83</f>
        <v>UN</v>
      </c>
      <c r="D83" s="143">
        <f>'Orçamento NÃO DESONERADO (2)'!F83</f>
        <v>1</v>
      </c>
      <c r="E83" s="204" t="s">
        <v>466</v>
      </c>
    </row>
    <row r="84" spans="1:5" ht="26.1" customHeight="1">
      <c r="A84" s="196" t="str">
        <f>'Orçamento NÃO DESONERADO (2)'!A84</f>
        <v xml:space="preserve"> 10.8 </v>
      </c>
      <c r="B84" s="142" t="str">
        <f>'Orçamento NÃO DESONERADO (2)'!D84</f>
        <v>HASTE DE ATERRAMENTO, DIÂMETRO 3/4", COM 3 METROS - FORNECIMENTO E INSTALAÇÃO. AF_08/2023</v>
      </c>
      <c r="C84" s="141" t="str">
        <f>'Orçamento NÃO DESONERADO (2)'!E84</f>
        <v>UN</v>
      </c>
      <c r="D84" s="143">
        <f>'Orçamento NÃO DESONERADO (2)'!F84</f>
        <v>2</v>
      </c>
      <c r="E84" s="204" t="s">
        <v>466</v>
      </c>
    </row>
    <row r="85" spans="1:5" ht="26.1" customHeight="1">
      <c r="A85" s="196" t="str">
        <f>'Orçamento NÃO DESONERADO (2)'!A85</f>
        <v xml:space="preserve"> 10.9 </v>
      </c>
      <c r="B85" s="142" t="str">
        <f>'Orçamento NÃO DESONERADO (2)'!D85</f>
        <v>CABO DE COBRE FLEXÍVEL ISOLADO, 1,5 MM², ANTI-CHAMA 450/750 V, PARA CIRCUITOS TERMINAIS - FORNECIMENTO E INSTALAÇÃO. AF_03/2023</v>
      </c>
      <c r="C85" s="141" t="str">
        <f>'Orçamento NÃO DESONERADO (2)'!E85</f>
        <v>M</v>
      </c>
      <c r="D85" s="143">
        <f>'Orçamento NÃO DESONERADO (2)'!F85</f>
        <v>21</v>
      </c>
      <c r="E85" s="204" t="s">
        <v>466</v>
      </c>
    </row>
    <row r="86" spans="1:5" ht="26.1" customHeight="1">
      <c r="A86" s="196" t="str">
        <f>'Orçamento NÃO DESONERADO (2)'!A86</f>
        <v xml:space="preserve"> 10.10 </v>
      </c>
      <c r="B86" s="142" t="str">
        <f>'Orçamento NÃO DESONERADO (2)'!D86</f>
        <v>CABO DE COBRE FLEXÍVEL ISOLADO, 2,5 MM², ANTI-CHAMA 450/750 V, PARA CIRCUITOS TERMINAIS - FORNECIMENTO E INSTALAÇÃO. AF_03/2023</v>
      </c>
      <c r="C86" s="141" t="str">
        <f>'Orçamento NÃO DESONERADO (2)'!E86</f>
        <v>M</v>
      </c>
      <c r="D86" s="143">
        <f>'Orçamento NÃO DESONERADO (2)'!F86</f>
        <v>20</v>
      </c>
      <c r="E86" s="204" t="s">
        <v>466</v>
      </c>
    </row>
    <row r="87" spans="1:5" ht="26.1" customHeight="1">
      <c r="A87" s="196" t="str">
        <f>'Orçamento NÃO DESONERADO (2)'!A87</f>
        <v xml:space="preserve"> 10.11 </v>
      </c>
      <c r="B87" s="142" t="str">
        <f>'Orçamento NÃO DESONERADO (2)'!D87</f>
        <v>CABO DE COBRE FLEXÍVEL ISOLADO, 4 MM², ANTI-CHAMA 450/750 V, PARA CIRCUITOS TERMINAIS - FORNECIMENTO E INSTALAÇÃO. AF_03/2023</v>
      </c>
      <c r="C87" s="141" t="str">
        <f>'Orçamento NÃO DESONERADO (2)'!E87</f>
        <v>M</v>
      </c>
      <c r="D87" s="143">
        <f>'Orçamento NÃO DESONERADO (2)'!F87</f>
        <v>39</v>
      </c>
      <c r="E87" s="204" t="s">
        <v>466</v>
      </c>
    </row>
    <row r="88" spans="1:5" ht="26.1" customHeight="1">
      <c r="A88" s="196" t="str">
        <f>'Orçamento NÃO DESONERADO (2)'!A88</f>
        <v xml:space="preserve"> 10.12 </v>
      </c>
      <c r="B88" s="142" t="str">
        <f>'Orçamento NÃO DESONERADO (2)'!D88</f>
        <v>CABO DE COBRE FLEXÍVEL ISOLADO, 6 MM², ANTI-CHAMA 0,6/1,0 KV, PARA CIRCUITOS TERMINAIS - FORNECIMENTO E INSTALAÇÃO. AF_03/2023</v>
      </c>
      <c r="C88" s="141" t="str">
        <f>'Orçamento NÃO DESONERADO (2)'!E88</f>
        <v>M</v>
      </c>
      <c r="D88" s="143">
        <f>'Orçamento NÃO DESONERADO (2)'!F88</f>
        <v>40</v>
      </c>
      <c r="E88" s="204" t="s">
        <v>466</v>
      </c>
    </row>
    <row r="89" spans="1:5" ht="26.1" customHeight="1">
      <c r="A89" s="196" t="str">
        <f>'Orçamento NÃO DESONERADO (2)'!A89</f>
        <v xml:space="preserve"> 10.13 </v>
      </c>
      <c r="B89" s="142" t="str">
        <f>'Orçamento NÃO DESONERADO (2)'!D89</f>
        <v>DISJUNTOR MONOPOLAR TIPO DIN, CORRENTE NOMINAL DE 32A - FORNECIMENTO E INSTALAÇÃO. AF_07/2025</v>
      </c>
      <c r="C89" s="141" t="str">
        <f>'Orçamento NÃO DESONERADO (2)'!E89</f>
        <v>UN</v>
      </c>
      <c r="D89" s="143">
        <f>'Orçamento NÃO DESONERADO (2)'!F89</f>
        <v>2</v>
      </c>
      <c r="E89" s="204" t="s">
        <v>466</v>
      </c>
    </row>
    <row r="90" spans="1:5" ht="26.1" customHeight="1">
      <c r="A90" s="196" t="str">
        <f>'Orçamento NÃO DESONERADO (2)'!A90</f>
        <v xml:space="preserve"> 10.14 </v>
      </c>
      <c r="B90" s="142" t="str">
        <f>'Orçamento NÃO DESONERADO (2)'!D90</f>
        <v>DISJUNTOR MONOPOLAR TIPO DIN, CORRENTE NOMINAL DE 16A - FORNECIMENTO E INSTALAÇÃO. AF_07/2025</v>
      </c>
      <c r="C90" s="141" t="str">
        <f>'Orçamento NÃO DESONERADO (2)'!E90</f>
        <v>UN</v>
      </c>
      <c r="D90" s="143">
        <f>'Orçamento NÃO DESONERADO (2)'!F90</f>
        <v>3</v>
      </c>
      <c r="E90" s="204" t="s">
        <v>466</v>
      </c>
    </row>
    <row r="91" spans="1:5" ht="26.1" customHeight="1">
      <c r="A91" s="196" t="str">
        <f>'Orçamento NÃO DESONERADO (2)'!A91</f>
        <v xml:space="preserve"> 10.15 </v>
      </c>
      <c r="B91" s="142" t="str">
        <f>'Orçamento NÃO DESONERADO (2)'!D91</f>
        <v>DISJUNTOR MONOPOLAR TIPO DIN, CORRENTE NOMINAL DE 10A - FORNECIMENTO E INSTALAÇÃO. AF_07/2025</v>
      </c>
      <c r="C91" s="141" t="str">
        <f>'Orçamento NÃO DESONERADO (2)'!E91</f>
        <v>UN</v>
      </c>
      <c r="D91" s="143">
        <f>'Orçamento NÃO DESONERADO (2)'!F91</f>
        <v>1</v>
      </c>
      <c r="E91" s="204" t="s">
        <v>466</v>
      </c>
    </row>
    <row r="92" spans="1:5" ht="26.1" customHeight="1">
      <c r="A92" s="196" t="str">
        <f>'Orçamento NÃO DESONERADO (2)'!A92</f>
        <v xml:space="preserve"> 10.16 </v>
      </c>
      <c r="B92" s="142" t="str">
        <f>'Orçamento NÃO DESONERADO (2)'!D92</f>
        <v>DISJUNTOR DIFERENCIAL DR-16A - 40A, 30mA</v>
      </c>
      <c r="C92" s="141" t="str">
        <f>'Orçamento NÃO DESONERADO (2)'!E92</f>
        <v>UN</v>
      </c>
      <c r="D92" s="143">
        <f>'Orçamento NÃO DESONERADO (2)'!F92</f>
        <v>1</v>
      </c>
      <c r="E92" s="204" t="s">
        <v>466</v>
      </c>
    </row>
    <row r="93" spans="1:5" ht="26.1" customHeight="1">
      <c r="A93" s="196" t="str">
        <f>'Orçamento NÃO DESONERADO (2)'!A93</f>
        <v xml:space="preserve"> 10.17 </v>
      </c>
      <c r="B93" s="142" t="str">
        <f>'Orçamento NÃO DESONERADO (2)'!D93</f>
        <v>ELETRODUTO FLEXÍVEL CORRUGADO, PVC, DN 25 MM (3/4"), PARA CIRCUITOS TERMINAIS, INSTALADO EM FORRO - FORNECIMENTO E INSTALAÇÃO. AF_03/2023</v>
      </c>
      <c r="C93" s="141" t="str">
        <f>'Orçamento NÃO DESONERADO (2)'!E93</f>
        <v>M</v>
      </c>
      <c r="D93" s="143">
        <f>'Orçamento NÃO DESONERADO (2)'!F93</f>
        <v>19</v>
      </c>
      <c r="E93" s="204" t="s">
        <v>466</v>
      </c>
    </row>
    <row r="94" spans="1:5" ht="26.1" customHeight="1">
      <c r="A94" s="196" t="str">
        <f>'Orçamento NÃO DESONERADO (2)'!A94</f>
        <v xml:space="preserve"> 10.18 </v>
      </c>
      <c r="B94" s="142" t="str">
        <f>'Orçamento NÃO DESONERADO (2)'!D94</f>
        <v>ELETRODUTO FLEXÍVEL CORRUGADO REFORÇADO, PVC, DN 25 MM (3/4"), PARA CIRCUITOS TERMINAIS, INSTALADO EM FORRO - FORNECIMENTO E INSTALAÇÃO. AF_03/2023</v>
      </c>
      <c r="C94" s="141" t="str">
        <f>'Orçamento NÃO DESONERADO (2)'!E94</f>
        <v>M</v>
      </c>
      <c r="D94" s="143">
        <f>'Orçamento NÃO DESONERADO (2)'!F94</f>
        <v>1</v>
      </c>
      <c r="E94" s="204" t="s">
        <v>466</v>
      </c>
    </row>
    <row r="95" spans="1:5" ht="26.1" customHeight="1">
      <c r="A95" s="196" t="str">
        <f>'Orçamento NÃO DESONERADO (2)'!A95</f>
        <v xml:space="preserve"> 10.19 </v>
      </c>
      <c r="B95" s="142" t="str">
        <f>'Orçamento NÃO DESONERADO (2)'!D95</f>
        <v>CONTATOR TRIPOLAR I NOMINAL 22A - FORNECIMENTO E INSTALAÇÃO. AF_07/2025</v>
      </c>
      <c r="C95" s="141" t="str">
        <f>'Orçamento NÃO DESONERADO (2)'!E95</f>
        <v>UN</v>
      </c>
      <c r="D95" s="143">
        <f>'Orçamento NÃO DESONERADO (2)'!F95</f>
        <v>1</v>
      </c>
      <c r="E95" s="204" t="s">
        <v>466</v>
      </c>
    </row>
    <row r="96" spans="1:5" ht="26.1" customHeight="1">
      <c r="A96" s="196" t="str">
        <f>'Orçamento NÃO DESONERADO (2)'!A96</f>
        <v xml:space="preserve"> 10.20 </v>
      </c>
      <c r="B96" s="142" t="str">
        <f>'Orçamento NÃO DESONERADO (2)'!D96</f>
        <v>DISPOSITIVO DE PROTEÇÃO CONTRA SURTOS DE TENSÃO - DPS's - 40 KA/440V</v>
      </c>
      <c r="C96" s="141" t="str">
        <f>'Orçamento NÃO DESONERADO (2)'!E96</f>
        <v>UN</v>
      </c>
      <c r="D96" s="143">
        <f>'Orçamento NÃO DESONERADO (2)'!F96</f>
        <v>1</v>
      </c>
      <c r="E96" s="204" t="s">
        <v>466</v>
      </c>
    </row>
    <row r="97" spans="1:5" ht="26.1" customHeight="1">
      <c r="A97" s="196" t="str">
        <f>'Orçamento NÃO DESONERADO (2)'!A97</f>
        <v xml:space="preserve"> 10.21 </v>
      </c>
      <c r="B97" s="142" t="str">
        <f>'Orçamento NÃO DESONERADO (2)'!D97</f>
        <v>ENTRADA DE ENERGIA ELÉTRICA, AÉREA, TRIFÁSICA, COM CAIXA DE EMBUTIR, CABO DE 16 MM2 E DISJUNTOR DIN 50A (INCLUSO O POSTE DE CONCRETO).</v>
      </c>
      <c r="C97" s="141" t="str">
        <f>'Orçamento NÃO DESONERADO (2)'!E97</f>
        <v>UND</v>
      </c>
      <c r="D97" s="143">
        <f>'Orçamento NÃO DESONERADO (2)'!F97</f>
        <v>1</v>
      </c>
      <c r="E97" s="204" t="s">
        <v>466</v>
      </c>
    </row>
    <row r="98" spans="1:5" ht="26.1" customHeight="1">
      <c r="A98" s="196" t="str">
        <f>'Orçamento NÃO DESONERADO (2)'!A98</f>
        <v xml:space="preserve"> 10.22 </v>
      </c>
      <c r="B98" s="142" t="str">
        <f>'Orçamento NÃO DESONERADO (2)'!D98</f>
        <v>TOMADA TRIPOLAR, MAIS TERRA - 25A/250V</v>
      </c>
      <c r="C98" s="141" t="str">
        <f>'Orçamento NÃO DESONERADO (2)'!E98</f>
        <v>UN</v>
      </c>
      <c r="D98" s="143">
        <f>'Orçamento NÃO DESONERADO (2)'!F98</f>
        <v>1</v>
      </c>
      <c r="E98" s="204" t="s">
        <v>466</v>
      </c>
    </row>
    <row r="99" spans="1:5" ht="26.1" customHeight="1">
      <c r="A99" s="196" t="str">
        <f>'Orçamento NÃO DESONERADO (2)'!A99</f>
        <v xml:space="preserve"> 10.23 </v>
      </c>
      <c r="B99" s="142" t="str">
        <f>'Orçamento NÃO DESONERADO (2)'!D99</f>
        <v>POSTE DE AÇO CÔNICO CONTÍNUO CURVO DUPLO, ENGASTAMENTO SIMPLES COM 1 M DE SOLO, H=9M - FORNECIMENTO E INSTALAÇÃO. AF_04/2025</v>
      </c>
      <c r="C99" s="141" t="str">
        <f>'Orçamento NÃO DESONERADO (2)'!E99</f>
        <v>UN</v>
      </c>
      <c r="D99" s="143">
        <f>'Orçamento NÃO DESONERADO (2)'!F99</f>
        <v>7</v>
      </c>
      <c r="E99" s="204" t="s">
        <v>466</v>
      </c>
    </row>
    <row r="100" spans="1:5" ht="26.1" customHeight="1">
      <c r="A100" s="194" t="str">
        <f>'Orçamento NÃO DESONERADO (2)'!A100</f>
        <v xml:space="preserve"> 11 </v>
      </c>
      <c r="B100" s="78" t="str">
        <f>'Orçamento NÃO DESONERADO (2)'!D100</f>
        <v>INSTALAÇÕES HIDRÁULICAS - CASA DE MÁQUINA</v>
      </c>
      <c r="C100" s="78"/>
      <c r="D100" s="78"/>
      <c r="E100" s="195"/>
    </row>
    <row r="101" spans="1:5" ht="26.1" customHeight="1">
      <c r="A101" s="196" t="str">
        <f>'Orçamento NÃO DESONERADO (2)'!A101</f>
        <v xml:space="preserve"> 11.1 </v>
      </c>
      <c r="B101" s="142" t="str">
        <f>'Orçamento NÃO DESONERADO (2)'!D101</f>
        <v>ADAPTADOR COM FLANGES LIVRES, PVC, SOLDÁVEL, DN 110 MM X 4", INSTALADO EM RESERVAÇÃO PREDIAL DE ÁGUA - FORNECIMENTO E INSTALAÇÃO. AF_04/2024</v>
      </c>
      <c r="C101" s="141" t="str">
        <f>'Orçamento NÃO DESONERADO (2)'!E101</f>
        <v>UN</v>
      </c>
      <c r="D101" s="143">
        <f>'Orçamento NÃO DESONERADO (2)'!F101</f>
        <v>10</v>
      </c>
      <c r="E101" s="204" t="s">
        <v>466</v>
      </c>
    </row>
    <row r="102" spans="1:5" ht="26.1" customHeight="1">
      <c r="A102" s="196" t="str">
        <f>'Orçamento NÃO DESONERADO (2)'!A102</f>
        <v xml:space="preserve"> 11.2 </v>
      </c>
      <c r="B102" s="142" t="str">
        <f>'Orçamento NÃO DESONERADO (2)'!D102</f>
        <v>LUVA SOLDÁVEL E COM ROSCA, PVC, SOLDÁVEL, DN 32MM X 1, INSTALADO EM RAMAL OU SUB-RAMAL DE ÁGUA - FORNECIMENTO E INSTALAÇÃO. AF_06/2022</v>
      </c>
      <c r="C102" s="141" t="str">
        <f>'Orçamento NÃO DESONERADO (2)'!E102</f>
        <v>UN</v>
      </c>
      <c r="D102" s="143">
        <f>'Orçamento NÃO DESONERADO (2)'!F102</f>
        <v>2</v>
      </c>
      <c r="E102" s="204" t="s">
        <v>466</v>
      </c>
    </row>
    <row r="103" spans="1:5" ht="26.1" customHeight="1">
      <c r="A103" s="196" t="str">
        <f>'Orçamento NÃO DESONERADO (2)'!A103</f>
        <v xml:space="preserve"> 11.3 </v>
      </c>
      <c r="B103" s="142" t="str">
        <f>'Orçamento NÃO DESONERADO (2)'!D103</f>
        <v>LUVA COM ROSCA, PVC, SOLDÁVEL, DN 40MM X 1.1/4", INSTALADO EM RAMAL DE DISTRIBUIÇÃO DE ÁGUA - FORNECIMENTO E INSTALAÇÃO. AF_06/2022</v>
      </c>
      <c r="C103" s="141" t="str">
        <f>'Orçamento NÃO DESONERADO (2)'!E103</f>
        <v>UN</v>
      </c>
      <c r="D103" s="143">
        <f>'Orçamento NÃO DESONERADO (2)'!F103</f>
        <v>4</v>
      </c>
      <c r="E103" s="204" t="s">
        <v>466</v>
      </c>
    </row>
    <row r="104" spans="1:5" ht="26.1" customHeight="1">
      <c r="A104" s="196" t="str">
        <f>'Orçamento NÃO DESONERADO (2)'!A104</f>
        <v xml:space="preserve"> 11.4 </v>
      </c>
      <c r="B104" s="142" t="str">
        <f>'Orçamento NÃO DESONERADO (2)'!D104</f>
        <v>LUVA DE REDUÇÃO, PVC, SOLDÁVEL, DN 40MM X 32MM, INSTALADO EM PRUMADA DE ÁGUA - FORNECIMENTO E INSTALAÇÃO. AF_06/2022</v>
      </c>
      <c r="C104" s="141" t="str">
        <f>'Orçamento NÃO DESONERADO (2)'!E104</f>
        <v>UN</v>
      </c>
      <c r="D104" s="143">
        <f>'Orçamento NÃO DESONERADO (2)'!F104</f>
        <v>1</v>
      </c>
      <c r="E104" s="204" t="s">
        <v>466</v>
      </c>
    </row>
    <row r="105" spans="1:5" ht="26.1" customHeight="1">
      <c r="A105" s="196" t="str">
        <f>'Orçamento NÃO DESONERADO (2)'!A105</f>
        <v xml:space="preserve"> 11.5 </v>
      </c>
      <c r="B105" s="142" t="str">
        <f>'Orçamento NÃO DESONERADO (2)'!D105</f>
        <v>BUCHA DE REDUÇÃO, PVC, SOLDÁVEL, DN 40MM X 32MM, INSTALADO EM RAMAL DE DISTRIBUIÇÃO DE ÁGUA - FORNECIMENTO E INSTALAÇÃO. AF_06/2022</v>
      </c>
      <c r="C105" s="141" t="str">
        <f>'Orçamento NÃO DESONERADO (2)'!E105</f>
        <v>UN</v>
      </c>
      <c r="D105" s="143">
        <f>'Orçamento NÃO DESONERADO (2)'!F105</f>
        <v>4</v>
      </c>
      <c r="E105" s="204" t="s">
        <v>466</v>
      </c>
    </row>
    <row r="106" spans="1:5" ht="26.1" customHeight="1">
      <c r="A106" s="196" t="str">
        <f>'Orçamento NÃO DESONERADO (2)'!A106</f>
        <v xml:space="preserve"> 11.6 </v>
      </c>
      <c r="B106" s="142" t="str">
        <f>'Orçamento NÃO DESONERADO (2)'!D106</f>
        <v>Bucha de redução curta de pvc rígido soldável, marrom, diâm = 50 x 40mm</v>
      </c>
      <c r="C106" s="141" t="str">
        <f>'Orçamento NÃO DESONERADO (2)'!E106</f>
        <v>un</v>
      </c>
      <c r="D106" s="143">
        <f>'Orçamento NÃO DESONERADO (2)'!F106</f>
        <v>2</v>
      </c>
      <c r="E106" s="204" t="s">
        <v>466</v>
      </c>
    </row>
    <row r="107" spans="1:5" ht="26.1" customHeight="1">
      <c r="A107" s="196" t="str">
        <f>'Orçamento NÃO DESONERADO (2)'!A107</f>
        <v xml:space="preserve"> 11.7 </v>
      </c>
      <c r="B107" s="142" t="str">
        <f>'Orçamento NÃO DESONERADO (2)'!D107</f>
        <v>REDUÇÃO EXCÊNTRICA, PVC, SERIE R, ÁGUA PLUVIAL, DN 75 X 50 MM, JUNTA ELÁSTICA, FORNECIDO E INSTALADO EM RAMAL DE ENCAMINHAMENTO. AF_06/2022</v>
      </c>
      <c r="C107" s="141" t="str">
        <f>'Orçamento NÃO DESONERADO (2)'!E107</f>
        <v>UN</v>
      </c>
      <c r="D107" s="143">
        <f>'Orçamento NÃO DESONERADO (2)'!F107</f>
        <v>1</v>
      </c>
      <c r="E107" s="204" t="s">
        <v>466</v>
      </c>
    </row>
    <row r="108" spans="1:5" ht="26.1" customHeight="1">
      <c r="A108" s="196" t="str">
        <f>'Orçamento NÃO DESONERADO (2)'!A108</f>
        <v xml:space="preserve"> 11.8 </v>
      </c>
      <c r="B108" s="142" t="str">
        <f>'Orçamento NÃO DESONERADO (2)'!D108</f>
        <v>TE REDUCAO PVC SOLDAVEL DE 110X75MM PARA AGUA FRIA</v>
      </c>
      <c r="C108" s="141" t="str">
        <f>'Orçamento NÃO DESONERADO (2)'!E108</f>
        <v>UN</v>
      </c>
      <c r="D108" s="143">
        <f>'Orçamento NÃO DESONERADO (2)'!F108</f>
        <v>1</v>
      </c>
      <c r="E108" s="204" t="s">
        <v>466</v>
      </c>
    </row>
    <row r="109" spans="1:5" ht="26.1" customHeight="1">
      <c r="A109" s="196" t="str">
        <f>'Orçamento NÃO DESONERADO (2)'!A109</f>
        <v xml:space="preserve"> 11.9 </v>
      </c>
      <c r="B109" s="142" t="str">
        <f>'Orçamento NÃO DESONERADO (2)'!D109</f>
        <v>BUCHA REDUÇÃO PVC ROSC. D=2 1/2"X1 1/4" (75X40mm)</v>
      </c>
      <c r="C109" s="141" t="str">
        <f>'Orçamento NÃO DESONERADO (2)'!E109</f>
        <v>UN</v>
      </c>
      <c r="D109" s="143">
        <f>'Orçamento NÃO DESONERADO (2)'!F109</f>
        <v>1</v>
      </c>
      <c r="E109" s="204" t="s">
        <v>466</v>
      </c>
    </row>
    <row r="110" spans="1:5" ht="26.1" customHeight="1">
      <c r="A110" s="196" t="str">
        <f>'Orçamento NÃO DESONERADO (2)'!A110</f>
        <v xml:space="preserve"> 11.10 </v>
      </c>
      <c r="B110" s="142" t="str">
        <f>'Orçamento NÃO DESONERADO (2)'!D110</f>
        <v>REDUÇÃO EXCÊNTRICA PVC BRANCO REFORÇADO  D=100X75mm (4"X3")</v>
      </c>
      <c r="C110" s="141" t="str">
        <f>'Orçamento NÃO DESONERADO (2)'!E110</f>
        <v>UN</v>
      </c>
      <c r="D110" s="143">
        <f>'Orçamento NÃO DESONERADO (2)'!F110</f>
        <v>1</v>
      </c>
      <c r="E110" s="204" t="s">
        <v>466</v>
      </c>
    </row>
    <row r="111" spans="1:5" ht="26.1" customHeight="1">
      <c r="A111" s="196" t="str">
        <f>'Orçamento NÃO DESONERADO (2)'!A111</f>
        <v xml:space="preserve"> 11.11 </v>
      </c>
      <c r="B111" s="142" t="str">
        <f>'Orçamento NÃO DESONERADO (2)'!D111</f>
        <v>JOELHO 45 PVC SOLDÁVEL D=40mm (1 1/4")</v>
      </c>
      <c r="C111" s="141" t="str">
        <f>'Orçamento NÃO DESONERADO (2)'!E111</f>
        <v>UN</v>
      </c>
      <c r="D111" s="143">
        <f>'Orçamento NÃO DESONERADO (2)'!F111</f>
        <v>1</v>
      </c>
      <c r="E111" s="204" t="s">
        <v>466</v>
      </c>
    </row>
    <row r="112" spans="1:5" ht="26.1" customHeight="1">
      <c r="A112" s="196" t="str">
        <f>'Orçamento NÃO DESONERADO (2)'!A112</f>
        <v xml:space="preserve"> 11.12 </v>
      </c>
      <c r="B112" s="142" t="str">
        <f>'Orçamento NÃO DESONERADO (2)'!D112</f>
        <v>JOELHO OU CURVA PVC ROSC. D=4" (110mm)</v>
      </c>
      <c r="C112" s="141" t="str">
        <f>'Orçamento NÃO DESONERADO (2)'!E112</f>
        <v>UN</v>
      </c>
      <c r="D112" s="143">
        <f>'Orçamento NÃO DESONERADO (2)'!F112</f>
        <v>9</v>
      </c>
      <c r="E112" s="204" t="s">
        <v>466</v>
      </c>
    </row>
    <row r="113" spans="1:5" ht="26.1" customHeight="1">
      <c r="A113" s="196" t="str">
        <f>'Orçamento NÃO DESONERADO (2)'!A113</f>
        <v xml:space="preserve"> 11.13 </v>
      </c>
      <c r="B113" s="142" t="str">
        <f>'Orçamento NÃO DESONERADO (2)'!D113</f>
        <v>JOELHO 90 PVC SOLD./ROSCA. D= 32mmX1"</v>
      </c>
      <c r="C113" s="141" t="str">
        <f>'Orçamento NÃO DESONERADO (2)'!E113</f>
        <v>UN</v>
      </c>
      <c r="D113" s="143">
        <f>'Orçamento NÃO DESONERADO (2)'!F113</f>
        <v>3</v>
      </c>
      <c r="E113" s="204" t="s">
        <v>466</v>
      </c>
    </row>
    <row r="114" spans="1:5" ht="26.1" customHeight="1">
      <c r="A114" s="196" t="str">
        <f>'Orçamento NÃO DESONERADO (2)'!A114</f>
        <v xml:space="preserve"> 11.14 </v>
      </c>
      <c r="B114" s="142" t="str">
        <f>'Orçamento NÃO DESONERADO (2)'!D114</f>
        <v>JOELHO OU CURVA PVC ROSC. D=1 1/4" (40mm)</v>
      </c>
      <c r="C114" s="141" t="str">
        <f>'Orçamento NÃO DESONERADO (2)'!E114</f>
        <v>UN</v>
      </c>
      <c r="D114" s="143">
        <f>'Orçamento NÃO DESONERADO (2)'!F114</f>
        <v>6</v>
      </c>
      <c r="E114" s="204" t="s">
        <v>466</v>
      </c>
    </row>
    <row r="115" spans="1:5" ht="26.1" customHeight="1">
      <c r="A115" s="196" t="str">
        <f>'Orçamento NÃO DESONERADO (2)'!A115</f>
        <v xml:space="preserve"> 11.15 </v>
      </c>
      <c r="B115" s="142" t="str">
        <f>'Orçamento NÃO DESONERADO (2)'!D115</f>
        <v>JUNÇÃO SIMPLES, PVC, SERIE R, ÁGUA PLUVIAL, DN 100 X 100 MM, JUNTA ELÁSTICA, FORNECIDO E INSTALADO EM RAMAL DE ENCAMINHAMENTO. AF_06/2022</v>
      </c>
      <c r="C115" s="141" t="str">
        <f>'Orçamento NÃO DESONERADO (2)'!E115</f>
        <v>UN</v>
      </c>
      <c r="D115" s="143">
        <f>'Orçamento NÃO DESONERADO (2)'!F115</f>
        <v>1</v>
      </c>
      <c r="E115" s="204" t="s">
        <v>466</v>
      </c>
    </row>
    <row r="116" spans="1:5" ht="26.1" customHeight="1">
      <c r="A116" s="196" t="str">
        <f>'Orçamento NÃO DESONERADO (2)'!A116</f>
        <v xml:space="preserve"> 11.16 </v>
      </c>
      <c r="B116" s="142" t="str">
        <f>'Orçamento NÃO DESONERADO (2)'!D116</f>
        <v>LUVA PVC SOLD. MARROM D=110mm (4")</v>
      </c>
      <c r="C116" s="141" t="str">
        <f>'Orçamento NÃO DESONERADO (2)'!E116</f>
        <v>UN</v>
      </c>
      <c r="D116" s="143">
        <f>'Orçamento NÃO DESONERADO (2)'!F116</f>
        <v>1</v>
      </c>
      <c r="E116" s="204" t="s">
        <v>466</v>
      </c>
    </row>
    <row r="117" spans="1:5" ht="26.1" customHeight="1">
      <c r="A117" s="196" t="str">
        <f>'Orçamento NÃO DESONERADO (2)'!A117</f>
        <v xml:space="preserve"> 11.17 </v>
      </c>
      <c r="B117" s="142" t="str">
        <f>'Orçamento NÃO DESONERADO (2)'!D117</f>
        <v>TE, PVC, SOLDÁVEL, DN 32MM, INSTALADO EM PRUMADA DE ÁGUA - FORNECIMENTO E INSTALAÇÃO. AF_06/2022</v>
      </c>
      <c r="C117" s="141" t="str">
        <f>'Orçamento NÃO DESONERADO (2)'!E117</f>
        <v>UN</v>
      </c>
      <c r="D117" s="143">
        <f>'Orçamento NÃO DESONERADO (2)'!F117</f>
        <v>1</v>
      </c>
      <c r="E117" s="204" t="s">
        <v>466</v>
      </c>
    </row>
    <row r="118" spans="1:5" ht="26.1" customHeight="1">
      <c r="A118" s="196" t="str">
        <f>'Orçamento NÃO DESONERADO (2)'!A118</f>
        <v xml:space="preserve"> 11.18 </v>
      </c>
      <c r="B118" s="142" t="str">
        <f>'Orçamento NÃO DESONERADO (2)'!D118</f>
        <v>TE, PVC, SOLDÁVEL, DN 40MM, INSTALADO EM PRUMADA DE ÁGUA - FORNECIMENTO E INSTALAÇÃO. AF_06/2022</v>
      </c>
      <c r="C118" s="141" t="str">
        <f>'Orçamento NÃO DESONERADO (2)'!E118</f>
        <v>UN</v>
      </c>
      <c r="D118" s="143">
        <f>'Orçamento NÃO DESONERADO (2)'!F118</f>
        <v>2</v>
      </c>
      <c r="E118" s="204" t="s">
        <v>466</v>
      </c>
    </row>
    <row r="119" spans="1:5" ht="26.1" customHeight="1">
      <c r="A119" s="196" t="str">
        <f>'Orçamento NÃO DESONERADO (2)'!A119</f>
        <v xml:space="preserve"> 11.19 </v>
      </c>
      <c r="B119" s="142" t="str">
        <f>'Orçamento NÃO DESONERADO (2)'!D119</f>
        <v>LUVA DE CORRER, PVC, SERIE NORMAL, ESGOTO PREDIAL, DN 100 MM, JUNTA ELÁSTICA, FORNECIDO E INSTALADO EM SUBCOLETOR AÉREO DE ESGOTO SANITÁRIO. AF_08/2022</v>
      </c>
      <c r="C119" s="141" t="str">
        <f>'Orçamento NÃO DESONERADO (2)'!E119</f>
        <v>UN</v>
      </c>
      <c r="D119" s="143">
        <f>'Orçamento NÃO DESONERADO (2)'!F119</f>
        <v>42</v>
      </c>
      <c r="E119" s="204" t="s">
        <v>466</v>
      </c>
    </row>
    <row r="120" spans="1:5" ht="26.1" customHeight="1">
      <c r="A120" s="196" t="str">
        <f>'Orçamento NÃO DESONERADO (2)'!A120</f>
        <v xml:space="preserve"> 11.20 </v>
      </c>
      <c r="B120" s="142" t="str">
        <f>'Orçamento NÃO DESONERADO (2)'!D120</f>
        <v>UNIÃO PVC BRANCO ROSC. D=1 1/4" (40mm)</v>
      </c>
      <c r="C120" s="141" t="str">
        <f>'Orçamento NÃO DESONERADO (2)'!E120</f>
        <v>UN</v>
      </c>
      <c r="D120" s="143">
        <f>'Orçamento NÃO DESONERADO (2)'!F120</f>
        <v>8</v>
      </c>
      <c r="E120" s="204" t="s">
        <v>466</v>
      </c>
    </row>
    <row r="121" spans="1:5" ht="26.1" customHeight="1">
      <c r="A121" s="196" t="str">
        <f>'Orçamento NÃO DESONERADO (2)'!A121</f>
        <v xml:space="preserve"> 11.21 </v>
      </c>
      <c r="B121" s="142" t="str">
        <f>'Orçamento NÃO DESONERADO (2)'!D121</f>
        <v>UNIÃO PVC BRANCO ROSC. D=1" (32mm)</v>
      </c>
      <c r="C121" s="141" t="str">
        <f>'Orçamento NÃO DESONERADO (2)'!E121</f>
        <v>UN</v>
      </c>
      <c r="D121" s="143">
        <f>'Orçamento NÃO DESONERADO (2)'!F121</f>
        <v>1</v>
      </c>
      <c r="E121" s="204" t="s">
        <v>466</v>
      </c>
    </row>
    <row r="122" spans="1:5" ht="26.1" customHeight="1">
      <c r="A122" s="196" t="str">
        <f>'Orçamento NÃO DESONERADO (2)'!A122</f>
        <v xml:space="preserve"> 11.22 </v>
      </c>
      <c r="B122" s="142" t="str">
        <f>'Orçamento NÃO DESONERADO (2)'!D122</f>
        <v>REGISTRO DE ESFERA, PVC, ROSCÁVEL, COM VOLANTE, 1 1/4" - FORNECIMENTO E INSTALAÇÃO. AF_08/2021</v>
      </c>
      <c r="C122" s="141" t="str">
        <f>'Orçamento NÃO DESONERADO (2)'!E122</f>
        <v>UN</v>
      </c>
      <c r="D122" s="143">
        <f>'Orçamento NÃO DESONERADO (2)'!F122</f>
        <v>4</v>
      </c>
      <c r="E122" s="204" t="s">
        <v>466</v>
      </c>
    </row>
    <row r="123" spans="1:5" ht="26.1" customHeight="1">
      <c r="A123" s="196" t="str">
        <f>'Orçamento NÃO DESONERADO (2)'!A123</f>
        <v xml:space="preserve"> 11.23 </v>
      </c>
      <c r="B123" s="142" t="str">
        <f>'Orçamento NÃO DESONERADO (2)'!D123</f>
        <v>REGISTRO DE ESFERA, PVC, ROSCÁVEL, COM VOLANTE, 1" - FORNECIMENTO E INSTALAÇÃO. AF_08/2021</v>
      </c>
      <c r="C123" s="141" t="str">
        <f>'Orçamento NÃO DESONERADO (2)'!E123</f>
        <v>UN</v>
      </c>
      <c r="D123" s="143">
        <f>'Orçamento NÃO DESONERADO (2)'!F123</f>
        <v>1</v>
      </c>
      <c r="E123" s="204" t="s">
        <v>466</v>
      </c>
    </row>
    <row r="124" spans="1:5" ht="26.1" customHeight="1">
      <c r="A124" s="196" t="str">
        <f>'Orçamento NÃO DESONERADO (2)'!A124</f>
        <v xml:space="preserve"> 11.24 </v>
      </c>
      <c r="B124" s="142" t="str">
        <f>'Orçamento NÃO DESONERADO (2)'!D124</f>
        <v>REGISTRO DE ESFERA, PVC, ROSCÁVEL, COM VOLANTE, 1 1/2" - FORNECIMENTO E INSTALAÇÃO. AF_08/2021</v>
      </c>
      <c r="C124" s="141" t="str">
        <f>'Orçamento NÃO DESONERADO (2)'!E124</f>
        <v>UN</v>
      </c>
      <c r="D124" s="143">
        <f>'Orçamento NÃO DESONERADO (2)'!F124</f>
        <v>1</v>
      </c>
      <c r="E124" s="204" t="s">
        <v>466</v>
      </c>
    </row>
    <row r="125" spans="1:5" ht="26.1" customHeight="1">
      <c r="A125" s="196" t="str">
        <f>'Orçamento NÃO DESONERADO (2)'!A125</f>
        <v xml:space="preserve"> 11.25 </v>
      </c>
      <c r="B125" s="142" t="str">
        <f>'Orçamento NÃO DESONERADO (2)'!D125</f>
        <v>REGISTRO DE GAVETA BRUTO, LATÃO, ROSCÁVEL, 4" - FORNECIMENTO E INSTALAÇÃO. AF_08/2021</v>
      </c>
      <c r="C125" s="141" t="str">
        <f>'Orçamento NÃO DESONERADO (2)'!E125</f>
        <v>UN</v>
      </c>
      <c r="D125" s="143">
        <f>'Orçamento NÃO DESONERADO (2)'!F125</f>
        <v>5</v>
      </c>
      <c r="E125" s="204" t="s">
        <v>466</v>
      </c>
    </row>
    <row r="126" spans="1:5" ht="26.1" customHeight="1">
      <c r="A126" s="196" t="str">
        <f>'Orçamento NÃO DESONERADO (2)'!A126</f>
        <v xml:space="preserve"> 11.26 </v>
      </c>
      <c r="B126" s="142" t="str">
        <f>'Orçamento NÃO DESONERADO (2)'!D126</f>
        <v>VÁLVULA DE RETENÇÃO HORIZONTAL, DE BRONZE, ROSCÁVEL, 1" - FORNECIMENTO E INSTALAÇÃO. AF_08/2021</v>
      </c>
      <c r="C126" s="141" t="str">
        <f>'Orçamento NÃO DESONERADO (2)'!E126</f>
        <v>UN</v>
      </c>
      <c r="D126" s="143">
        <f>'Orçamento NÃO DESONERADO (2)'!F126</f>
        <v>1</v>
      </c>
      <c r="E126" s="204" t="s">
        <v>466</v>
      </c>
    </row>
    <row r="127" spans="1:5" ht="26.1" customHeight="1">
      <c r="A127" s="196" t="str">
        <f>'Orçamento NÃO DESONERADO (2)'!A127</f>
        <v xml:space="preserve"> 11.27 </v>
      </c>
      <c r="B127" s="142" t="str">
        <f>'Orçamento NÃO DESONERADO (2)'!D127</f>
        <v>VÁLVULA DE RETENÇÃO VERTICAL, DE BRONZE, ROSCÁVEL, 1 1/4" - FORNECIMENTO E INSTALAÇÃO. AF_08/2021</v>
      </c>
      <c r="C127" s="141" t="str">
        <f>'Orçamento NÃO DESONERADO (2)'!E127</f>
        <v>UN</v>
      </c>
      <c r="D127" s="143">
        <f>'Orçamento NÃO DESONERADO (2)'!F127</f>
        <v>2</v>
      </c>
      <c r="E127" s="204" t="s">
        <v>466</v>
      </c>
    </row>
    <row r="128" spans="1:5" ht="26.1" customHeight="1">
      <c r="A128" s="196" t="str">
        <f>'Orçamento NÃO DESONERADO (2)'!A128</f>
        <v xml:space="preserve"> 11.28 </v>
      </c>
      <c r="B128" s="142" t="str">
        <f>'Orçamento NÃO DESONERADO (2)'!D128</f>
        <v>VÁLVULA DE RETENÇÃO, DE BRONZE, PÉ COM CRIVOS, ROSCÁVEL, 1 1/4" - FORNECIMENTO E INSTALAÇÃO. AF_08/2021</v>
      </c>
      <c r="C128" s="141" t="str">
        <f>'Orçamento NÃO DESONERADO (2)'!E128</f>
        <v>UN</v>
      </c>
      <c r="D128" s="143">
        <f>'Orçamento NÃO DESONERADO (2)'!F128</f>
        <v>2</v>
      </c>
      <c r="E128" s="204" t="s">
        <v>466</v>
      </c>
    </row>
    <row r="129" spans="1:8" ht="26.1" customHeight="1">
      <c r="A129" s="196" t="str">
        <f>'Orçamento NÃO DESONERADO (2)'!A129</f>
        <v xml:space="preserve"> 11.29 </v>
      </c>
      <c r="B129" s="142" t="str">
        <f>'Orçamento NÃO DESONERADO (2)'!D129</f>
        <v>VÁLVULA DE RETENÇÃO, DE BRONZE, PÉ COM CRIVOS, ROSCÁVEL, 4" - FORNECIMENTO E INSTALAÇÃO. AF_08/2021</v>
      </c>
      <c r="C129" s="141" t="str">
        <f>'Orçamento NÃO DESONERADO (2)'!E129</f>
        <v>UN</v>
      </c>
      <c r="D129" s="143">
        <f>'Orçamento NÃO DESONERADO (2)'!F129</f>
        <v>4</v>
      </c>
      <c r="E129" s="204" t="s">
        <v>466</v>
      </c>
    </row>
    <row r="130" spans="1:8" ht="26.1" customHeight="1">
      <c r="A130" s="196" t="str">
        <f>'Orçamento NÃO DESONERADO (2)'!A130</f>
        <v xml:space="preserve"> 11.30 </v>
      </c>
      <c r="B130" s="142" t="str">
        <f>'Orçamento NÃO DESONERADO (2)'!D130</f>
        <v>TUBO, PVC, SOLDÁVEL, DE 32MM, INSTALADO EM PRUMADA DE ÁGUA - FORNECIMENTO E INSTALAÇÃO. AF_06/2022</v>
      </c>
      <c r="C130" s="141" t="str">
        <f>'Orçamento NÃO DESONERADO (2)'!E130</f>
        <v>M</v>
      </c>
      <c r="D130" s="143">
        <f>'Orçamento NÃO DESONERADO (2)'!F130</f>
        <v>1.92</v>
      </c>
      <c r="E130" s="204" t="s">
        <v>466</v>
      </c>
    </row>
    <row r="131" spans="1:8" ht="26.1" customHeight="1">
      <c r="A131" s="196" t="str">
        <f>'Orçamento NÃO DESONERADO (2)'!A131</f>
        <v xml:space="preserve"> 11.31 </v>
      </c>
      <c r="B131" s="142" t="str">
        <f>'Orçamento NÃO DESONERADO (2)'!D131</f>
        <v>TUBO, PVC, SOLDÁVEL, DE 40MM, INSTALADO EM PRUMADA DE ÁGUA - FORNECIMENTO E INSTALAÇÃO. AF_06/2022</v>
      </c>
      <c r="C131" s="141" t="str">
        <f>'Orçamento NÃO DESONERADO (2)'!E131</f>
        <v>M</v>
      </c>
      <c r="D131" s="143">
        <f>'Orçamento NÃO DESONERADO (2)'!F131</f>
        <v>8.0299999999999994</v>
      </c>
      <c r="E131" s="204" t="s">
        <v>466</v>
      </c>
    </row>
    <row r="132" spans="1:8" ht="26.1" customHeight="1">
      <c r="A132" s="196" t="str">
        <f>'Orçamento NÃO DESONERADO (2)'!A132</f>
        <v xml:space="preserve"> 11.32 </v>
      </c>
      <c r="B132" s="142" t="str">
        <f>'Orçamento NÃO DESONERADO (2)'!D132</f>
        <v>TUBO, PVC, SOLDÁVEL, DE 50MM, INSTALADO EM PRUMADA DE ÁGUA - FORNECIMENTO E INSTALAÇÃO. AF_06/2022</v>
      </c>
      <c r="C132" s="141" t="str">
        <f>'Orçamento NÃO DESONERADO (2)'!E132</f>
        <v>M</v>
      </c>
      <c r="D132" s="143">
        <f>'Orçamento NÃO DESONERADO (2)'!F132</f>
        <v>1.58</v>
      </c>
      <c r="E132" s="204" t="s">
        <v>466</v>
      </c>
    </row>
    <row r="133" spans="1:8" ht="26.1" customHeight="1">
      <c r="A133" s="196" t="str">
        <f>'Orçamento NÃO DESONERADO (2)'!A133</f>
        <v xml:space="preserve"> 11.33 </v>
      </c>
      <c r="B133" s="142" t="str">
        <f>'Orçamento NÃO DESONERADO (2)'!D133</f>
        <v>TUBO, PVC, SOLDÁVEL, DE 75MM, INSTALADO EM PRUMADA DE ÁGUA - FORNECIMENTO E INSTALAÇÃO. AF_06/2022</v>
      </c>
      <c r="C133" s="141" t="str">
        <f>'Orçamento NÃO DESONERADO (2)'!E133</f>
        <v>M</v>
      </c>
      <c r="D133" s="143">
        <f>'Orçamento NÃO DESONERADO (2)'!F133</f>
        <v>0.66</v>
      </c>
      <c r="E133" s="204" t="s">
        <v>466</v>
      </c>
    </row>
    <row r="134" spans="1:8" ht="26.1" customHeight="1">
      <c r="A134" s="196" t="str">
        <f>'Orçamento NÃO DESONERADO (2)'!A134</f>
        <v xml:space="preserve"> 11.34 </v>
      </c>
      <c r="B134" s="142" t="str">
        <f>'Orçamento NÃO DESONERADO (2)'!D134</f>
        <v>TUBO, PVC, SOLDÁVEL, DE 110MM, INSTALADO EM RESERVAÇÃO PREDIAL DE ÁGUA - FORNECIMENTO E INSTALAÇÃO. AF_04/2024</v>
      </c>
      <c r="C134" s="141" t="str">
        <f>'Orçamento NÃO DESONERADO (2)'!E134</f>
        <v>M</v>
      </c>
      <c r="D134" s="143">
        <f>'Orçamento NÃO DESONERADO (2)'!F134</f>
        <v>296.70999999999998</v>
      </c>
      <c r="E134" s="204" t="s">
        <v>466</v>
      </c>
    </row>
    <row r="135" spans="1:8" ht="24" customHeight="1">
      <c r="A135" s="194" t="str">
        <f>'Orçamento NÃO DESONERADO (2)'!A135</f>
        <v xml:space="preserve"> 12 </v>
      </c>
      <c r="B135" s="78" t="str">
        <f>'Orçamento NÃO DESONERADO (2)'!D135</f>
        <v>SERVIÇOS FINAIS</v>
      </c>
      <c r="C135" s="78"/>
      <c r="D135" s="78"/>
      <c r="E135" s="195"/>
    </row>
    <row r="136" spans="1:8" ht="63.75">
      <c r="A136" s="196" t="str">
        <f>'Orçamento NÃO DESONERADO (2)'!A136</f>
        <v xml:space="preserve"> 12.1 </v>
      </c>
      <c r="B136" s="142" t="str">
        <f>'Orçamento NÃO DESONERADO (2)'!D136</f>
        <v>REMOÇÃO DE TAPUME/ CHAPAS METÁLICAS E DE MADEIRA, DE FORMA MANUAL, SEM REAPROVEITAMENTO. AF_09/2023</v>
      </c>
      <c r="C136" s="141" t="str">
        <f>'Orçamento NÃO DESONERADO (2)'!E136</f>
        <v>m²</v>
      </c>
      <c r="D136" s="143">
        <f>'Orçamento NÃO DESONERADO (2)'!F136</f>
        <v>339.13</v>
      </c>
      <c r="E136" s="9" t="s">
        <v>597</v>
      </c>
    </row>
    <row r="137" spans="1:8" ht="15" thickBot="1">
      <c r="A137" s="205" t="str">
        <f>'Orçamento NÃO DESONERADO (2)'!A137</f>
        <v xml:space="preserve"> 12.2 </v>
      </c>
      <c r="B137" s="206" t="str">
        <f>'Orçamento NÃO DESONERADO (2)'!D137</f>
        <v>LIMPEZA GERAL</v>
      </c>
      <c r="C137" s="207" t="str">
        <f>'Orçamento NÃO DESONERADO (2)'!E137</f>
        <v>m²</v>
      </c>
      <c r="D137" s="208">
        <f>'Orçamento NÃO DESONERADO (2)'!F137</f>
        <v>1041.01</v>
      </c>
      <c r="E137" s="209" t="s">
        <v>577</v>
      </c>
    </row>
    <row r="138" spans="1:8" ht="69.95" customHeight="1">
      <c r="A138" s="293"/>
      <c r="B138" s="294"/>
      <c r="C138" s="294"/>
      <c r="D138" s="294"/>
      <c r="E138" s="294"/>
      <c r="F138" s="294"/>
      <c r="G138" s="294"/>
      <c r="H138" s="294"/>
    </row>
  </sheetData>
  <autoFilter ref="A5:E137" xr:uid="{F4B6FDBF-C55D-4443-8446-FD4527824FF8}"/>
  <mergeCells count="9">
    <mergeCell ref="A3:E3"/>
    <mergeCell ref="A138:H138"/>
    <mergeCell ref="A1:A2"/>
    <mergeCell ref="F1:H1"/>
    <mergeCell ref="I1:J1"/>
    <mergeCell ref="F2:H2"/>
    <mergeCell ref="I2:J2"/>
    <mergeCell ref="C1:D1"/>
    <mergeCell ref="C2:D2"/>
  </mergeCells>
  <phoneticPr fontId="37" type="noConversion"/>
  <printOptions horizontalCentered="1"/>
  <pageMargins left="0.51181102362204722" right="0.51181102362204722" top="0.59055118110236227" bottom="0.59055118110236227" header="0.31496062992125984" footer="0.31496062992125984"/>
  <pageSetup paperSize="9" scale="75" fitToHeight="0" orientation="landscape" r:id="rId1"/>
  <headerFooter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A7C28-ED9D-468E-AE2C-817A9893E970}">
  <sheetPr>
    <tabColor rgb="FF92D050"/>
  </sheetPr>
  <dimension ref="A1:V79"/>
  <sheetViews>
    <sheetView view="pageBreakPreview" zoomScale="115" zoomScaleNormal="100" zoomScaleSheetLayoutView="115" workbookViewId="0">
      <selection activeCell="M47" sqref="M47"/>
    </sheetView>
  </sheetViews>
  <sheetFormatPr defaultRowHeight="14.25"/>
  <cols>
    <col min="1" max="1" width="20" style="7" bestFit="1" customWidth="1"/>
    <col min="2" max="2" width="33.375" style="7" customWidth="1"/>
    <col min="3" max="3" width="20" style="7" bestFit="1" customWidth="1"/>
    <col min="4" max="6" width="12" style="7" bestFit="1" customWidth="1"/>
    <col min="7" max="7" width="12.5" style="7" bestFit="1" customWidth="1"/>
    <col min="8" max="8" width="14.25" style="7" bestFit="1" customWidth="1"/>
    <col min="9" max="9" width="12" style="7" bestFit="1" customWidth="1"/>
    <col min="10" max="12" width="12.875" style="7" bestFit="1" customWidth="1"/>
    <col min="13" max="13" width="12" style="7" bestFit="1" customWidth="1"/>
    <col min="14" max="14" width="12.875" style="7" bestFit="1" customWidth="1"/>
    <col min="15" max="15" width="13.125" style="7" bestFit="1" customWidth="1"/>
    <col min="16" max="21" width="12" style="7" bestFit="1" customWidth="1"/>
    <col min="22" max="16384" width="9" style="7"/>
  </cols>
  <sheetData>
    <row r="1" spans="1:22" ht="15" customHeight="1">
      <c r="A1" s="300"/>
      <c r="B1" s="302" t="str">
        <f>'Orçamento NÃO DESONERADO (2)'!D2</f>
        <v xml:space="preserve">CONTRATAÇÃO DE EMPRESA ESPECIALIZADA EM ENGENHARIA PARA EXECUÇÃO DE MURETAS PARA CONTENÇÃO E ISOLAMENTO DO RESERVATÓRIO DE ÁGUA DO POVOADO DE SÃO LOURENÇO, DISTRITO DE GOIANA/PE.             </v>
      </c>
      <c r="C1" s="302"/>
      <c r="D1" s="302"/>
      <c r="E1" s="302"/>
      <c r="F1" s="302"/>
      <c r="G1" s="302"/>
      <c r="H1" s="302"/>
      <c r="I1" s="302"/>
      <c r="J1" s="302"/>
      <c r="K1" s="302"/>
      <c r="L1" s="302"/>
    </row>
    <row r="2" spans="1:22" ht="96.75" customHeight="1">
      <c r="A2" s="301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</row>
    <row r="3" spans="1:22" ht="15" customHeight="1">
      <c r="A3" s="303" t="s">
        <v>467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</row>
    <row r="4" spans="1:22">
      <c r="A4" s="304" t="s">
        <v>468</v>
      </c>
      <c r="B4" s="306" t="s">
        <v>469</v>
      </c>
      <c r="C4" s="307"/>
      <c r="D4" s="307"/>
      <c r="E4" s="307"/>
      <c r="F4" s="308"/>
      <c r="G4" s="17" t="s">
        <v>470</v>
      </c>
      <c r="H4" s="18" t="s">
        <v>471</v>
      </c>
      <c r="I4" s="312" t="s">
        <v>472</v>
      </c>
      <c r="J4" s="313"/>
      <c r="K4" s="313"/>
      <c r="L4" s="314"/>
    </row>
    <row r="5" spans="1:22" ht="23.25" customHeight="1">
      <c r="A5" s="305"/>
      <c r="B5" s="309"/>
      <c r="C5" s="310"/>
      <c r="D5" s="310"/>
      <c r="E5" s="310"/>
      <c r="F5" s="311"/>
      <c r="G5" s="19" t="s">
        <v>473</v>
      </c>
      <c r="H5" s="20" t="s">
        <v>474</v>
      </c>
      <c r="I5" s="21" t="s">
        <v>475</v>
      </c>
      <c r="J5" s="21" t="s">
        <v>476</v>
      </c>
      <c r="K5" s="22" t="s">
        <v>477</v>
      </c>
      <c r="L5" s="22" t="s">
        <v>478</v>
      </c>
    </row>
    <row r="6" spans="1:22" ht="23.25" customHeight="1">
      <c r="A6" s="23"/>
      <c r="B6" s="315"/>
      <c r="C6" s="316"/>
      <c r="D6" s="316"/>
      <c r="E6" s="316"/>
      <c r="F6" s="317"/>
      <c r="G6" s="24"/>
      <c r="H6" s="318">
        <f>G7/$G$42</f>
        <v>7.7786675921699022E-2</v>
      </c>
      <c r="I6" s="25">
        <v>0.23699999999999999</v>
      </c>
      <c r="J6" s="26">
        <v>0.151</v>
      </c>
      <c r="K6" s="25">
        <v>0.27</v>
      </c>
      <c r="L6" s="26">
        <v>0.34200000000000003</v>
      </c>
      <c r="N6" s="27">
        <f t="shared" ref="N6:N41" si="0">SUM(I6:L6)</f>
        <v>1</v>
      </c>
    </row>
    <row r="7" spans="1:22" ht="18.75" customHeight="1">
      <c r="A7" s="28" t="s">
        <v>479</v>
      </c>
      <c r="B7" s="321" t="s">
        <v>18</v>
      </c>
      <c r="C7" s="322"/>
      <c r="D7" s="322"/>
      <c r="E7" s="322"/>
      <c r="F7" s="323"/>
      <c r="G7" s="29">
        <f>'Orçamento NÃO DESONERADO (2)'!I5</f>
        <v>42375.869999999995</v>
      </c>
      <c r="H7" s="319"/>
      <c r="I7" s="30"/>
      <c r="J7" s="31"/>
      <c r="K7" s="30"/>
      <c r="L7" s="31"/>
      <c r="N7" s="27">
        <f t="shared" si="0"/>
        <v>0</v>
      </c>
      <c r="O7" s="7" t="b">
        <f>G7=N8</f>
        <v>1</v>
      </c>
    </row>
    <row r="8" spans="1:22" ht="18" customHeight="1">
      <c r="A8" s="23"/>
      <c r="B8" s="315"/>
      <c r="C8" s="316"/>
      <c r="D8" s="316"/>
      <c r="E8" s="316"/>
      <c r="F8" s="317"/>
      <c r="G8" s="24"/>
      <c r="H8" s="320"/>
      <c r="I8" s="32">
        <f>ROUND(G7*$I$6,2)</f>
        <v>10043.08</v>
      </c>
      <c r="J8" s="32">
        <f>ROUND(G7*J6,2)</f>
        <v>6398.76</v>
      </c>
      <c r="K8" s="32">
        <f>ROUND(G7*K6,2)</f>
        <v>11441.48</v>
      </c>
      <c r="L8" s="33">
        <f>ROUND(G7*L6,2)</f>
        <v>14492.55</v>
      </c>
      <c r="N8" s="34">
        <f t="shared" si="0"/>
        <v>42375.869999999995</v>
      </c>
    </row>
    <row r="9" spans="1:22" ht="23.25" customHeight="1">
      <c r="A9" s="35"/>
      <c r="B9" s="324"/>
      <c r="C9" s="325"/>
      <c r="D9" s="325"/>
      <c r="E9" s="325"/>
      <c r="F9" s="326"/>
      <c r="G9" s="36"/>
      <c r="H9" s="327">
        <f>G10/$G$42</f>
        <v>0.18532559842791718</v>
      </c>
      <c r="I9" s="37">
        <v>1</v>
      </c>
      <c r="J9" s="38"/>
      <c r="K9" s="37"/>
      <c r="L9" s="38"/>
      <c r="N9" s="27">
        <f t="shared" si="0"/>
        <v>1</v>
      </c>
    </row>
    <row r="10" spans="1:22" ht="23.25" customHeight="1">
      <c r="A10" s="39" t="s">
        <v>480</v>
      </c>
      <c r="B10" s="330" t="s">
        <v>29</v>
      </c>
      <c r="C10" s="331"/>
      <c r="D10" s="331"/>
      <c r="E10" s="331"/>
      <c r="F10" s="332"/>
      <c r="G10" s="40">
        <f>'Orçamento NÃO DESONERADO (2)'!I8</f>
        <v>100959.87999999999</v>
      </c>
      <c r="H10" s="328"/>
      <c r="I10" s="41"/>
      <c r="J10" s="42"/>
      <c r="K10" s="41"/>
      <c r="L10" s="42"/>
      <c r="N10" s="27">
        <f t="shared" si="0"/>
        <v>0</v>
      </c>
      <c r="O10" s="7" t="b">
        <f>G10=N11</f>
        <v>1</v>
      </c>
    </row>
    <row r="11" spans="1:22" ht="23.25" customHeight="1">
      <c r="A11" s="35"/>
      <c r="B11" s="333"/>
      <c r="C11" s="334"/>
      <c r="D11" s="334"/>
      <c r="E11" s="334"/>
      <c r="F11" s="335"/>
      <c r="G11" s="36"/>
      <c r="H11" s="329"/>
      <c r="I11" s="43">
        <f>ROUND(G10*I9,2)</f>
        <v>100959.88</v>
      </c>
      <c r="J11" s="44"/>
      <c r="K11" s="43"/>
      <c r="L11" s="44"/>
      <c r="N11" s="34">
        <f t="shared" si="0"/>
        <v>100959.88</v>
      </c>
    </row>
    <row r="12" spans="1:22" ht="23.25" customHeight="1">
      <c r="A12" s="23"/>
      <c r="B12" s="315"/>
      <c r="C12" s="316"/>
      <c r="D12" s="316"/>
      <c r="E12" s="316"/>
      <c r="F12" s="317"/>
      <c r="G12" s="24"/>
      <c r="H12" s="318">
        <f>G13/$G$42</f>
        <v>8.2302267254699218E-2</v>
      </c>
      <c r="I12" s="45">
        <v>0.45</v>
      </c>
      <c r="J12" s="46">
        <v>0.55000000000000004</v>
      </c>
      <c r="K12" s="45"/>
      <c r="L12" s="46"/>
      <c r="N12" s="27">
        <f t="shared" si="0"/>
        <v>1</v>
      </c>
    </row>
    <row r="13" spans="1:22" ht="23.25" customHeight="1">
      <c r="A13" s="28" t="s">
        <v>481</v>
      </c>
      <c r="B13" s="321" t="s">
        <v>73</v>
      </c>
      <c r="C13" s="322"/>
      <c r="D13" s="322"/>
      <c r="E13" s="322"/>
      <c r="F13" s="323"/>
      <c r="G13" s="47">
        <f>'Orçamento NÃO DESONERADO (2)'!I21</f>
        <v>44835.83</v>
      </c>
      <c r="H13" s="319"/>
      <c r="I13" s="30"/>
      <c r="J13" s="31"/>
      <c r="K13" s="30"/>
      <c r="L13" s="31"/>
      <c r="N13" s="27">
        <f t="shared" si="0"/>
        <v>0</v>
      </c>
      <c r="O13" s="7" t="b">
        <f>G13=N14</f>
        <v>1</v>
      </c>
      <c r="V13" s="7" t="s">
        <v>18</v>
      </c>
    </row>
    <row r="14" spans="1:22" ht="23.25" customHeight="1">
      <c r="A14" s="23"/>
      <c r="B14" s="315"/>
      <c r="C14" s="316"/>
      <c r="D14" s="316"/>
      <c r="E14" s="316"/>
      <c r="F14" s="317"/>
      <c r="G14" s="24"/>
      <c r="H14" s="320"/>
      <c r="I14" s="32">
        <f>ROUND(G13*I12,2)</f>
        <v>20176.12</v>
      </c>
      <c r="J14" s="33">
        <f>ROUND(G13*J12,2)</f>
        <v>24659.71</v>
      </c>
      <c r="K14" s="32"/>
      <c r="L14" s="33"/>
      <c r="N14" s="34">
        <f t="shared" si="0"/>
        <v>44835.83</v>
      </c>
      <c r="V14" s="7" t="s">
        <v>29</v>
      </c>
    </row>
    <row r="15" spans="1:22" ht="15.75" customHeight="1">
      <c r="A15" s="35"/>
      <c r="B15" s="324"/>
      <c r="C15" s="325"/>
      <c r="D15" s="325"/>
      <c r="E15" s="325"/>
      <c r="F15" s="326"/>
      <c r="G15" s="36"/>
      <c r="H15" s="336">
        <f>G16/$G$42</f>
        <v>4.6774210098718849E-2</v>
      </c>
      <c r="I15" s="37">
        <v>0.15</v>
      </c>
      <c r="J15" s="38">
        <v>0.41</v>
      </c>
      <c r="K15" s="37">
        <v>0.44</v>
      </c>
      <c r="L15" s="38"/>
      <c r="N15" s="27">
        <f t="shared" si="0"/>
        <v>1</v>
      </c>
      <c r="V15" s="7" t="s">
        <v>73</v>
      </c>
    </row>
    <row r="16" spans="1:22" ht="18.75" customHeight="1">
      <c r="A16" s="39" t="s">
        <v>482</v>
      </c>
      <c r="B16" s="330" t="s">
        <v>103</v>
      </c>
      <c r="C16" s="331"/>
      <c r="D16" s="331"/>
      <c r="E16" s="331"/>
      <c r="F16" s="332"/>
      <c r="G16" s="48">
        <f>'Orçamento NÃO DESONERADO (2)'!I31</f>
        <v>25481.199999999997</v>
      </c>
      <c r="H16" s="337"/>
      <c r="I16" s="41"/>
      <c r="J16" s="42"/>
      <c r="K16" s="41"/>
      <c r="L16" s="42"/>
      <c r="N16" s="27">
        <f t="shared" si="0"/>
        <v>0</v>
      </c>
      <c r="O16" s="7" t="b">
        <f>G16=N17</f>
        <v>1</v>
      </c>
      <c r="V16" s="7" t="s">
        <v>103</v>
      </c>
    </row>
    <row r="17" spans="1:22" ht="21" customHeight="1">
      <c r="A17" s="35"/>
      <c r="B17" s="333"/>
      <c r="C17" s="334"/>
      <c r="D17" s="334"/>
      <c r="E17" s="334"/>
      <c r="F17" s="335"/>
      <c r="G17" s="36"/>
      <c r="H17" s="338"/>
      <c r="I17" s="49">
        <f>ROUND(G16*I15,2)</f>
        <v>3822.18</v>
      </c>
      <c r="J17" s="50">
        <f>ROUND(G16*J15,2)</f>
        <v>10447.290000000001</v>
      </c>
      <c r="K17" s="49">
        <f>ROUND(G16*K15,2)</f>
        <v>11211.73</v>
      </c>
      <c r="L17" s="50"/>
      <c r="N17" s="34">
        <f t="shared" si="0"/>
        <v>25481.200000000001</v>
      </c>
      <c r="V17" s="7" t="s">
        <v>117</v>
      </c>
    </row>
    <row r="18" spans="1:22" ht="15.75" customHeight="1">
      <c r="A18" s="23"/>
      <c r="B18" s="315"/>
      <c r="C18" s="316"/>
      <c r="D18" s="316"/>
      <c r="E18" s="316"/>
      <c r="F18" s="317"/>
      <c r="G18" s="24"/>
      <c r="H18" s="318">
        <f>G19/$G$42</f>
        <v>0.26889621678891479</v>
      </c>
      <c r="I18" s="45"/>
      <c r="J18" s="46">
        <v>0.21</v>
      </c>
      <c r="K18" s="45">
        <v>0.39</v>
      </c>
      <c r="L18" s="46">
        <v>0.4</v>
      </c>
      <c r="N18" s="27">
        <f t="shared" si="0"/>
        <v>1</v>
      </c>
      <c r="V18" s="7" t="s">
        <v>485</v>
      </c>
    </row>
    <row r="19" spans="1:22" ht="16.5" customHeight="1">
      <c r="A19" s="28" t="s">
        <v>483</v>
      </c>
      <c r="B19" s="321" t="s">
        <v>117</v>
      </c>
      <c r="C19" s="322"/>
      <c r="D19" s="322"/>
      <c r="E19" s="322"/>
      <c r="F19" s="323"/>
      <c r="G19" s="47">
        <f>'Orçamento NÃO DESONERADO (2)'!I42</f>
        <v>146486.66999999998</v>
      </c>
      <c r="H19" s="319"/>
      <c r="I19" s="30"/>
      <c r="J19" s="31"/>
      <c r="K19" s="30"/>
      <c r="L19" s="31"/>
      <c r="N19" s="27">
        <f t="shared" si="0"/>
        <v>0</v>
      </c>
      <c r="O19" s="7" t="b">
        <f>G19=N20</f>
        <v>1</v>
      </c>
      <c r="V19" s="7" t="s">
        <v>160</v>
      </c>
    </row>
    <row r="20" spans="1:22" ht="18.75" customHeight="1">
      <c r="A20" s="23"/>
      <c r="B20" s="315"/>
      <c r="C20" s="316"/>
      <c r="D20" s="316"/>
      <c r="E20" s="316"/>
      <c r="F20" s="317"/>
      <c r="G20" s="24"/>
      <c r="H20" s="320"/>
      <c r="I20" s="32"/>
      <c r="J20" s="33">
        <f>ROUND(G19*J18,2)</f>
        <v>30762.2</v>
      </c>
      <c r="K20" s="32">
        <f>ROUND(G19*K18,2)</f>
        <v>57129.8</v>
      </c>
      <c r="L20" s="33">
        <f>ROUND(L18*G19,2)</f>
        <v>58594.67</v>
      </c>
      <c r="N20" s="34">
        <f t="shared" si="0"/>
        <v>146486.66999999998</v>
      </c>
      <c r="V20" s="7" t="s">
        <v>462</v>
      </c>
    </row>
    <row r="21" spans="1:22" ht="18" customHeight="1">
      <c r="A21" s="35"/>
      <c r="B21" s="324"/>
      <c r="C21" s="325"/>
      <c r="D21" s="325"/>
      <c r="E21" s="325"/>
      <c r="F21" s="326"/>
      <c r="G21" s="36"/>
      <c r="H21" s="336">
        <f>G22/$G$42</f>
        <v>1.8073030377629438E-2</v>
      </c>
      <c r="I21" s="37"/>
      <c r="J21" s="38"/>
      <c r="K21" s="37">
        <v>1</v>
      </c>
      <c r="L21" s="38"/>
      <c r="N21" s="27">
        <f t="shared" si="0"/>
        <v>1</v>
      </c>
      <c r="V21" s="7" t="s">
        <v>489</v>
      </c>
    </row>
    <row r="22" spans="1:22" ht="14.25" customHeight="1">
      <c r="A22" s="39" t="s">
        <v>484</v>
      </c>
      <c r="B22" s="330" t="s">
        <v>485</v>
      </c>
      <c r="C22" s="331"/>
      <c r="D22" s="331"/>
      <c r="E22" s="331"/>
      <c r="F22" s="332"/>
      <c r="G22" s="48">
        <f>'Orçamento NÃO DESONERADO (2)'!I56</f>
        <v>9845.65</v>
      </c>
      <c r="H22" s="337"/>
      <c r="I22" s="41"/>
      <c r="J22" s="42"/>
      <c r="K22" s="41"/>
      <c r="L22" s="42"/>
      <c r="N22" s="27">
        <f t="shared" si="0"/>
        <v>0</v>
      </c>
      <c r="O22" s="7" t="b">
        <f>G22=N23</f>
        <v>1</v>
      </c>
      <c r="V22" s="7" t="s">
        <v>491</v>
      </c>
    </row>
    <row r="23" spans="1:22" ht="17.25" customHeight="1">
      <c r="A23" s="35"/>
      <c r="B23" s="333"/>
      <c r="C23" s="334"/>
      <c r="D23" s="334"/>
      <c r="E23" s="334"/>
      <c r="F23" s="335"/>
      <c r="G23" s="36"/>
      <c r="H23" s="338"/>
      <c r="I23" s="49"/>
      <c r="J23" s="50"/>
      <c r="K23" s="49">
        <f>ROUND(K21*G22,2)</f>
        <v>9845.65</v>
      </c>
      <c r="L23" s="50"/>
      <c r="N23" s="34">
        <f t="shared" si="0"/>
        <v>9845.65</v>
      </c>
      <c r="V23" s="7" t="s">
        <v>493</v>
      </c>
    </row>
    <row r="24" spans="1:22" ht="20.25" customHeight="1">
      <c r="A24" s="23"/>
      <c r="B24" s="315"/>
      <c r="C24" s="316"/>
      <c r="D24" s="316"/>
      <c r="E24" s="316"/>
      <c r="F24" s="317"/>
      <c r="G24" s="24"/>
      <c r="H24" s="318">
        <f>G25/$G$42</f>
        <v>9.7209743211216587E-2</v>
      </c>
      <c r="I24" s="45"/>
      <c r="J24" s="46">
        <v>0.2</v>
      </c>
      <c r="K24" s="45">
        <v>0.61499999999999999</v>
      </c>
      <c r="L24" s="46">
        <v>0.185</v>
      </c>
      <c r="N24" s="27">
        <f t="shared" si="0"/>
        <v>1</v>
      </c>
      <c r="V24" s="7" t="s">
        <v>377</v>
      </c>
    </row>
    <row r="25" spans="1:22">
      <c r="A25" s="28" t="s">
        <v>486</v>
      </c>
      <c r="B25" s="321" t="s">
        <v>160</v>
      </c>
      <c r="C25" s="322"/>
      <c r="D25" s="322"/>
      <c r="E25" s="322"/>
      <c r="F25" s="323"/>
      <c r="G25" s="47">
        <f>'Orçamento NÃO DESONERADO (2)'!I61</f>
        <v>52956.979999999996</v>
      </c>
      <c r="H25" s="319"/>
      <c r="I25" s="30"/>
      <c r="J25" s="31"/>
      <c r="K25" s="30"/>
      <c r="L25" s="31"/>
      <c r="N25" s="27">
        <f t="shared" si="0"/>
        <v>0</v>
      </c>
      <c r="O25" s="7" t="b">
        <f>G25=N26</f>
        <v>1</v>
      </c>
    </row>
    <row r="26" spans="1:22">
      <c r="A26" s="23"/>
      <c r="B26" s="315"/>
      <c r="C26" s="316"/>
      <c r="D26" s="316"/>
      <c r="E26" s="316"/>
      <c r="F26" s="317"/>
      <c r="G26" s="24"/>
      <c r="H26" s="320"/>
      <c r="I26" s="32"/>
      <c r="J26" s="33">
        <f>ROUND(J24*G25,2)</f>
        <v>10591.4</v>
      </c>
      <c r="K26" s="32">
        <f>ROUND(G25*K24,2)</f>
        <v>32568.54</v>
      </c>
      <c r="L26" s="33">
        <f>ROUND(G25*L24,2)</f>
        <v>9797.0400000000009</v>
      </c>
      <c r="N26" s="34">
        <f t="shared" si="0"/>
        <v>52956.98</v>
      </c>
    </row>
    <row r="27" spans="1:22">
      <c r="A27" s="35"/>
      <c r="B27" s="324"/>
      <c r="C27" s="325"/>
      <c r="D27" s="325"/>
      <c r="E27" s="325"/>
      <c r="F27" s="326"/>
      <c r="G27" s="36"/>
      <c r="H27" s="336">
        <f>G28/$G$42</f>
        <v>1.2350177907095484E-2</v>
      </c>
      <c r="I27" s="37"/>
      <c r="J27" s="38"/>
      <c r="K27" s="37"/>
      <c r="L27" s="38">
        <v>1</v>
      </c>
      <c r="N27" s="27">
        <f t="shared" si="0"/>
        <v>1</v>
      </c>
    </row>
    <row r="28" spans="1:22">
      <c r="A28" s="39" t="s">
        <v>487</v>
      </c>
      <c r="B28" s="330" t="s">
        <v>462</v>
      </c>
      <c r="C28" s="331"/>
      <c r="D28" s="331"/>
      <c r="E28" s="331"/>
      <c r="F28" s="332"/>
      <c r="G28" s="48">
        <f>'Orçamento NÃO DESONERADO (2)'!I67</f>
        <v>6728.01</v>
      </c>
      <c r="H28" s="337"/>
      <c r="I28" s="41"/>
      <c r="J28" s="42"/>
      <c r="K28" s="41"/>
      <c r="L28" s="42"/>
      <c r="N28" s="27">
        <f t="shared" si="0"/>
        <v>0</v>
      </c>
      <c r="O28" s="7" t="b">
        <f>G28=N29</f>
        <v>1</v>
      </c>
    </row>
    <row r="29" spans="1:22">
      <c r="A29" s="35"/>
      <c r="B29" s="333"/>
      <c r="C29" s="334"/>
      <c r="D29" s="334"/>
      <c r="E29" s="334"/>
      <c r="F29" s="335"/>
      <c r="G29" s="36"/>
      <c r="H29" s="338"/>
      <c r="I29" s="49"/>
      <c r="J29" s="50"/>
      <c r="K29" s="49"/>
      <c r="L29" s="50">
        <f>ROUND(G28*L27,2)</f>
        <v>6728.01</v>
      </c>
      <c r="N29" s="34">
        <f t="shared" si="0"/>
        <v>6728.01</v>
      </c>
    </row>
    <row r="30" spans="1:22">
      <c r="A30" s="23"/>
      <c r="B30" s="315"/>
      <c r="C30" s="316"/>
      <c r="D30" s="316"/>
      <c r="E30" s="316"/>
      <c r="F30" s="317"/>
      <c r="G30" s="24"/>
      <c r="H30" s="318">
        <f>G31/$G$42</f>
        <v>7.9024133272759776E-3</v>
      </c>
      <c r="I30" s="45"/>
      <c r="J30" s="46"/>
      <c r="K30" s="45"/>
      <c r="L30" s="46">
        <v>1</v>
      </c>
      <c r="N30" s="27">
        <f t="shared" si="0"/>
        <v>1</v>
      </c>
    </row>
    <row r="31" spans="1:22">
      <c r="A31" s="28" t="s">
        <v>488</v>
      </c>
      <c r="B31" s="321" t="s">
        <v>489</v>
      </c>
      <c r="C31" s="322"/>
      <c r="D31" s="322"/>
      <c r="E31" s="322"/>
      <c r="F31" s="323"/>
      <c r="G31" s="47">
        <f>'Orçamento NÃO DESONERADO (2)'!I70</f>
        <v>4305</v>
      </c>
      <c r="H31" s="319"/>
      <c r="I31" s="30"/>
      <c r="J31" s="31"/>
      <c r="K31" s="30"/>
      <c r="L31" s="31"/>
      <c r="N31" s="27">
        <f t="shared" si="0"/>
        <v>0</v>
      </c>
      <c r="O31" s="7" t="b">
        <f>G31=N32</f>
        <v>1</v>
      </c>
    </row>
    <row r="32" spans="1:22">
      <c r="A32" s="23"/>
      <c r="B32" s="315"/>
      <c r="C32" s="316"/>
      <c r="D32" s="316"/>
      <c r="E32" s="316"/>
      <c r="F32" s="317"/>
      <c r="G32" s="24"/>
      <c r="H32" s="320"/>
      <c r="I32" s="32"/>
      <c r="J32" s="33"/>
      <c r="K32" s="32"/>
      <c r="L32" s="33">
        <f>ROUND(G31*L30,2)</f>
        <v>4305</v>
      </c>
      <c r="N32" s="34">
        <f t="shared" si="0"/>
        <v>4305</v>
      </c>
    </row>
    <row r="33" spans="1:15">
      <c r="A33" s="35"/>
      <c r="B33" s="324"/>
      <c r="C33" s="325"/>
      <c r="D33" s="325"/>
      <c r="E33" s="325"/>
      <c r="F33" s="326"/>
      <c r="G33" s="36"/>
      <c r="H33" s="336">
        <f>G34/$G$42</f>
        <v>5.3259218669946186E-2</v>
      </c>
      <c r="I33" s="37"/>
      <c r="J33" s="38"/>
      <c r="K33" s="37">
        <v>0.3</v>
      </c>
      <c r="L33" s="38">
        <v>0.7</v>
      </c>
      <c r="N33" s="27">
        <f t="shared" si="0"/>
        <v>1</v>
      </c>
    </row>
    <row r="34" spans="1:15">
      <c r="A34" s="39" t="s">
        <v>490</v>
      </c>
      <c r="B34" s="330" t="s">
        <v>491</v>
      </c>
      <c r="C34" s="331"/>
      <c r="D34" s="331"/>
      <c r="E34" s="331"/>
      <c r="F34" s="332"/>
      <c r="G34" s="48">
        <f>'Orçamento NÃO DESONERADO (2)'!I76</f>
        <v>29014.04</v>
      </c>
      <c r="H34" s="337"/>
      <c r="I34" s="41"/>
      <c r="J34" s="42"/>
      <c r="K34" s="41"/>
      <c r="L34" s="42"/>
      <c r="N34" s="27">
        <f t="shared" si="0"/>
        <v>0</v>
      </c>
      <c r="O34" s="7" t="b">
        <f>G34=N35</f>
        <v>1</v>
      </c>
    </row>
    <row r="35" spans="1:15">
      <c r="A35" s="35"/>
      <c r="B35" s="333"/>
      <c r="C35" s="334"/>
      <c r="D35" s="334"/>
      <c r="E35" s="334"/>
      <c r="F35" s="335"/>
      <c r="G35" s="36"/>
      <c r="H35" s="338"/>
      <c r="I35" s="49"/>
      <c r="J35" s="50"/>
      <c r="K35" s="49">
        <f>ROUND(K33*G34,2)</f>
        <v>8704.2099999999991</v>
      </c>
      <c r="L35" s="50">
        <f>ROUND(G34*L33,2)</f>
        <v>20309.830000000002</v>
      </c>
      <c r="N35" s="34">
        <f t="shared" si="0"/>
        <v>29014.04</v>
      </c>
    </row>
    <row r="36" spans="1:15">
      <c r="A36" s="23"/>
      <c r="B36" s="315"/>
      <c r="C36" s="316"/>
      <c r="D36" s="316"/>
      <c r="E36" s="316"/>
      <c r="F36" s="317"/>
      <c r="G36" s="24"/>
      <c r="H36" s="318">
        <f>G37/$G$42</f>
        <v>0.11574445441949485</v>
      </c>
      <c r="I36" s="45"/>
      <c r="J36" s="46"/>
      <c r="K36" s="45">
        <v>0.2</v>
      </c>
      <c r="L36" s="46">
        <v>0.8</v>
      </c>
      <c r="N36" s="27">
        <f t="shared" si="0"/>
        <v>1</v>
      </c>
    </row>
    <row r="37" spans="1:15">
      <c r="A37" s="28" t="s">
        <v>492</v>
      </c>
      <c r="B37" s="321" t="s">
        <v>493</v>
      </c>
      <c r="C37" s="322"/>
      <c r="D37" s="322"/>
      <c r="E37" s="322"/>
      <c r="F37" s="323"/>
      <c r="G37" s="47">
        <f>'Orçamento NÃO DESONERADO (2)'!I100</f>
        <v>63054.14</v>
      </c>
      <c r="H37" s="319"/>
      <c r="I37" s="30"/>
      <c r="J37" s="31"/>
      <c r="K37" s="30"/>
      <c r="L37" s="31"/>
      <c r="N37" s="27">
        <f t="shared" si="0"/>
        <v>0</v>
      </c>
      <c r="O37" s="7" t="b">
        <f>G37=N38</f>
        <v>1</v>
      </c>
    </row>
    <row r="38" spans="1:15">
      <c r="A38" s="23"/>
      <c r="B38" s="315"/>
      <c r="C38" s="316"/>
      <c r="D38" s="316"/>
      <c r="E38" s="316"/>
      <c r="F38" s="317"/>
      <c r="G38" s="24"/>
      <c r="H38" s="320"/>
      <c r="I38" s="32"/>
      <c r="J38" s="33"/>
      <c r="K38" s="32">
        <f>ROUND(K36*G37,2)</f>
        <v>12610.83</v>
      </c>
      <c r="L38" s="33">
        <f>ROUND(G37*L36,2)</f>
        <v>50443.31</v>
      </c>
      <c r="N38" s="34">
        <f t="shared" si="0"/>
        <v>63054.14</v>
      </c>
    </row>
    <row r="39" spans="1:15">
      <c r="A39" s="28"/>
      <c r="B39" s="321"/>
      <c r="C39" s="322"/>
      <c r="D39" s="322"/>
      <c r="E39" s="322"/>
      <c r="F39" s="323"/>
      <c r="G39" s="24"/>
      <c r="H39" s="318">
        <f>G40/$G$42</f>
        <v>3.4375993595392285E-2</v>
      </c>
      <c r="I39" s="51"/>
      <c r="J39" s="52"/>
      <c r="K39" s="51"/>
      <c r="L39" s="52">
        <v>1</v>
      </c>
      <c r="N39" s="27">
        <f t="shared" si="0"/>
        <v>1</v>
      </c>
    </row>
    <row r="40" spans="1:15">
      <c r="A40" s="28" t="s">
        <v>519</v>
      </c>
      <c r="B40" s="321" t="s">
        <v>377</v>
      </c>
      <c r="C40" s="322"/>
      <c r="D40" s="322"/>
      <c r="E40" s="322"/>
      <c r="F40" s="323"/>
      <c r="G40" s="47">
        <f>'Orçamento NÃO DESONERADO (2)'!I135</f>
        <v>18727.02</v>
      </c>
      <c r="H40" s="319"/>
      <c r="I40" s="41"/>
      <c r="J40" s="42"/>
      <c r="K40" s="41"/>
      <c r="L40" s="42"/>
      <c r="N40" s="27">
        <f t="shared" si="0"/>
        <v>0</v>
      </c>
      <c r="O40" s="7" t="b">
        <f>G40=N41</f>
        <v>1</v>
      </c>
    </row>
    <row r="41" spans="1:15">
      <c r="A41" s="23"/>
      <c r="B41" s="339"/>
      <c r="C41" s="340"/>
      <c r="D41" s="340"/>
      <c r="E41" s="340"/>
      <c r="F41" s="341"/>
      <c r="G41" s="24"/>
      <c r="H41" s="320"/>
      <c r="I41" s="53"/>
      <c r="J41" s="54"/>
      <c r="K41" s="53"/>
      <c r="L41" s="54">
        <f>ROUND(G40*L39,2)</f>
        <v>18727.02</v>
      </c>
      <c r="N41" s="34">
        <f t="shared" si="0"/>
        <v>18727.02</v>
      </c>
    </row>
    <row r="42" spans="1:15">
      <c r="A42" s="55"/>
      <c r="B42" s="342" t="s">
        <v>494</v>
      </c>
      <c r="C42" s="343"/>
      <c r="D42" s="343"/>
      <c r="E42" s="343"/>
      <c r="F42" s="344"/>
      <c r="G42" s="56">
        <f>SUM(G7:G41)</f>
        <v>544770.29</v>
      </c>
      <c r="H42" s="57">
        <f>SUM(H6:H41)</f>
        <v>0.99999999999999978</v>
      </c>
      <c r="I42" s="58"/>
      <c r="J42" s="59"/>
      <c r="K42" s="60"/>
      <c r="L42" s="61"/>
      <c r="N42" s="62"/>
      <c r="O42" s="63"/>
    </row>
    <row r="43" spans="1:15">
      <c r="A43" s="345" t="s">
        <v>495</v>
      </c>
      <c r="B43" s="346"/>
      <c r="C43" s="346"/>
      <c r="D43" s="346"/>
      <c r="E43" s="346"/>
      <c r="F43" s="347"/>
      <c r="G43" s="36"/>
      <c r="H43" s="36"/>
      <c r="I43" s="64">
        <f>SUM(I8+I11+I14+I17)</f>
        <v>135001.26</v>
      </c>
      <c r="J43" s="65">
        <f>SUM(J8+J14+J17+J20+J26)</f>
        <v>82859.360000000001</v>
      </c>
      <c r="K43" s="66">
        <f>SUM(K8+K17+K20+K23+K26+K35+K38)</f>
        <v>143512.24</v>
      </c>
      <c r="L43" s="66">
        <f>SUM(L8+L20+L26+L29+L32+L35+L38+L41)</f>
        <v>183397.43</v>
      </c>
      <c r="N43" s="67">
        <f>SUM(I43:L43)</f>
        <v>544770.29</v>
      </c>
      <c r="O43" s="68" t="b">
        <f>N43=G42</f>
        <v>1</v>
      </c>
    </row>
    <row r="44" spans="1:15">
      <c r="A44" s="345" t="s">
        <v>496</v>
      </c>
      <c r="B44" s="346"/>
      <c r="C44" s="346"/>
      <c r="D44" s="346"/>
      <c r="E44" s="346"/>
      <c r="F44" s="347"/>
      <c r="G44" s="69"/>
      <c r="H44" s="36"/>
      <c r="I44" s="37">
        <f>I43/G42</f>
        <v>0.24781318379164913</v>
      </c>
      <c r="J44" s="38">
        <f>J43/G42</f>
        <v>0.15209963083706343</v>
      </c>
      <c r="K44" s="70">
        <f>K43/G42</f>
        <v>0.26343624576149333</v>
      </c>
      <c r="L44" s="70">
        <f>L43/G42</f>
        <v>0.33665093960979403</v>
      </c>
    </row>
    <row r="45" spans="1:15">
      <c r="A45" s="345" t="s">
        <v>497</v>
      </c>
      <c r="B45" s="346"/>
      <c r="C45" s="346"/>
      <c r="D45" s="346"/>
      <c r="E45" s="346"/>
      <c r="F45" s="347"/>
      <c r="G45" s="36"/>
      <c r="H45" s="36"/>
      <c r="I45" s="64">
        <f>I43</f>
        <v>135001.26</v>
      </c>
      <c r="J45" s="65">
        <f>J43+I45</f>
        <v>217860.62</v>
      </c>
      <c r="K45" s="66">
        <f>K43+J45</f>
        <v>361372.86</v>
      </c>
      <c r="L45" s="66">
        <f>L43+K45</f>
        <v>544770.29</v>
      </c>
    </row>
    <row r="46" spans="1:15">
      <c r="A46" s="348" t="s">
        <v>498</v>
      </c>
      <c r="B46" s="349"/>
      <c r="C46" s="349"/>
      <c r="D46" s="349"/>
      <c r="E46" s="349"/>
      <c r="F46" s="350"/>
      <c r="G46" s="71"/>
      <c r="H46" s="71"/>
      <c r="I46" s="72">
        <f>I44</f>
        <v>0.24781318379164913</v>
      </c>
      <c r="J46" s="73">
        <f>I46+J44</f>
        <v>0.39991281462871253</v>
      </c>
      <c r="K46" s="74">
        <f>J46+K44</f>
        <v>0.66334906039020591</v>
      </c>
      <c r="L46" s="74">
        <f>K46+L44</f>
        <v>1</v>
      </c>
    </row>
    <row r="49" spans="9:16">
      <c r="O49" s="7">
        <f>L50*M49</f>
        <v>0</v>
      </c>
      <c r="P49" s="7" t="e">
        <f>O49/L49</f>
        <v>#DIV/0!</v>
      </c>
    </row>
    <row r="50" spans="9:16">
      <c r="M50" s="149"/>
    </row>
    <row r="51" spans="9:16">
      <c r="I51" s="34"/>
      <c r="J51" s="34"/>
      <c r="K51" s="34"/>
      <c r="L51" s="34"/>
    </row>
    <row r="52" spans="9:16">
      <c r="I52" s="34"/>
      <c r="J52" s="34"/>
      <c r="K52" s="34"/>
      <c r="L52" s="34"/>
    </row>
    <row r="55" spans="9:16">
      <c r="J55" s="34"/>
    </row>
    <row r="67" spans="8:8">
      <c r="H67" s="158"/>
    </row>
    <row r="68" spans="8:8">
      <c r="H68" s="158"/>
    </row>
    <row r="69" spans="8:8">
      <c r="H69" s="158"/>
    </row>
    <row r="70" spans="8:8">
      <c r="H70" s="158"/>
    </row>
    <row r="71" spans="8:8">
      <c r="H71" s="158"/>
    </row>
    <row r="72" spans="8:8">
      <c r="H72" s="158"/>
    </row>
    <row r="73" spans="8:8">
      <c r="H73" s="158"/>
    </row>
    <row r="74" spans="8:8">
      <c r="H74" s="158"/>
    </row>
    <row r="75" spans="8:8">
      <c r="H75" s="158"/>
    </row>
    <row r="76" spans="8:8">
      <c r="H76" s="158"/>
    </row>
    <row r="77" spans="8:8">
      <c r="H77" s="158"/>
    </row>
    <row r="78" spans="8:8">
      <c r="H78" s="158"/>
    </row>
    <row r="79" spans="8:8">
      <c r="H79" s="158"/>
    </row>
  </sheetData>
  <mergeCells count="59">
    <mergeCell ref="B42:F42"/>
    <mergeCell ref="A43:F43"/>
    <mergeCell ref="A44:F44"/>
    <mergeCell ref="A45:F45"/>
    <mergeCell ref="A46:F46"/>
    <mergeCell ref="B36:F36"/>
    <mergeCell ref="H36:H38"/>
    <mergeCell ref="B37:F37"/>
    <mergeCell ref="B38:F38"/>
    <mergeCell ref="B39:F39"/>
    <mergeCell ref="H39:H41"/>
    <mergeCell ref="B40:F40"/>
    <mergeCell ref="B41:F41"/>
    <mergeCell ref="B30:F30"/>
    <mergeCell ref="H30:H32"/>
    <mergeCell ref="B31:F31"/>
    <mergeCell ref="B32:F32"/>
    <mergeCell ref="B33:F33"/>
    <mergeCell ref="H33:H35"/>
    <mergeCell ref="B34:F34"/>
    <mergeCell ref="B35:F35"/>
    <mergeCell ref="B24:F24"/>
    <mergeCell ref="H24:H26"/>
    <mergeCell ref="B25:F25"/>
    <mergeCell ref="B26:F26"/>
    <mergeCell ref="B27:F27"/>
    <mergeCell ref="H27:H29"/>
    <mergeCell ref="B28:F28"/>
    <mergeCell ref="B29:F29"/>
    <mergeCell ref="B18:F18"/>
    <mergeCell ref="H18:H20"/>
    <mergeCell ref="B19:F19"/>
    <mergeCell ref="B20:F20"/>
    <mergeCell ref="B21:F21"/>
    <mergeCell ref="H21:H23"/>
    <mergeCell ref="B22:F22"/>
    <mergeCell ref="B23:F23"/>
    <mergeCell ref="B12:F12"/>
    <mergeCell ref="H12:H14"/>
    <mergeCell ref="B13:F13"/>
    <mergeCell ref="B14:F14"/>
    <mergeCell ref="B15:F15"/>
    <mergeCell ref="H15:H17"/>
    <mergeCell ref="B16:F16"/>
    <mergeCell ref="B17:F17"/>
    <mergeCell ref="B6:F6"/>
    <mergeCell ref="H6:H8"/>
    <mergeCell ref="B7:F7"/>
    <mergeCell ref="B8:F8"/>
    <mergeCell ref="B9:F9"/>
    <mergeCell ref="H9:H11"/>
    <mergeCell ref="B10:F10"/>
    <mergeCell ref="B11:F11"/>
    <mergeCell ref="A1:A2"/>
    <mergeCell ref="B1:L2"/>
    <mergeCell ref="A3:L3"/>
    <mergeCell ref="A4:A5"/>
    <mergeCell ref="B4:F5"/>
    <mergeCell ref="I4:L4"/>
  </mergeCells>
  <printOptions horizontalCentered="1"/>
  <pageMargins left="0.11811023622047245" right="0.11811023622047245" top="0.19685039370078741" bottom="0.39370078740157483" header="0.31496062992125984" footer="0.31496062992125984"/>
  <pageSetup paperSize="9" scale="65" fitToHeight="0" orientation="landscape" r:id="rId1"/>
  <headerFooter>
    <oddFooter>Página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6C85B-2806-4327-8718-7CED94D55C75}">
  <sheetPr>
    <pageSetUpPr fitToPage="1"/>
  </sheetPr>
  <dimension ref="A1:J141"/>
  <sheetViews>
    <sheetView showWhiteSpace="0" view="pageBreakPreview" zoomScale="85" zoomScaleNormal="100" zoomScaleSheetLayoutView="85" workbookViewId="0">
      <selection activeCell="E2" sqref="E2:F2"/>
    </sheetView>
  </sheetViews>
  <sheetFormatPr defaultRowHeight="14.25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>
      <c r="A1" s="128"/>
      <c r="B1" s="129"/>
      <c r="C1" s="129"/>
      <c r="D1" s="129" t="s">
        <v>0</v>
      </c>
      <c r="E1" s="283" t="s">
        <v>1</v>
      </c>
      <c r="F1" s="283"/>
      <c r="G1" s="283" t="s">
        <v>2</v>
      </c>
      <c r="H1" s="283"/>
      <c r="I1" s="283" t="s">
        <v>3</v>
      </c>
      <c r="J1" s="284"/>
    </row>
    <row r="2" spans="1:10" ht="80.099999999999994" customHeight="1">
      <c r="A2" s="130"/>
      <c r="B2" s="5"/>
      <c r="C2" s="5"/>
      <c r="D2" s="5" t="s">
        <v>506</v>
      </c>
      <c r="E2" s="279" t="s">
        <v>580</v>
      </c>
      <c r="F2" s="279"/>
      <c r="G2" s="279" t="s">
        <v>505</v>
      </c>
      <c r="H2" s="279"/>
      <c r="I2" s="279" t="s">
        <v>504</v>
      </c>
      <c r="J2" s="285"/>
    </row>
    <row r="3" spans="1:10" ht="56.25" customHeight="1">
      <c r="A3" s="358" t="s">
        <v>503</v>
      </c>
      <c r="B3" s="359"/>
      <c r="C3" s="359"/>
      <c r="D3" s="359"/>
      <c r="E3" s="359"/>
      <c r="F3" s="359"/>
      <c r="G3" s="359"/>
      <c r="H3" s="359"/>
      <c r="I3" s="359"/>
      <c r="J3" s="360"/>
    </row>
    <row r="4" spans="1:10" ht="30" customHeight="1">
      <c r="A4" s="131" t="s">
        <v>6</v>
      </c>
      <c r="B4" s="93" t="s">
        <v>7</v>
      </c>
      <c r="C4" s="95" t="s">
        <v>8</v>
      </c>
      <c r="D4" s="95" t="s">
        <v>9</v>
      </c>
      <c r="E4" s="94" t="s">
        <v>10</v>
      </c>
      <c r="F4" s="93" t="s">
        <v>11</v>
      </c>
      <c r="G4" s="93" t="s">
        <v>12</v>
      </c>
      <c r="H4" s="93" t="s">
        <v>13</v>
      </c>
      <c r="I4" s="93" t="s">
        <v>14</v>
      </c>
      <c r="J4" s="132" t="s">
        <v>15</v>
      </c>
    </row>
    <row r="5" spans="1:10" ht="24" customHeight="1">
      <c r="A5" s="133" t="s">
        <v>16</v>
      </c>
      <c r="B5" s="92" t="s">
        <v>17</v>
      </c>
      <c r="C5" s="92"/>
      <c r="D5" s="92" t="s">
        <v>18</v>
      </c>
      <c r="E5" s="91"/>
      <c r="F5" s="90">
        <v>1</v>
      </c>
      <c r="G5" s="90" t="s">
        <v>19</v>
      </c>
      <c r="H5" s="89"/>
      <c r="I5" s="89">
        <f>I6+I7</f>
        <v>40817.01</v>
      </c>
      <c r="J5" s="134"/>
    </row>
    <row r="6" spans="1:10" ht="26.1" customHeight="1">
      <c r="A6" s="135" t="s">
        <v>20</v>
      </c>
      <c r="B6" s="88" t="s">
        <v>21</v>
      </c>
      <c r="C6" s="88" t="s">
        <v>22</v>
      </c>
      <c r="D6" s="88" t="s">
        <v>23</v>
      </c>
      <c r="E6" s="87" t="s">
        <v>24</v>
      </c>
      <c r="F6" s="123">
        <v>44.88</v>
      </c>
      <c r="G6" s="85">
        <v>131.69</v>
      </c>
      <c r="H6" s="85">
        <v>160.75</v>
      </c>
      <c r="I6" s="85">
        <f>TRUNC(H6*F6,2)</f>
        <v>7214.46</v>
      </c>
      <c r="J6" s="136"/>
    </row>
    <row r="7" spans="1:10" ht="24" customHeight="1">
      <c r="A7" s="135" t="s">
        <v>25</v>
      </c>
      <c r="B7" s="88" t="s">
        <v>26</v>
      </c>
      <c r="C7" s="88" t="s">
        <v>22</v>
      </c>
      <c r="D7" s="88" t="s">
        <v>27</v>
      </c>
      <c r="E7" s="87" t="s">
        <v>24</v>
      </c>
      <c r="F7" s="123">
        <v>672.31999999999994</v>
      </c>
      <c r="G7" s="85">
        <v>40.950000000000003</v>
      </c>
      <c r="H7" s="85">
        <v>49.98</v>
      </c>
      <c r="I7" s="85">
        <f>TRUNC(H7*F7,2)</f>
        <v>33602.550000000003</v>
      </c>
      <c r="J7" s="136"/>
    </row>
    <row r="8" spans="1:10" ht="24" customHeight="1">
      <c r="A8" s="133" t="s">
        <v>28</v>
      </c>
      <c r="B8" s="92" t="s">
        <v>17</v>
      </c>
      <c r="C8" s="92"/>
      <c r="D8" s="92" t="s">
        <v>29</v>
      </c>
      <c r="E8" s="91"/>
      <c r="F8" s="116"/>
      <c r="G8" s="90" t="s">
        <v>19</v>
      </c>
      <c r="H8" s="89"/>
      <c r="I8" s="89">
        <f>SUM(I9:I20)</f>
        <v>100528.03000000001</v>
      </c>
      <c r="J8" s="134"/>
    </row>
    <row r="9" spans="1:10" ht="39" customHeight="1">
      <c r="A9" s="135" t="s">
        <v>30</v>
      </c>
      <c r="B9" s="88" t="s">
        <v>31</v>
      </c>
      <c r="C9" s="88" t="s">
        <v>22</v>
      </c>
      <c r="D9" s="88" t="s">
        <v>32</v>
      </c>
      <c r="E9" s="87" t="s">
        <v>33</v>
      </c>
      <c r="F9" s="123">
        <v>6</v>
      </c>
      <c r="G9" s="85">
        <v>499.92</v>
      </c>
      <c r="H9" s="85">
        <v>610.25</v>
      </c>
      <c r="I9" s="85">
        <f>TRUNC(H9*F9,2)</f>
        <v>3661.5</v>
      </c>
      <c r="J9" s="136"/>
    </row>
    <row r="10" spans="1:10" ht="39" customHeight="1">
      <c r="A10" s="135" t="s">
        <v>34</v>
      </c>
      <c r="B10" s="88" t="s">
        <v>35</v>
      </c>
      <c r="C10" s="88" t="s">
        <v>22</v>
      </c>
      <c r="D10" s="88" t="s">
        <v>36</v>
      </c>
      <c r="E10" s="87" t="s">
        <v>33</v>
      </c>
      <c r="F10" s="123">
        <v>1041</v>
      </c>
      <c r="G10" s="85">
        <v>0.67</v>
      </c>
      <c r="H10" s="85">
        <v>0.81</v>
      </c>
      <c r="I10" s="85">
        <f t="shared" ref="I10:I73" si="0">TRUNC(H10*F10,2)</f>
        <v>843.21</v>
      </c>
      <c r="J10" s="136"/>
    </row>
    <row r="11" spans="1:10" ht="26.1" customHeight="1">
      <c r="A11" s="135" t="s">
        <v>37</v>
      </c>
      <c r="B11" s="88" t="s">
        <v>38</v>
      </c>
      <c r="C11" s="88" t="s">
        <v>22</v>
      </c>
      <c r="D11" s="88" t="s">
        <v>39</v>
      </c>
      <c r="E11" s="87" t="s">
        <v>40</v>
      </c>
      <c r="F11" s="123">
        <v>19.61</v>
      </c>
      <c r="G11" s="85">
        <v>60.46</v>
      </c>
      <c r="H11" s="85">
        <v>73.8</v>
      </c>
      <c r="I11" s="85">
        <f t="shared" si="0"/>
        <v>1447.21</v>
      </c>
      <c r="J11" s="136"/>
    </row>
    <row r="12" spans="1:10" ht="51.95" customHeight="1">
      <c r="A12" s="135" t="s">
        <v>41</v>
      </c>
      <c r="B12" s="88" t="s">
        <v>42</v>
      </c>
      <c r="C12" s="88" t="s">
        <v>22</v>
      </c>
      <c r="D12" s="88" t="s">
        <v>43</v>
      </c>
      <c r="E12" s="87" t="s">
        <v>40</v>
      </c>
      <c r="F12" s="123">
        <v>19.61</v>
      </c>
      <c r="G12" s="85">
        <v>10.11</v>
      </c>
      <c r="H12" s="85">
        <v>12.34</v>
      </c>
      <c r="I12" s="85">
        <f t="shared" si="0"/>
        <v>241.98</v>
      </c>
      <c r="J12" s="136"/>
    </row>
    <row r="13" spans="1:10" ht="24" customHeight="1">
      <c r="A13" s="135" t="s">
        <v>44</v>
      </c>
      <c r="B13" s="88" t="s">
        <v>45</v>
      </c>
      <c r="C13" s="88" t="s">
        <v>22</v>
      </c>
      <c r="D13" s="88" t="s">
        <v>46</v>
      </c>
      <c r="E13" s="87" t="s">
        <v>24</v>
      </c>
      <c r="F13" s="123">
        <v>176</v>
      </c>
      <c r="G13" s="85">
        <v>35.01</v>
      </c>
      <c r="H13" s="85">
        <v>42.73</v>
      </c>
      <c r="I13" s="85">
        <f t="shared" si="0"/>
        <v>7520.48</v>
      </c>
      <c r="J13" s="136"/>
    </row>
    <row r="14" spans="1:10" ht="24" customHeight="1">
      <c r="A14" s="135" t="s">
        <v>47</v>
      </c>
      <c r="B14" s="88" t="s">
        <v>48</v>
      </c>
      <c r="C14" s="88" t="s">
        <v>22</v>
      </c>
      <c r="D14" s="88" t="s">
        <v>49</v>
      </c>
      <c r="E14" s="87" t="s">
        <v>24</v>
      </c>
      <c r="F14" s="123">
        <v>176</v>
      </c>
      <c r="G14" s="85">
        <v>18.87</v>
      </c>
      <c r="H14" s="85">
        <v>23.03</v>
      </c>
      <c r="I14" s="85">
        <f t="shared" si="0"/>
        <v>4053.28</v>
      </c>
      <c r="J14" s="136"/>
    </row>
    <row r="15" spans="1:10" ht="39" customHeight="1">
      <c r="A15" s="135" t="s">
        <v>50</v>
      </c>
      <c r="B15" s="88" t="s">
        <v>51</v>
      </c>
      <c r="C15" s="88" t="s">
        <v>22</v>
      </c>
      <c r="D15" s="88" t="s">
        <v>52</v>
      </c>
      <c r="E15" s="87" t="s">
        <v>53</v>
      </c>
      <c r="F15" s="123">
        <v>177.55</v>
      </c>
      <c r="G15" s="85">
        <v>69.52</v>
      </c>
      <c r="H15" s="85">
        <v>84.86</v>
      </c>
      <c r="I15" s="85">
        <f t="shared" si="0"/>
        <v>15066.89</v>
      </c>
      <c r="J15" s="136"/>
    </row>
    <row r="16" spans="1:10" ht="24" customHeight="1">
      <c r="A16" s="135" t="s">
        <v>54</v>
      </c>
      <c r="B16" s="88" t="s">
        <v>55</v>
      </c>
      <c r="C16" s="88" t="s">
        <v>22</v>
      </c>
      <c r="D16" s="88" t="s">
        <v>56</v>
      </c>
      <c r="E16" s="87" t="s">
        <v>33</v>
      </c>
      <c r="F16" s="123">
        <v>339.13</v>
      </c>
      <c r="G16" s="85">
        <v>98.21</v>
      </c>
      <c r="H16" s="85">
        <v>119.88</v>
      </c>
      <c r="I16" s="85">
        <f t="shared" si="0"/>
        <v>40654.9</v>
      </c>
      <c r="J16" s="136"/>
    </row>
    <row r="17" spans="1:10" ht="26.1" customHeight="1">
      <c r="A17" s="135" t="s">
        <v>57</v>
      </c>
      <c r="B17" s="88" t="s">
        <v>58</v>
      </c>
      <c r="C17" s="88" t="s">
        <v>59</v>
      </c>
      <c r="D17" s="88" t="s">
        <v>60</v>
      </c>
      <c r="E17" s="87" t="s">
        <v>33</v>
      </c>
      <c r="F17" s="123">
        <v>16</v>
      </c>
      <c r="G17" s="85">
        <v>1007.98</v>
      </c>
      <c r="H17" s="85">
        <v>1230.44</v>
      </c>
      <c r="I17" s="85">
        <f t="shared" si="0"/>
        <v>19687.04</v>
      </c>
      <c r="J17" s="136"/>
    </row>
    <row r="18" spans="1:10" ht="26.1" customHeight="1">
      <c r="A18" s="135" t="s">
        <v>61</v>
      </c>
      <c r="B18" s="88" t="s">
        <v>62</v>
      </c>
      <c r="C18" s="88" t="s">
        <v>59</v>
      </c>
      <c r="D18" s="88" t="s">
        <v>63</v>
      </c>
      <c r="E18" s="87" t="s">
        <v>64</v>
      </c>
      <c r="F18" s="123">
        <v>4</v>
      </c>
      <c r="G18" s="85">
        <v>950</v>
      </c>
      <c r="H18" s="85">
        <v>1159.6600000000001</v>
      </c>
      <c r="I18" s="85">
        <f t="shared" si="0"/>
        <v>4638.6400000000003</v>
      </c>
      <c r="J18" s="136"/>
    </row>
    <row r="19" spans="1:10" ht="26.1" customHeight="1">
      <c r="A19" s="135" t="s">
        <v>65</v>
      </c>
      <c r="B19" s="88" t="s">
        <v>66</v>
      </c>
      <c r="C19" s="88" t="s">
        <v>59</v>
      </c>
      <c r="D19" s="88" t="s">
        <v>67</v>
      </c>
      <c r="E19" s="87" t="s">
        <v>68</v>
      </c>
      <c r="F19" s="123">
        <v>1</v>
      </c>
      <c r="G19" s="85">
        <v>1676.69</v>
      </c>
      <c r="H19" s="85">
        <v>2046.73</v>
      </c>
      <c r="I19" s="85">
        <f t="shared" si="0"/>
        <v>2046.73</v>
      </c>
      <c r="J19" s="136"/>
    </row>
    <row r="20" spans="1:10" ht="24" customHeight="1">
      <c r="A20" s="135" t="s">
        <v>69</v>
      </c>
      <c r="B20" s="88" t="s">
        <v>70</v>
      </c>
      <c r="C20" s="88" t="s">
        <v>59</v>
      </c>
      <c r="D20" s="88" t="s">
        <v>71</v>
      </c>
      <c r="E20" s="87" t="s">
        <v>68</v>
      </c>
      <c r="F20" s="123">
        <v>1</v>
      </c>
      <c r="G20" s="85">
        <v>545.73</v>
      </c>
      <c r="H20" s="85">
        <v>666.17</v>
      </c>
      <c r="I20" s="85">
        <f t="shared" si="0"/>
        <v>666.17</v>
      </c>
      <c r="J20" s="136"/>
    </row>
    <row r="21" spans="1:10" ht="24" customHeight="1">
      <c r="A21" s="133" t="s">
        <v>72</v>
      </c>
      <c r="B21" s="92" t="s">
        <v>17</v>
      </c>
      <c r="C21" s="92"/>
      <c r="D21" s="92" t="s">
        <v>73</v>
      </c>
      <c r="E21" s="91"/>
      <c r="F21" s="116"/>
      <c r="G21" s="90" t="s">
        <v>19</v>
      </c>
      <c r="H21" s="89"/>
      <c r="I21" s="89">
        <f>SUM(I22:I30)</f>
        <v>45115.4</v>
      </c>
      <c r="J21" s="134"/>
    </row>
    <row r="22" spans="1:10" ht="39" customHeight="1">
      <c r="A22" s="135" t="s">
        <v>74</v>
      </c>
      <c r="B22" s="88" t="s">
        <v>75</v>
      </c>
      <c r="C22" s="88" t="s">
        <v>22</v>
      </c>
      <c r="D22" s="88" t="s">
        <v>76</v>
      </c>
      <c r="E22" s="87" t="s">
        <v>40</v>
      </c>
      <c r="F22" s="123">
        <v>25.99</v>
      </c>
      <c r="G22" s="85">
        <v>109.17</v>
      </c>
      <c r="H22" s="85">
        <v>133.26</v>
      </c>
      <c r="I22" s="85">
        <f t="shared" si="0"/>
        <v>3463.42</v>
      </c>
      <c r="J22" s="136"/>
    </row>
    <row r="23" spans="1:10" ht="39" customHeight="1">
      <c r="A23" s="135" t="s">
        <v>77</v>
      </c>
      <c r="B23" s="88" t="s">
        <v>78</v>
      </c>
      <c r="C23" s="88" t="s">
        <v>22</v>
      </c>
      <c r="D23" s="88" t="s">
        <v>79</v>
      </c>
      <c r="E23" s="87" t="s">
        <v>33</v>
      </c>
      <c r="F23" s="123">
        <v>13.2</v>
      </c>
      <c r="G23" s="85">
        <v>43.41</v>
      </c>
      <c r="H23" s="85">
        <v>52.99</v>
      </c>
      <c r="I23" s="85">
        <f t="shared" si="0"/>
        <v>699.46</v>
      </c>
      <c r="J23" s="136"/>
    </row>
    <row r="24" spans="1:10" ht="39" customHeight="1">
      <c r="A24" s="135" t="s">
        <v>80</v>
      </c>
      <c r="B24" s="88" t="s">
        <v>81</v>
      </c>
      <c r="C24" s="88" t="s">
        <v>22</v>
      </c>
      <c r="D24" s="88" t="s">
        <v>82</v>
      </c>
      <c r="E24" s="87" t="s">
        <v>33</v>
      </c>
      <c r="F24" s="123">
        <v>52.8</v>
      </c>
      <c r="G24" s="85">
        <v>194.49</v>
      </c>
      <c r="H24" s="85">
        <v>237.41</v>
      </c>
      <c r="I24" s="85">
        <f t="shared" si="0"/>
        <v>12535.24</v>
      </c>
      <c r="J24" s="136"/>
    </row>
    <row r="25" spans="1:10" ht="39" customHeight="1">
      <c r="A25" s="135" t="s">
        <v>83</v>
      </c>
      <c r="B25" s="88" t="s">
        <v>84</v>
      </c>
      <c r="C25" s="88" t="s">
        <v>22</v>
      </c>
      <c r="D25" s="88" t="s">
        <v>85</v>
      </c>
      <c r="E25" s="87" t="s">
        <v>86</v>
      </c>
      <c r="F25" s="123">
        <v>80.260000000000005</v>
      </c>
      <c r="G25" s="85">
        <v>16.3</v>
      </c>
      <c r="H25" s="85">
        <v>19.89</v>
      </c>
      <c r="I25" s="85">
        <f t="shared" si="0"/>
        <v>1596.37</v>
      </c>
      <c r="J25" s="136"/>
    </row>
    <row r="26" spans="1:10" ht="39" customHeight="1">
      <c r="A26" s="135" t="s">
        <v>87</v>
      </c>
      <c r="B26" s="88" t="s">
        <v>88</v>
      </c>
      <c r="C26" s="88" t="s">
        <v>22</v>
      </c>
      <c r="D26" s="88" t="s">
        <v>89</v>
      </c>
      <c r="E26" s="87" t="s">
        <v>86</v>
      </c>
      <c r="F26" s="123">
        <v>166.32</v>
      </c>
      <c r="G26" s="85">
        <v>12.18</v>
      </c>
      <c r="H26" s="85">
        <v>14.86</v>
      </c>
      <c r="I26" s="85">
        <f t="shared" si="0"/>
        <v>2471.5100000000002</v>
      </c>
      <c r="J26" s="136"/>
    </row>
    <row r="27" spans="1:10" ht="39" customHeight="1">
      <c r="A27" s="135" t="s">
        <v>90</v>
      </c>
      <c r="B27" s="88" t="s">
        <v>91</v>
      </c>
      <c r="C27" s="88" t="s">
        <v>22</v>
      </c>
      <c r="D27" s="88" t="s">
        <v>92</v>
      </c>
      <c r="E27" s="87" t="s">
        <v>40</v>
      </c>
      <c r="F27" s="123">
        <v>5.28</v>
      </c>
      <c r="G27" s="85">
        <v>799.24</v>
      </c>
      <c r="H27" s="85">
        <v>975.63</v>
      </c>
      <c r="I27" s="85">
        <f t="shared" si="0"/>
        <v>5151.32</v>
      </c>
      <c r="J27" s="136"/>
    </row>
    <row r="28" spans="1:10" ht="26.1" customHeight="1">
      <c r="A28" s="135" t="s">
        <v>93</v>
      </c>
      <c r="B28" s="88" t="s">
        <v>94</v>
      </c>
      <c r="C28" s="88" t="s">
        <v>22</v>
      </c>
      <c r="D28" s="88" t="s">
        <v>95</v>
      </c>
      <c r="E28" s="87" t="s">
        <v>33</v>
      </c>
      <c r="F28" s="123">
        <v>66</v>
      </c>
      <c r="G28" s="85">
        <v>46.1</v>
      </c>
      <c r="H28" s="85">
        <v>56.27</v>
      </c>
      <c r="I28" s="85">
        <f t="shared" si="0"/>
        <v>3713.82</v>
      </c>
      <c r="J28" s="136"/>
    </row>
    <row r="29" spans="1:10" ht="65.099999999999994" customHeight="1">
      <c r="A29" s="135" t="s">
        <v>96</v>
      </c>
      <c r="B29" s="88" t="s">
        <v>97</v>
      </c>
      <c r="C29" s="88" t="s">
        <v>22</v>
      </c>
      <c r="D29" s="88" t="s">
        <v>98</v>
      </c>
      <c r="E29" s="87" t="s">
        <v>33</v>
      </c>
      <c r="F29" s="123">
        <v>66</v>
      </c>
      <c r="G29" s="85">
        <v>140.44999999999999</v>
      </c>
      <c r="H29" s="85">
        <v>171.44</v>
      </c>
      <c r="I29" s="85">
        <f t="shared" si="0"/>
        <v>11315.04</v>
      </c>
      <c r="J29" s="136"/>
    </row>
    <row r="30" spans="1:10" ht="39" customHeight="1">
      <c r="A30" s="135" t="s">
        <v>99</v>
      </c>
      <c r="B30" s="88" t="s">
        <v>100</v>
      </c>
      <c r="C30" s="88" t="s">
        <v>22</v>
      </c>
      <c r="D30" s="88" t="s">
        <v>101</v>
      </c>
      <c r="E30" s="87" t="s">
        <v>33</v>
      </c>
      <c r="F30" s="123">
        <v>33</v>
      </c>
      <c r="G30" s="85">
        <v>103.5</v>
      </c>
      <c r="H30" s="85">
        <v>126.34</v>
      </c>
      <c r="I30" s="85">
        <f t="shared" si="0"/>
        <v>4169.22</v>
      </c>
      <c r="J30" s="136"/>
    </row>
    <row r="31" spans="1:10" ht="24" customHeight="1">
      <c r="A31" s="133" t="s">
        <v>102</v>
      </c>
      <c r="B31" s="92" t="s">
        <v>17</v>
      </c>
      <c r="C31" s="92"/>
      <c r="D31" s="92" t="s">
        <v>103</v>
      </c>
      <c r="E31" s="91"/>
      <c r="F31" s="116"/>
      <c r="G31" s="90" t="s">
        <v>19</v>
      </c>
      <c r="H31" s="89"/>
      <c r="I31" s="89">
        <f>SUM(I32:I41)</f>
        <v>25642.720000000001</v>
      </c>
      <c r="J31" s="134"/>
    </row>
    <row r="32" spans="1:10" ht="39" customHeight="1">
      <c r="A32" s="135" t="s">
        <v>104</v>
      </c>
      <c r="B32" s="88" t="s">
        <v>75</v>
      </c>
      <c r="C32" s="88" t="s">
        <v>22</v>
      </c>
      <c r="D32" s="88" t="s">
        <v>76</v>
      </c>
      <c r="E32" s="87" t="s">
        <v>40</v>
      </c>
      <c r="F32" s="123">
        <v>14.38</v>
      </c>
      <c r="G32" s="85">
        <v>109.17</v>
      </c>
      <c r="H32" s="85">
        <v>133.26</v>
      </c>
      <c r="I32" s="85">
        <f t="shared" si="0"/>
        <v>1916.27</v>
      </c>
      <c r="J32" s="136"/>
    </row>
    <row r="33" spans="1:10" ht="39" customHeight="1">
      <c r="A33" s="135" t="s">
        <v>105</v>
      </c>
      <c r="B33" s="88" t="s">
        <v>78</v>
      </c>
      <c r="C33" s="88" t="s">
        <v>22</v>
      </c>
      <c r="D33" s="88" t="s">
        <v>79</v>
      </c>
      <c r="E33" s="87" t="s">
        <v>33</v>
      </c>
      <c r="F33" s="123">
        <v>7.3</v>
      </c>
      <c r="G33" s="85">
        <v>43.41</v>
      </c>
      <c r="H33" s="85">
        <v>52.99</v>
      </c>
      <c r="I33" s="85">
        <f t="shared" si="0"/>
        <v>386.82</v>
      </c>
      <c r="J33" s="136"/>
    </row>
    <row r="34" spans="1:10" ht="39" customHeight="1">
      <c r="A34" s="135" t="s">
        <v>106</v>
      </c>
      <c r="B34" s="88" t="s">
        <v>81</v>
      </c>
      <c r="C34" s="88" t="s">
        <v>22</v>
      </c>
      <c r="D34" s="88" t="s">
        <v>82</v>
      </c>
      <c r="E34" s="87" t="s">
        <v>33</v>
      </c>
      <c r="F34" s="123">
        <v>29.2</v>
      </c>
      <c r="G34" s="85">
        <v>194.49</v>
      </c>
      <c r="H34" s="85">
        <v>237.41</v>
      </c>
      <c r="I34" s="85">
        <f t="shared" si="0"/>
        <v>6932.37</v>
      </c>
      <c r="J34" s="136"/>
    </row>
    <row r="35" spans="1:10" ht="39" customHeight="1">
      <c r="A35" s="135" t="s">
        <v>107</v>
      </c>
      <c r="B35" s="88" t="s">
        <v>84</v>
      </c>
      <c r="C35" s="88" t="s">
        <v>22</v>
      </c>
      <c r="D35" s="88" t="s">
        <v>85</v>
      </c>
      <c r="E35" s="87" t="s">
        <v>86</v>
      </c>
      <c r="F35" s="123">
        <v>44.38</v>
      </c>
      <c r="G35" s="85">
        <v>16.3</v>
      </c>
      <c r="H35" s="85">
        <v>19.89</v>
      </c>
      <c r="I35" s="85">
        <f t="shared" si="0"/>
        <v>882.71</v>
      </c>
      <c r="J35" s="136"/>
    </row>
    <row r="36" spans="1:10" ht="39" customHeight="1">
      <c r="A36" s="135" t="s">
        <v>108</v>
      </c>
      <c r="B36" s="88" t="s">
        <v>88</v>
      </c>
      <c r="C36" s="88" t="s">
        <v>22</v>
      </c>
      <c r="D36" s="88" t="s">
        <v>89</v>
      </c>
      <c r="E36" s="87" t="s">
        <v>86</v>
      </c>
      <c r="F36" s="123">
        <v>91.98</v>
      </c>
      <c r="G36" s="85">
        <v>12.18</v>
      </c>
      <c r="H36" s="85">
        <v>14.86</v>
      </c>
      <c r="I36" s="85">
        <f t="shared" si="0"/>
        <v>1366.82</v>
      </c>
      <c r="J36" s="136"/>
    </row>
    <row r="37" spans="1:10" ht="39" customHeight="1">
      <c r="A37" s="135" t="s">
        <v>109</v>
      </c>
      <c r="B37" s="88" t="s">
        <v>91</v>
      </c>
      <c r="C37" s="88" t="s">
        <v>22</v>
      </c>
      <c r="D37" s="88" t="s">
        <v>92</v>
      </c>
      <c r="E37" s="87" t="s">
        <v>40</v>
      </c>
      <c r="F37" s="123">
        <v>2.92</v>
      </c>
      <c r="G37" s="85">
        <v>799.24</v>
      </c>
      <c r="H37" s="85">
        <v>975.63</v>
      </c>
      <c r="I37" s="85">
        <f t="shared" si="0"/>
        <v>2848.83</v>
      </c>
      <c r="J37" s="136"/>
    </row>
    <row r="38" spans="1:10" ht="26.1" customHeight="1">
      <c r="A38" s="135" t="s">
        <v>110</v>
      </c>
      <c r="B38" s="88" t="s">
        <v>94</v>
      </c>
      <c r="C38" s="88" t="s">
        <v>22</v>
      </c>
      <c r="D38" s="88" t="s">
        <v>95</v>
      </c>
      <c r="E38" s="87" t="s">
        <v>33</v>
      </c>
      <c r="F38" s="123">
        <v>36.5</v>
      </c>
      <c r="G38" s="85">
        <v>46.1</v>
      </c>
      <c r="H38" s="85">
        <v>56.27</v>
      </c>
      <c r="I38" s="85">
        <f t="shared" si="0"/>
        <v>2053.85</v>
      </c>
      <c r="J38" s="136"/>
    </row>
    <row r="39" spans="1:10" ht="65.099999999999994" customHeight="1">
      <c r="A39" s="135" t="s">
        <v>111</v>
      </c>
      <c r="B39" s="88" t="s">
        <v>97</v>
      </c>
      <c r="C39" s="88" t="s">
        <v>22</v>
      </c>
      <c r="D39" s="88" t="s">
        <v>98</v>
      </c>
      <c r="E39" s="87" t="s">
        <v>33</v>
      </c>
      <c r="F39" s="123">
        <v>36.5</v>
      </c>
      <c r="G39" s="85">
        <v>140.44999999999999</v>
      </c>
      <c r="H39" s="85">
        <v>171.44</v>
      </c>
      <c r="I39" s="85">
        <f t="shared" si="0"/>
        <v>6257.56</v>
      </c>
      <c r="J39" s="136"/>
    </row>
    <row r="40" spans="1:10" ht="39" customHeight="1">
      <c r="A40" s="135" t="s">
        <v>112</v>
      </c>
      <c r="B40" s="88" t="s">
        <v>100</v>
      </c>
      <c r="C40" s="88" t="s">
        <v>22</v>
      </c>
      <c r="D40" s="88" t="s">
        <v>101</v>
      </c>
      <c r="E40" s="87" t="s">
        <v>33</v>
      </c>
      <c r="F40" s="123">
        <v>18.25</v>
      </c>
      <c r="G40" s="85">
        <v>103.5</v>
      </c>
      <c r="H40" s="85">
        <v>126.34</v>
      </c>
      <c r="I40" s="85">
        <f t="shared" si="0"/>
        <v>2305.6999999999998</v>
      </c>
      <c r="J40" s="136"/>
    </row>
    <row r="41" spans="1:10" ht="51.95" customHeight="1">
      <c r="A41" s="135" t="s">
        <v>113</v>
      </c>
      <c r="B41" s="88" t="s">
        <v>114</v>
      </c>
      <c r="C41" s="88" t="s">
        <v>22</v>
      </c>
      <c r="D41" s="88" t="s">
        <v>115</v>
      </c>
      <c r="E41" s="87" t="s">
        <v>53</v>
      </c>
      <c r="F41" s="123">
        <v>9.5</v>
      </c>
      <c r="G41" s="85">
        <v>59.66</v>
      </c>
      <c r="H41" s="85">
        <v>72.819999999999993</v>
      </c>
      <c r="I41" s="85">
        <f t="shared" si="0"/>
        <v>691.79</v>
      </c>
      <c r="J41" s="136"/>
    </row>
    <row r="42" spans="1:10" ht="24" customHeight="1">
      <c r="A42" s="133" t="s">
        <v>116</v>
      </c>
      <c r="B42" s="92" t="s">
        <v>17</v>
      </c>
      <c r="C42" s="92"/>
      <c r="D42" s="92" t="s">
        <v>117</v>
      </c>
      <c r="E42" s="91"/>
      <c r="F42" s="116"/>
      <c r="G42" s="90" t="s">
        <v>19</v>
      </c>
      <c r="H42" s="89"/>
      <c r="I42" s="89">
        <f>SUM(I43:I55)</f>
        <v>147864.16999999998</v>
      </c>
      <c r="J42" s="134"/>
    </row>
    <row r="43" spans="1:10" ht="39" customHeight="1">
      <c r="A43" s="135" t="s">
        <v>118</v>
      </c>
      <c r="B43" s="88" t="s">
        <v>75</v>
      </c>
      <c r="C43" s="88" t="s">
        <v>22</v>
      </c>
      <c r="D43" s="88" t="s">
        <v>76</v>
      </c>
      <c r="E43" s="87" t="s">
        <v>40</v>
      </c>
      <c r="F43" s="123">
        <v>127.15</v>
      </c>
      <c r="G43" s="85">
        <v>109.17</v>
      </c>
      <c r="H43" s="85">
        <v>133.26</v>
      </c>
      <c r="I43" s="85">
        <f t="shared" si="0"/>
        <v>16944</v>
      </c>
      <c r="J43" s="136"/>
    </row>
    <row r="44" spans="1:10" ht="39" customHeight="1">
      <c r="A44" s="135" t="s">
        <v>119</v>
      </c>
      <c r="B44" s="88" t="s">
        <v>78</v>
      </c>
      <c r="C44" s="88" t="s">
        <v>22</v>
      </c>
      <c r="D44" s="88" t="s">
        <v>79</v>
      </c>
      <c r="E44" s="87" t="s">
        <v>33</v>
      </c>
      <c r="F44" s="123">
        <v>136.19999999999999</v>
      </c>
      <c r="G44" s="85">
        <v>43.41</v>
      </c>
      <c r="H44" s="85">
        <v>52.99</v>
      </c>
      <c r="I44" s="85">
        <f t="shared" si="0"/>
        <v>7217.23</v>
      </c>
      <c r="J44" s="136"/>
    </row>
    <row r="45" spans="1:10" ht="39" customHeight="1">
      <c r="A45" s="135" t="s">
        <v>120</v>
      </c>
      <c r="B45" s="88" t="s">
        <v>81</v>
      </c>
      <c r="C45" s="88" t="s">
        <v>22</v>
      </c>
      <c r="D45" s="88" t="s">
        <v>82</v>
      </c>
      <c r="E45" s="87" t="s">
        <v>33</v>
      </c>
      <c r="F45" s="123">
        <v>114.84</v>
      </c>
      <c r="G45" s="85">
        <v>194.49</v>
      </c>
      <c r="H45" s="85">
        <v>237.41</v>
      </c>
      <c r="I45" s="85">
        <f t="shared" si="0"/>
        <v>27264.16</v>
      </c>
      <c r="J45" s="136"/>
    </row>
    <row r="46" spans="1:10" ht="39" customHeight="1">
      <c r="A46" s="135" t="s">
        <v>121</v>
      </c>
      <c r="B46" s="88" t="s">
        <v>84</v>
      </c>
      <c r="C46" s="88" t="s">
        <v>22</v>
      </c>
      <c r="D46" s="88" t="s">
        <v>85</v>
      </c>
      <c r="E46" s="87" t="s">
        <v>86</v>
      </c>
      <c r="F46" s="123">
        <v>58.19</v>
      </c>
      <c r="G46" s="85">
        <v>16.3</v>
      </c>
      <c r="H46" s="85">
        <v>19.89</v>
      </c>
      <c r="I46" s="85">
        <f t="shared" si="0"/>
        <v>1157.3900000000001</v>
      </c>
      <c r="J46" s="136"/>
    </row>
    <row r="47" spans="1:10" ht="39" customHeight="1">
      <c r="A47" s="135" t="s">
        <v>122</v>
      </c>
      <c r="B47" s="88" t="s">
        <v>88</v>
      </c>
      <c r="C47" s="88" t="s">
        <v>22</v>
      </c>
      <c r="D47" s="88" t="s">
        <v>89</v>
      </c>
      <c r="E47" s="87" t="s">
        <v>86</v>
      </c>
      <c r="F47" s="123">
        <v>165</v>
      </c>
      <c r="G47" s="85">
        <v>12.18</v>
      </c>
      <c r="H47" s="85">
        <v>14.86</v>
      </c>
      <c r="I47" s="85">
        <f t="shared" si="0"/>
        <v>2451.9</v>
      </c>
      <c r="J47" s="136"/>
    </row>
    <row r="48" spans="1:10" ht="39" customHeight="1">
      <c r="A48" s="135" t="s">
        <v>123</v>
      </c>
      <c r="B48" s="88" t="s">
        <v>124</v>
      </c>
      <c r="C48" s="88" t="s">
        <v>22</v>
      </c>
      <c r="D48" s="88" t="s">
        <v>125</v>
      </c>
      <c r="E48" s="87" t="s">
        <v>40</v>
      </c>
      <c r="F48" s="123">
        <v>57.42</v>
      </c>
      <c r="G48" s="85">
        <v>824.92</v>
      </c>
      <c r="H48" s="85">
        <v>1006.97</v>
      </c>
      <c r="I48" s="85">
        <f t="shared" si="0"/>
        <v>57820.21</v>
      </c>
      <c r="J48" s="136"/>
    </row>
    <row r="49" spans="1:10" ht="26.1" customHeight="1">
      <c r="A49" s="135" t="s">
        <v>126</v>
      </c>
      <c r="B49" s="88" t="s">
        <v>94</v>
      </c>
      <c r="C49" s="88" t="s">
        <v>22</v>
      </c>
      <c r="D49" s="88" t="s">
        <v>95</v>
      </c>
      <c r="E49" s="87" t="s">
        <v>33</v>
      </c>
      <c r="F49" s="123">
        <v>162.69</v>
      </c>
      <c r="G49" s="85">
        <v>46.1</v>
      </c>
      <c r="H49" s="85">
        <v>56.27</v>
      </c>
      <c r="I49" s="85">
        <f t="shared" si="0"/>
        <v>9154.56</v>
      </c>
      <c r="J49" s="136"/>
    </row>
    <row r="50" spans="1:10" ht="39" customHeight="1">
      <c r="A50" s="135" t="s">
        <v>127</v>
      </c>
      <c r="B50" s="88" t="s">
        <v>128</v>
      </c>
      <c r="C50" s="88" t="s">
        <v>22</v>
      </c>
      <c r="D50" s="88" t="s">
        <v>129</v>
      </c>
      <c r="E50" s="87" t="s">
        <v>33</v>
      </c>
      <c r="F50" s="123">
        <v>14.44</v>
      </c>
      <c r="G50" s="85">
        <v>225.63</v>
      </c>
      <c r="H50" s="85">
        <v>275.42</v>
      </c>
      <c r="I50" s="85">
        <f t="shared" si="0"/>
        <v>3977.06</v>
      </c>
      <c r="J50" s="136"/>
    </row>
    <row r="51" spans="1:10" ht="39" customHeight="1">
      <c r="A51" s="135" t="s">
        <v>130</v>
      </c>
      <c r="B51" s="88" t="s">
        <v>131</v>
      </c>
      <c r="C51" s="88" t="s">
        <v>22</v>
      </c>
      <c r="D51" s="88" t="s">
        <v>132</v>
      </c>
      <c r="E51" s="87" t="s">
        <v>33</v>
      </c>
      <c r="F51" s="123">
        <v>54.9</v>
      </c>
      <c r="G51" s="85">
        <v>178.99</v>
      </c>
      <c r="H51" s="85">
        <v>218.49</v>
      </c>
      <c r="I51" s="85">
        <f t="shared" si="0"/>
        <v>11995.1</v>
      </c>
      <c r="J51" s="136"/>
    </row>
    <row r="52" spans="1:10" ht="39" customHeight="1">
      <c r="A52" s="135" t="s">
        <v>133</v>
      </c>
      <c r="B52" s="88" t="s">
        <v>134</v>
      </c>
      <c r="C52" s="88" t="s">
        <v>22</v>
      </c>
      <c r="D52" s="88" t="s">
        <v>135</v>
      </c>
      <c r="E52" s="87" t="s">
        <v>86</v>
      </c>
      <c r="F52" s="123">
        <v>55.63</v>
      </c>
      <c r="G52" s="85">
        <v>13.61</v>
      </c>
      <c r="H52" s="85">
        <v>16.61</v>
      </c>
      <c r="I52" s="85">
        <f t="shared" si="0"/>
        <v>924.01</v>
      </c>
      <c r="J52" s="136"/>
    </row>
    <row r="53" spans="1:10" ht="39" customHeight="1">
      <c r="A53" s="135" t="s">
        <v>136</v>
      </c>
      <c r="B53" s="88" t="s">
        <v>137</v>
      </c>
      <c r="C53" s="88" t="s">
        <v>22</v>
      </c>
      <c r="D53" s="88" t="s">
        <v>138</v>
      </c>
      <c r="E53" s="87" t="s">
        <v>86</v>
      </c>
      <c r="F53" s="123">
        <v>266.77999999999997</v>
      </c>
      <c r="G53" s="85">
        <v>8.75</v>
      </c>
      <c r="H53" s="85">
        <v>10.68</v>
      </c>
      <c r="I53" s="85">
        <f t="shared" si="0"/>
        <v>2849.21</v>
      </c>
      <c r="J53" s="136"/>
    </row>
    <row r="54" spans="1:10" ht="39" customHeight="1">
      <c r="A54" s="135" t="s">
        <v>139</v>
      </c>
      <c r="B54" s="88" t="s">
        <v>140</v>
      </c>
      <c r="C54" s="88" t="s">
        <v>22</v>
      </c>
      <c r="D54" s="88" t="s">
        <v>141</v>
      </c>
      <c r="E54" s="87" t="s">
        <v>40</v>
      </c>
      <c r="F54" s="123">
        <v>5.07</v>
      </c>
      <c r="G54" s="85">
        <v>720.58</v>
      </c>
      <c r="H54" s="85">
        <v>879.61</v>
      </c>
      <c r="I54" s="85">
        <f t="shared" si="0"/>
        <v>4459.62</v>
      </c>
      <c r="J54" s="136"/>
    </row>
    <row r="55" spans="1:10" ht="39" customHeight="1">
      <c r="A55" s="135" t="s">
        <v>142</v>
      </c>
      <c r="B55" s="88" t="s">
        <v>143</v>
      </c>
      <c r="C55" s="88" t="s">
        <v>22</v>
      </c>
      <c r="D55" s="88" t="s">
        <v>144</v>
      </c>
      <c r="E55" s="87" t="s">
        <v>40</v>
      </c>
      <c r="F55" s="123">
        <v>1.62</v>
      </c>
      <c r="G55" s="85">
        <v>834.24</v>
      </c>
      <c r="H55" s="85">
        <v>1018.35</v>
      </c>
      <c r="I55" s="85">
        <f t="shared" si="0"/>
        <v>1649.72</v>
      </c>
      <c r="J55" s="136"/>
    </row>
    <row r="56" spans="1:10" ht="24" customHeight="1">
      <c r="A56" s="133" t="s">
        <v>145</v>
      </c>
      <c r="B56" s="92" t="s">
        <v>17</v>
      </c>
      <c r="C56" s="92"/>
      <c r="D56" s="92" t="s">
        <v>146</v>
      </c>
      <c r="E56" s="91"/>
      <c r="F56" s="116"/>
      <c r="G56" s="90" t="s">
        <v>19</v>
      </c>
      <c r="H56" s="89"/>
      <c r="I56" s="89">
        <f>SUM(I57:I60)</f>
        <v>9976.61</v>
      </c>
      <c r="J56" s="134"/>
    </row>
    <row r="57" spans="1:10" ht="51.95" customHeight="1">
      <c r="A57" s="135" t="s">
        <v>147</v>
      </c>
      <c r="B57" s="88" t="s">
        <v>148</v>
      </c>
      <c r="C57" s="88" t="s">
        <v>22</v>
      </c>
      <c r="D57" s="88" t="s">
        <v>149</v>
      </c>
      <c r="E57" s="87" t="s">
        <v>33</v>
      </c>
      <c r="F57" s="123">
        <v>21.16</v>
      </c>
      <c r="G57" s="85">
        <v>187.94</v>
      </c>
      <c r="H57" s="85">
        <v>229.41</v>
      </c>
      <c r="I57" s="85">
        <f t="shared" si="0"/>
        <v>4854.3100000000004</v>
      </c>
      <c r="J57" s="136"/>
    </row>
    <row r="58" spans="1:10" ht="39" customHeight="1">
      <c r="A58" s="135" t="s">
        <v>150</v>
      </c>
      <c r="B58" s="88" t="s">
        <v>151</v>
      </c>
      <c r="C58" s="88" t="s">
        <v>22</v>
      </c>
      <c r="D58" s="88" t="s">
        <v>152</v>
      </c>
      <c r="E58" s="87" t="s">
        <v>33</v>
      </c>
      <c r="F58" s="123">
        <v>21.16</v>
      </c>
      <c r="G58" s="85">
        <v>123.22</v>
      </c>
      <c r="H58" s="85">
        <v>150.41</v>
      </c>
      <c r="I58" s="85">
        <f t="shared" si="0"/>
        <v>3182.67</v>
      </c>
      <c r="J58" s="136"/>
    </row>
    <row r="59" spans="1:10" ht="39" customHeight="1">
      <c r="A59" s="135" t="s">
        <v>153</v>
      </c>
      <c r="B59" s="88" t="s">
        <v>154</v>
      </c>
      <c r="C59" s="88" t="s">
        <v>22</v>
      </c>
      <c r="D59" s="88" t="s">
        <v>155</v>
      </c>
      <c r="E59" s="87" t="s">
        <v>33</v>
      </c>
      <c r="F59" s="123">
        <v>21.16</v>
      </c>
      <c r="G59" s="85">
        <v>58.17</v>
      </c>
      <c r="H59" s="85">
        <v>71</v>
      </c>
      <c r="I59" s="85">
        <f t="shared" si="0"/>
        <v>1502.36</v>
      </c>
      <c r="J59" s="136"/>
    </row>
    <row r="60" spans="1:10" ht="39" customHeight="1">
      <c r="A60" s="135" t="s">
        <v>156</v>
      </c>
      <c r="B60" s="88" t="s">
        <v>157</v>
      </c>
      <c r="C60" s="88" t="s">
        <v>22</v>
      </c>
      <c r="D60" s="88" t="s">
        <v>158</v>
      </c>
      <c r="E60" s="87" t="s">
        <v>53</v>
      </c>
      <c r="F60" s="123">
        <v>4.5999999999999996</v>
      </c>
      <c r="G60" s="85">
        <v>77.88</v>
      </c>
      <c r="H60" s="85">
        <v>95.06</v>
      </c>
      <c r="I60" s="85">
        <f t="shared" si="0"/>
        <v>437.27</v>
      </c>
      <c r="J60" s="136"/>
    </row>
    <row r="61" spans="1:10" ht="24" customHeight="1">
      <c r="A61" s="133" t="s">
        <v>159</v>
      </c>
      <c r="B61" s="92" t="s">
        <v>17</v>
      </c>
      <c r="C61" s="92"/>
      <c r="D61" s="92" t="s">
        <v>160</v>
      </c>
      <c r="E61" s="91"/>
      <c r="F61" s="116"/>
      <c r="G61" s="90" t="s">
        <v>19</v>
      </c>
      <c r="H61" s="89"/>
      <c r="I61" s="89">
        <f>SUM(I62:I66)</f>
        <v>53522.8</v>
      </c>
      <c r="J61" s="134"/>
    </row>
    <row r="62" spans="1:10" ht="39" customHeight="1">
      <c r="A62" s="135" t="s">
        <v>161</v>
      </c>
      <c r="B62" s="88" t="s">
        <v>100</v>
      </c>
      <c r="C62" s="88" t="s">
        <v>22</v>
      </c>
      <c r="D62" s="88" t="s">
        <v>101</v>
      </c>
      <c r="E62" s="87" t="s">
        <v>33</v>
      </c>
      <c r="F62" s="123">
        <v>169.57</v>
      </c>
      <c r="G62" s="85">
        <v>103.5</v>
      </c>
      <c r="H62" s="85">
        <v>126.34</v>
      </c>
      <c r="I62" s="85">
        <f t="shared" si="0"/>
        <v>21423.47</v>
      </c>
      <c r="J62" s="136"/>
    </row>
    <row r="63" spans="1:10" ht="26.1" customHeight="1">
      <c r="A63" s="135" t="s">
        <v>162</v>
      </c>
      <c r="B63" s="88" t="s">
        <v>163</v>
      </c>
      <c r="C63" s="88" t="s">
        <v>22</v>
      </c>
      <c r="D63" s="88" t="s">
        <v>164</v>
      </c>
      <c r="E63" s="87" t="s">
        <v>53</v>
      </c>
      <c r="F63" s="123">
        <v>3.36</v>
      </c>
      <c r="G63" s="85">
        <v>30.87</v>
      </c>
      <c r="H63" s="85">
        <v>37.68</v>
      </c>
      <c r="I63" s="85">
        <f t="shared" si="0"/>
        <v>126.6</v>
      </c>
      <c r="J63" s="136"/>
    </row>
    <row r="64" spans="1:10" ht="26.1" customHeight="1">
      <c r="A64" s="135" t="s">
        <v>165</v>
      </c>
      <c r="B64" s="88" t="s">
        <v>166</v>
      </c>
      <c r="C64" s="88" t="s">
        <v>22</v>
      </c>
      <c r="D64" s="88" t="s">
        <v>167</v>
      </c>
      <c r="E64" s="87" t="s">
        <v>53</v>
      </c>
      <c r="F64" s="123">
        <v>3.36</v>
      </c>
      <c r="G64" s="85">
        <v>30.06</v>
      </c>
      <c r="H64" s="85">
        <v>36.69</v>
      </c>
      <c r="I64" s="85">
        <f t="shared" si="0"/>
        <v>123.27</v>
      </c>
      <c r="J64" s="136"/>
    </row>
    <row r="65" spans="1:10" ht="26.1" customHeight="1">
      <c r="A65" s="135" t="s">
        <v>168</v>
      </c>
      <c r="B65" s="88" t="s">
        <v>94</v>
      </c>
      <c r="C65" s="88" t="s">
        <v>22</v>
      </c>
      <c r="D65" s="88" t="s">
        <v>95</v>
      </c>
      <c r="E65" s="87" t="s">
        <v>33</v>
      </c>
      <c r="F65" s="123">
        <v>424.11</v>
      </c>
      <c r="G65" s="85">
        <v>46.1</v>
      </c>
      <c r="H65" s="85">
        <v>56.27</v>
      </c>
      <c r="I65" s="85">
        <f t="shared" si="0"/>
        <v>23864.66</v>
      </c>
      <c r="J65" s="136"/>
    </row>
    <row r="66" spans="1:10" ht="39" customHeight="1">
      <c r="A66" s="135" t="s">
        <v>169</v>
      </c>
      <c r="B66" s="88" t="s">
        <v>170</v>
      </c>
      <c r="C66" s="88" t="s">
        <v>22</v>
      </c>
      <c r="D66" s="88" t="s">
        <v>171</v>
      </c>
      <c r="E66" s="87" t="s">
        <v>53</v>
      </c>
      <c r="F66" s="123">
        <v>110.9</v>
      </c>
      <c r="G66" s="85">
        <v>58.99</v>
      </c>
      <c r="H66" s="85">
        <v>72</v>
      </c>
      <c r="I66" s="85">
        <f t="shared" si="0"/>
        <v>7984.8</v>
      </c>
      <c r="J66" s="136"/>
    </row>
    <row r="67" spans="1:10" ht="24" customHeight="1">
      <c r="A67" s="133" t="s">
        <v>172</v>
      </c>
      <c r="B67" s="92" t="s">
        <v>17</v>
      </c>
      <c r="C67" s="92"/>
      <c r="D67" s="92" t="s">
        <v>173</v>
      </c>
      <c r="E67" s="91"/>
      <c r="F67" s="116"/>
      <c r="G67" s="90" t="s">
        <v>19</v>
      </c>
      <c r="H67" s="89"/>
      <c r="I67" s="89">
        <f>I68+I69</f>
        <v>6779.4299999999994</v>
      </c>
      <c r="J67" s="134"/>
    </row>
    <row r="68" spans="1:10" ht="51.95" customHeight="1">
      <c r="A68" s="135" t="s">
        <v>174</v>
      </c>
      <c r="B68" s="88" t="s">
        <v>175</v>
      </c>
      <c r="C68" s="88" t="s">
        <v>22</v>
      </c>
      <c r="D68" s="88" t="s">
        <v>176</v>
      </c>
      <c r="E68" s="87" t="s">
        <v>33</v>
      </c>
      <c r="F68" s="123">
        <v>73.349999999999994</v>
      </c>
      <c r="G68" s="85">
        <v>62.44</v>
      </c>
      <c r="H68" s="85">
        <v>76.22</v>
      </c>
      <c r="I68" s="85">
        <f t="shared" si="0"/>
        <v>5590.73</v>
      </c>
      <c r="J68" s="136"/>
    </row>
    <row r="69" spans="1:10" ht="39" customHeight="1">
      <c r="A69" s="135" t="s">
        <v>177</v>
      </c>
      <c r="B69" s="88" t="s">
        <v>178</v>
      </c>
      <c r="C69" s="88" t="s">
        <v>22</v>
      </c>
      <c r="D69" s="88" t="s">
        <v>179</v>
      </c>
      <c r="E69" s="87" t="s">
        <v>33</v>
      </c>
      <c r="F69" s="123">
        <v>14.44</v>
      </c>
      <c r="G69" s="85">
        <v>67.44</v>
      </c>
      <c r="H69" s="85">
        <v>82.32</v>
      </c>
      <c r="I69" s="85">
        <f t="shared" si="0"/>
        <v>1188.7</v>
      </c>
      <c r="J69" s="136"/>
    </row>
    <row r="70" spans="1:10" ht="24" customHeight="1">
      <c r="A70" s="133" t="s">
        <v>180</v>
      </c>
      <c r="B70" s="92" t="s">
        <v>17</v>
      </c>
      <c r="C70" s="92"/>
      <c r="D70" s="92" t="s">
        <v>181</v>
      </c>
      <c r="E70" s="91"/>
      <c r="F70" s="116"/>
      <c r="G70" s="90" t="s">
        <v>19</v>
      </c>
      <c r="H70" s="89"/>
      <c r="I70" s="89">
        <f>SUM(I71:I75)</f>
        <v>4397.1799999999994</v>
      </c>
      <c r="J70" s="134"/>
    </row>
    <row r="71" spans="1:10" ht="65.099999999999994" customHeight="1">
      <c r="A71" s="135" t="s">
        <v>182</v>
      </c>
      <c r="B71" s="88" t="s">
        <v>183</v>
      </c>
      <c r="C71" s="88" t="s">
        <v>22</v>
      </c>
      <c r="D71" s="88" t="s">
        <v>184</v>
      </c>
      <c r="E71" s="87" t="s">
        <v>33</v>
      </c>
      <c r="F71" s="123">
        <v>0.48</v>
      </c>
      <c r="G71" s="85">
        <v>614.23</v>
      </c>
      <c r="H71" s="85">
        <v>749.79</v>
      </c>
      <c r="I71" s="85">
        <f t="shared" si="0"/>
        <v>359.89</v>
      </c>
      <c r="J71" s="136"/>
    </row>
    <row r="72" spans="1:10" ht="24" customHeight="1">
      <c r="A72" s="135" t="s">
        <v>185</v>
      </c>
      <c r="B72" s="88" t="s">
        <v>186</v>
      </c>
      <c r="C72" s="88" t="s">
        <v>22</v>
      </c>
      <c r="D72" s="88" t="s">
        <v>187</v>
      </c>
      <c r="E72" s="87" t="s">
        <v>53</v>
      </c>
      <c r="F72" s="123">
        <v>6.4</v>
      </c>
      <c r="G72" s="85">
        <v>24.54</v>
      </c>
      <c r="H72" s="85">
        <v>29.95</v>
      </c>
      <c r="I72" s="85">
        <f t="shared" si="0"/>
        <v>191.68</v>
      </c>
      <c r="J72" s="136"/>
    </row>
    <row r="73" spans="1:10" ht="39" customHeight="1">
      <c r="A73" s="135" t="s">
        <v>188</v>
      </c>
      <c r="B73" s="88" t="s">
        <v>189</v>
      </c>
      <c r="C73" s="88" t="s">
        <v>22</v>
      </c>
      <c r="D73" s="88" t="s">
        <v>190</v>
      </c>
      <c r="E73" s="87" t="s">
        <v>33</v>
      </c>
      <c r="F73" s="123">
        <v>1.72</v>
      </c>
      <c r="G73" s="85">
        <v>536.05999999999995</v>
      </c>
      <c r="H73" s="85">
        <v>654.36</v>
      </c>
      <c r="I73" s="85">
        <f t="shared" si="0"/>
        <v>1125.49</v>
      </c>
      <c r="J73" s="136"/>
    </row>
    <row r="74" spans="1:10" ht="26.1" customHeight="1">
      <c r="A74" s="135" t="s">
        <v>191</v>
      </c>
      <c r="B74" s="88" t="s">
        <v>192</v>
      </c>
      <c r="C74" s="88" t="s">
        <v>22</v>
      </c>
      <c r="D74" s="88" t="s">
        <v>193</v>
      </c>
      <c r="E74" s="87" t="s">
        <v>33</v>
      </c>
      <c r="F74" s="123">
        <v>2.4</v>
      </c>
      <c r="G74" s="85">
        <v>685.58</v>
      </c>
      <c r="H74" s="85">
        <v>836.88</v>
      </c>
      <c r="I74" s="85">
        <f t="shared" ref="I74:I75" si="1">TRUNC(H74*F74,2)</f>
        <v>2008.51</v>
      </c>
      <c r="J74" s="136"/>
    </row>
    <row r="75" spans="1:10" ht="26.1" customHeight="1">
      <c r="A75" s="135" t="s">
        <v>194</v>
      </c>
      <c r="B75" s="88" t="s">
        <v>195</v>
      </c>
      <c r="C75" s="88" t="s">
        <v>22</v>
      </c>
      <c r="D75" s="88" t="s">
        <v>196</v>
      </c>
      <c r="E75" s="87" t="s">
        <v>33</v>
      </c>
      <c r="F75" s="123">
        <v>1.28</v>
      </c>
      <c r="G75" s="85">
        <v>455.44</v>
      </c>
      <c r="H75" s="85">
        <v>555.95000000000005</v>
      </c>
      <c r="I75" s="85">
        <f t="shared" si="1"/>
        <v>711.61</v>
      </c>
      <c r="J75" s="136"/>
    </row>
    <row r="76" spans="1:10" ht="24" customHeight="1">
      <c r="A76" s="133" t="s">
        <v>197</v>
      </c>
      <c r="B76" s="92" t="s">
        <v>17</v>
      </c>
      <c r="C76" s="92"/>
      <c r="D76" s="92" t="s">
        <v>198</v>
      </c>
      <c r="E76" s="91"/>
      <c r="F76" s="116"/>
      <c r="G76" s="90" t="s">
        <v>19</v>
      </c>
      <c r="H76" s="89"/>
      <c r="I76" s="89">
        <f>SUM(I77:I99)</f>
        <v>29689.940000000002</v>
      </c>
      <c r="J76" s="134"/>
    </row>
    <row r="77" spans="1:10" ht="39" customHeight="1">
      <c r="A77" s="135" t="s">
        <v>199</v>
      </c>
      <c r="B77" s="88" t="s">
        <v>200</v>
      </c>
      <c r="C77" s="88" t="s">
        <v>22</v>
      </c>
      <c r="D77" s="88" t="s">
        <v>201</v>
      </c>
      <c r="E77" s="87" t="s">
        <v>68</v>
      </c>
      <c r="F77" s="123">
        <v>1</v>
      </c>
      <c r="G77" s="85">
        <v>35.25</v>
      </c>
      <c r="H77" s="85">
        <v>43.02</v>
      </c>
      <c r="I77" s="85">
        <f t="shared" ref="I77:I99" si="2">TRUNC(H77*F77,2)</f>
        <v>43.02</v>
      </c>
      <c r="J77" s="136"/>
    </row>
    <row r="78" spans="1:10" ht="39" customHeight="1">
      <c r="A78" s="135" t="s">
        <v>202</v>
      </c>
      <c r="B78" s="88" t="s">
        <v>203</v>
      </c>
      <c r="C78" s="88" t="s">
        <v>22</v>
      </c>
      <c r="D78" s="88" t="s">
        <v>204</v>
      </c>
      <c r="E78" s="87" t="s">
        <v>68</v>
      </c>
      <c r="F78" s="123">
        <v>1</v>
      </c>
      <c r="G78" s="85">
        <v>28.41</v>
      </c>
      <c r="H78" s="85">
        <v>34.68</v>
      </c>
      <c r="I78" s="85">
        <f t="shared" si="2"/>
        <v>34.68</v>
      </c>
      <c r="J78" s="136"/>
    </row>
    <row r="79" spans="1:10" ht="39" customHeight="1">
      <c r="A79" s="135" t="s">
        <v>205</v>
      </c>
      <c r="B79" s="88" t="s">
        <v>206</v>
      </c>
      <c r="C79" s="88" t="s">
        <v>22</v>
      </c>
      <c r="D79" s="88" t="s">
        <v>207</v>
      </c>
      <c r="E79" s="87" t="s">
        <v>68</v>
      </c>
      <c r="F79" s="123">
        <v>2</v>
      </c>
      <c r="G79" s="85">
        <v>33.369999999999997</v>
      </c>
      <c r="H79" s="85">
        <v>40.729999999999997</v>
      </c>
      <c r="I79" s="85">
        <f t="shared" si="2"/>
        <v>81.459999999999994</v>
      </c>
      <c r="J79" s="136"/>
    </row>
    <row r="80" spans="1:10" ht="39" customHeight="1">
      <c r="A80" s="135" t="s">
        <v>208</v>
      </c>
      <c r="B80" s="88" t="s">
        <v>209</v>
      </c>
      <c r="C80" s="88" t="s">
        <v>22</v>
      </c>
      <c r="D80" s="88" t="s">
        <v>210</v>
      </c>
      <c r="E80" s="87" t="s">
        <v>68</v>
      </c>
      <c r="F80" s="123">
        <v>2</v>
      </c>
      <c r="G80" s="85">
        <v>12.47</v>
      </c>
      <c r="H80" s="85">
        <v>15.22</v>
      </c>
      <c r="I80" s="85">
        <f t="shared" si="2"/>
        <v>30.44</v>
      </c>
      <c r="J80" s="136"/>
    </row>
    <row r="81" spans="1:10" ht="39" customHeight="1">
      <c r="A81" s="135" t="s">
        <v>211</v>
      </c>
      <c r="B81" s="88" t="s">
        <v>212</v>
      </c>
      <c r="C81" s="88" t="s">
        <v>22</v>
      </c>
      <c r="D81" s="88" t="s">
        <v>213</v>
      </c>
      <c r="E81" s="87" t="s">
        <v>68</v>
      </c>
      <c r="F81" s="123">
        <v>1</v>
      </c>
      <c r="G81" s="85">
        <v>19.2</v>
      </c>
      <c r="H81" s="85">
        <v>23.43</v>
      </c>
      <c r="I81" s="85">
        <f t="shared" si="2"/>
        <v>23.43</v>
      </c>
      <c r="J81" s="136"/>
    </row>
    <row r="82" spans="1:10" ht="26.1" customHeight="1">
      <c r="A82" s="135" t="s">
        <v>214</v>
      </c>
      <c r="B82" s="88" t="s">
        <v>215</v>
      </c>
      <c r="C82" s="88" t="s">
        <v>22</v>
      </c>
      <c r="D82" s="88" t="s">
        <v>216</v>
      </c>
      <c r="E82" s="87" t="s">
        <v>68</v>
      </c>
      <c r="F82" s="123">
        <v>2</v>
      </c>
      <c r="G82" s="85">
        <v>19.760000000000002</v>
      </c>
      <c r="H82" s="85">
        <v>24.12</v>
      </c>
      <c r="I82" s="85">
        <f t="shared" si="2"/>
        <v>48.24</v>
      </c>
      <c r="J82" s="136"/>
    </row>
    <row r="83" spans="1:10" ht="26.1" customHeight="1">
      <c r="A83" s="135" t="s">
        <v>217</v>
      </c>
      <c r="B83" s="88" t="s">
        <v>218</v>
      </c>
      <c r="C83" s="88" t="s">
        <v>59</v>
      </c>
      <c r="D83" s="88" t="s">
        <v>219</v>
      </c>
      <c r="E83" s="87" t="s">
        <v>68</v>
      </c>
      <c r="F83" s="123">
        <v>1</v>
      </c>
      <c r="G83" s="85">
        <v>314.31</v>
      </c>
      <c r="H83" s="85">
        <v>383.67</v>
      </c>
      <c r="I83" s="85">
        <f t="shared" si="2"/>
        <v>383.67</v>
      </c>
      <c r="J83" s="136"/>
    </row>
    <row r="84" spans="1:10" ht="26.1" customHeight="1">
      <c r="A84" s="135" t="s">
        <v>220</v>
      </c>
      <c r="B84" s="88" t="s">
        <v>221</v>
      </c>
      <c r="C84" s="88" t="s">
        <v>22</v>
      </c>
      <c r="D84" s="88" t="s">
        <v>222</v>
      </c>
      <c r="E84" s="87" t="s">
        <v>68</v>
      </c>
      <c r="F84" s="123">
        <v>2</v>
      </c>
      <c r="G84" s="85">
        <v>163.06</v>
      </c>
      <c r="H84" s="85">
        <v>199.04</v>
      </c>
      <c r="I84" s="85">
        <f t="shared" si="2"/>
        <v>398.08</v>
      </c>
      <c r="J84" s="136"/>
    </row>
    <row r="85" spans="1:10" ht="39" customHeight="1">
      <c r="A85" s="135" t="s">
        <v>223</v>
      </c>
      <c r="B85" s="88" t="s">
        <v>224</v>
      </c>
      <c r="C85" s="88" t="s">
        <v>22</v>
      </c>
      <c r="D85" s="88" t="s">
        <v>225</v>
      </c>
      <c r="E85" s="87" t="s">
        <v>53</v>
      </c>
      <c r="F85" s="123">
        <v>21</v>
      </c>
      <c r="G85" s="85">
        <v>3.48</v>
      </c>
      <c r="H85" s="85">
        <v>4.24</v>
      </c>
      <c r="I85" s="85">
        <f t="shared" si="2"/>
        <v>89.04</v>
      </c>
      <c r="J85" s="136"/>
    </row>
    <row r="86" spans="1:10" ht="39" customHeight="1">
      <c r="A86" s="135" t="s">
        <v>226</v>
      </c>
      <c r="B86" s="88" t="s">
        <v>227</v>
      </c>
      <c r="C86" s="88" t="s">
        <v>22</v>
      </c>
      <c r="D86" s="88" t="s">
        <v>228</v>
      </c>
      <c r="E86" s="87" t="s">
        <v>53</v>
      </c>
      <c r="F86" s="123">
        <v>20</v>
      </c>
      <c r="G86" s="85">
        <v>5.0999999999999996</v>
      </c>
      <c r="H86" s="85">
        <v>6.22</v>
      </c>
      <c r="I86" s="85">
        <f t="shared" si="2"/>
        <v>124.4</v>
      </c>
      <c r="J86" s="136"/>
    </row>
    <row r="87" spans="1:10" ht="39" customHeight="1">
      <c r="A87" s="135" t="s">
        <v>229</v>
      </c>
      <c r="B87" s="88" t="s">
        <v>230</v>
      </c>
      <c r="C87" s="88" t="s">
        <v>22</v>
      </c>
      <c r="D87" s="88" t="s">
        <v>231</v>
      </c>
      <c r="E87" s="87" t="s">
        <v>53</v>
      </c>
      <c r="F87" s="123">
        <v>39</v>
      </c>
      <c r="G87" s="85">
        <v>7.92</v>
      </c>
      <c r="H87" s="85">
        <v>9.66</v>
      </c>
      <c r="I87" s="85">
        <f t="shared" si="2"/>
        <v>376.74</v>
      </c>
      <c r="J87" s="136"/>
    </row>
    <row r="88" spans="1:10" ht="39" customHeight="1">
      <c r="A88" s="135" t="s">
        <v>232</v>
      </c>
      <c r="B88" s="88" t="s">
        <v>233</v>
      </c>
      <c r="C88" s="88" t="s">
        <v>22</v>
      </c>
      <c r="D88" s="88" t="s">
        <v>234</v>
      </c>
      <c r="E88" s="87" t="s">
        <v>53</v>
      </c>
      <c r="F88" s="123">
        <v>40</v>
      </c>
      <c r="G88" s="85">
        <v>12.04</v>
      </c>
      <c r="H88" s="85">
        <v>14.69</v>
      </c>
      <c r="I88" s="85">
        <f t="shared" si="2"/>
        <v>587.6</v>
      </c>
      <c r="J88" s="136"/>
    </row>
    <row r="89" spans="1:10" ht="26.1" customHeight="1">
      <c r="A89" s="135" t="s">
        <v>235</v>
      </c>
      <c r="B89" s="88" t="s">
        <v>236</v>
      </c>
      <c r="C89" s="88" t="s">
        <v>22</v>
      </c>
      <c r="D89" s="88" t="s">
        <v>237</v>
      </c>
      <c r="E89" s="87" t="s">
        <v>68</v>
      </c>
      <c r="F89" s="123">
        <v>2</v>
      </c>
      <c r="G89" s="85">
        <v>16.440000000000001</v>
      </c>
      <c r="H89" s="85">
        <v>20.059999999999999</v>
      </c>
      <c r="I89" s="85">
        <f t="shared" si="2"/>
        <v>40.119999999999997</v>
      </c>
      <c r="J89" s="136"/>
    </row>
    <row r="90" spans="1:10" ht="26.1" customHeight="1">
      <c r="A90" s="135" t="s">
        <v>238</v>
      </c>
      <c r="B90" s="88" t="s">
        <v>239</v>
      </c>
      <c r="C90" s="88" t="s">
        <v>22</v>
      </c>
      <c r="D90" s="88" t="s">
        <v>240</v>
      </c>
      <c r="E90" s="87" t="s">
        <v>68</v>
      </c>
      <c r="F90" s="123">
        <v>3</v>
      </c>
      <c r="G90" s="85">
        <v>13.04</v>
      </c>
      <c r="H90" s="85">
        <v>15.91</v>
      </c>
      <c r="I90" s="85">
        <f t="shared" si="2"/>
        <v>47.73</v>
      </c>
      <c r="J90" s="136"/>
    </row>
    <row r="91" spans="1:10" ht="26.1" customHeight="1">
      <c r="A91" s="135" t="s">
        <v>241</v>
      </c>
      <c r="B91" s="88" t="s">
        <v>242</v>
      </c>
      <c r="C91" s="88" t="s">
        <v>22</v>
      </c>
      <c r="D91" s="88" t="s">
        <v>243</v>
      </c>
      <c r="E91" s="87" t="s">
        <v>68</v>
      </c>
      <c r="F91" s="123">
        <v>1</v>
      </c>
      <c r="G91" s="85">
        <v>13.04</v>
      </c>
      <c r="H91" s="85">
        <v>15.91</v>
      </c>
      <c r="I91" s="85">
        <f t="shared" si="2"/>
        <v>15.91</v>
      </c>
      <c r="J91" s="136"/>
    </row>
    <row r="92" spans="1:10" ht="24" customHeight="1">
      <c r="A92" s="135" t="s">
        <v>244</v>
      </c>
      <c r="B92" s="88" t="s">
        <v>245</v>
      </c>
      <c r="C92" s="88" t="s">
        <v>59</v>
      </c>
      <c r="D92" s="88" t="s">
        <v>246</v>
      </c>
      <c r="E92" s="87" t="s">
        <v>68</v>
      </c>
      <c r="F92" s="123">
        <v>1</v>
      </c>
      <c r="G92" s="85">
        <v>160.13999999999999</v>
      </c>
      <c r="H92" s="85">
        <v>195.48</v>
      </c>
      <c r="I92" s="85">
        <f t="shared" si="2"/>
        <v>195.48</v>
      </c>
      <c r="J92" s="136"/>
    </row>
    <row r="93" spans="1:10" ht="39" customHeight="1">
      <c r="A93" s="135" t="s">
        <v>247</v>
      </c>
      <c r="B93" s="88" t="s">
        <v>248</v>
      </c>
      <c r="C93" s="88" t="s">
        <v>22</v>
      </c>
      <c r="D93" s="88" t="s">
        <v>249</v>
      </c>
      <c r="E93" s="87" t="s">
        <v>53</v>
      </c>
      <c r="F93" s="123">
        <v>19</v>
      </c>
      <c r="G93" s="85">
        <v>18.25</v>
      </c>
      <c r="H93" s="85">
        <v>22.27</v>
      </c>
      <c r="I93" s="85">
        <f t="shared" si="2"/>
        <v>423.13</v>
      </c>
      <c r="J93" s="136"/>
    </row>
    <row r="94" spans="1:10" ht="51.95" customHeight="1">
      <c r="A94" s="135" t="s">
        <v>250</v>
      </c>
      <c r="B94" s="88" t="s">
        <v>251</v>
      </c>
      <c r="C94" s="88" t="s">
        <v>22</v>
      </c>
      <c r="D94" s="88" t="s">
        <v>252</v>
      </c>
      <c r="E94" s="87" t="s">
        <v>53</v>
      </c>
      <c r="F94" s="123">
        <v>1</v>
      </c>
      <c r="G94" s="85">
        <v>19.87</v>
      </c>
      <c r="H94" s="85">
        <v>24.25</v>
      </c>
      <c r="I94" s="85">
        <f t="shared" si="2"/>
        <v>24.25</v>
      </c>
      <c r="J94" s="136"/>
    </row>
    <row r="95" spans="1:10" ht="26.1" customHeight="1">
      <c r="A95" s="135" t="s">
        <v>253</v>
      </c>
      <c r="B95" s="88" t="s">
        <v>254</v>
      </c>
      <c r="C95" s="88" t="s">
        <v>22</v>
      </c>
      <c r="D95" s="88" t="s">
        <v>255</v>
      </c>
      <c r="E95" s="87" t="s">
        <v>68</v>
      </c>
      <c r="F95" s="123">
        <v>1</v>
      </c>
      <c r="G95" s="85">
        <v>168.12</v>
      </c>
      <c r="H95" s="85">
        <v>205.22</v>
      </c>
      <c r="I95" s="85">
        <f t="shared" si="2"/>
        <v>205.22</v>
      </c>
      <c r="J95" s="136"/>
    </row>
    <row r="96" spans="1:10" ht="26.1" customHeight="1">
      <c r="A96" s="135" t="s">
        <v>256</v>
      </c>
      <c r="B96" s="88" t="s">
        <v>257</v>
      </c>
      <c r="C96" s="88" t="s">
        <v>258</v>
      </c>
      <c r="D96" s="88" t="s">
        <v>259</v>
      </c>
      <c r="E96" s="87" t="s">
        <v>68</v>
      </c>
      <c r="F96" s="123">
        <v>1</v>
      </c>
      <c r="G96" s="85">
        <v>133.83000000000001</v>
      </c>
      <c r="H96" s="85">
        <v>163.36000000000001</v>
      </c>
      <c r="I96" s="85">
        <f t="shared" si="2"/>
        <v>163.36000000000001</v>
      </c>
      <c r="J96" s="136"/>
    </row>
    <row r="97" spans="1:10" ht="39" customHeight="1">
      <c r="A97" s="135" t="s">
        <v>260</v>
      </c>
      <c r="B97" s="88" t="s">
        <v>261</v>
      </c>
      <c r="C97" s="88" t="s">
        <v>258</v>
      </c>
      <c r="D97" s="88" t="s">
        <v>262</v>
      </c>
      <c r="E97" s="87" t="s">
        <v>263</v>
      </c>
      <c r="F97" s="123">
        <v>1</v>
      </c>
      <c r="G97" s="85">
        <v>3523.74</v>
      </c>
      <c r="H97" s="85">
        <v>4301.42</v>
      </c>
      <c r="I97" s="85">
        <f t="shared" si="2"/>
        <v>4301.42</v>
      </c>
      <c r="J97" s="136"/>
    </row>
    <row r="98" spans="1:10" ht="24" customHeight="1">
      <c r="A98" s="135" t="s">
        <v>264</v>
      </c>
      <c r="B98" s="88" t="s">
        <v>265</v>
      </c>
      <c r="C98" s="88" t="s">
        <v>59</v>
      </c>
      <c r="D98" s="88" t="s">
        <v>266</v>
      </c>
      <c r="E98" s="87" t="s">
        <v>68</v>
      </c>
      <c r="F98" s="123">
        <v>1</v>
      </c>
      <c r="G98" s="85">
        <v>74.61</v>
      </c>
      <c r="H98" s="85">
        <v>91.07</v>
      </c>
      <c r="I98" s="85">
        <f t="shared" si="2"/>
        <v>91.07</v>
      </c>
      <c r="J98" s="136"/>
    </row>
    <row r="99" spans="1:10" ht="39" customHeight="1">
      <c r="A99" s="135" t="s">
        <v>267</v>
      </c>
      <c r="B99" s="88" t="s">
        <v>268</v>
      </c>
      <c r="C99" s="88" t="s">
        <v>22</v>
      </c>
      <c r="D99" s="88" t="s">
        <v>269</v>
      </c>
      <c r="E99" s="87" t="s">
        <v>68</v>
      </c>
      <c r="F99" s="123">
        <v>7</v>
      </c>
      <c r="G99" s="85">
        <v>2570.13</v>
      </c>
      <c r="H99" s="85">
        <v>3137.35</v>
      </c>
      <c r="I99" s="85">
        <f t="shared" si="2"/>
        <v>21961.45</v>
      </c>
      <c r="J99" s="136"/>
    </row>
    <row r="100" spans="1:10" ht="24" customHeight="1">
      <c r="A100" s="133" t="s">
        <v>270</v>
      </c>
      <c r="B100" s="92" t="s">
        <v>17</v>
      </c>
      <c r="C100" s="92"/>
      <c r="D100" s="92" t="s">
        <v>271</v>
      </c>
      <c r="E100" s="91"/>
      <c r="F100" s="116"/>
      <c r="G100" s="90" t="s">
        <v>19</v>
      </c>
      <c r="H100" s="89"/>
      <c r="I100" s="89">
        <f>SUM(I101:I134)</f>
        <v>64279.5</v>
      </c>
      <c r="J100" s="134"/>
    </row>
    <row r="101" spans="1:10" ht="39" customHeight="1">
      <c r="A101" s="135" t="s">
        <v>272</v>
      </c>
      <c r="B101" s="88" t="s">
        <v>273</v>
      </c>
      <c r="C101" s="88" t="s">
        <v>22</v>
      </c>
      <c r="D101" s="88" t="s">
        <v>274</v>
      </c>
      <c r="E101" s="87" t="s">
        <v>68</v>
      </c>
      <c r="F101" s="123">
        <v>10</v>
      </c>
      <c r="G101" s="85">
        <v>290.42</v>
      </c>
      <c r="H101" s="85">
        <v>354.51</v>
      </c>
      <c r="I101" s="85">
        <f t="shared" ref="I101:I134" si="3">TRUNC(H101*F101,2)</f>
        <v>3545.1</v>
      </c>
      <c r="J101" s="136"/>
    </row>
    <row r="102" spans="1:10" ht="39" customHeight="1">
      <c r="A102" s="135" t="s">
        <v>275</v>
      </c>
      <c r="B102" s="88" t="s">
        <v>276</v>
      </c>
      <c r="C102" s="88" t="s">
        <v>22</v>
      </c>
      <c r="D102" s="88" t="s">
        <v>277</v>
      </c>
      <c r="E102" s="87" t="s">
        <v>68</v>
      </c>
      <c r="F102" s="123">
        <v>2</v>
      </c>
      <c r="G102" s="85">
        <v>11.58</v>
      </c>
      <c r="H102" s="85">
        <v>14.13</v>
      </c>
      <c r="I102" s="85">
        <f t="shared" si="3"/>
        <v>28.26</v>
      </c>
      <c r="J102" s="136"/>
    </row>
    <row r="103" spans="1:10" ht="39" customHeight="1">
      <c r="A103" s="135" t="s">
        <v>278</v>
      </c>
      <c r="B103" s="88" t="s">
        <v>279</v>
      </c>
      <c r="C103" s="88" t="s">
        <v>22</v>
      </c>
      <c r="D103" s="88" t="s">
        <v>280</v>
      </c>
      <c r="E103" s="87" t="s">
        <v>68</v>
      </c>
      <c r="F103" s="123">
        <v>4</v>
      </c>
      <c r="G103" s="85">
        <v>18.22</v>
      </c>
      <c r="H103" s="85">
        <v>22.24</v>
      </c>
      <c r="I103" s="85">
        <f t="shared" si="3"/>
        <v>88.96</v>
      </c>
      <c r="J103" s="136"/>
    </row>
    <row r="104" spans="1:10" ht="39" customHeight="1">
      <c r="A104" s="135" t="s">
        <v>281</v>
      </c>
      <c r="B104" s="88" t="s">
        <v>282</v>
      </c>
      <c r="C104" s="88" t="s">
        <v>22</v>
      </c>
      <c r="D104" s="88" t="s">
        <v>283</v>
      </c>
      <c r="E104" s="87" t="s">
        <v>68</v>
      </c>
      <c r="F104" s="123">
        <v>1</v>
      </c>
      <c r="G104" s="85">
        <v>10.3</v>
      </c>
      <c r="H104" s="85">
        <v>12.57</v>
      </c>
      <c r="I104" s="85">
        <f t="shared" si="3"/>
        <v>12.57</v>
      </c>
      <c r="J104" s="136"/>
    </row>
    <row r="105" spans="1:10" ht="39" customHeight="1">
      <c r="A105" s="135" t="s">
        <v>284</v>
      </c>
      <c r="B105" s="88" t="s">
        <v>285</v>
      </c>
      <c r="C105" s="88" t="s">
        <v>22</v>
      </c>
      <c r="D105" s="88" t="s">
        <v>286</v>
      </c>
      <c r="E105" s="87" t="s">
        <v>68</v>
      </c>
      <c r="F105" s="123">
        <v>4</v>
      </c>
      <c r="G105" s="85">
        <v>9.91</v>
      </c>
      <c r="H105" s="85">
        <v>12.09</v>
      </c>
      <c r="I105" s="85">
        <f t="shared" si="3"/>
        <v>48.36</v>
      </c>
      <c r="J105" s="136"/>
    </row>
    <row r="106" spans="1:10" ht="26.1" customHeight="1">
      <c r="A106" s="135" t="s">
        <v>287</v>
      </c>
      <c r="B106" s="88" t="s">
        <v>288</v>
      </c>
      <c r="C106" s="88" t="s">
        <v>289</v>
      </c>
      <c r="D106" s="88" t="s">
        <v>290</v>
      </c>
      <c r="E106" s="87" t="s">
        <v>291</v>
      </c>
      <c r="F106" s="123">
        <v>2</v>
      </c>
      <c r="G106" s="85">
        <v>11.97</v>
      </c>
      <c r="H106" s="85">
        <v>14.61</v>
      </c>
      <c r="I106" s="85">
        <f t="shared" si="3"/>
        <v>29.22</v>
      </c>
      <c r="J106" s="136"/>
    </row>
    <row r="107" spans="1:10" ht="39" customHeight="1">
      <c r="A107" s="135" t="s">
        <v>292</v>
      </c>
      <c r="B107" s="88" t="s">
        <v>293</v>
      </c>
      <c r="C107" s="88" t="s">
        <v>22</v>
      </c>
      <c r="D107" s="88" t="s">
        <v>294</v>
      </c>
      <c r="E107" s="87" t="s">
        <v>68</v>
      </c>
      <c r="F107" s="123">
        <v>1</v>
      </c>
      <c r="G107" s="85">
        <v>18.21</v>
      </c>
      <c r="H107" s="85">
        <v>22.22</v>
      </c>
      <c r="I107" s="85">
        <f t="shared" si="3"/>
        <v>22.22</v>
      </c>
      <c r="J107" s="136"/>
    </row>
    <row r="108" spans="1:10" ht="26.1" customHeight="1">
      <c r="A108" s="135" t="s">
        <v>295</v>
      </c>
      <c r="B108" s="88" t="s">
        <v>296</v>
      </c>
      <c r="C108" s="88" t="s">
        <v>59</v>
      </c>
      <c r="D108" s="88" t="s">
        <v>297</v>
      </c>
      <c r="E108" s="87" t="s">
        <v>68</v>
      </c>
      <c r="F108" s="123">
        <v>1</v>
      </c>
      <c r="G108" s="85">
        <v>195.9</v>
      </c>
      <c r="H108" s="85">
        <v>239.13</v>
      </c>
      <c r="I108" s="85">
        <f t="shared" si="3"/>
        <v>239.13</v>
      </c>
      <c r="J108" s="136"/>
    </row>
    <row r="109" spans="1:10" ht="26.1" customHeight="1">
      <c r="A109" s="135" t="s">
        <v>298</v>
      </c>
      <c r="B109" s="88" t="s">
        <v>299</v>
      </c>
      <c r="C109" s="88" t="s">
        <v>59</v>
      </c>
      <c r="D109" s="88" t="s">
        <v>300</v>
      </c>
      <c r="E109" s="87" t="s">
        <v>68</v>
      </c>
      <c r="F109" s="123">
        <v>1</v>
      </c>
      <c r="G109" s="85">
        <v>33.99</v>
      </c>
      <c r="H109" s="85">
        <v>41.49</v>
      </c>
      <c r="I109" s="85">
        <f t="shared" si="3"/>
        <v>41.49</v>
      </c>
      <c r="J109" s="136"/>
    </row>
    <row r="110" spans="1:10" ht="26.1" customHeight="1">
      <c r="A110" s="135" t="s">
        <v>301</v>
      </c>
      <c r="B110" s="88" t="s">
        <v>302</v>
      </c>
      <c r="C110" s="88" t="s">
        <v>59</v>
      </c>
      <c r="D110" s="88" t="s">
        <v>303</v>
      </c>
      <c r="E110" s="87" t="s">
        <v>68</v>
      </c>
      <c r="F110" s="123">
        <v>1</v>
      </c>
      <c r="G110" s="85">
        <v>24.85</v>
      </c>
      <c r="H110" s="85">
        <v>30.33</v>
      </c>
      <c r="I110" s="85">
        <f t="shared" si="3"/>
        <v>30.33</v>
      </c>
      <c r="J110" s="136"/>
    </row>
    <row r="111" spans="1:10" ht="24" customHeight="1">
      <c r="A111" s="135" t="s">
        <v>304</v>
      </c>
      <c r="B111" s="88" t="s">
        <v>305</v>
      </c>
      <c r="C111" s="88" t="s">
        <v>59</v>
      </c>
      <c r="D111" s="88" t="s">
        <v>306</v>
      </c>
      <c r="E111" s="87" t="s">
        <v>68</v>
      </c>
      <c r="F111" s="123">
        <v>1</v>
      </c>
      <c r="G111" s="85">
        <v>15.83</v>
      </c>
      <c r="H111" s="85">
        <v>19.32</v>
      </c>
      <c r="I111" s="85">
        <f t="shared" si="3"/>
        <v>19.32</v>
      </c>
      <c r="J111" s="136"/>
    </row>
    <row r="112" spans="1:10" ht="24" customHeight="1">
      <c r="A112" s="135" t="s">
        <v>307</v>
      </c>
      <c r="B112" s="88" t="s">
        <v>308</v>
      </c>
      <c r="C112" s="88" t="s">
        <v>59</v>
      </c>
      <c r="D112" s="88" t="s">
        <v>309</v>
      </c>
      <c r="E112" s="87" t="s">
        <v>68</v>
      </c>
      <c r="F112" s="123">
        <v>9</v>
      </c>
      <c r="G112" s="85">
        <v>161.47999999999999</v>
      </c>
      <c r="H112" s="85">
        <v>197.11</v>
      </c>
      <c r="I112" s="85">
        <f t="shared" si="3"/>
        <v>1773.99</v>
      </c>
      <c r="J112" s="136"/>
    </row>
    <row r="113" spans="1:10" ht="24" customHeight="1">
      <c r="A113" s="135" t="s">
        <v>310</v>
      </c>
      <c r="B113" s="88" t="s">
        <v>311</v>
      </c>
      <c r="C113" s="88" t="s">
        <v>59</v>
      </c>
      <c r="D113" s="88" t="s">
        <v>312</v>
      </c>
      <c r="E113" s="87" t="s">
        <v>68</v>
      </c>
      <c r="F113" s="123">
        <v>3</v>
      </c>
      <c r="G113" s="85">
        <v>19.73</v>
      </c>
      <c r="H113" s="85">
        <v>24.08</v>
      </c>
      <c r="I113" s="85">
        <f t="shared" si="3"/>
        <v>72.239999999999995</v>
      </c>
      <c r="J113" s="136"/>
    </row>
    <row r="114" spans="1:10" ht="24" customHeight="1">
      <c r="A114" s="135" t="s">
        <v>313</v>
      </c>
      <c r="B114" s="88" t="s">
        <v>314</v>
      </c>
      <c r="C114" s="88" t="s">
        <v>59</v>
      </c>
      <c r="D114" s="88" t="s">
        <v>315</v>
      </c>
      <c r="E114" s="87" t="s">
        <v>68</v>
      </c>
      <c r="F114" s="123">
        <v>6</v>
      </c>
      <c r="G114" s="85">
        <v>28.7</v>
      </c>
      <c r="H114" s="85">
        <v>35.03</v>
      </c>
      <c r="I114" s="85">
        <f t="shared" si="3"/>
        <v>210.18</v>
      </c>
      <c r="J114" s="136"/>
    </row>
    <row r="115" spans="1:10" ht="39" customHeight="1">
      <c r="A115" s="135" t="s">
        <v>316</v>
      </c>
      <c r="B115" s="88" t="s">
        <v>317</v>
      </c>
      <c r="C115" s="88" t="s">
        <v>22</v>
      </c>
      <c r="D115" s="88" t="s">
        <v>318</v>
      </c>
      <c r="E115" s="87" t="s">
        <v>68</v>
      </c>
      <c r="F115" s="123">
        <v>1</v>
      </c>
      <c r="G115" s="85">
        <v>72.989999999999995</v>
      </c>
      <c r="H115" s="85">
        <v>89.09</v>
      </c>
      <c r="I115" s="85">
        <f t="shared" si="3"/>
        <v>89.09</v>
      </c>
      <c r="J115" s="136"/>
    </row>
    <row r="116" spans="1:10" ht="24" customHeight="1">
      <c r="A116" s="135" t="s">
        <v>319</v>
      </c>
      <c r="B116" s="88" t="s">
        <v>320</v>
      </c>
      <c r="C116" s="88" t="s">
        <v>59</v>
      </c>
      <c r="D116" s="88" t="s">
        <v>321</v>
      </c>
      <c r="E116" s="87" t="s">
        <v>68</v>
      </c>
      <c r="F116" s="123">
        <v>1</v>
      </c>
      <c r="G116" s="85">
        <v>62.86</v>
      </c>
      <c r="H116" s="85">
        <v>76.73</v>
      </c>
      <c r="I116" s="85">
        <f t="shared" si="3"/>
        <v>76.73</v>
      </c>
      <c r="J116" s="136"/>
    </row>
    <row r="117" spans="1:10" ht="26.1" customHeight="1">
      <c r="A117" s="135" t="s">
        <v>322</v>
      </c>
      <c r="B117" s="88" t="s">
        <v>323</v>
      </c>
      <c r="C117" s="88" t="s">
        <v>22</v>
      </c>
      <c r="D117" s="88" t="s">
        <v>324</v>
      </c>
      <c r="E117" s="87" t="s">
        <v>68</v>
      </c>
      <c r="F117" s="123">
        <v>1</v>
      </c>
      <c r="G117" s="85">
        <v>11.94</v>
      </c>
      <c r="H117" s="85">
        <v>14.57</v>
      </c>
      <c r="I117" s="85">
        <f t="shared" si="3"/>
        <v>14.57</v>
      </c>
      <c r="J117" s="136"/>
    </row>
    <row r="118" spans="1:10" ht="26.1" customHeight="1">
      <c r="A118" s="135" t="s">
        <v>325</v>
      </c>
      <c r="B118" s="88" t="s">
        <v>326</v>
      </c>
      <c r="C118" s="88" t="s">
        <v>22</v>
      </c>
      <c r="D118" s="88" t="s">
        <v>327</v>
      </c>
      <c r="E118" s="87" t="s">
        <v>68</v>
      </c>
      <c r="F118" s="123">
        <v>2</v>
      </c>
      <c r="G118" s="85">
        <v>19.32</v>
      </c>
      <c r="H118" s="85">
        <v>23.58</v>
      </c>
      <c r="I118" s="85">
        <f t="shared" si="3"/>
        <v>47.16</v>
      </c>
      <c r="J118" s="136"/>
    </row>
    <row r="119" spans="1:10" ht="51.95" customHeight="1">
      <c r="A119" s="135" t="s">
        <v>328</v>
      </c>
      <c r="B119" s="88" t="s">
        <v>329</v>
      </c>
      <c r="C119" s="88" t="s">
        <v>22</v>
      </c>
      <c r="D119" s="88" t="s">
        <v>330</v>
      </c>
      <c r="E119" s="87" t="s">
        <v>68</v>
      </c>
      <c r="F119" s="123">
        <v>42</v>
      </c>
      <c r="G119" s="85">
        <v>35.700000000000003</v>
      </c>
      <c r="H119" s="85">
        <v>43.57</v>
      </c>
      <c r="I119" s="85">
        <f t="shared" si="3"/>
        <v>1829.94</v>
      </c>
      <c r="J119" s="136"/>
    </row>
    <row r="120" spans="1:10" ht="24" customHeight="1">
      <c r="A120" s="135" t="s">
        <v>331</v>
      </c>
      <c r="B120" s="88" t="s">
        <v>332</v>
      </c>
      <c r="C120" s="88" t="s">
        <v>59</v>
      </c>
      <c r="D120" s="88" t="s">
        <v>333</v>
      </c>
      <c r="E120" s="87" t="s">
        <v>68</v>
      </c>
      <c r="F120" s="123">
        <v>8</v>
      </c>
      <c r="G120" s="85">
        <v>43.3</v>
      </c>
      <c r="H120" s="85">
        <v>52.85</v>
      </c>
      <c r="I120" s="85">
        <f t="shared" si="3"/>
        <v>422.8</v>
      </c>
      <c r="J120" s="136"/>
    </row>
    <row r="121" spans="1:10" ht="24" customHeight="1">
      <c r="A121" s="135" t="s">
        <v>334</v>
      </c>
      <c r="B121" s="88" t="s">
        <v>335</v>
      </c>
      <c r="C121" s="88" t="s">
        <v>59</v>
      </c>
      <c r="D121" s="88" t="s">
        <v>336</v>
      </c>
      <c r="E121" s="87" t="s">
        <v>68</v>
      </c>
      <c r="F121" s="123">
        <v>1</v>
      </c>
      <c r="G121" s="85">
        <v>26.02</v>
      </c>
      <c r="H121" s="85">
        <v>31.76</v>
      </c>
      <c r="I121" s="85">
        <f t="shared" si="3"/>
        <v>31.76</v>
      </c>
      <c r="J121" s="136"/>
    </row>
    <row r="122" spans="1:10" ht="26.1" customHeight="1">
      <c r="A122" s="135" t="s">
        <v>337</v>
      </c>
      <c r="B122" s="88" t="s">
        <v>338</v>
      </c>
      <c r="C122" s="88" t="s">
        <v>22</v>
      </c>
      <c r="D122" s="88" t="s">
        <v>339</v>
      </c>
      <c r="E122" s="87" t="s">
        <v>68</v>
      </c>
      <c r="F122" s="123">
        <v>4</v>
      </c>
      <c r="G122" s="85">
        <v>66.569999999999993</v>
      </c>
      <c r="H122" s="85">
        <v>81.260000000000005</v>
      </c>
      <c r="I122" s="85">
        <f t="shared" si="3"/>
        <v>325.04000000000002</v>
      </c>
      <c r="J122" s="136"/>
    </row>
    <row r="123" spans="1:10" ht="26.1" customHeight="1">
      <c r="A123" s="135" t="s">
        <v>340</v>
      </c>
      <c r="B123" s="88" t="s">
        <v>341</v>
      </c>
      <c r="C123" s="88" t="s">
        <v>22</v>
      </c>
      <c r="D123" s="88" t="s">
        <v>342</v>
      </c>
      <c r="E123" s="87" t="s">
        <v>68</v>
      </c>
      <c r="F123" s="123">
        <v>1</v>
      </c>
      <c r="G123" s="85">
        <v>49.72</v>
      </c>
      <c r="H123" s="85">
        <v>60.69</v>
      </c>
      <c r="I123" s="85">
        <f t="shared" si="3"/>
        <v>60.69</v>
      </c>
      <c r="J123" s="136"/>
    </row>
    <row r="124" spans="1:10" ht="26.1" customHeight="1">
      <c r="A124" s="135" t="s">
        <v>343</v>
      </c>
      <c r="B124" s="88" t="s">
        <v>344</v>
      </c>
      <c r="C124" s="88" t="s">
        <v>22</v>
      </c>
      <c r="D124" s="88" t="s">
        <v>345</v>
      </c>
      <c r="E124" s="87" t="s">
        <v>68</v>
      </c>
      <c r="F124" s="123">
        <v>1</v>
      </c>
      <c r="G124" s="85">
        <v>72.55</v>
      </c>
      <c r="H124" s="85">
        <v>88.56</v>
      </c>
      <c r="I124" s="85">
        <f t="shared" si="3"/>
        <v>88.56</v>
      </c>
      <c r="J124" s="136"/>
    </row>
    <row r="125" spans="1:10" ht="26.1" customHeight="1">
      <c r="A125" s="135" t="s">
        <v>346</v>
      </c>
      <c r="B125" s="88" t="s">
        <v>347</v>
      </c>
      <c r="C125" s="88" t="s">
        <v>22</v>
      </c>
      <c r="D125" s="88" t="s">
        <v>348</v>
      </c>
      <c r="E125" s="87" t="s">
        <v>68</v>
      </c>
      <c r="F125" s="123">
        <v>5</v>
      </c>
      <c r="G125" s="85">
        <v>824.45</v>
      </c>
      <c r="H125" s="85">
        <v>1006.4</v>
      </c>
      <c r="I125" s="85">
        <f t="shared" si="3"/>
        <v>5032</v>
      </c>
      <c r="J125" s="136"/>
    </row>
    <row r="126" spans="1:10" ht="39" customHeight="1">
      <c r="A126" s="135" t="s">
        <v>349</v>
      </c>
      <c r="B126" s="88" t="s">
        <v>350</v>
      </c>
      <c r="C126" s="88" t="s">
        <v>22</v>
      </c>
      <c r="D126" s="88" t="s">
        <v>351</v>
      </c>
      <c r="E126" s="87" t="s">
        <v>68</v>
      </c>
      <c r="F126" s="123">
        <v>1</v>
      </c>
      <c r="G126" s="85">
        <v>193.61</v>
      </c>
      <c r="H126" s="85">
        <v>236.33</v>
      </c>
      <c r="I126" s="85">
        <f t="shared" si="3"/>
        <v>236.33</v>
      </c>
      <c r="J126" s="136"/>
    </row>
    <row r="127" spans="1:10" ht="39" customHeight="1">
      <c r="A127" s="135" t="s">
        <v>352</v>
      </c>
      <c r="B127" s="88" t="s">
        <v>353</v>
      </c>
      <c r="C127" s="88" t="s">
        <v>22</v>
      </c>
      <c r="D127" s="88" t="s">
        <v>354</v>
      </c>
      <c r="E127" s="87" t="s">
        <v>68</v>
      </c>
      <c r="F127" s="123">
        <v>2</v>
      </c>
      <c r="G127" s="85">
        <v>154.28</v>
      </c>
      <c r="H127" s="85">
        <v>188.32</v>
      </c>
      <c r="I127" s="85">
        <f t="shared" si="3"/>
        <v>376.64</v>
      </c>
      <c r="J127" s="136"/>
    </row>
    <row r="128" spans="1:10" ht="39" customHeight="1">
      <c r="A128" s="135" t="s">
        <v>355</v>
      </c>
      <c r="B128" s="88" t="s">
        <v>356</v>
      </c>
      <c r="C128" s="88" t="s">
        <v>22</v>
      </c>
      <c r="D128" s="88" t="s">
        <v>357</v>
      </c>
      <c r="E128" s="87" t="s">
        <v>68</v>
      </c>
      <c r="F128" s="123">
        <v>2</v>
      </c>
      <c r="G128" s="85">
        <v>155.41999999999999</v>
      </c>
      <c r="H128" s="85">
        <v>189.72</v>
      </c>
      <c r="I128" s="85">
        <f t="shared" si="3"/>
        <v>379.44</v>
      </c>
      <c r="J128" s="136"/>
    </row>
    <row r="129" spans="1:10" ht="39" customHeight="1">
      <c r="A129" s="135" t="s">
        <v>358</v>
      </c>
      <c r="B129" s="88" t="s">
        <v>359</v>
      </c>
      <c r="C129" s="88" t="s">
        <v>22</v>
      </c>
      <c r="D129" s="88" t="s">
        <v>360</v>
      </c>
      <c r="E129" s="87" t="s">
        <v>68</v>
      </c>
      <c r="F129" s="123">
        <v>4</v>
      </c>
      <c r="G129" s="85">
        <v>1064.93</v>
      </c>
      <c r="H129" s="85">
        <v>1299.96</v>
      </c>
      <c r="I129" s="85">
        <f t="shared" si="3"/>
        <v>5199.84</v>
      </c>
      <c r="J129" s="136"/>
    </row>
    <row r="130" spans="1:10" ht="26.1" customHeight="1">
      <c r="A130" s="135" t="s">
        <v>361</v>
      </c>
      <c r="B130" s="88" t="s">
        <v>362</v>
      </c>
      <c r="C130" s="88" t="s">
        <v>22</v>
      </c>
      <c r="D130" s="88" t="s">
        <v>363</v>
      </c>
      <c r="E130" s="87" t="s">
        <v>53</v>
      </c>
      <c r="F130" s="123">
        <v>1.92</v>
      </c>
      <c r="G130" s="85">
        <v>10.71</v>
      </c>
      <c r="H130" s="85">
        <v>13.07</v>
      </c>
      <c r="I130" s="85">
        <f t="shared" si="3"/>
        <v>25.09</v>
      </c>
      <c r="J130" s="136"/>
    </row>
    <row r="131" spans="1:10" ht="26.1" customHeight="1">
      <c r="A131" s="135" t="s">
        <v>364</v>
      </c>
      <c r="B131" s="88" t="s">
        <v>365</v>
      </c>
      <c r="C131" s="88" t="s">
        <v>22</v>
      </c>
      <c r="D131" s="88" t="s">
        <v>366</v>
      </c>
      <c r="E131" s="87" t="s">
        <v>53</v>
      </c>
      <c r="F131" s="123">
        <v>8.0299999999999994</v>
      </c>
      <c r="G131" s="85">
        <v>16.38</v>
      </c>
      <c r="H131" s="85">
        <v>19.989999999999998</v>
      </c>
      <c r="I131" s="85">
        <f t="shared" si="3"/>
        <v>160.51</v>
      </c>
      <c r="J131" s="136"/>
    </row>
    <row r="132" spans="1:10" ht="26.1" customHeight="1">
      <c r="A132" s="135" t="s">
        <v>367</v>
      </c>
      <c r="B132" s="88" t="s">
        <v>368</v>
      </c>
      <c r="C132" s="88" t="s">
        <v>22</v>
      </c>
      <c r="D132" s="88" t="s">
        <v>369</v>
      </c>
      <c r="E132" s="87" t="s">
        <v>53</v>
      </c>
      <c r="F132" s="123">
        <v>1.58</v>
      </c>
      <c r="G132" s="85">
        <v>18.12</v>
      </c>
      <c r="H132" s="85">
        <v>22.11</v>
      </c>
      <c r="I132" s="85">
        <f t="shared" si="3"/>
        <v>34.93</v>
      </c>
      <c r="J132" s="136"/>
    </row>
    <row r="133" spans="1:10" ht="26.1" customHeight="1">
      <c r="A133" s="135" t="s">
        <v>370</v>
      </c>
      <c r="B133" s="88" t="s">
        <v>371</v>
      </c>
      <c r="C133" s="88" t="s">
        <v>22</v>
      </c>
      <c r="D133" s="88" t="s">
        <v>372</v>
      </c>
      <c r="E133" s="87" t="s">
        <v>53</v>
      </c>
      <c r="F133" s="123">
        <v>0.66</v>
      </c>
      <c r="G133" s="85">
        <v>47.19</v>
      </c>
      <c r="H133" s="85">
        <v>57.6</v>
      </c>
      <c r="I133" s="85">
        <f t="shared" si="3"/>
        <v>38.01</v>
      </c>
      <c r="J133" s="136"/>
    </row>
    <row r="134" spans="1:10" ht="39" customHeight="1">
      <c r="A134" s="135" t="s">
        <v>373</v>
      </c>
      <c r="B134" s="88" t="s">
        <v>374</v>
      </c>
      <c r="C134" s="88" t="s">
        <v>22</v>
      </c>
      <c r="D134" s="88" t="s">
        <v>375</v>
      </c>
      <c r="E134" s="87" t="s">
        <v>53</v>
      </c>
      <c r="F134" s="123">
        <v>296.70999999999998</v>
      </c>
      <c r="G134" s="85">
        <v>120.52</v>
      </c>
      <c r="H134" s="85">
        <v>147.11000000000001</v>
      </c>
      <c r="I134" s="85">
        <f t="shared" si="3"/>
        <v>43649</v>
      </c>
      <c r="J134" s="136"/>
    </row>
    <row r="135" spans="1:10" ht="24" customHeight="1">
      <c r="A135" s="133" t="s">
        <v>376</v>
      </c>
      <c r="B135" s="92" t="s">
        <v>17</v>
      </c>
      <c r="C135" s="92"/>
      <c r="D135" s="92" t="s">
        <v>377</v>
      </c>
      <c r="E135" s="91"/>
      <c r="F135" s="116"/>
      <c r="G135" s="90" t="s">
        <v>19</v>
      </c>
      <c r="H135" s="89"/>
      <c r="I135" s="89">
        <f>SUM(I136:I137)</f>
        <v>17610.45</v>
      </c>
      <c r="J135" s="134"/>
    </row>
    <row r="136" spans="1:10" ht="26.1" customHeight="1">
      <c r="A136" s="135" t="s">
        <v>378</v>
      </c>
      <c r="B136" s="88" t="s">
        <v>379</v>
      </c>
      <c r="C136" s="88" t="s">
        <v>22</v>
      </c>
      <c r="D136" s="88" t="s">
        <v>380</v>
      </c>
      <c r="E136" s="87" t="s">
        <v>33</v>
      </c>
      <c r="F136" s="123">
        <v>339.13</v>
      </c>
      <c r="G136" s="85">
        <v>2.89</v>
      </c>
      <c r="H136" s="85">
        <v>3.52</v>
      </c>
      <c r="I136" s="85">
        <f t="shared" ref="I136:I137" si="4">TRUNC(H136*F136,2)</f>
        <v>1193.73</v>
      </c>
      <c r="J136" s="136"/>
    </row>
    <row r="137" spans="1:10" ht="24" customHeight="1" thickBot="1">
      <c r="A137" s="137" t="s">
        <v>381</v>
      </c>
      <c r="B137" s="84" t="s">
        <v>382</v>
      </c>
      <c r="C137" s="84" t="s">
        <v>59</v>
      </c>
      <c r="D137" s="84" t="s">
        <v>383</v>
      </c>
      <c r="E137" s="83" t="s">
        <v>33</v>
      </c>
      <c r="F137" s="123">
        <v>1041.01</v>
      </c>
      <c r="G137" s="82">
        <v>12.92</v>
      </c>
      <c r="H137" s="82">
        <v>15.77</v>
      </c>
      <c r="I137" s="82">
        <f t="shared" si="4"/>
        <v>16416.72</v>
      </c>
      <c r="J137" s="138"/>
    </row>
    <row r="138" spans="1:10">
      <c r="A138" s="81"/>
      <c r="B138" s="80"/>
      <c r="C138" s="80"/>
      <c r="D138" s="80"/>
      <c r="E138" s="80"/>
      <c r="F138" s="80"/>
      <c r="G138" s="80"/>
      <c r="H138" s="80"/>
      <c r="I138" s="80"/>
      <c r="J138" s="79"/>
    </row>
    <row r="139" spans="1:10" ht="14.25" customHeight="1">
      <c r="A139" s="351"/>
      <c r="B139" s="352"/>
      <c r="C139" s="352"/>
      <c r="D139" s="352"/>
      <c r="E139" s="352"/>
      <c r="F139" s="279"/>
      <c r="G139" s="273"/>
      <c r="H139" s="361"/>
      <c r="I139" s="273"/>
      <c r="J139" s="362"/>
    </row>
    <row r="140" spans="1:10">
      <c r="A140" s="351"/>
      <c r="B140" s="352"/>
      <c r="C140" s="352"/>
      <c r="D140" s="352"/>
      <c r="E140" s="352"/>
      <c r="F140" s="279"/>
      <c r="G140" s="273"/>
      <c r="H140" s="361"/>
      <c r="I140" s="273"/>
      <c r="J140" s="362"/>
    </row>
    <row r="141" spans="1:10" ht="15" thickBot="1">
      <c r="A141" s="353"/>
      <c r="B141" s="299"/>
      <c r="C141" s="299"/>
      <c r="D141" s="299"/>
      <c r="E141" s="299"/>
      <c r="F141" s="354" t="s">
        <v>384</v>
      </c>
      <c r="G141" s="355"/>
      <c r="H141" s="356">
        <f>I5+I8+I135+I100+I76+I70+I67+I61+I56+I42+I31+I21</f>
        <v>546223.24</v>
      </c>
      <c r="I141" s="355"/>
      <c r="J141" s="357"/>
    </row>
  </sheetData>
  <autoFilter ref="A5:J137" xr:uid="{91D6C85B-2806-4327-8718-7CED94D55C75}"/>
  <mergeCells count="14">
    <mergeCell ref="A139:E141"/>
    <mergeCell ref="E1:F1"/>
    <mergeCell ref="G1:H1"/>
    <mergeCell ref="I1:J1"/>
    <mergeCell ref="E2:F2"/>
    <mergeCell ref="G2:H2"/>
    <mergeCell ref="I2:J2"/>
    <mergeCell ref="F141:G141"/>
    <mergeCell ref="H141:J141"/>
    <mergeCell ref="A3:J3"/>
    <mergeCell ref="F139:G139"/>
    <mergeCell ref="H139:J139"/>
    <mergeCell ref="F140:G140"/>
    <mergeCell ref="H140:J140"/>
  </mergeCells>
  <pageMargins left="0.51181102362204722" right="0.51181102362204722" top="0.98425196850393704" bottom="0.98425196850393704" header="0.51181102362204722" footer="0.51181102362204722"/>
  <pageSetup paperSize="9" scale="75" fitToHeight="0" orientation="landscape" r:id="rId1"/>
  <headerFooter>
    <oddHeader>&amp;L &amp;C &amp;R</oddHeader>
    <oddFooter>&amp;L &amp;C &amp;R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86EF4-5A66-4014-87AA-C6DEF4614A38}">
  <sheetPr>
    <pageSetUpPr fitToPage="1"/>
  </sheetPr>
  <dimension ref="A1:L28"/>
  <sheetViews>
    <sheetView showWhiteSpace="0" workbookViewId="0">
      <selection activeCell="A3" sqref="A3:L3"/>
    </sheetView>
  </sheetViews>
  <sheetFormatPr defaultRowHeight="14.25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11" width="10" bestFit="1" customWidth="1"/>
    <col min="12" max="12" width="13.5" bestFit="1" customWidth="1"/>
  </cols>
  <sheetData>
    <row r="1" spans="1:12" ht="15">
      <c r="A1" s="6"/>
      <c r="B1" s="6"/>
      <c r="C1" s="6"/>
      <c r="D1" s="6" t="s">
        <v>0</v>
      </c>
      <c r="E1" s="6" t="s">
        <v>1</v>
      </c>
      <c r="F1" s="278" t="s">
        <v>2</v>
      </c>
      <c r="G1" s="278"/>
      <c r="H1" s="278"/>
      <c r="I1" s="278" t="s">
        <v>3</v>
      </c>
      <c r="J1" s="278"/>
      <c r="K1" s="278"/>
      <c r="L1" s="278"/>
    </row>
    <row r="2" spans="1:12" ht="80.099999999999994" customHeight="1">
      <c r="A2" s="5"/>
      <c r="B2" s="5"/>
      <c r="C2" s="5"/>
      <c r="D2" s="5" t="s">
        <v>506</v>
      </c>
      <c r="E2" s="5" t="s">
        <v>580</v>
      </c>
      <c r="F2" s="279" t="s">
        <v>505</v>
      </c>
      <c r="G2" s="279"/>
      <c r="H2" s="279"/>
      <c r="I2" s="279" t="s">
        <v>504</v>
      </c>
      <c r="J2" s="279"/>
      <c r="K2" s="279"/>
      <c r="L2" s="279"/>
    </row>
    <row r="3" spans="1:12" ht="15">
      <c r="A3" s="280" t="s">
        <v>509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</row>
    <row r="4" spans="1:12" ht="24" customHeight="1">
      <c r="A4" s="4" t="s">
        <v>418</v>
      </c>
      <c r="B4" s="276" t="s">
        <v>417</v>
      </c>
      <c r="C4" s="276"/>
      <c r="D4" s="276"/>
      <c r="E4" s="276"/>
      <c r="F4" s="276"/>
      <c r="G4" s="276"/>
      <c r="H4" s="276"/>
      <c r="I4" s="276"/>
      <c r="J4" s="276"/>
      <c r="K4" s="276"/>
      <c r="L4" s="275"/>
    </row>
    <row r="5" spans="1:12" ht="24" customHeight="1">
      <c r="A5" s="3">
        <v>1</v>
      </c>
      <c r="B5" s="274" t="s">
        <v>416</v>
      </c>
      <c r="C5" s="274"/>
      <c r="D5" s="274"/>
      <c r="E5" s="274"/>
      <c r="F5" s="274"/>
      <c r="G5" s="274"/>
      <c r="H5" s="274"/>
      <c r="I5" s="274"/>
      <c r="J5" s="274"/>
      <c r="K5" s="274"/>
      <c r="L5" s="2" t="s">
        <v>394</v>
      </c>
    </row>
    <row r="6" spans="1:12">
      <c r="A6" s="3"/>
      <c r="B6" s="273" t="s">
        <v>389</v>
      </c>
      <c r="C6" s="274"/>
      <c r="D6" s="274"/>
      <c r="E6" s="274"/>
      <c r="F6" s="274"/>
      <c r="G6" s="274"/>
      <c r="H6" s="274"/>
      <c r="I6" s="274"/>
      <c r="J6" s="274"/>
      <c r="K6" s="274"/>
      <c r="L6" s="1" t="s">
        <v>394</v>
      </c>
    </row>
    <row r="7" spans="1:12" ht="24" customHeight="1">
      <c r="A7" s="4" t="s">
        <v>415</v>
      </c>
      <c r="B7" s="276" t="s">
        <v>414</v>
      </c>
      <c r="C7" s="276"/>
      <c r="D7" s="276"/>
      <c r="E7" s="276"/>
      <c r="F7" s="276"/>
      <c r="G7" s="276"/>
      <c r="H7" s="276"/>
      <c r="I7" s="276"/>
      <c r="J7" s="276"/>
      <c r="K7" s="276"/>
      <c r="L7" s="275"/>
    </row>
    <row r="8" spans="1:12" ht="24" customHeight="1">
      <c r="A8" s="3">
        <v>1</v>
      </c>
      <c r="B8" s="274" t="s">
        <v>413</v>
      </c>
      <c r="C8" s="274"/>
      <c r="D8" s="274"/>
      <c r="E8" s="274"/>
      <c r="F8" s="274"/>
      <c r="G8" s="274"/>
      <c r="H8" s="274"/>
      <c r="I8" s="274"/>
      <c r="J8" s="274"/>
      <c r="K8" s="274"/>
      <c r="L8" s="2" t="s">
        <v>412</v>
      </c>
    </row>
    <row r="9" spans="1:12">
      <c r="A9" s="3"/>
      <c r="B9" s="273" t="s">
        <v>389</v>
      </c>
      <c r="C9" s="274"/>
      <c r="D9" s="274"/>
      <c r="E9" s="274"/>
      <c r="F9" s="274"/>
      <c r="G9" s="274"/>
      <c r="H9" s="274"/>
      <c r="I9" s="274"/>
      <c r="J9" s="274"/>
      <c r="K9" s="274"/>
      <c r="L9" s="1" t="s">
        <v>412</v>
      </c>
    </row>
    <row r="10" spans="1:12" ht="24" customHeight="1">
      <c r="A10" s="4" t="s">
        <v>411</v>
      </c>
      <c r="B10" s="276" t="s">
        <v>410</v>
      </c>
      <c r="C10" s="276"/>
      <c r="D10" s="276"/>
      <c r="E10" s="276"/>
      <c r="F10" s="276"/>
      <c r="G10" s="276"/>
      <c r="H10" s="276"/>
      <c r="I10" s="276"/>
      <c r="J10" s="276"/>
      <c r="K10" s="276"/>
      <c r="L10" s="275"/>
    </row>
    <row r="11" spans="1:12" ht="24" customHeight="1">
      <c r="A11" s="3">
        <v>1</v>
      </c>
      <c r="B11" s="274" t="s">
        <v>409</v>
      </c>
      <c r="C11" s="274"/>
      <c r="D11" s="274"/>
      <c r="E11" s="274"/>
      <c r="F11" s="274"/>
      <c r="G11" s="274"/>
      <c r="H11" s="274"/>
      <c r="I11" s="274"/>
      <c r="J11" s="274"/>
      <c r="K11" s="274"/>
      <c r="L11" s="2" t="s">
        <v>408</v>
      </c>
    </row>
    <row r="12" spans="1:12">
      <c r="A12" s="3"/>
      <c r="B12" s="273" t="s">
        <v>389</v>
      </c>
      <c r="C12" s="274"/>
      <c r="D12" s="274"/>
      <c r="E12" s="274"/>
      <c r="F12" s="274"/>
      <c r="G12" s="274"/>
      <c r="H12" s="274"/>
      <c r="I12" s="274"/>
      <c r="J12" s="274"/>
      <c r="K12" s="274"/>
      <c r="L12" s="1" t="s">
        <v>408</v>
      </c>
    </row>
    <row r="13" spans="1:12" ht="24" customHeight="1">
      <c r="A13" s="4" t="s">
        <v>407</v>
      </c>
      <c r="B13" s="276" t="s">
        <v>406</v>
      </c>
      <c r="C13" s="276"/>
      <c r="D13" s="276"/>
      <c r="E13" s="276"/>
      <c r="F13" s="276"/>
      <c r="G13" s="276"/>
      <c r="H13" s="276"/>
      <c r="I13" s="276"/>
      <c r="J13" s="276"/>
      <c r="K13" s="276"/>
      <c r="L13" s="275"/>
    </row>
    <row r="14" spans="1:12" ht="24" customHeight="1">
      <c r="A14" s="3">
        <v>1</v>
      </c>
      <c r="B14" s="274" t="s">
        <v>405</v>
      </c>
      <c r="C14" s="274"/>
      <c r="D14" s="274"/>
      <c r="E14" s="274"/>
      <c r="F14" s="274"/>
      <c r="G14" s="274"/>
      <c r="H14" s="274"/>
      <c r="I14" s="274"/>
      <c r="J14" s="274"/>
      <c r="K14" s="274"/>
      <c r="L14" s="2" t="s">
        <v>404</v>
      </c>
    </row>
    <row r="15" spans="1:12">
      <c r="A15" s="3"/>
      <c r="B15" s="273" t="s">
        <v>389</v>
      </c>
      <c r="C15" s="274"/>
      <c r="D15" s="274"/>
      <c r="E15" s="274"/>
      <c r="F15" s="274"/>
      <c r="G15" s="274"/>
      <c r="H15" s="274"/>
      <c r="I15" s="274"/>
      <c r="J15" s="274"/>
      <c r="K15" s="274"/>
      <c r="L15" s="1" t="s">
        <v>404</v>
      </c>
    </row>
    <row r="16" spans="1:12" ht="24" customHeight="1">
      <c r="A16" s="4" t="s">
        <v>403</v>
      </c>
      <c r="B16" s="276" t="s">
        <v>402</v>
      </c>
      <c r="C16" s="276"/>
      <c r="D16" s="276"/>
      <c r="E16" s="276"/>
      <c r="F16" s="276"/>
      <c r="G16" s="276"/>
      <c r="H16" s="276"/>
      <c r="I16" s="276"/>
      <c r="J16" s="276"/>
      <c r="K16" s="276"/>
      <c r="L16" s="275"/>
    </row>
    <row r="17" spans="1:12" ht="24" customHeight="1">
      <c r="A17" s="3">
        <v>1</v>
      </c>
      <c r="B17" s="274" t="s">
        <v>401</v>
      </c>
      <c r="C17" s="274"/>
      <c r="D17" s="274"/>
      <c r="E17" s="274"/>
      <c r="F17" s="274"/>
      <c r="G17" s="274"/>
      <c r="H17" s="274"/>
      <c r="I17" s="274"/>
      <c r="J17" s="274"/>
      <c r="K17" s="274"/>
      <c r="L17" s="2" t="s">
        <v>400</v>
      </c>
    </row>
    <row r="18" spans="1:12">
      <c r="A18" s="3"/>
      <c r="B18" s="273" t="s">
        <v>389</v>
      </c>
      <c r="C18" s="274"/>
      <c r="D18" s="274"/>
      <c r="E18" s="274"/>
      <c r="F18" s="274"/>
      <c r="G18" s="274"/>
      <c r="H18" s="274"/>
      <c r="I18" s="274"/>
      <c r="J18" s="274"/>
      <c r="K18" s="274"/>
      <c r="L18" s="1" t="s">
        <v>400</v>
      </c>
    </row>
    <row r="19" spans="1:12" ht="26.1" customHeight="1">
      <c r="A19" s="4" t="s">
        <v>399</v>
      </c>
      <c r="B19" s="276" t="s">
        <v>398</v>
      </c>
      <c r="C19" s="276"/>
      <c r="D19" s="276"/>
      <c r="E19" s="276"/>
      <c r="F19" s="276"/>
      <c r="G19" s="276"/>
      <c r="H19" s="276"/>
      <c r="I19" s="276"/>
      <c r="J19" s="276"/>
      <c r="K19" s="276"/>
      <c r="L19" s="275"/>
    </row>
    <row r="20" spans="1:12" ht="24" customHeight="1">
      <c r="A20" s="3">
        <v>1</v>
      </c>
      <c r="B20" s="274" t="s">
        <v>397</v>
      </c>
      <c r="C20" s="274"/>
      <c r="D20" s="274"/>
      <c r="E20" s="274"/>
      <c r="F20" s="274"/>
      <c r="G20" s="274"/>
      <c r="H20" s="274"/>
      <c r="I20" s="274"/>
      <c r="J20" s="274"/>
      <c r="K20" s="274"/>
      <c r="L20" s="2" t="s">
        <v>396</v>
      </c>
    </row>
    <row r="21" spans="1:12" ht="24" customHeight="1">
      <c r="A21" s="3">
        <v>2</v>
      </c>
      <c r="B21" s="274" t="s">
        <v>395</v>
      </c>
      <c r="C21" s="274"/>
      <c r="D21" s="274"/>
      <c r="E21" s="274"/>
      <c r="F21" s="274"/>
      <c r="G21" s="274"/>
      <c r="H21" s="274"/>
      <c r="I21" s="274"/>
      <c r="J21" s="274"/>
      <c r="K21" s="274"/>
      <c r="L21" s="2" t="s">
        <v>394</v>
      </c>
    </row>
    <row r="22" spans="1:12" ht="24" customHeight="1">
      <c r="A22" s="3">
        <v>3</v>
      </c>
      <c r="B22" s="274" t="s">
        <v>393</v>
      </c>
      <c r="C22" s="274"/>
      <c r="D22" s="274"/>
      <c r="E22" s="274"/>
      <c r="F22" s="274"/>
      <c r="G22" s="274"/>
      <c r="H22" s="274"/>
      <c r="I22" s="274"/>
      <c r="J22" s="274"/>
      <c r="K22" s="274"/>
      <c r="L22" s="2" t="s">
        <v>392</v>
      </c>
    </row>
    <row r="23" spans="1:12" ht="24" customHeight="1">
      <c r="A23" s="3">
        <v>4</v>
      </c>
      <c r="B23" s="274" t="s">
        <v>391</v>
      </c>
      <c r="C23" s="274"/>
      <c r="D23" s="274"/>
      <c r="E23" s="274"/>
      <c r="F23" s="274"/>
      <c r="G23" s="274"/>
      <c r="H23" s="274"/>
      <c r="I23" s="274"/>
      <c r="J23" s="274"/>
      <c r="K23" s="274"/>
      <c r="L23" s="2" t="s">
        <v>508</v>
      </c>
    </row>
    <row r="24" spans="1:12">
      <c r="A24" s="3"/>
      <c r="B24" s="273" t="s">
        <v>389</v>
      </c>
      <c r="C24" s="274"/>
      <c r="D24" s="274"/>
      <c r="E24" s="274"/>
      <c r="F24" s="274"/>
      <c r="G24" s="274"/>
      <c r="H24" s="274"/>
      <c r="I24" s="274"/>
      <c r="J24" s="274"/>
      <c r="K24" s="274"/>
      <c r="L24" s="1" t="s">
        <v>507</v>
      </c>
    </row>
    <row r="25" spans="1:12" ht="24" customHeight="1">
      <c r="A25" s="274"/>
      <c r="B25" s="274"/>
      <c r="C25" s="274"/>
      <c r="D25" s="274"/>
      <c r="E25" s="274"/>
      <c r="F25" s="274"/>
      <c r="G25" s="274"/>
      <c r="H25" s="274"/>
      <c r="I25" s="274"/>
      <c r="J25" s="274"/>
      <c r="K25" s="274"/>
      <c r="L25" s="275"/>
    </row>
    <row r="26" spans="1:12" ht="24" customHeight="1">
      <c r="A26" s="276" t="s">
        <v>387</v>
      </c>
      <c r="B26" s="276"/>
      <c r="C26" s="276"/>
      <c r="D26" s="276"/>
      <c r="E26" s="276"/>
      <c r="F26" s="276"/>
      <c r="G26" s="276"/>
      <c r="H26" s="276"/>
      <c r="I26" s="277" t="s">
        <v>386</v>
      </c>
      <c r="J26" s="276"/>
      <c r="K26" s="276"/>
      <c r="L26" s="275"/>
    </row>
    <row r="27" spans="1:12" ht="24" customHeight="1">
      <c r="A27" s="274"/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5"/>
    </row>
    <row r="28" spans="1:12" ht="24" customHeight="1">
      <c r="A28" s="272" t="s">
        <v>385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1" t="s">
        <v>505</v>
      </c>
    </row>
  </sheetData>
  <mergeCells count="31">
    <mergeCell ref="A28:K28"/>
    <mergeCell ref="B24:K24"/>
    <mergeCell ref="A25:L25"/>
    <mergeCell ref="A26:H26"/>
    <mergeCell ref="I26:L26"/>
    <mergeCell ref="A27:L27"/>
    <mergeCell ref="B14:K14"/>
    <mergeCell ref="B15:K15"/>
    <mergeCell ref="B16:L16"/>
    <mergeCell ref="B17:K17"/>
    <mergeCell ref="B18:K18"/>
    <mergeCell ref="B19:L19"/>
    <mergeCell ref="B20:K20"/>
    <mergeCell ref="B21:K21"/>
    <mergeCell ref="B22:K22"/>
    <mergeCell ref="B23:K23"/>
    <mergeCell ref="B4:L4"/>
    <mergeCell ref="B5:K5"/>
    <mergeCell ref="B6:K6"/>
    <mergeCell ref="B7:L7"/>
    <mergeCell ref="B8:K8"/>
    <mergeCell ref="B9:K9"/>
    <mergeCell ref="B10:L10"/>
    <mergeCell ref="B11:K11"/>
    <mergeCell ref="B12:K12"/>
    <mergeCell ref="B13:L13"/>
    <mergeCell ref="F1:H1"/>
    <mergeCell ref="I1:L1"/>
    <mergeCell ref="F2:H2"/>
    <mergeCell ref="I2:L2"/>
    <mergeCell ref="A3:L3"/>
  </mergeCells>
  <pageMargins left="0.51181102362204722" right="0.51181102362204722" top="0.39370078740157483" bottom="0.98425196850393704" header="0.51181102362204722" footer="0.51181102362204722"/>
  <pageSetup paperSize="9" scale="74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9</vt:i4>
      </vt:variant>
    </vt:vector>
  </HeadingPairs>
  <TitlesOfParts>
    <vt:vector size="17" baseType="lpstr">
      <vt:lpstr>RESUMO PROPOSTA MAIS VANTAJOSA</vt:lpstr>
      <vt:lpstr>Orçamento NÃO DESONERADO (2)</vt:lpstr>
      <vt:lpstr>BDI N DES</vt:lpstr>
      <vt:lpstr>CPUs (2)</vt:lpstr>
      <vt:lpstr>MEMÓRIA DE CÁLCULO</vt:lpstr>
      <vt:lpstr>CRONOGRAMA Ñ DES.</vt:lpstr>
      <vt:lpstr>Orçamento Sintético DESONERADO</vt:lpstr>
      <vt:lpstr>BDI DESONERADO</vt:lpstr>
      <vt:lpstr>'CRONOGRAMA Ñ DES.'!Area_de_impressao</vt:lpstr>
      <vt:lpstr>'MEMÓRIA DE CÁLCULO'!Area_de_impressao</vt:lpstr>
      <vt:lpstr>'Orçamento NÃO DESONERADO (2)'!Area_de_impressao</vt:lpstr>
      <vt:lpstr>'RESUMO PROPOSTA MAIS VANTAJOSA'!Area_de_impressao</vt:lpstr>
      <vt:lpstr>'CPUs (2)'!Titulos_de_impressao</vt:lpstr>
      <vt:lpstr>'CRONOGRAMA Ñ DES.'!Titulos_de_impressao</vt:lpstr>
      <vt:lpstr>'MEMÓRIA DE CÁLCULO'!Titulos_de_impressao</vt:lpstr>
      <vt:lpstr>'Orçamento NÃO DESONERADO (2)'!Titulos_de_impressao</vt:lpstr>
      <vt:lpstr>'Orçamento Sintético DESONERADO'!Titulos_de_impressao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ramon andrade</cp:lastModifiedBy>
  <cp:revision>0</cp:revision>
  <cp:lastPrinted>2026-08-28T13:21:59Z</cp:lastPrinted>
  <dcterms:created xsi:type="dcterms:W3CDTF">2026-05-28T13:44:39Z</dcterms:created>
  <dcterms:modified xsi:type="dcterms:W3CDTF">2026-09-03T13:08:30Z</dcterms:modified>
</cp:coreProperties>
</file>