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 codeName="EstaPastaDeTrabalho" defaultThemeVersion="124226"/>
  <bookViews>
    <workbookView xWindow="-105" yWindow="-105" windowWidth="20730" windowHeight="11760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ORÇAMENTO!$A$11:$I$108</definedName>
    <definedName name="_xlnm.Print_Area" localSheetId="1">CRONOGRAMA!$B$1:$H$49</definedName>
    <definedName name="_xlnm.Print_Area" localSheetId="0">ORÇAMENTO!$A$1:$I$110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40" i="21"/>
  <c r="J37"/>
  <c r="N109"/>
  <c r="O109" s="1"/>
  <c r="M102"/>
  <c r="M100"/>
  <c r="M97"/>
  <c r="M91"/>
  <c r="M86"/>
  <c r="M79"/>
  <c r="M77"/>
  <c r="M75"/>
  <c r="M70"/>
  <c r="M67"/>
  <c r="M66"/>
  <c r="M63"/>
  <c r="M62"/>
  <c r="M60"/>
  <c r="M57"/>
  <c r="M51"/>
  <c r="M47"/>
  <c r="M39"/>
  <c r="M35"/>
  <c r="M26"/>
  <c r="M25"/>
  <c r="M14"/>
  <c r="H67"/>
  <c r="I67" s="1"/>
  <c r="N67" s="1"/>
  <c r="O67" s="1"/>
  <c r="M5"/>
  <c r="H56" l="1"/>
  <c r="I56" s="1"/>
  <c r="N56" s="1"/>
  <c r="O56" s="1"/>
  <c r="H87"/>
  <c r="I87" s="1"/>
  <c r="N87" s="1"/>
  <c r="O87" s="1"/>
  <c r="H98"/>
  <c r="I98" s="1"/>
  <c r="N98" s="1"/>
  <c r="O98" s="1"/>
  <c r="H33"/>
  <c r="I33" s="1"/>
  <c r="N33" s="1"/>
  <c r="O33" s="1"/>
  <c r="H29"/>
  <c r="I29" s="1"/>
  <c r="H99"/>
  <c r="H66"/>
  <c r="I66" s="1"/>
  <c r="N66" s="1"/>
  <c r="O66" s="1"/>
  <c r="H38"/>
  <c r="I38" s="1"/>
  <c r="N38" s="1"/>
  <c r="O38" s="1"/>
  <c r="H45"/>
  <c r="I45" s="1"/>
  <c r="N45" s="1"/>
  <c r="O45" s="1"/>
  <c r="H27"/>
  <c r="I27" s="1"/>
  <c r="N27" s="1"/>
  <c r="O27" s="1"/>
  <c r="H95"/>
  <c r="H22"/>
  <c r="I22" s="1"/>
  <c r="H75"/>
  <c r="I75" s="1"/>
  <c r="N75" s="1"/>
  <c r="O75" s="1"/>
  <c r="H34"/>
  <c r="I34" s="1"/>
  <c r="N34" s="1"/>
  <c r="O34" s="1"/>
  <c r="H23"/>
  <c r="I23" s="1"/>
  <c r="N23" s="1"/>
  <c r="O23" s="1"/>
  <c r="H83"/>
  <c r="I83" s="1"/>
  <c r="H30"/>
  <c r="I30" s="1"/>
  <c r="N30" s="1"/>
  <c r="O30" s="1"/>
  <c r="H76"/>
  <c r="I76" s="1"/>
  <c r="N76" s="1"/>
  <c r="O76" s="1"/>
  <c r="H100"/>
  <c r="I100" s="1"/>
  <c r="N100" s="1"/>
  <c r="O100" s="1"/>
  <c r="H69"/>
  <c r="I69" s="1"/>
  <c r="N69" s="1"/>
  <c r="O69" s="1"/>
  <c r="H91"/>
  <c r="I91" s="1"/>
  <c r="N91" s="1"/>
  <c r="O91" s="1"/>
  <c r="H16"/>
  <c r="I16" s="1"/>
  <c r="N16" s="1"/>
  <c r="O16" s="1"/>
  <c r="H40"/>
  <c r="H70"/>
  <c r="I70" s="1"/>
  <c r="N70" s="1"/>
  <c r="O70" s="1"/>
  <c r="H101"/>
  <c r="I101" s="1"/>
  <c r="N101" s="1"/>
  <c r="O101" s="1"/>
  <c r="H96"/>
  <c r="I96" s="1"/>
  <c r="N96" s="1"/>
  <c r="O96" s="1"/>
  <c r="H46"/>
  <c r="I46" s="1"/>
  <c r="N46" s="1"/>
  <c r="O46" s="1"/>
  <c r="H92"/>
  <c r="I92" s="1"/>
  <c r="N92" s="1"/>
  <c r="O92" s="1"/>
  <c r="H37"/>
  <c r="I37" s="1"/>
  <c r="N37" s="1"/>
  <c r="O37" s="1"/>
  <c r="H60"/>
  <c r="I60" s="1"/>
  <c r="N60" s="1"/>
  <c r="O60" s="1"/>
  <c r="H50"/>
  <c r="I50" s="1"/>
  <c r="N50" s="1"/>
  <c r="O50" s="1"/>
  <c r="H19"/>
  <c r="I19" s="1"/>
  <c r="H32"/>
  <c r="I32" s="1"/>
  <c r="N32" s="1"/>
  <c r="O32" s="1"/>
  <c r="M29"/>
  <c r="M101"/>
  <c r="M69"/>
  <c r="H51"/>
  <c r="I51" s="1"/>
  <c r="N51" s="1"/>
  <c r="O51" s="1"/>
  <c r="H57"/>
  <c r="I57" s="1"/>
  <c r="N57" s="1"/>
  <c r="O57" s="1"/>
  <c r="H62"/>
  <c r="I62" s="1"/>
  <c r="N62" s="1"/>
  <c r="O62" s="1"/>
  <c r="H88"/>
  <c r="I88" s="1"/>
  <c r="N88" s="1"/>
  <c r="O88" s="1"/>
  <c r="H24"/>
  <c r="I24" s="1"/>
  <c r="N24" s="1"/>
  <c r="O24" s="1"/>
  <c r="H97"/>
  <c r="I97" s="1"/>
  <c r="N97" s="1"/>
  <c r="O97" s="1"/>
  <c r="M76"/>
  <c r="M33"/>
  <c r="H102"/>
  <c r="I102" s="1"/>
  <c r="N102" s="1"/>
  <c r="O102" s="1"/>
  <c r="H77"/>
  <c r="I77" s="1"/>
  <c r="N77" s="1"/>
  <c r="O77" s="1"/>
  <c r="H89"/>
  <c r="I89" s="1"/>
  <c r="N89" s="1"/>
  <c r="O89" s="1"/>
  <c r="H47"/>
  <c r="I47" s="1"/>
  <c r="N47" s="1"/>
  <c r="O47" s="1"/>
  <c r="H52"/>
  <c r="I52" s="1"/>
  <c r="N52" s="1"/>
  <c r="O52" s="1"/>
  <c r="H90"/>
  <c r="I90" s="1"/>
  <c r="N90" s="1"/>
  <c r="O90" s="1"/>
  <c r="H78"/>
  <c r="I78" s="1"/>
  <c r="N78" s="1"/>
  <c r="O78" s="1"/>
  <c r="H20"/>
  <c r="I20" s="1"/>
  <c r="N20" s="1"/>
  <c r="O20" s="1"/>
  <c r="M23"/>
  <c r="M30"/>
  <c r="M83"/>
  <c r="M98"/>
  <c r="I9"/>
  <c r="M34"/>
  <c r="H85"/>
  <c r="I85" s="1"/>
  <c r="N85" s="1"/>
  <c r="O85" s="1"/>
  <c r="H14"/>
  <c r="I14" s="1"/>
  <c r="H59"/>
  <c r="I59" s="1"/>
  <c r="N59" s="1"/>
  <c r="O59" s="1"/>
  <c r="H73"/>
  <c r="I73" s="1"/>
  <c r="N73" s="1"/>
  <c r="O73" s="1"/>
  <c r="H63"/>
  <c r="I63" s="1"/>
  <c r="N63" s="1"/>
  <c r="O63" s="1"/>
  <c r="H53"/>
  <c r="I53" s="1"/>
  <c r="N53" s="1"/>
  <c r="O53" s="1"/>
  <c r="H26"/>
  <c r="I26" s="1"/>
  <c r="N26" s="1"/>
  <c r="O26" s="1"/>
  <c r="H31"/>
  <c r="I31" s="1"/>
  <c r="N31" s="1"/>
  <c r="O31" s="1"/>
  <c r="H68"/>
  <c r="I68" s="1"/>
  <c r="N68" s="1"/>
  <c r="O68" s="1"/>
  <c r="H72"/>
  <c r="I72" s="1"/>
  <c r="N72" s="1"/>
  <c r="O72" s="1"/>
  <c r="H84"/>
  <c r="I84" s="1"/>
  <c r="N84" s="1"/>
  <c r="O84" s="1"/>
  <c r="H55"/>
  <c r="I55" s="1"/>
  <c r="M38"/>
  <c r="M53"/>
  <c r="M22"/>
  <c r="M89"/>
  <c r="M41"/>
  <c r="M46"/>
  <c r="M50"/>
  <c r="M52"/>
  <c r="M74"/>
  <c r="M20"/>
  <c r="M61"/>
  <c r="M68"/>
  <c r="M55"/>
  <c r="M96"/>
  <c r="M59"/>
  <c r="M15"/>
  <c r="H25"/>
  <c r="I25" s="1"/>
  <c r="N25" s="1"/>
  <c r="O25" s="1"/>
  <c r="M16"/>
  <c r="P30"/>
  <c r="H41"/>
  <c r="I41" s="1"/>
  <c r="N41" s="1"/>
  <c r="O41" s="1"/>
  <c r="M95"/>
  <c r="M73"/>
  <c r="M78"/>
  <c r="H35"/>
  <c r="I35" s="1"/>
  <c r="N35" s="1"/>
  <c r="O35" s="1"/>
  <c r="M24"/>
  <c r="M85"/>
  <c r="M45"/>
  <c r="M19"/>
  <c r="H61"/>
  <c r="I61" s="1"/>
  <c r="N61" s="1"/>
  <c r="O61" s="1"/>
  <c r="H39"/>
  <c r="I39" s="1"/>
  <c r="N39" s="1"/>
  <c r="O39" s="1"/>
  <c r="M37"/>
  <c r="I99"/>
  <c r="N99" s="1"/>
  <c r="O99" s="1"/>
  <c r="M84"/>
  <c r="M99"/>
  <c r="M88"/>
  <c r="M32"/>
  <c r="M72"/>
  <c r="M40"/>
  <c r="H79"/>
  <c r="I79" s="1"/>
  <c r="N79" s="1"/>
  <c r="O79" s="1"/>
  <c r="H94"/>
  <c r="M87"/>
  <c r="M56"/>
  <c r="M31"/>
  <c r="M94"/>
  <c r="M90"/>
  <c r="M27"/>
  <c r="H74"/>
  <c r="I74" s="1"/>
  <c r="N74" s="1"/>
  <c r="O74" s="1"/>
  <c r="H86"/>
  <c r="I86" s="1"/>
  <c r="N86" s="1"/>
  <c r="O86" s="1"/>
  <c r="H15"/>
  <c r="I15" s="1"/>
  <c r="N15" s="1"/>
  <c r="O15" s="1"/>
  <c r="D34" i="8"/>
  <c r="H34" s="1"/>
  <c r="D31"/>
  <c r="H31" s="1"/>
  <c r="D13"/>
  <c r="H13" s="1"/>
  <c r="G31" l="1"/>
  <c r="M18" i="21"/>
  <c r="I18"/>
  <c r="N18" s="1"/>
  <c r="O18" s="1"/>
  <c r="N19"/>
  <c r="O19" s="1"/>
  <c r="I21"/>
  <c r="N21" s="1"/>
  <c r="O21" s="1"/>
  <c r="N22"/>
  <c r="O22" s="1"/>
  <c r="I94"/>
  <c r="I95"/>
  <c r="N95" s="1"/>
  <c r="O95" s="1"/>
  <c r="N55"/>
  <c r="O55" s="1"/>
  <c r="N14"/>
  <c r="O14" s="1"/>
  <c r="I28"/>
  <c r="N28" s="1"/>
  <c r="O28" s="1"/>
  <c r="N29"/>
  <c r="O29" s="1"/>
  <c r="I40"/>
  <c r="N40" s="1"/>
  <c r="O40" s="1"/>
  <c r="I82"/>
  <c r="N82" s="1"/>
  <c r="O82" s="1"/>
  <c r="N83"/>
  <c r="O83" s="1"/>
  <c r="M92"/>
  <c r="I36" l="1"/>
  <c r="N36" s="1"/>
  <c r="O36" s="1"/>
  <c r="I93"/>
  <c r="N93" s="1"/>
  <c r="O93" s="1"/>
  <c r="N94"/>
  <c r="O94" s="1"/>
  <c r="M43" l="1"/>
  <c r="H43"/>
  <c r="I43" s="1"/>
  <c r="H44"/>
  <c r="I44" s="1"/>
  <c r="N44" s="1"/>
  <c r="O44" s="1"/>
  <c r="M44"/>
  <c r="N43" l="1"/>
  <c r="O43" s="1"/>
  <c r="M81" l="1"/>
  <c r="H81"/>
  <c r="I81" s="1"/>
  <c r="N81" s="1"/>
  <c r="O81" s="1"/>
  <c r="M80" l="1"/>
  <c r="H80"/>
  <c r="I80" s="1"/>
  <c r="N80" s="1"/>
  <c r="O80" s="1"/>
  <c r="M108" l="1"/>
  <c r="H108"/>
  <c r="I108" s="1"/>
  <c r="M105"/>
  <c r="H105"/>
  <c r="I105" s="1"/>
  <c r="N105" s="1"/>
  <c r="O105" s="1"/>
  <c r="M106" l="1"/>
  <c r="H106"/>
  <c r="I106" s="1"/>
  <c r="N106" s="1"/>
  <c r="O106" s="1"/>
  <c r="M107"/>
  <c r="H107"/>
  <c r="I107" s="1"/>
  <c r="N107" s="1"/>
  <c r="O107" s="1"/>
  <c r="N108"/>
  <c r="O108" s="1"/>
  <c r="H71" l="1"/>
  <c r="I71" s="1"/>
  <c r="N71" s="1"/>
  <c r="O71" s="1"/>
  <c r="M71"/>
  <c r="M64" l="1"/>
  <c r="H64"/>
  <c r="I64" s="1"/>
  <c r="N64" s="1"/>
  <c r="O64" s="1"/>
  <c r="H49" l="1"/>
  <c r="I49" s="1"/>
  <c r="N49" s="1"/>
  <c r="O49" s="1"/>
  <c r="M49"/>
  <c r="I38" i="8" l="1"/>
  <c r="I26"/>
  <c r="H65" i="21" l="1"/>
  <c r="I65" s="1"/>
  <c r="N65" s="1"/>
  <c r="O65" s="1"/>
  <c r="M65"/>
  <c r="M104" l="1"/>
  <c r="H104"/>
  <c r="I104" s="1"/>
  <c r="M48"/>
  <c r="H48"/>
  <c r="I48" s="1"/>
  <c r="M58" l="1"/>
  <c r="H58"/>
  <c r="I58" s="1"/>
  <c r="I103"/>
  <c r="N104"/>
  <c r="O104" s="1"/>
  <c r="N48"/>
  <c r="O48" s="1"/>
  <c r="I42"/>
  <c r="N42" s="1"/>
  <c r="O42" s="1"/>
  <c r="N103" l="1"/>
  <c r="O103" s="1"/>
  <c r="N58"/>
  <c r="O58" s="1"/>
  <c r="I54"/>
  <c r="N54" s="1"/>
  <c r="O54" s="1"/>
  <c r="M17" l="1"/>
  <c r="H17"/>
  <c r="I17" s="1"/>
  <c r="N17" l="1"/>
  <c r="O17" s="1"/>
  <c r="I13"/>
  <c r="I110" s="1"/>
  <c r="I112"/>
  <c r="I114" s="1"/>
  <c r="I35" i="8" l="1"/>
  <c r="I32"/>
  <c r="I29" l="1"/>
  <c r="I23"/>
  <c r="I20"/>
  <c r="I11" l="1"/>
  <c r="I14"/>
  <c r="I17"/>
  <c r="J49" l="1"/>
  <c r="J51" s="1"/>
  <c r="D10" l="1"/>
  <c r="E10" s="1"/>
  <c r="I10" s="1"/>
  <c r="D16"/>
  <c r="D25"/>
  <c r="D37"/>
  <c r="H37" s="1"/>
  <c r="D22"/>
  <c r="D28"/>
  <c r="F22" l="1"/>
  <c r="G22"/>
  <c r="G25"/>
  <c r="F25"/>
  <c r="H28"/>
  <c r="H43" s="1"/>
  <c r="G28"/>
  <c r="I37"/>
  <c r="I34"/>
  <c r="I25" l="1"/>
  <c r="I22"/>
  <c r="I31"/>
  <c r="I28"/>
  <c r="D19" l="1"/>
  <c r="E16"/>
  <c r="E19" l="1"/>
  <c r="F19"/>
  <c r="I16"/>
  <c r="I19" l="1"/>
  <c r="G13"/>
  <c r="G43" s="1"/>
  <c r="F13"/>
  <c r="F43" s="1"/>
  <c r="E13"/>
  <c r="E43" s="1"/>
  <c r="D40"/>
  <c r="G44" l="1"/>
  <c r="I13"/>
  <c r="F44"/>
  <c r="H44"/>
  <c r="E49"/>
  <c r="K49" s="1"/>
  <c r="E46" l="1"/>
  <c r="I43"/>
  <c r="E44"/>
  <c r="I44" s="1"/>
  <c r="E47" l="1"/>
  <c r="F46"/>
  <c r="G46" l="1"/>
  <c r="F47"/>
  <c r="G47" l="1"/>
  <c r="H46"/>
  <c r="H47" l="1"/>
</calcChain>
</file>

<file path=xl/sharedStrings.xml><?xml version="1.0" encoding="utf-8"?>
<sst xmlns="http://schemas.openxmlformats.org/spreadsheetml/2006/main" count="430" uniqueCount="250">
  <si>
    <t>ITEM</t>
  </si>
  <si>
    <t>DESCRIÇÃO</t>
  </si>
  <si>
    <t>UN.</t>
  </si>
  <si>
    <t>TOTAL</t>
  </si>
  <si>
    <t>1.0</t>
  </si>
  <si>
    <t>1.1</t>
  </si>
  <si>
    <t>m²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</si>
  <si>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</si>
  <si>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</si>
  <si>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</si>
  <si>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</si>
  <si>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</si>
  <si>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</si>
  <si>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</si>
  <si>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</si>
  <si>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</si>
  <si>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</si>
  <si>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</si>
  <si>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BDI c/ CPRB</t>
  </si>
  <si>
    <t>VALOR TOTAL</t>
  </si>
  <si>
    <t>CRONOGRAMA FÍSICO-FINANCEIRO</t>
  </si>
  <si>
    <t>TABELA</t>
  </si>
  <si>
    <t>VALOR UNITÁRIO C/BDI</t>
  </si>
  <si>
    <t>BDI s/ CPRB</t>
  </si>
  <si>
    <t>MÊS / DESEMBOLSO</t>
  </si>
  <si>
    <t>1º MÊS</t>
  </si>
  <si>
    <t>2º MÊS</t>
  </si>
  <si>
    <t>3º MÊS</t>
  </si>
  <si>
    <t>COMPOSIÇÃO</t>
  </si>
  <si>
    <t>SINAPI</t>
  </si>
  <si>
    <t>PAREDES E REVESTIMENTOS</t>
  </si>
  <si>
    <t>VALOR UNITÁRIO S/BDI, SEM DES.</t>
  </si>
  <si>
    <t>und</t>
  </si>
  <si>
    <t>SEM DESONERAÇÃO</t>
  </si>
  <si>
    <t>TRABALHOS EM TERRA</t>
  </si>
  <si>
    <t>INFRAESTRUTURA E ESTRUTURA</t>
  </si>
  <si>
    <t>m</t>
  </si>
  <si>
    <t>SERVIÇO PREELIMINARES</t>
  </si>
  <si>
    <t>2.1</t>
  </si>
  <si>
    <t>2.2</t>
  </si>
  <si>
    <t>4º MÊS</t>
  </si>
  <si>
    <t>PISOS</t>
  </si>
  <si>
    <t>3.1</t>
  </si>
  <si>
    <t>4.1</t>
  </si>
  <si>
    <t>4.0</t>
  </si>
  <si>
    <t>4.2</t>
  </si>
  <si>
    <t>4.3</t>
  </si>
  <si>
    <t>5.0</t>
  </si>
  <si>
    <t>5.1</t>
  </si>
  <si>
    <t>5.2</t>
  </si>
  <si>
    <t>6.0</t>
  </si>
  <si>
    <t>6.1</t>
  </si>
  <si>
    <t>6.2</t>
  </si>
  <si>
    <t>H</t>
  </si>
  <si>
    <t>KG</t>
  </si>
  <si>
    <t>INSTALAÇÕES ELÉTRICAS</t>
  </si>
  <si>
    <t>HASTE DE ATERRAMENTO, DIÂMETRO 5/8", COM 3 METROS - FORNECIMENTO E INSTALAÇÃO. AF_08/2023</t>
  </si>
  <si>
    <t>Und</t>
  </si>
  <si>
    <t>3.2</t>
  </si>
  <si>
    <t>M</t>
  </si>
  <si>
    <t>UN</t>
  </si>
  <si>
    <t>UND</t>
  </si>
  <si>
    <t>ESCAVAÇÃO MANUAL PARA BLOCO DE COROAMENTO OU SAPATA (INCLUINDO ESCAVAÇÃO PARA COLOCAÇÃO DE FÔRMAS). AF_01/2024</t>
  </si>
  <si>
    <t>CONCRETO FCK = 25MPA, TRAÇO 1:2,3:2,7 (EM MASSA SECA DE CIMENTO/ AREIA MÉDIA/ BRITA 1) - PREPARO MECÂNICO COM BETONEIRA 400 L. AF_05/2021</t>
  </si>
  <si>
    <t>5.5</t>
  </si>
  <si>
    <t>FORNECIMENTO E INSTALAÇÃO DE PLACA DE OBRA COM CHAPA GALVANIZADA E ESTRUTURA DE MADEIRA. AF_03/2022_PS</t>
  </si>
  <si>
    <t>ALVENARIA DE VEDAÇÃO DE BLOCOS CERÂMICOS FURADOS NA VERTICAL DE 19X19X39 CM (ESPESSURA 19 CM) E ARGAMASSA DE ASSENTAMENTO COM PREPARO EM BETONEIRA. AF_12/2021</t>
  </si>
  <si>
    <t>ASSENTAMENTO DE GUIA (MEIO-FIO) EM TRECHO RETO, CONFECCIONADA EM CONCRETO PRÉ-FABRICADO, DIMENSÕES 100X15X13X20 CM (COMPRIMENTO X BASE INFERIOR X BASE SUPERIOR X ALTURA). AF_01/2024</t>
  </si>
  <si>
    <t>INSTALAÇÕES HIDROSSANITÁRIAS</t>
  </si>
  <si>
    <t>PAISAGISMO</t>
  </si>
  <si>
    <t>7.0</t>
  </si>
  <si>
    <t>PISO PODOTÁTIL DE ALERTA OU DIRECIONAL, DE CONCRETO, ASSENTADO SOBRE ARGAMASSA. AF_03/2024</t>
  </si>
  <si>
    <t>3.3</t>
  </si>
  <si>
    <t>9.0</t>
  </si>
  <si>
    <t>9.1</t>
  </si>
  <si>
    <t>9.2</t>
  </si>
  <si>
    <t>9.4</t>
  </si>
  <si>
    <t>PINTURA</t>
  </si>
  <si>
    <t>CONJUNTO COM 06 LIXEIRAS EM FIBRA DE VIDRO, COM CAPACIDADE 20L CADA, COM TAMPA VAI E VEM</t>
  </si>
  <si>
    <t>APLICAÇÃO DE LONA PLÁSTICA PARA EXECUÇÃO DE PAVIMENTOS DE CONCRETO. AF_04/2022</t>
  </si>
  <si>
    <t>PINTURA LÁTEX ACRÍLICA PREMIUM, APLICAÇÃO MANUAL EM PAREDES, DUAS DEMÃOS. AF_04/2023</t>
  </si>
  <si>
    <t>3.4</t>
  </si>
  <si>
    <t>7.1</t>
  </si>
  <si>
    <t>7.2</t>
  </si>
  <si>
    <t>8.0</t>
  </si>
  <si>
    <t>8.1</t>
  </si>
  <si>
    <t>8.2</t>
  </si>
  <si>
    <t>8.3</t>
  </si>
  <si>
    <t>REATERRO MANUAL DE VALAS, COM PLACA VIBRATÓRIA. AF_08/2023</t>
  </si>
  <si>
    <t>CAIXA DE INSPEÇÃO PARA ATERRAMENTO, CIRCULAR, EM POLIETILENO, DIÂMETRO INTERNO = 0,3 M. AF_12/2020</t>
  </si>
  <si>
    <t>TAPUME COM TELHA METÁLICA. AF_03/2024</t>
  </si>
  <si>
    <t>ADMINISTRAÇÃO LOCAL DE OBRA</t>
  </si>
  <si>
    <t>ENCARREGADO GERAL COM ENCARGOS COMPLEMENTARES</t>
  </si>
  <si>
    <t>M2</t>
  </si>
  <si>
    <t>M3</t>
  </si>
  <si>
    <t>ENCHIMENTO DE BRITA PARA DRENO, LANÇAMENTO MANUAL. AF_07/2021</t>
  </si>
  <si>
    <t>LASTRO DE CONCRETO MAGRO, APLICADO EM PISOS, LAJES SOBRE SOLO OU RADIERS, ESPESSURA DE 5 CM. AF_01/2024</t>
  </si>
  <si>
    <t>MONTAGEM E DESMONTAGEM DE FÔRMA DE PILARES RETANGULARES E ESTRUTURAS SIMILARES, PÉ-DIREITO SIMPLES, EM CHAPA DE MADEIRA COMPENSADA RESINADA, 6 UTILIZAÇÕES. AF_09/2020</t>
  </si>
  <si>
    <t>FABRICAÇÃO, MONTAGEM E DESMONTAGEM DE FÔRMA PARA VIGA BALDRAME, EM MADEIRA SERRADA, E=25 MM, 4 UTILIZAÇÕES. AF_01/2024</t>
  </si>
  <si>
    <t>FABRICAÇÃO, MONTAGEM E DESMONTAGEM DE FÔRMA PARA VIGA BALDRAME, EM CHAPA DE MADEIRA COMPENSADA RESINADA, E=17 MM, 4 UTILIZAÇÕES. AF_01/2024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</si>
  <si>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</si>
  <si>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</si>
  <si>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ELETRODUTO RÍGIDO ROSCÁVEL, PVC, DN 25 MM (3/4"), PARA CIRCUITOS TERMINAIS, INSTALADO EM PAREDE - FORNECIMENTO E INSTALAÇÃO. AF_03/2023</t>
  </si>
  <si>
    <t>LUVA PARA ELETRODUTO, PVC, ROSCÁVEL, DN 25 MM (3/4"), PARA CIRCUITOS TERMINAIS, INSTALADA EM PAREDE - FORNECIMENTO E INSTALAÇÃO. AF_03/2023</t>
  </si>
  <si>
    <t>CURVA 180 GRAUS PARA ELETRODUTO, PVC, ROSCÁVEL, DN 25 MM (3/4"), PARA CIRCUITOS TERMINAIS, INSTALADA EM PAREDE - FORNECIMENTO E INSTALAÇÃO. AF_03/2023</t>
  </si>
  <si>
    <t>CABO DE COBRE FLEXÍVEL ISOLADO, 4 MM², ANTI-CHAMA 0,6/1,0 KV, PARA CIRCUITOS TERMINAIS - FORNECIMENTO E INSTALAÇÃO. AF_03/2023</t>
  </si>
  <si>
    <t>ISOLADOR, TIPO ROLDANA, PARA BAIXA TENSÃO - FORNECIMENTO E INSTALAÇÃO. AF_07/2020</t>
  </si>
  <si>
    <t>TUBO, PVC, SOLDÁVEL, DE 32MM, INSTALADO EM RAMAL OU SUB-RAMAL DE ÁGUA - FORNECIMENTO E INSTALAÇÃO. AF_06/2022</t>
  </si>
  <si>
    <t>TUBO, PVC, SOLDÁVEL, DE 25MM, INSTALADO EM RAMAL DE DISTRIBUIÇÃO DE ÁGUA - FORNECIMENTO E INSTALAÇÃO. AF_06/2022</t>
  </si>
  <si>
    <t>JOELHO 90 GRAUS, PVC, SOLDÁVEL, DN 25MM, INSTALADO EM RAMAL DE DISTRIBUIÇÃO DE ÁGUA - FORNECIMENTO E INSTALAÇÃO. AF_06/2022</t>
  </si>
  <si>
    <t>JOELHO 90 GRAUS, PVC, SOLDÁVEL, DN 32MM, INSTALADO EM RAMAL DE DISTRIBUIÇÃO DE ÁGUA - FORNECIMENTO E INSTALAÇÃO. AF_06/2022</t>
  </si>
  <si>
    <t>LUVA, PVC, SOLDÁVEL, DN 25MM, INSTALADO EM RAMAL DE DISTRIBUIÇÃO DE ÁGUA - FORNECIMENTO E INSTALAÇÃO. AF_06/2022</t>
  </si>
  <si>
    <t>LUVA, PVC, SOLDÁVEL, DN 32MM, INSTALADO EM RAMAL DE DISTRIBUIÇÃO DE ÁGUA - FORNECIMENTO E INSTALAÇÃO. AF_06/2022</t>
  </si>
  <si>
    <t>TE, PVC, SOLDÁVEL, DN 25MM, INSTALADO EM PRUMADA DE ÁGUA - FORNECIMENTO E INSTALAÇÃO. AF_06/2022</t>
  </si>
  <si>
    <t>REGISTRO DE GAVETA BRUTO, LATÃO, ROSCÁVEL, 3/4" - FORNECIMENTO E INSTALAÇÃO. AF_08/2021</t>
  </si>
  <si>
    <t>ESCAVAÇÃO MANUAL PARA VIGA BALDRAME OU SAPATA CORRIDA (INCLUINDO ESCAVAÇÃO PARA COLOCAÇÃO DE FÔRMAS). AF_01/2024</t>
  </si>
  <si>
    <t>ATERRO MANUAL DE VALAS COM AREIA PARA ATERRO. AF_08/2023</t>
  </si>
  <si>
    <t>EXECUÇÃO E COMPACTAÇÃO DE CAMADA FINAL DE ATERRO (100% DE ENERGIA DO PROCTOR NORMAL) COM SOLO PREDOMINANTEMENTE ARENOSO, EM CAMADAS COM ESPESSURA DE 20 CM - EXCLUSIVE ESCAVAÇÃO, CARGA E TRANSPORTE E SOLO. AF_09/2024</t>
  </si>
  <si>
    <t>ATERRO MECANIZADO DE VALA COM MINICARREGADEIRA, COM SOLO ARGILO-ARENOSO. AF_08/2023</t>
  </si>
  <si>
    <t>ALVENARIA DE VEDAÇÃO DE BLOCOS CERÂMICOS FURADOS NA HORIZONTAL DE 9X19X19 CM (ESPESSURA 9 CM) E ARGAMASSA DE ASSENTAMENTO COM PREPARO EM BETONEIRA. AF_12/2021</t>
  </si>
  <si>
    <t>ALVENARIA DE VEDAÇÃO COM ELEMENTO VAZADO DE CONCRETO (COBOGÓ) DE 7X50X50CM E ARGAMASSA DE ASSENTAMENTO COM PREPARO EM BETONEIRA. AF_05/2020</t>
  </si>
  <si>
    <t>EXECUÇÃO DE JUNTAS DE CONTRAÇÃO PARA PAVIMENTOS DE CONCRETO. AF_04/2022</t>
  </si>
  <si>
    <t>FUNDO SELADOR ACRÍLICO, APLICAÇÃO MANUAL EM PAREDE, UMA DEMÃO. AF_04/2023</t>
  </si>
  <si>
    <t>PINTURA TINTA DE ACABAMENTO (PIGMENTADA) ESMALTE SINTÉTICO FOSCO EM MADEIRA, 2 DEMÃOS. AF_01/2021</t>
  </si>
  <si>
    <t>PINTURA TINTA DE ACABAMENTO (PIGMENTADA) ESMALTE SINTÉTICO ACETINADO EM MADEIRA, 2 DEMÃOS. AF_01/2021</t>
  </si>
  <si>
    <t>PINTURA COM TINTA ALQUÍDICA DE ACABAMENTO (ESMALTE SINTÉTICO ACETINADO) APLICADA A ROLO OU PINCEL SOBRE SUPERFÍCIES METÁLICAS (EXCETO PERFIL) EXECUTADO EM OBRA (02 DEMÃOS). AF_01/2020</t>
  </si>
  <si>
    <t>PINTURA DE PISO COM TINTA ACRÍLICA, APLICAÇÃO MANUAL, 2 DEMÃOS, INCLUSO FUNDO PREPARADOR. AF_05/2021</t>
  </si>
  <si>
    <t>PINTURA DE DEMARCAÇÃO DE QUADRA POLIESPORTIVA COM BORRACHA CLORADA, E = 5 CM, APLICAÇÃO MANUAL. AF_05/2021</t>
  </si>
  <si>
    <t>PINTURA DE SÍMBOLOS E TEXTOS COM TINTA ACRÍLICA, DEMARCAÇÃO COM FITA ADESIVA E APLICAÇÃO COM ROLO. AF_05/2021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</si>
  <si>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</si>
  <si>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MASSA ÚNICA, EM ARGAMASSA TRAÇO 1:2:8, PREPARO MECÂNICO, APLICADA MANUALMENTE EM PAREDES INTERNAS DE AMBIENTES COM ÁREA ENTRE 5M² E 10M², E = 10MM, COM TALISCAS. AF_03/2024</t>
  </si>
  <si>
    <t>LIMPEZA MANUAL DE VEGETAÇÃO EM TERRENO COM ENXADA. AF_03/2024</t>
  </si>
  <si>
    <t>ENGENHEIRO CIVIL DE OBRA JUNIOR COM ENCARGOS COMPLEMENTARES</t>
  </si>
  <si>
    <t>1.2</t>
  </si>
  <si>
    <t>CAIXA ENTERRADA HIDRÁULICA RETANGULAR, EM CONCRETO PRÉ-MOLDADO, DIMENSÕES INTERNAS: 1X1X0,5 M. AF_12/2020</t>
  </si>
  <si>
    <t>ELETRODUTO FLEXÍVEL CORRUGADO, PEAD, DN 32 MM (1"), PARA CIRCUITOS TERMINAIS, INSTALADO EM PAREDE - FORNECIMENTO E INSTALAÇÃO. AF_03/2023</t>
  </si>
  <si>
    <t>CURVA 90 GRAUS PARA ELETRODUTO, PVC, SOLDÁVEL, DN 25 MM (3/4''), APARENTE - FORNECIMENTO E INSTALAÇÃO. AF_10/2022</t>
  </si>
  <si>
    <t>RELÉ FOTOELÉTRICO PARA COMANDO DE ILUMINAÇÃO EXTERNA 1000 W - FORNECIMENTO E INSTALAÇÃO. AF_02/2025</t>
  </si>
  <si>
    <t>PINTURA COM TINTA EPOXÍDICA DE FUNDO E ACABAMENTO PULVERIZADA SOBRE PERFIL METÁLICO EXECUTADO EM FÁBRICA (POR DEMÃO). AF_01/2020</t>
  </si>
  <si>
    <t>01</t>
  </si>
  <si>
    <t>BARRACAO PARA DEPOSITO EM TABUAS DE MADEIRA, COBERTURA EM FIBROCIMENTO 4 MM, INCLUSO PISO ARGAMASSA TRAÇO 1:6 (CIMENTO E AREIA)</t>
  </si>
  <si>
    <t>SEINFRA</t>
  </si>
  <si>
    <t>10.0</t>
  </si>
  <si>
    <t>GRAMA ESMERALDA EM PLACAS, FORNECIMENTO E PLANTIO</t>
  </si>
  <si>
    <t>7.4</t>
  </si>
  <si>
    <t>7.5</t>
  </si>
  <si>
    <t>7.7</t>
  </si>
  <si>
    <t>7.9</t>
  </si>
  <si>
    <t>7.10</t>
  </si>
  <si>
    <t>7.11</t>
  </si>
  <si>
    <t>7.14</t>
  </si>
  <si>
    <t>7.15</t>
  </si>
  <si>
    <t>7.16</t>
  </si>
  <si>
    <t>7.17</t>
  </si>
  <si>
    <t>8.4</t>
  </si>
  <si>
    <t>9.5</t>
  </si>
  <si>
    <t>POSTE ACO CONICO 7,0m 2 PETALAS 1 70W+1 LED 60W 6.600 LUMEN</t>
  </si>
  <si>
    <t>7.18</t>
  </si>
  <si>
    <t>POSTE DECORATIVO 1 PÉTALAS, EM AÇO GALVANIZADO COM DIFUSOR EM VIDRO TRANSPARENTE TEMPERADO, COM 3M/4M, INCLUSIVE LÂMPADA DE LED 50W</t>
  </si>
  <si>
    <t>7.19</t>
  </si>
  <si>
    <t>7.20</t>
  </si>
  <si>
    <t>7.21</t>
  </si>
  <si>
    <t>9.6</t>
  </si>
  <si>
    <t>9.7</t>
  </si>
  <si>
    <t>4.4</t>
  </si>
  <si>
    <t>4.5</t>
  </si>
  <si>
    <t>C4071</t>
  </si>
  <si>
    <t>ARMADURA EM TELA SOLDÁVEL Q-92</t>
  </si>
  <si>
    <t>6.3</t>
  </si>
  <si>
    <t>6.4</t>
  </si>
  <si>
    <t>7.22</t>
  </si>
  <si>
    <t>7.23</t>
  </si>
  <si>
    <t>6.5</t>
  </si>
  <si>
    <t>CHAPISCO APLICADO EM ALVENARIAS E ESTRUTURAS DE CONCRETO INTERNAS, COM COLHER DE PEDREIRO. ARGAMASSA TRAÇO 1:3 COM PREPARO EM BETONEIRA 400L. AF_10/2022</t>
  </si>
  <si>
    <t>LOCALIZAÇÃO: ALIANÇA-PE</t>
  </si>
  <si>
    <t>OBRA: CONSTRUÇÃO DE UMA PRAÇA NO DISTRITO DE MACUJÊ</t>
  </si>
  <si>
    <t xml:space="preserve">PISO EM CONCRETO USINADO BOMBEÁVEL, CLASSE DE RESISTÊNCIA C25, COM BRITA 0 E 1, SLUMP = 100 +/- 20 MM, INCLUI SERVIÇO DE BOMBEAMENTO E POLIMENTO COM DESEMPENADEIRA ELÉTRICA   </t>
  </si>
  <si>
    <t>TORNEIRA TIPO JARDIM CROMADA</t>
  </si>
  <si>
    <t>C4000</t>
  </si>
  <si>
    <t>C4967</t>
  </si>
  <si>
    <t xml:space="preserve">POSTE DE CONCRETO DUPLO T, RESISTÊNCIA NOMINAL 200KG, H= 8,00M, PESO APROXIMADO 400KG. </t>
  </si>
  <si>
    <t>CAIXA ALVENARIA / REBOCO / C/ TAMPA CONCRETO S/ FUNDO DI=30x30x50 cm</t>
  </si>
  <si>
    <t>C3504</t>
  </si>
  <si>
    <t>GRADE DE FERRO DE PROTEÇÃO</t>
  </si>
  <si>
    <t>C1426</t>
  </si>
  <si>
    <t>DISPOSITIVO DPS CLASSE II - FORNECIMENTO E INSTALAÇÃO</t>
  </si>
  <si>
    <t>1.3</t>
  </si>
  <si>
    <t>1.4</t>
  </si>
  <si>
    <t>3.5</t>
  </si>
  <si>
    <t>3.6</t>
  </si>
  <si>
    <t>4.6</t>
  </si>
  <si>
    <t>4.7</t>
  </si>
  <si>
    <t>5.3</t>
  </si>
  <si>
    <t>5.4</t>
  </si>
  <si>
    <t>6.6</t>
  </si>
  <si>
    <t>6.7</t>
  </si>
  <si>
    <t>6.8</t>
  </si>
  <si>
    <t>6.9</t>
  </si>
  <si>
    <t>6.10</t>
  </si>
  <si>
    <t>6.11</t>
  </si>
  <si>
    <t>7.3</t>
  </si>
  <si>
    <t>7.6</t>
  </si>
  <si>
    <t>7.8</t>
  </si>
  <si>
    <t>7.12</t>
  </si>
  <si>
    <t>7.13</t>
  </si>
  <si>
    <t>7.24</t>
  </si>
  <si>
    <t>8.5</t>
  </si>
  <si>
    <t>8.6</t>
  </si>
  <si>
    <t>8.7</t>
  </si>
  <si>
    <t>8.8</t>
  </si>
  <si>
    <t>8.9</t>
  </si>
  <si>
    <t>8.10</t>
  </si>
  <si>
    <t>9.3</t>
  </si>
  <si>
    <t>9.8</t>
  </si>
  <si>
    <t>9.9</t>
  </si>
  <si>
    <t>10.1</t>
  </si>
  <si>
    <t>10.2</t>
  </si>
  <si>
    <t>10.3</t>
  </si>
  <si>
    <t>10.4</t>
  </si>
  <si>
    <t>10.5</t>
  </si>
  <si>
    <t>MESA C/ TAMPO Ø=1,00M EM CONCRETO ARMADO POLIDO SOBRE TUBO DE CONCRETO ARMADO Ø=0,40M, E 4 BANCOS EM CONCRETO ARMADO Ø=0,40M, COM PINTURA EPÓXI COR CINZA GRAFITE DA CORAL OU SIMILAR - FORNECIMENTO E INSTALAÇÃO</t>
  </si>
  <si>
    <t>BRINQUEDO - GANGORRA DUPLA, MODELO M119, DA LÚDICO BRINQUEDOS INTELIGENTES OU SIMILAR -  FORNECIMENTO E INSTALAÇÃO</t>
  </si>
  <si>
    <t>BALANÇO 3 LUGARES EM AÇO INDUSTRIAL OU MADEIRA, SERGIPARK OU SIMILAR -  FORNECIMENTO E INSTALAÇÃO</t>
  </si>
  <si>
    <t>BRINQUEDO - PLAY AVENTURA, MODELO M-205, DA LÚDICO BRINQUEDOS INTELIGENTES OU SIMILAR -  FORNECIMENTO E INSTALAÇÃO</t>
  </si>
  <si>
    <t>C4558</t>
  </si>
  <si>
    <t>CABO CORDPLAST (CABO PP) 3 x 2,50 mm²</t>
  </si>
  <si>
    <t>ELETRODUTO CORRUGADO FLEXÍVEL EM PEAD Ø = 1.1/2", TIPO KANALEX OU SIMILAR -  FORNECIMENTO E INSTALAÇÃO</t>
  </si>
  <si>
    <t>7.25</t>
  </si>
  <si>
    <t>7.26</t>
  </si>
  <si>
    <t>QUADRO DE DISTRIBUIÇÃO DE ENERGIA EM AÇO GALVANIZADO, DE SOBREPOR, PARA 12 DISJUNTORES DIN - FORNECIMENTO E INSTALAÇÃO.</t>
  </si>
  <si>
    <t>7.27</t>
  </si>
  <si>
    <r>
      <rPr>
        <b/>
        <sz val="10"/>
        <rFont val="Arial"/>
        <family val="2"/>
      </rPr>
      <t>BDI</t>
    </r>
    <r>
      <rPr>
        <b/>
        <sz val="9"/>
        <rFont val="Arial"/>
        <family val="2"/>
      </rPr>
      <t xml:space="preserve"> (EDIFICAÇÕES) =</t>
    </r>
  </si>
  <si>
    <t>03</t>
  </si>
  <si>
    <t>FITA METALICA PERFURADA, L = *18* MM, ROLO DE 30 M, CARGA RECOMENDADA = *30* KGF - FORNECIMENTO E INSTALAÇÃO</t>
  </si>
  <si>
    <t>C0517</t>
  </si>
  <si>
    <t>CABO COBRE NU 10MM2</t>
  </si>
  <si>
    <t>12</t>
  </si>
  <si>
    <t>PAVIMENTAÇÃO EM BLOCO DE CONCRETO VIBROPRENSADO, INTERTRAVADO, COR NATURAL, 10X20CM, E=6CM, 46UN/M2, NBR9781, FCK(MIN)=35MPA, SOB COXIM AREIA GROSSA COMPACTADA C/ PLACA VIBRATÓRIA,</t>
  </si>
  <si>
    <t>PAVIMENTAÇÃO EM BLOCO DE CONCRETO VIBROPRENSADO, INTERTRAVADO, COLORIDO, 10X20CM, E=6CM, 46UN/M2, NBR9781, FCK(MIN)=35MPA, SOB COXIM AREIA GROSSA COMPACTADA C/ PLACA VIBRATÓRIA,</t>
  </si>
  <si>
    <t>CAIXA DE PROTEÇÃO PARA MEDIDOR MONOFÁSICO DE EMBUTIR - FORNECIMENTO E INSTALAÇÃO. AF_07/2025</t>
  </si>
  <si>
    <t>CONTATOR TRIPOLAR I NOMINAL 22A - FORNECIMENTO E INSTALAÇÃO. AF_07/2025</t>
  </si>
  <si>
    <t>DISJUNTOR BIPOLAR TIPO DR, CORRENTE NOMINAL DE 25A - FORNECIMENTO E INSTALAÇÃO. AF_07/2025</t>
  </si>
  <si>
    <t>DISJUNTOR MONOPOLAR TIPO DIN, CORRENTE NOMINAL DE 16A - FORNECIMENTO E INSTALAÇÃO. AF_07/2025</t>
  </si>
  <si>
    <t>DISJUNTOR MONOPOLAR TIPO DIN, CORRENTE NOMINAL DE 20A - FORNECIMENTO E INSTALAÇÃO. AF_07/2025</t>
  </si>
  <si>
    <t>DATA: AGOSTO/2025</t>
  </si>
  <si>
    <t>C3449</t>
  </si>
  <si>
    <t>MEIO FIO PRÉ MOLDADO (0,07x0,30x1,00)m C/REJUNTAMENTO</t>
  </si>
  <si>
    <t>FONTES DE PREÇOS: SINAPI JULHO-25 / SEINFRA-028 / COMPOSIÇÕES / SEM DESONERAÇÃO (BDI = 20,50%)</t>
  </si>
  <si>
    <t>TOTAL GERAL</t>
  </si>
  <si>
    <t>DUZENTOS E SETENTA E TRÊS MIL, TREZENTOS E QUARENTA E OITO REAIS E VINTE E TRÊS CENTAVOS</t>
  </si>
</sst>
</file>

<file path=xl/styles.xml><?xml version="1.0" encoding="utf-8"?>
<styleSheet xmlns="http://schemas.openxmlformats.org/spreadsheetml/2006/main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20"/>
      <name val="Calibri"/>
      <family val="2"/>
      <scheme val="minor"/>
    </font>
    <font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auto="1"/>
      </left>
      <right/>
      <top style="medium">
        <color indexed="64"/>
      </top>
      <bottom style="double">
        <color auto="1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0">
    <xf numFmtId="0" fontId="0" fillId="0" borderId="0" xfId="0"/>
    <xf numFmtId="0" fontId="4" fillId="0" borderId="1" xfId="2" applyFont="1" applyBorder="1" applyAlignment="1">
      <alignment horizontal="center"/>
    </xf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4" fontId="4" fillId="3" borderId="1" xfId="2" applyNumberFormat="1" applyFont="1" applyFill="1" applyBorder="1" applyAlignment="1">
      <alignment horizontal="center" vertical="top"/>
    </xf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4" fontId="4" fillId="5" borderId="3" xfId="2" applyNumberFormat="1" applyFont="1" applyFill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11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6" xfId="2" applyFont="1" applyBorder="1" applyAlignment="1">
      <alignment horizontal="center" vertical="justify"/>
    </xf>
    <xf numFmtId="0" fontId="4" fillId="0" borderId="6" xfId="2" applyFont="1" applyBorder="1" applyAlignment="1">
      <alignment horizontal="center"/>
    </xf>
    <xf numFmtId="4" fontId="4" fillId="0" borderId="6" xfId="2" applyNumberFormat="1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18" fillId="0" borderId="0" xfId="0" applyFont="1"/>
    <xf numFmtId="0" fontId="12" fillId="6" borderId="0" xfId="0" applyFont="1" applyFill="1" applyAlignment="1">
      <alignment horizontal="center"/>
    </xf>
    <xf numFmtId="4" fontId="12" fillId="6" borderId="0" xfId="0" applyNumberFormat="1" applyFont="1" applyFill="1" applyAlignment="1">
      <alignment horizontal="center"/>
    </xf>
    <xf numFmtId="4" fontId="4" fillId="6" borderId="7" xfId="2" applyNumberFormat="1" applyFont="1" applyFill="1" applyBorder="1" applyAlignment="1">
      <alignment horizontal="center"/>
    </xf>
    <xf numFmtId="0" fontId="11" fillId="4" borderId="0" xfId="0" applyFont="1" applyFill="1"/>
    <xf numFmtId="4" fontId="5" fillId="4" borderId="0" xfId="2" applyNumberFormat="1" applyFont="1" applyFill="1" applyAlignment="1">
      <alignment horizontal="center"/>
    </xf>
    <xf numFmtId="0" fontId="8" fillId="0" borderId="0" xfId="2" applyFont="1" applyAlignment="1">
      <alignment horizontal="center"/>
    </xf>
    <xf numFmtId="0" fontId="12" fillId="2" borderId="5" xfId="0" applyFont="1" applyFill="1" applyBorder="1" applyAlignment="1">
      <alignment horizontal="center"/>
    </xf>
    <xf numFmtId="4" fontId="4" fillId="2" borderId="17" xfId="2" applyNumberFormat="1" applyFont="1" applyFill="1" applyBorder="1" applyAlignment="1">
      <alignment horizontal="center"/>
    </xf>
    <xf numFmtId="0" fontId="12" fillId="2" borderId="17" xfId="0" applyFont="1" applyFill="1" applyBorder="1" applyAlignment="1">
      <alignment horizontal="center"/>
    </xf>
    <xf numFmtId="4" fontId="12" fillId="2" borderId="17" xfId="0" applyNumberFormat="1" applyFont="1" applyFill="1" applyBorder="1" applyAlignment="1">
      <alignment horizontal="center"/>
    </xf>
    <xf numFmtId="0" fontId="20" fillId="0" borderId="0" xfId="0" applyFont="1"/>
    <xf numFmtId="10" fontId="23" fillId="2" borderId="0" xfId="1" applyNumberFormat="1" applyFont="1" applyFill="1" applyBorder="1" applyAlignment="1">
      <alignment horizontal="center"/>
    </xf>
    <xf numFmtId="0" fontId="11" fillId="7" borderId="0" xfId="0" applyFont="1" applyFill="1"/>
    <xf numFmtId="4" fontId="5" fillId="7" borderId="0" xfId="2" applyNumberFormat="1" applyFont="1" applyFill="1" applyAlignment="1">
      <alignment horizontal="center"/>
    </xf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 vertical="top"/>
    </xf>
    <xf numFmtId="0" fontId="4" fillId="0" borderId="18" xfId="2" applyFont="1" applyBorder="1" applyAlignment="1">
      <alignment horizontal="center" vertical="top"/>
    </xf>
    <xf numFmtId="0" fontId="21" fillId="0" borderId="0" xfId="0" applyFont="1"/>
    <xf numFmtId="0" fontId="24" fillId="0" borderId="0" xfId="2" applyFont="1" applyAlignment="1">
      <alignment horizontal="center"/>
    </xf>
    <xf numFmtId="4" fontId="19" fillId="2" borderId="0" xfId="2" applyNumberFormat="1" applyFont="1" applyFill="1" applyAlignment="1">
      <alignment horizontal="center"/>
    </xf>
    <xf numFmtId="0" fontId="17" fillId="7" borderId="0" xfId="0" applyFont="1" applyFill="1"/>
    <xf numFmtId="4" fontId="18" fillId="7" borderId="0" xfId="2" applyNumberFormat="1" applyFont="1" applyFill="1" applyAlignment="1">
      <alignment horizontal="center"/>
    </xf>
    <xf numFmtId="0" fontId="18" fillId="0" borderId="1" xfId="0" applyFont="1" applyBorder="1"/>
    <xf numFmtId="10" fontId="11" fillId="7" borderId="0" xfId="1" applyNumberFormat="1" applyFont="1" applyFill="1"/>
    <xf numFmtId="0" fontId="4" fillId="0" borderId="22" xfId="2" applyFont="1" applyBorder="1" applyAlignment="1">
      <alignment horizontal="center"/>
    </xf>
    <xf numFmtId="0" fontId="4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left"/>
    </xf>
    <xf numFmtId="0" fontId="8" fillId="0" borderId="25" xfId="2" applyFont="1" applyBorder="1" applyAlignment="1">
      <alignment horizontal="center"/>
    </xf>
    <xf numFmtId="4" fontId="4" fillId="5" borderId="27" xfId="2" applyNumberFormat="1" applyFont="1" applyFill="1" applyBorder="1" applyAlignment="1">
      <alignment horizontal="center"/>
    </xf>
    <xf numFmtId="0" fontId="4" fillId="0" borderId="28" xfId="2" applyFont="1" applyBorder="1" applyAlignment="1">
      <alignment horizontal="center" vertical="top"/>
    </xf>
    <xf numFmtId="4" fontId="4" fillId="0" borderId="29" xfId="2" applyNumberFormat="1" applyFont="1" applyBorder="1" applyAlignment="1">
      <alignment horizontal="center"/>
    </xf>
    <xf numFmtId="0" fontId="4" fillId="3" borderId="30" xfId="2" applyFont="1" applyFill="1" applyBorder="1" applyAlignment="1">
      <alignment horizontal="center" vertical="top"/>
    </xf>
    <xf numFmtId="4" fontId="4" fillId="0" borderId="31" xfId="2" applyNumberFormat="1" applyFont="1" applyBorder="1" applyAlignment="1">
      <alignment horizontal="center"/>
    </xf>
    <xf numFmtId="0" fontId="4" fillId="0" borderId="30" xfId="2" applyFont="1" applyBorder="1" applyAlignment="1">
      <alignment horizontal="center" vertical="top"/>
    </xf>
    <xf numFmtId="4" fontId="4" fillId="3" borderId="31" xfId="2" applyNumberFormat="1" applyFont="1" applyFill="1" applyBorder="1" applyAlignment="1">
      <alignment horizontal="center"/>
    </xf>
    <xf numFmtId="10" fontId="14" fillId="3" borderId="31" xfId="1" applyNumberFormat="1" applyFont="1" applyFill="1" applyBorder="1" applyAlignment="1">
      <alignment horizontal="center"/>
    </xf>
    <xf numFmtId="0" fontId="11" fillId="3" borderId="30" xfId="0" applyFont="1" applyFill="1" applyBorder="1"/>
    <xf numFmtId="0" fontId="12" fillId="0" borderId="31" xfId="0" applyFont="1" applyBorder="1"/>
    <xf numFmtId="0" fontId="11" fillId="0" borderId="30" xfId="0" applyFont="1" applyBorder="1"/>
    <xf numFmtId="4" fontId="4" fillId="4" borderId="31" xfId="2" applyNumberFormat="1" applyFont="1" applyFill="1" applyBorder="1" applyAlignment="1">
      <alignment horizontal="center"/>
    </xf>
    <xf numFmtId="10" fontId="14" fillId="4" borderId="31" xfId="1" applyNumberFormat="1" applyFont="1" applyFill="1" applyBorder="1" applyAlignment="1">
      <alignment horizontal="center"/>
    </xf>
    <xf numFmtId="0" fontId="4" fillId="0" borderId="32" xfId="2" applyFont="1" applyBorder="1" applyAlignment="1">
      <alignment horizontal="center" vertical="top"/>
    </xf>
    <xf numFmtId="0" fontId="4" fillId="0" borderId="24" xfId="2" applyFont="1" applyBorder="1" applyAlignment="1">
      <alignment horizontal="center" vertical="top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horizontal="center"/>
    </xf>
    <xf numFmtId="0" fontId="19" fillId="0" borderId="0" xfId="2" applyFont="1" applyAlignment="1">
      <alignment horizontal="center" vertical="top" wrapText="1"/>
    </xf>
    <xf numFmtId="0" fontId="18" fillId="0" borderId="0" xfId="2" applyFont="1" applyAlignment="1">
      <alignment horizontal="right" vertical="justify"/>
    </xf>
    <xf numFmtId="4" fontId="18" fillId="0" borderId="0" xfId="2" applyNumberFormat="1" applyFont="1" applyAlignment="1">
      <alignment horizontal="center"/>
    </xf>
    <xf numFmtId="0" fontId="19" fillId="6" borderId="7" xfId="2" applyFont="1" applyFill="1" applyBorder="1" applyAlignment="1">
      <alignment horizontal="center" vertical="center"/>
    </xf>
    <xf numFmtId="0" fontId="19" fillId="6" borderId="7" xfId="2" applyFont="1" applyFill="1" applyBorder="1" applyAlignment="1">
      <alignment horizontal="center" vertical="top" wrapText="1"/>
    </xf>
    <xf numFmtId="0" fontId="19" fillId="6" borderId="7" xfId="2" applyFont="1" applyFill="1" applyBorder="1" applyAlignment="1">
      <alignment horizontal="center" vertical="justify"/>
    </xf>
    <xf numFmtId="4" fontId="19" fillId="6" borderId="7" xfId="2" applyNumberFormat="1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 wrapText="1"/>
    </xf>
    <xf numFmtId="4" fontId="4" fillId="2" borderId="4" xfId="2" applyNumberFormat="1" applyFont="1" applyFill="1" applyBorder="1" applyAlignment="1">
      <alignment horizontal="center"/>
    </xf>
    <xf numFmtId="4" fontId="4" fillId="8" borderId="4" xfId="2" applyNumberFormat="1" applyFont="1" applyFill="1" applyBorder="1" applyAlignment="1">
      <alignment horizontal="center" wrapText="1"/>
    </xf>
    <xf numFmtId="4" fontId="4" fillId="8" borderId="4" xfId="2" applyNumberFormat="1" applyFont="1" applyFill="1" applyBorder="1" applyAlignment="1">
      <alignment horizontal="center"/>
    </xf>
    <xf numFmtId="0" fontId="5" fillId="0" borderId="0" xfId="0" applyFont="1"/>
    <xf numFmtId="0" fontId="4" fillId="0" borderId="0" xfId="2" applyFont="1" applyAlignment="1">
      <alignment horizontal="center" wrapText="1"/>
    </xf>
    <xf numFmtId="0" fontId="4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4" fontId="5" fillId="4" borderId="1" xfId="2" applyNumberFormat="1" applyFont="1" applyFill="1" applyBorder="1" applyAlignment="1">
      <alignment horizontal="center"/>
    </xf>
    <xf numFmtId="0" fontId="4" fillId="7" borderId="1" xfId="2" applyFont="1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4" fontId="5" fillId="7" borderId="1" xfId="2" applyNumberFormat="1" applyFont="1" applyFill="1" applyBorder="1" applyAlignment="1">
      <alignment horizontal="center"/>
    </xf>
    <xf numFmtId="0" fontId="4" fillId="7" borderId="1" xfId="2" applyFont="1" applyFill="1" applyBorder="1" applyAlignment="1">
      <alignment horizontal="justify" vertical="justify" wrapText="1"/>
    </xf>
    <xf numFmtId="0" fontId="26" fillId="7" borderId="0" xfId="0" applyFont="1" applyFill="1"/>
    <xf numFmtId="1" fontId="4" fillId="7" borderId="1" xfId="23" quotePrefix="1" applyNumberFormat="1" applyFont="1" applyFill="1" applyBorder="1" applyAlignment="1">
      <alignment horizontal="center" vertical="center" wrapText="1"/>
    </xf>
    <xf numFmtId="4" fontId="5" fillId="7" borderId="1" xfId="2" applyNumberFormat="1" applyFont="1" applyFill="1" applyBorder="1" applyAlignment="1">
      <alignment horizontal="center" wrapText="1"/>
    </xf>
    <xf numFmtId="0" fontId="5" fillId="7" borderId="0" xfId="0" applyFont="1" applyFill="1"/>
    <xf numFmtId="10" fontId="11" fillId="4" borderId="0" xfId="1" applyNumberFormat="1" applyFont="1" applyFill="1"/>
    <xf numFmtId="0" fontId="2" fillId="0" borderId="0" xfId="0" applyFont="1"/>
    <xf numFmtId="10" fontId="8" fillId="8" borderId="4" xfId="2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wrapText="1"/>
    </xf>
    <xf numFmtId="4" fontId="27" fillId="0" borderId="1" xfId="0" applyNumberFormat="1" applyFont="1" applyBorder="1"/>
    <xf numFmtId="0" fontId="27" fillId="0" borderId="1" xfId="0" applyFont="1" applyBorder="1"/>
    <xf numFmtId="10" fontId="17" fillId="7" borderId="0" xfId="1" applyNumberFormat="1" applyFont="1" applyFill="1"/>
    <xf numFmtId="0" fontId="8" fillId="0" borderId="0" xfId="2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top"/>
    </xf>
    <xf numFmtId="0" fontId="5" fillId="0" borderId="0" xfId="2" applyFont="1" applyAlignment="1">
      <alignment horizontal="center"/>
    </xf>
    <xf numFmtId="4" fontId="5" fillId="0" borderId="25" xfId="2" applyNumberFormat="1" applyFont="1" applyBorder="1" applyAlignment="1">
      <alignment horizontal="center"/>
    </xf>
    <xf numFmtId="0" fontId="4" fillId="0" borderId="14" xfId="2" applyFont="1" applyBorder="1" applyAlignment="1">
      <alignment horizontal="center" vertical="top"/>
    </xf>
    <xf numFmtId="0" fontId="4" fillId="0" borderId="15" xfId="2" applyFont="1" applyBorder="1" applyAlignment="1">
      <alignment horizontal="center" vertical="top"/>
    </xf>
    <xf numFmtId="4" fontId="4" fillId="0" borderId="39" xfId="2" applyNumberFormat="1" applyFont="1" applyBorder="1" applyAlignment="1">
      <alignment horizontal="center"/>
    </xf>
    <xf numFmtId="4" fontId="4" fillId="0" borderId="40" xfId="2" applyNumberFormat="1" applyFont="1" applyBorder="1" applyAlignment="1">
      <alignment horizontal="center"/>
    </xf>
    <xf numFmtId="0" fontId="8" fillId="0" borderId="11" xfId="2" applyFont="1" applyBorder="1" applyAlignment="1">
      <alignment horizontal="left"/>
    </xf>
    <xf numFmtId="0" fontId="2" fillId="0" borderId="12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left"/>
    </xf>
    <xf numFmtId="0" fontId="2" fillId="0" borderId="15" xfId="0" applyFont="1" applyBorder="1"/>
    <xf numFmtId="0" fontId="8" fillId="0" borderId="15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/>
    </xf>
    <xf numFmtId="0" fontId="24" fillId="0" borderId="12" xfId="2" applyFont="1" applyBorder="1" applyAlignment="1">
      <alignment horizontal="center"/>
    </xf>
    <xf numFmtId="0" fontId="24" fillId="0" borderId="13" xfId="2" applyFont="1" applyBorder="1" applyAlignment="1">
      <alignment horizontal="center"/>
    </xf>
    <xf numFmtId="0" fontId="24" fillId="0" borderId="25" xfId="2" applyFont="1" applyBorder="1" applyAlignment="1">
      <alignment horizontal="center"/>
    </xf>
    <xf numFmtId="0" fontId="8" fillId="0" borderId="15" xfId="2" applyFont="1" applyBorder="1" applyAlignment="1">
      <alignment horizontal="center"/>
    </xf>
    <xf numFmtId="0" fontId="24" fillId="0" borderId="15" xfId="2" applyFont="1" applyBorder="1" applyAlignment="1">
      <alignment horizontal="center"/>
    </xf>
    <xf numFmtId="0" fontId="24" fillId="0" borderId="16" xfId="2" applyFont="1" applyBorder="1" applyAlignment="1">
      <alignment horizontal="center"/>
    </xf>
    <xf numFmtId="0" fontId="18" fillId="0" borderId="18" xfId="0" applyFont="1" applyBorder="1" applyAlignment="1">
      <alignment vertical="center"/>
    </xf>
    <xf numFmtId="0" fontId="18" fillId="0" borderId="18" xfId="0" applyFont="1" applyBorder="1" applyAlignment="1">
      <alignment wrapText="1"/>
    </xf>
    <xf numFmtId="0" fontId="18" fillId="0" borderId="18" xfId="0" applyFont="1" applyBorder="1"/>
    <xf numFmtId="0" fontId="18" fillId="0" borderId="7" xfId="0" applyFont="1" applyBorder="1" applyAlignment="1">
      <alignment vertical="center"/>
    </xf>
    <xf numFmtId="0" fontId="18" fillId="0" borderId="7" xfId="0" applyFont="1" applyBorder="1" applyAlignment="1">
      <alignment wrapText="1"/>
    </xf>
    <xf numFmtId="0" fontId="18" fillId="0" borderId="7" xfId="0" applyFont="1" applyBorder="1"/>
    <xf numFmtId="0" fontId="3" fillId="2" borderId="41" xfId="0" applyFont="1" applyFill="1" applyBorder="1" applyAlignment="1">
      <alignment horizontal="center" vertical="center" wrapText="1"/>
    </xf>
    <xf numFmtId="4" fontId="3" fillId="2" borderId="41" xfId="0" applyNumberFormat="1" applyFont="1" applyFill="1" applyBorder="1" applyAlignment="1">
      <alignment horizontal="center" vertical="center" wrapText="1"/>
    </xf>
    <xf numFmtId="4" fontId="4" fillId="8" borderId="4" xfId="2" applyNumberFormat="1" applyFont="1" applyFill="1" applyBorder="1" applyAlignment="1">
      <alignment horizontal="center"/>
    </xf>
    <xf numFmtId="0" fontId="3" fillId="0" borderId="8" xfId="2" applyFont="1" applyBorder="1" applyAlignment="1">
      <alignment horizontal="center"/>
    </xf>
    <xf numFmtId="0" fontId="3" fillId="0" borderId="9" xfId="2" applyFont="1" applyBorder="1" applyAlignment="1">
      <alignment horizontal="center"/>
    </xf>
    <xf numFmtId="0" fontId="3" fillId="0" borderId="10" xfId="2" applyFont="1" applyBorder="1" applyAlignment="1">
      <alignment horizontal="center"/>
    </xf>
    <xf numFmtId="0" fontId="25" fillId="2" borderId="8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15" fillId="8" borderId="4" xfId="2" applyFont="1" applyFill="1" applyBorder="1" applyAlignment="1">
      <alignment horizontal="right" vertical="center"/>
    </xf>
    <xf numFmtId="0" fontId="22" fillId="0" borderId="19" xfId="2" applyFont="1" applyBorder="1" applyAlignment="1">
      <alignment horizontal="center"/>
    </xf>
    <xf numFmtId="0" fontId="22" fillId="0" borderId="20" xfId="2" applyFont="1" applyBorder="1" applyAlignment="1">
      <alignment horizontal="center"/>
    </xf>
    <xf numFmtId="0" fontId="22" fillId="0" borderId="21" xfId="2" applyFont="1" applyBorder="1" applyAlignment="1">
      <alignment horizontal="center"/>
    </xf>
    <xf numFmtId="0" fontId="15" fillId="5" borderId="33" xfId="2" applyFont="1" applyFill="1" applyBorder="1" applyAlignment="1">
      <alignment horizontal="center" vertical="top"/>
    </xf>
    <xf numFmtId="0" fontId="15" fillId="5" borderId="34" xfId="2" applyFont="1" applyFill="1" applyBorder="1" applyAlignment="1">
      <alignment horizontal="center" vertical="top"/>
    </xf>
    <xf numFmtId="0" fontId="15" fillId="5" borderId="35" xfId="2" applyFont="1" applyFill="1" applyBorder="1" applyAlignment="1">
      <alignment horizontal="center" vertical="top"/>
    </xf>
    <xf numFmtId="0" fontId="4" fillId="4" borderId="30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4" fontId="15" fillId="5" borderId="8" xfId="2" applyNumberFormat="1" applyFont="1" applyFill="1" applyBorder="1" applyAlignment="1">
      <alignment horizontal="center"/>
    </xf>
    <xf numFmtId="4" fontId="15" fillId="5" borderId="9" xfId="2" applyNumberFormat="1" applyFont="1" applyFill="1" applyBorder="1" applyAlignment="1">
      <alignment horizontal="center"/>
    </xf>
    <xf numFmtId="4" fontId="15" fillId="5" borderId="10" xfId="2" applyNumberFormat="1" applyFont="1" applyFill="1" applyBorder="1" applyAlignment="1">
      <alignment horizontal="center"/>
    </xf>
    <xf numFmtId="0" fontId="4" fillId="5" borderId="36" xfId="2" applyFont="1" applyFill="1" applyBorder="1" applyAlignment="1">
      <alignment horizontal="center" vertical="center"/>
    </xf>
    <xf numFmtId="0" fontId="4" fillId="5" borderId="26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4" fontId="4" fillId="5" borderId="38" xfId="2" applyNumberFormat="1" applyFont="1" applyFill="1" applyBorder="1" applyAlignment="1">
      <alignment horizontal="center"/>
    </xf>
    <xf numFmtId="4" fontId="4" fillId="5" borderId="20" xfId="2" applyNumberFormat="1" applyFont="1" applyFill="1" applyBorder="1" applyAlignment="1">
      <alignment horizontal="center"/>
    </xf>
    <xf numFmtId="4" fontId="4" fillId="5" borderId="21" xfId="2" applyNumberFormat="1" applyFont="1" applyFill="1" applyBorder="1" applyAlignment="1">
      <alignment horizontal="center"/>
    </xf>
    <xf numFmtId="0" fontId="8" fillId="0" borderId="24" xfId="2" applyFont="1" applyBorder="1" applyAlignment="1">
      <alignment horizontal="justify" vertical="justify" wrapText="1"/>
    </xf>
    <xf numFmtId="0" fontId="8" fillId="0" borderId="0" xfId="2" applyFont="1" applyAlignment="1">
      <alignment horizontal="justify" vertical="justify" wrapText="1"/>
    </xf>
    <xf numFmtId="0" fontId="8" fillId="0" borderId="25" xfId="2" applyFont="1" applyBorder="1" applyAlignment="1">
      <alignment horizontal="justify" vertical="justify" wrapText="1"/>
    </xf>
  </cellXfs>
  <cellStyles count="32"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" xfId="23" builtinId="3"/>
    <cellStyle name="Separador de milhares 2" xfId="8"/>
    <cellStyle name="Separador de milhares 3" xfId="4"/>
    <cellStyle name="Separador de milhares 3 2" xfId="27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P136"/>
  <sheetViews>
    <sheetView tabSelected="1" view="pageBreakPreview" zoomScaleSheetLayoutView="100" workbookViewId="0">
      <pane ySplit="1665" activePane="bottomLeft"/>
      <selection activeCell="A4" sqref="A4"/>
      <selection pane="bottomLeft" activeCell="L17" sqref="L17"/>
    </sheetView>
  </sheetViews>
  <sheetFormatPr defaultColWidth="8.7109375" defaultRowHeight="11.25"/>
  <cols>
    <col min="1" max="1" width="5.5703125" style="112" customWidth="1"/>
    <col min="2" max="2" width="14.28515625" style="113" customWidth="1"/>
    <col min="3" max="3" width="10.5703125" style="113" customWidth="1"/>
    <col min="4" max="4" width="42.7109375" style="58" customWidth="1"/>
    <col min="5" max="5" width="4.28515625" style="112" customWidth="1"/>
    <col min="6" max="7" width="12.5703125" style="58" customWidth="1"/>
    <col min="8" max="8" width="14.42578125" style="58" customWidth="1"/>
    <col min="9" max="9" width="15" style="58" customWidth="1"/>
    <col min="10" max="10" width="8.42578125" style="5" customWidth="1"/>
    <col min="11" max="12" width="4.28515625" style="5" customWidth="1"/>
    <col min="13" max="16384" width="8.7109375" style="5"/>
  </cols>
  <sheetData>
    <row r="1" spans="1:15" s="7" customFormat="1" ht="16.5" thickBot="1">
      <c r="A1" s="149" t="s">
        <v>10</v>
      </c>
      <c r="B1" s="150"/>
      <c r="C1" s="150"/>
      <c r="D1" s="150"/>
      <c r="E1" s="150"/>
      <c r="F1" s="150"/>
      <c r="G1" s="150"/>
      <c r="H1" s="150"/>
      <c r="I1" s="151"/>
    </row>
    <row r="2" spans="1:15" s="7" customFormat="1" ht="15.75">
      <c r="A2" s="155"/>
      <c r="B2" s="155"/>
      <c r="C2" s="155"/>
      <c r="D2" s="155"/>
      <c r="E2" s="155"/>
      <c r="F2" s="93"/>
      <c r="G2" s="31"/>
      <c r="H2" s="31"/>
      <c r="I2" s="31"/>
    </row>
    <row r="3" spans="1:15" s="7" customFormat="1" ht="12" thickBot="1">
      <c r="A3" s="22"/>
      <c r="B3" s="94"/>
      <c r="C3" s="94"/>
      <c r="D3" s="23"/>
      <c r="E3" s="22"/>
      <c r="F3" s="23"/>
      <c r="G3" s="80"/>
      <c r="H3" s="80"/>
      <c r="I3" s="80"/>
    </row>
    <row r="4" spans="1:15" s="53" customFormat="1" ht="12.75">
      <c r="A4" s="127" t="s">
        <v>175</v>
      </c>
      <c r="B4" s="128"/>
      <c r="C4" s="128"/>
      <c r="D4" s="128"/>
      <c r="E4" s="129"/>
      <c r="F4" s="133"/>
      <c r="G4" s="134"/>
      <c r="H4" s="134"/>
      <c r="I4" s="135"/>
      <c r="M4" s="55" t="s">
        <v>18</v>
      </c>
      <c r="N4" s="55" t="s">
        <v>23</v>
      </c>
    </row>
    <row r="5" spans="1:15" s="6" customFormat="1" ht="12.75">
      <c r="A5" s="62" t="s">
        <v>174</v>
      </c>
      <c r="B5" s="110"/>
      <c r="C5" s="110"/>
      <c r="D5" s="110"/>
      <c r="E5" s="117"/>
      <c r="F5" s="37"/>
      <c r="G5" s="54"/>
      <c r="H5" s="54"/>
      <c r="I5" s="136"/>
      <c r="M5" s="43" t="e">
        <f>#REF!</f>
        <v>#REF!</v>
      </c>
      <c r="N5" s="43">
        <v>0.20499999999999999</v>
      </c>
    </row>
    <row r="6" spans="1:15" s="42" customFormat="1" ht="12.75">
      <c r="A6" s="62" t="s">
        <v>247</v>
      </c>
      <c r="B6" s="110"/>
      <c r="C6" s="110"/>
      <c r="D6" s="110"/>
      <c r="E6" s="117"/>
      <c r="F6" s="37"/>
      <c r="G6" s="37"/>
      <c r="H6" s="37"/>
      <c r="I6" s="63"/>
    </row>
    <row r="7" spans="1:15" s="42" customFormat="1" ht="13.5" thickBot="1">
      <c r="A7" s="130" t="s">
        <v>244</v>
      </c>
      <c r="B7" s="131"/>
      <c r="C7" s="131"/>
      <c r="D7" s="131"/>
      <c r="E7" s="132"/>
      <c r="F7" s="137"/>
      <c r="G7" s="138"/>
      <c r="H7" s="138"/>
      <c r="I7" s="139"/>
    </row>
    <row r="8" spans="1:15" s="7" customFormat="1">
      <c r="A8" s="79"/>
      <c r="B8" s="81"/>
      <c r="C8" s="81"/>
      <c r="D8" s="82"/>
      <c r="E8" s="118"/>
      <c r="F8" s="83"/>
      <c r="G8" s="83"/>
      <c r="H8" s="83"/>
      <c r="I8" s="83"/>
    </row>
    <row r="9" spans="1:15" s="7" customFormat="1" ht="12.75">
      <c r="A9" s="79"/>
      <c r="B9" s="81"/>
      <c r="C9" s="81"/>
      <c r="D9" s="82"/>
      <c r="E9" s="118"/>
      <c r="F9" s="83"/>
      <c r="G9" s="156" t="s">
        <v>231</v>
      </c>
      <c r="H9" s="156"/>
      <c r="I9" s="111">
        <f>N5</f>
        <v>0.20499999999999999</v>
      </c>
    </row>
    <row r="10" spans="1:15" s="7" customFormat="1">
      <c r="A10" s="79"/>
      <c r="B10" s="81"/>
      <c r="C10" s="81"/>
      <c r="D10" s="82"/>
      <c r="E10" s="118"/>
      <c r="F10" s="83"/>
      <c r="G10" s="148" t="s">
        <v>33</v>
      </c>
      <c r="H10" s="148"/>
      <c r="I10" s="148"/>
    </row>
    <row r="11" spans="1:15" s="40" customFormat="1" ht="46.35" customHeight="1">
      <c r="A11" s="88" t="s">
        <v>0</v>
      </c>
      <c r="B11" s="89" t="s">
        <v>21</v>
      </c>
      <c r="C11" s="89" t="s">
        <v>9</v>
      </c>
      <c r="D11" s="88" t="s">
        <v>1</v>
      </c>
      <c r="E11" s="119" t="s">
        <v>2</v>
      </c>
      <c r="F11" s="90" t="s">
        <v>11</v>
      </c>
      <c r="G11" s="91" t="s">
        <v>31</v>
      </c>
      <c r="H11" s="91" t="s">
        <v>22</v>
      </c>
      <c r="I11" s="92" t="s">
        <v>19</v>
      </c>
      <c r="J11" s="38"/>
      <c r="K11" s="38"/>
      <c r="L11" s="38"/>
      <c r="M11" s="39"/>
      <c r="O11" s="41"/>
    </row>
    <row r="12" spans="1:15" s="32" customFormat="1">
      <c r="A12" s="84"/>
      <c r="B12" s="85"/>
      <c r="C12" s="85"/>
      <c r="D12" s="86"/>
      <c r="E12" s="84"/>
      <c r="F12" s="87"/>
      <c r="G12" s="87"/>
      <c r="H12" s="87"/>
      <c r="I12" s="87"/>
      <c r="M12" s="34"/>
      <c r="N12" s="33"/>
    </row>
    <row r="13" spans="1:15" s="35" customFormat="1">
      <c r="A13" s="95" t="s">
        <v>4</v>
      </c>
      <c r="B13" s="96"/>
      <c r="C13" s="96"/>
      <c r="D13" s="97" t="s">
        <v>37</v>
      </c>
      <c r="E13" s="95"/>
      <c r="F13" s="98"/>
      <c r="G13" s="98"/>
      <c r="H13" s="98"/>
      <c r="I13" s="13">
        <f>SUM(I14:I17)</f>
        <v>28756.659999999996</v>
      </c>
      <c r="M13" s="36"/>
    </row>
    <row r="14" spans="1:15" s="44" customFormat="1" ht="37.35" customHeight="1">
      <c r="A14" s="99" t="s">
        <v>5</v>
      </c>
      <c r="B14" s="100" t="s">
        <v>29</v>
      </c>
      <c r="C14" s="101">
        <v>103689</v>
      </c>
      <c r="D14" s="102" t="s">
        <v>65</v>
      </c>
      <c r="E14" s="99" t="s">
        <v>93</v>
      </c>
      <c r="F14" s="103">
        <v>1.5</v>
      </c>
      <c r="G14" s="103">
        <v>468.06</v>
      </c>
      <c r="H14" s="103">
        <f>ROUND(G14*(1+$N$5),2)</f>
        <v>564.01</v>
      </c>
      <c r="I14" s="103">
        <f>TRUNC(F14*H14,2)</f>
        <v>846.01</v>
      </c>
      <c r="M14" s="45" t="e">
        <f>IF(#REF!&lt;G14,"ok","ERRO")</f>
        <v>#REF!</v>
      </c>
      <c r="N14" s="59" t="e">
        <f>I14/#REF!</f>
        <v>#REF!</v>
      </c>
      <c r="O14" s="44" t="e">
        <f>IF(N14&gt;=4%,"ok","menor")</f>
        <v>#REF!</v>
      </c>
    </row>
    <row r="15" spans="1:15" s="44" customFormat="1">
      <c r="A15" s="99" t="s">
        <v>133</v>
      </c>
      <c r="B15" s="100" t="s">
        <v>29</v>
      </c>
      <c r="C15" s="101">
        <v>98459</v>
      </c>
      <c r="D15" s="102" t="s">
        <v>90</v>
      </c>
      <c r="E15" s="99" t="s">
        <v>93</v>
      </c>
      <c r="F15" s="103">
        <v>150</v>
      </c>
      <c r="G15" s="103">
        <v>97.35</v>
      </c>
      <c r="H15" s="103">
        <f>ROUND(G15*(1+$N$5),2)</f>
        <v>117.31</v>
      </c>
      <c r="I15" s="103">
        <f>TRUNC(F15*H15,2)</f>
        <v>17596.5</v>
      </c>
      <c r="M15" s="45" t="e">
        <f>IF(#REF!&lt;G15,"ok","ERRO")</f>
        <v>#REF!</v>
      </c>
      <c r="N15" s="59" t="e">
        <f>I15/#REF!</f>
        <v>#REF!</v>
      </c>
      <c r="O15" s="44" t="e">
        <f t="shared" ref="O15:O26" si="0">IF(N15&gt;=4%,"ok","menor")</f>
        <v>#REF!</v>
      </c>
    </row>
    <row r="16" spans="1:15" s="44" customFormat="1" ht="22.5">
      <c r="A16" s="99" t="s">
        <v>186</v>
      </c>
      <c r="B16" s="100" t="s">
        <v>29</v>
      </c>
      <c r="C16" s="101">
        <v>98524</v>
      </c>
      <c r="D16" s="104" t="s">
        <v>131</v>
      </c>
      <c r="E16" s="99" t="s">
        <v>93</v>
      </c>
      <c r="F16" s="103">
        <v>400</v>
      </c>
      <c r="G16" s="103">
        <v>5.13</v>
      </c>
      <c r="H16" s="103">
        <f>ROUND(G16*(1+$N$5),2)</f>
        <v>6.18</v>
      </c>
      <c r="I16" s="103">
        <f>TRUNC(F16*H16,2)</f>
        <v>2472</v>
      </c>
      <c r="M16" s="45" t="e">
        <f>IF(#REF!&lt;G16,"ok","ERRO")</f>
        <v>#REF!</v>
      </c>
      <c r="N16" s="59" t="e">
        <f>I16/#REF!</f>
        <v>#REF!</v>
      </c>
      <c r="O16" s="44" t="e">
        <f t="shared" si="0"/>
        <v>#REF!</v>
      </c>
    </row>
    <row r="17" spans="1:16" s="44" customFormat="1" ht="39" customHeight="1">
      <c r="A17" s="99" t="s">
        <v>187</v>
      </c>
      <c r="B17" s="100" t="s">
        <v>28</v>
      </c>
      <c r="C17" s="101" t="s">
        <v>139</v>
      </c>
      <c r="D17" s="104" t="s">
        <v>140</v>
      </c>
      <c r="E17" s="99" t="s">
        <v>93</v>
      </c>
      <c r="F17" s="103">
        <v>9</v>
      </c>
      <c r="G17" s="103">
        <v>723.11000000000013</v>
      </c>
      <c r="H17" s="103">
        <f>ROUND(G17*(1+$N$5),2)</f>
        <v>871.35</v>
      </c>
      <c r="I17" s="103">
        <f>TRUNC(F17*H17,2)</f>
        <v>7842.15</v>
      </c>
      <c r="M17" s="45" t="e">
        <f>IF(#REF!&lt;G17,"ok","ERRO")</f>
        <v>#REF!</v>
      </c>
      <c r="N17" s="59" t="e">
        <f>I17/#REF!</f>
        <v>#REF!</v>
      </c>
      <c r="O17" s="44" t="e">
        <f t="shared" si="0"/>
        <v>#REF!</v>
      </c>
    </row>
    <row r="18" spans="1:16" s="35" customFormat="1">
      <c r="A18" s="95" t="s">
        <v>7</v>
      </c>
      <c r="B18" s="96"/>
      <c r="C18" s="96"/>
      <c r="D18" s="97" t="s">
        <v>91</v>
      </c>
      <c r="E18" s="95"/>
      <c r="F18" s="98"/>
      <c r="G18" s="98"/>
      <c r="H18" s="98"/>
      <c r="I18" s="13">
        <f>SUM(I19:I20)</f>
        <v>6385.76</v>
      </c>
      <c r="M18" s="36">
        <f>I19+I20</f>
        <v>6385.76</v>
      </c>
      <c r="N18" s="109" t="e">
        <f>I18/#REF!</f>
        <v>#REF!</v>
      </c>
      <c r="O18" s="35" t="e">
        <f t="shared" si="0"/>
        <v>#REF!</v>
      </c>
    </row>
    <row r="19" spans="1:16" s="44" customFormat="1" ht="22.5">
      <c r="A19" s="99" t="s">
        <v>38</v>
      </c>
      <c r="B19" s="100" t="s">
        <v>29</v>
      </c>
      <c r="C19" s="101">
        <v>90777</v>
      </c>
      <c r="D19" s="102" t="s">
        <v>132</v>
      </c>
      <c r="E19" s="99" t="s">
        <v>53</v>
      </c>
      <c r="F19" s="103">
        <v>16</v>
      </c>
      <c r="G19" s="103">
        <v>129.55000000000001</v>
      </c>
      <c r="H19" s="103">
        <f>ROUND(G19*(1+$N$5),2)</f>
        <v>156.11000000000001</v>
      </c>
      <c r="I19" s="103">
        <f>TRUNC(F19*H19,2)</f>
        <v>2497.7600000000002</v>
      </c>
      <c r="M19" s="45" t="e">
        <f>IF(#REF!&lt;G19,"ok","ERRO")</f>
        <v>#REF!</v>
      </c>
      <c r="N19" s="59" t="e">
        <f>I19/#REF!</f>
        <v>#REF!</v>
      </c>
      <c r="O19" s="44" t="e">
        <f t="shared" si="0"/>
        <v>#REF!</v>
      </c>
    </row>
    <row r="20" spans="1:16" s="44" customFormat="1" ht="22.5">
      <c r="A20" s="99" t="s">
        <v>39</v>
      </c>
      <c r="B20" s="100" t="s">
        <v>29</v>
      </c>
      <c r="C20" s="101">
        <v>90776</v>
      </c>
      <c r="D20" s="102" t="s">
        <v>92</v>
      </c>
      <c r="E20" s="99" t="s">
        <v>53</v>
      </c>
      <c r="F20" s="103">
        <v>72</v>
      </c>
      <c r="G20" s="103">
        <v>44.81</v>
      </c>
      <c r="H20" s="103">
        <f>ROUND(G20*(1+$N$5),2)</f>
        <v>54</v>
      </c>
      <c r="I20" s="103">
        <f>TRUNC(F20*H20,2)</f>
        <v>3888</v>
      </c>
      <c r="M20" s="45" t="e">
        <f>IF(#REF!&lt;G20,"ok","ERRO")</f>
        <v>#REF!</v>
      </c>
      <c r="N20" s="59" t="e">
        <f>I20/#REF!</f>
        <v>#REF!</v>
      </c>
      <c r="O20" s="44" t="e">
        <f t="shared" si="0"/>
        <v>#REF!</v>
      </c>
    </row>
    <row r="21" spans="1:16" s="35" customFormat="1">
      <c r="A21" s="95" t="s">
        <v>8</v>
      </c>
      <c r="B21" s="96"/>
      <c r="C21" s="96"/>
      <c r="D21" s="97" t="s">
        <v>34</v>
      </c>
      <c r="E21" s="95"/>
      <c r="F21" s="98"/>
      <c r="G21" s="98"/>
      <c r="H21" s="98"/>
      <c r="I21" s="13">
        <f>SUM(I22:I27)</f>
        <v>31396.2</v>
      </c>
      <c r="M21" s="45"/>
      <c r="N21" s="59" t="e">
        <f>I21/#REF!</f>
        <v>#REF!</v>
      </c>
      <c r="O21" s="44" t="e">
        <f t="shared" si="0"/>
        <v>#REF!</v>
      </c>
    </row>
    <row r="22" spans="1:16" s="44" customFormat="1" ht="33.75">
      <c r="A22" s="99" t="s">
        <v>42</v>
      </c>
      <c r="B22" s="100" t="s">
        <v>29</v>
      </c>
      <c r="C22" s="100">
        <v>96523</v>
      </c>
      <c r="D22" s="102" t="s">
        <v>62</v>
      </c>
      <c r="E22" s="99" t="s">
        <v>94</v>
      </c>
      <c r="F22" s="103">
        <v>10.24</v>
      </c>
      <c r="G22" s="103">
        <v>104.1</v>
      </c>
      <c r="H22" s="103">
        <f t="shared" ref="H22:H27" si="1">ROUND(G22*(1+$N$5),2)</f>
        <v>125.44</v>
      </c>
      <c r="I22" s="103">
        <f t="shared" ref="I22:I27" si="2">TRUNC(F22*H22,2)</f>
        <v>1284.5</v>
      </c>
      <c r="M22" s="45" t="e">
        <f>IF(#REF!&lt;G22,"ok","ERRO")</f>
        <v>#REF!</v>
      </c>
      <c r="N22" s="59" t="e">
        <f>I22/#REF!</f>
        <v>#REF!</v>
      </c>
      <c r="O22" s="44" t="e">
        <f t="shared" si="0"/>
        <v>#REF!</v>
      </c>
    </row>
    <row r="23" spans="1:16" s="44" customFormat="1" ht="33.75">
      <c r="A23" s="99" t="s">
        <v>58</v>
      </c>
      <c r="B23" s="100" t="s">
        <v>29</v>
      </c>
      <c r="C23" s="100">
        <v>96527</v>
      </c>
      <c r="D23" s="102" t="s">
        <v>115</v>
      </c>
      <c r="E23" s="99" t="s">
        <v>94</v>
      </c>
      <c r="F23" s="103">
        <v>11.94</v>
      </c>
      <c r="G23" s="103">
        <v>114.6</v>
      </c>
      <c r="H23" s="103">
        <f t="shared" si="1"/>
        <v>138.09</v>
      </c>
      <c r="I23" s="103">
        <f t="shared" si="2"/>
        <v>1648.79</v>
      </c>
      <c r="M23" s="45" t="e">
        <f>IF(#REF!&lt;G23,"ok","ERRO")</f>
        <v>#REF!</v>
      </c>
      <c r="N23" s="59" t="e">
        <f>I23/#REF!</f>
        <v>#REF!</v>
      </c>
      <c r="O23" s="44" t="e">
        <f t="shared" si="0"/>
        <v>#REF!</v>
      </c>
    </row>
    <row r="24" spans="1:16" s="44" customFormat="1" ht="22.5">
      <c r="A24" s="99" t="s">
        <v>72</v>
      </c>
      <c r="B24" s="100" t="s">
        <v>29</v>
      </c>
      <c r="C24" s="100">
        <v>104737</v>
      </c>
      <c r="D24" s="102" t="s">
        <v>88</v>
      </c>
      <c r="E24" s="99" t="s">
        <v>94</v>
      </c>
      <c r="F24" s="103">
        <v>4.32</v>
      </c>
      <c r="G24" s="103">
        <v>23.91</v>
      </c>
      <c r="H24" s="103">
        <f t="shared" si="1"/>
        <v>28.81</v>
      </c>
      <c r="I24" s="103">
        <f t="shared" si="2"/>
        <v>124.45</v>
      </c>
      <c r="M24" s="45" t="e">
        <f>IF(#REF!&lt;G24,"ok","ERRO")</f>
        <v>#REF!</v>
      </c>
      <c r="N24" s="59" t="e">
        <f>I24/#REF!</f>
        <v>#REF!</v>
      </c>
      <c r="O24" s="44" t="e">
        <f t="shared" si="0"/>
        <v>#REF!</v>
      </c>
    </row>
    <row r="25" spans="1:16" s="44" customFormat="1" ht="33.75">
      <c r="A25" s="99" t="s">
        <v>81</v>
      </c>
      <c r="B25" s="100" t="s">
        <v>29</v>
      </c>
      <c r="C25" s="100">
        <v>104738</v>
      </c>
      <c r="D25" s="102" t="s">
        <v>118</v>
      </c>
      <c r="E25" s="99" t="s">
        <v>94</v>
      </c>
      <c r="F25" s="103">
        <v>240</v>
      </c>
      <c r="G25" s="103">
        <v>80.55</v>
      </c>
      <c r="H25" s="103">
        <f t="shared" si="1"/>
        <v>97.06</v>
      </c>
      <c r="I25" s="103">
        <f t="shared" si="2"/>
        <v>23294.400000000001</v>
      </c>
      <c r="M25" s="45" t="e">
        <f>IF(#REF!&lt;G25,"ok","ERRO")</f>
        <v>#REF!</v>
      </c>
      <c r="N25" s="59" t="e">
        <f>I25/#REF!</f>
        <v>#REF!</v>
      </c>
      <c r="O25" s="44" t="e">
        <f t="shared" si="0"/>
        <v>#REF!</v>
      </c>
    </row>
    <row r="26" spans="1:16" s="44" customFormat="1" ht="22.5">
      <c r="A26" s="99" t="s">
        <v>188</v>
      </c>
      <c r="B26" s="100" t="s">
        <v>29</v>
      </c>
      <c r="C26" s="101">
        <v>94342</v>
      </c>
      <c r="D26" s="102" t="s">
        <v>116</v>
      </c>
      <c r="E26" s="99" t="s">
        <v>94</v>
      </c>
      <c r="F26" s="103">
        <v>14.4</v>
      </c>
      <c r="G26" s="103">
        <v>122.87</v>
      </c>
      <c r="H26" s="103">
        <f t="shared" si="1"/>
        <v>148.06</v>
      </c>
      <c r="I26" s="103">
        <f t="shared" si="2"/>
        <v>2132.06</v>
      </c>
      <c r="M26" s="45" t="e">
        <f>IF(#REF!&lt;G26,"ok","ERRO")</f>
        <v>#REF!</v>
      </c>
      <c r="N26" s="59" t="e">
        <f>I26/#REF!</f>
        <v>#REF!</v>
      </c>
      <c r="O26" s="44" t="e">
        <f t="shared" si="0"/>
        <v>#REF!</v>
      </c>
    </row>
    <row r="27" spans="1:16" s="44" customFormat="1" ht="72.599999999999994" customHeight="1">
      <c r="A27" s="99" t="s">
        <v>189</v>
      </c>
      <c r="B27" s="100" t="s">
        <v>29</v>
      </c>
      <c r="C27" s="101">
        <v>105565</v>
      </c>
      <c r="D27" s="102" t="s">
        <v>117</v>
      </c>
      <c r="E27" s="99" t="s">
        <v>94</v>
      </c>
      <c r="F27" s="103">
        <v>400</v>
      </c>
      <c r="G27" s="103">
        <v>6.04</v>
      </c>
      <c r="H27" s="103">
        <f t="shared" si="1"/>
        <v>7.28</v>
      </c>
      <c r="I27" s="103">
        <f t="shared" si="2"/>
        <v>2912</v>
      </c>
      <c r="M27" s="45" t="e">
        <f>IF(#REF!&lt;G27,"ok","ERRO")</f>
        <v>#REF!</v>
      </c>
      <c r="N27" s="59" t="e">
        <f>I27/#REF!</f>
        <v>#REF!</v>
      </c>
      <c r="O27" s="44" t="e">
        <f t="shared" ref="O27" si="3">IF(N27&gt;=4%,"ok","menor")</f>
        <v>#REF!</v>
      </c>
    </row>
    <row r="28" spans="1:16" s="35" customFormat="1">
      <c r="A28" s="95" t="s">
        <v>44</v>
      </c>
      <c r="B28" s="96"/>
      <c r="C28" s="96"/>
      <c r="D28" s="97" t="s">
        <v>35</v>
      </c>
      <c r="E28" s="95"/>
      <c r="F28" s="98"/>
      <c r="G28" s="98"/>
      <c r="H28" s="98"/>
      <c r="I28" s="13">
        <f>SUM(I29:I35)</f>
        <v>20648.18</v>
      </c>
      <c r="M28" s="45"/>
      <c r="N28" s="59" t="e">
        <f>I28/#REF!</f>
        <v>#REF!</v>
      </c>
      <c r="O28" s="44" t="e">
        <f t="shared" ref="O28:O30" si="4">IF(N28&gt;=4%,"ok","menor")</f>
        <v>#REF!</v>
      </c>
    </row>
    <row r="29" spans="1:16" s="44" customFormat="1" ht="34.5" customHeight="1">
      <c r="A29" s="99" t="s">
        <v>43</v>
      </c>
      <c r="B29" s="100" t="s">
        <v>29</v>
      </c>
      <c r="C29" s="101">
        <v>95241</v>
      </c>
      <c r="D29" s="102" t="s">
        <v>96</v>
      </c>
      <c r="E29" s="99" t="s">
        <v>93</v>
      </c>
      <c r="F29" s="103">
        <v>28.570000000000004</v>
      </c>
      <c r="G29" s="103">
        <v>38.26</v>
      </c>
      <c r="H29" s="103">
        <f t="shared" ref="H29:H35" si="5">ROUND(G29*(1+$N$5),2)</f>
        <v>46.1</v>
      </c>
      <c r="I29" s="103">
        <f t="shared" ref="I29:I35" si="6">TRUNC(F29*H29,2)</f>
        <v>1317.07</v>
      </c>
      <c r="M29" s="45" t="e">
        <f>IF(#REF!&lt;G29,"ok","ERRO")</f>
        <v>#REF!</v>
      </c>
      <c r="N29" s="59" t="e">
        <f>I29/#REF!</f>
        <v>#REF!</v>
      </c>
      <c r="O29" s="44" t="e">
        <f t="shared" si="4"/>
        <v>#REF!</v>
      </c>
    </row>
    <row r="30" spans="1:16" s="44" customFormat="1" ht="45">
      <c r="A30" s="99" t="s">
        <v>45</v>
      </c>
      <c r="B30" s="100" t="s">
        <v>29</v>
      </c>
      <c r="C30" s="101">
        <v>94965</v>
      </c>
      <c r="D30" s="102" t="s">
        <v>63</v>
      </c>
      <c r="E30" s="99" t="s">
        <v>94</v>
      </c>
      <c r="F30" s="103">
        <v>7.58</v>
      </c>
      <c r="G30" s="103">
        <v>508.05</v>
      </c>
      <c r="H30" s="103">
        <f t="shared" si="5"/>
        <v>612.20000000000005</v>
      </c>
      <c r="I30" s="103">
        <f t="shared" si="6"/>
        <v>4640.47</v>
      </c>
      <c r="M30" s="45" t="e">
        <f>IF(#REF!&lt;G30,"ok","ERRO")</f>
        <v>#REF!</v>
      </c>
      <c r="N30" s="59" t="e">
        <f>I30/#REF!</f>
        <v>#REF!</v>
      </c>
      <c r="O30" s="44" t="e">
        <f t="shared" si="4"/>
        <v>#REF!</v>
      </c>
      <c r="P30" s="105">
        <f>F30/2</f>
        <v>3.79</v>
      </c>
    </row>
    <row r="31" spans="1:16" s="44" customFormat="1" ht="34.5" customHeight="1">
      <c r="A31" s="99" t="s">
        <v>46</v>
      </c>
      <c r="B31" s="100" t="s">
        <v>29</v>
      </c>
      <c r="C31" s="101">
        <v>96536</v>
      </c>
      <c r="D31" s="102" t="s">
        <v>98</v>
      </c>
      <c r="E31" s="99" t="s">
        <v>93</v>
      </c>
      <c r="F31" s="103">
        <v>9.6</v>
      </c>
      <c r="G31" s="103">
        <v>75.709999999999994</v>
      </c>
      <c r="H31" s="103">
        <f t="shared" si="5"/>
        <v>91.23</v>
      </c>
      <c r="I31" s="103">
        <f t="shared" si="6"/>
        <v>875.8</v>
      </c>
      <c r="M31" s="45" t="e">
        <f>IF(#REF!&lt;G31,"ok","ERRO")</f>
        <v>#REF!</v>
      </c>
      <c r="N31" s="59" t="e">
        <f>I31/#REF!</f>
        <v>#REF!</v>
      </c>
      <c r="O31" s="44" t="e">
        <f t="shared" ref="O31:O35" si="7">IF(N31&gt;=4%,"ok","menor")</f>
        <v>#REF!</v>
      </c>
    </row>
    <row r="32" spans="1:16" s="44" customFormat="1" ht="45" customHeight="1">
      <c r="A32" s="99" t="s">
        <v>164</v>
      </c>
      <c r="B32" s="100" t="s">
        <v>29</v>
      </c>
      <c r="C32" s="101">
        <v>96542</v>
      </c>
      <c r="D32" s="102" t="s">
        <v>99</v>
      </c>
      <c r="E32" s="99" t="s">
        <v>93</v>
      </c>
      <c r="F32" s="103">
        <v>29.45</v>
      </c>
      <c r="G32" s="103">
        <v>100.17</v>
      </c>
      <c r="H32" s="103">
        <f t="shared" si="5"/>
        <v>120.7</v>
      </c>
      <c r="I32" s="103">
        <f t="shared" si="6"/>
        <v>3554.61</v>
      </c>
      <c r="M32" s="45" t="e">
        <f>IF(#REF!&lt;G32,"ok","ERRO")</f>
        <v>#REF!</v>
      </c>
      <c r="N32" s="59" t="e">
        <f>I32/#REF!</f>
        <v>#REF!</v>
      </c>
      <c r="O32" s="44" t="e">
        <f t="shared" si="7"/>
        <v>#REF!</v>
      </c>
    </row>
    <row r="33" spans="1:15" s="44" customFormat="1" ht="45">
      <c r="A33" s="99" t="s">
        <v>165</v>
      </c>
      <c r="B33" s="100" t="s">
        <v>29</v>
      </c>
      <c r="C33" s="101">
        <v>92423</v>
      </c>
      <c r="D33" s="102" t="s">
        <v>97</v>
      </c>
      <c r="E33" s="99" t="s">
        <v>93</v>
      </c>
      <c r="F33" s="103">
        <v>39.6</v>
      </c>
      <c r="G33" s="103">
        <v>77.09</v>
      </c>
      <c r="H33" s="103">
        <f t="shared" si="5"/>
        <v>92.89</v>
      </c>
      <c r="I33" s="103">
        <f t="shared" si="6"/>
        <v>3678.44</v>
      </c>
      <c r="M33" s="45" t="e">
        <f>IF(#REF!&lt;G33,"ok","ERRO")</f>
        <v>#REF!</v>
      </c>
      <c r="N33" s="59" t="e">
        <f>I33/#REF!</f>
        <v>#REF!</v>
      </c>
      <c r="O33" s="44" t="e">
        <f t="shared" si="7"/>
        <v>#REF!</v>
      </c>
    </row>
    <row r="34" spans="1:15" s="44" customFormat="1" ht="33.75">
      <c r="A34" s="99" t="s">
        <v>190</v>
      </c>
      <c r="B34" s="100" t="s">
        <v>29</v>
      </c>
      <c r="C34" s="101">
        <v>92759</v>
      </c>
      <c r="D34" s="102" t="s">
        <v>100</v>
      </c>
      <c r="E34" s="99" t="s">
        <v>54</v>
      </c>
      <c r="F34" s="103">
        <v>95.11</v>
      </c>
      <c r="G34" s="103">
        <v>14.34</v>
      </c>
      <c r="H34" s="103">
        <f t="shared" si="5"/>
        <v>17.28</v>
      </c>
      <c r="I34" s="103">
        <f t="shared" si="6"/>
        <v>1643.5</v>
      </c>
      <c r="M34" s="45" t="e">
        <f>IF(#REF!&lt;G34,"ok","ERRO")</f>
        <v>#REF!</v>
      </c>
      <c r="N34" s="59" t="e">
        <f>I34/#REF!</f>
        <v>#REF!</v>
      </c>
      <c r="O34" s="44" t="e">
        <f t="shared" si="7"/>
        <v>#REF!</v>
      </c>
    </row>
    <row r="35" spans="1:15" s="44" customFormat="1" ht="33.75">
      <c r="A35" s="99" t="s">
        <v>191</v>
      </c>
      <c r="B35" s="100" t="s">
        <v>29</v>
      </c>
      <c r="C35" s="101">
        <v>92762</v>
      </c>
      <c r="D35" s="102" t="s">
        <v>101</v>
      </c>
      <c r="E35" s="99" t="s">
        <v>54</v>
      </c>
      <c r="F35" s="103">
        <v>371.3</v>
      </c>
      <c r="G35" s="103">
        <v>11.04</v>
      </c>
      <c r="H35" s="103">
        <f t="shared" si="5"/>
        <v>13.3</v>
      </c>
      <c r="I35" s="103">
        <f t="shared" si="6"/>
        <v>4938.29</v>
      </c>
      <c r="M35" s="45" t="e">
        <f>IF(#REF!&lt;G35,"ok","ERRO")</f>
        <v>#REF!</v>
      </c>
      <c r="N35" s="59" t="e">
        <f>I35/#REF!</f>
        <v>#REF!</v>
      </c>
      <c r="O35" s="44" t="e">
        <f t="shared" si="7"/>
        <v>#REF!</v>
      </c>
    </row>
    <row r="36" spans="1:15" s="35" customFormat="1">
      <c r="A36" s="95" t="s">
        <v>47</v>
      </c>
      <c r="B36" s="96"/>
      <c r="C36" s="96"/>
      <c r="D36" s="97" t="s">
        <v>30</v>
      </c>
      <c r="E36" s="95"/>
      <c r="F36" s="98"/>
      <c r="G36" s="98"/>
      <c r="H36" s="98"/>
      <c r="I36" s="13">
        <f>SUM(I37:I41)</f>
        <v>54795.33</v>
      </c>
      <c r="M36" s="45"/>
      <c r="N36" s="59" t="e">
        <f>I36/#REF!</f>
        <v>#REF!</v>
      </c>
      <c r="O36" s="44" t="e">
        <f t="shared" ref="O36:O43" si="8">IF(N36&gt;=4%,"ok","menor")</f>
        <v>#REF!</v>
      </c>
    </row>
    <row r="37" spans="1:15" s="44" customFormat="1" ht="61.9" customHeight="1">
      <c r="A37" s="99" t="s">
        <v>48</v>
      </c>
      <c r="B37" s="100" t="s">
        <v>29</v>
      </c>
      <c r="C37" s="101">
        <v>103328</v>
      </c>
      <c r="D37" s="102" t="s">
        <v>119</v>
      </c>
      <c r="E37" s="99" t="s">
        <v>93</v>
      </c>
      <c r="F37" s="103">
        <v>170.95</v>
      </c>
      <c r="G37" s="103">
        <v>92.86</v>
      </c>
      <c r="H37" s="103">
        <f>ROUND(G37*(1+$N$5),2)</f>
        <v>111.9</v>
      </c>
      <c r="I37" s="103">
        <f>TRUNC(F37*H37,2)</f>
        <v>19129.3</v>
      </c>
      <c r="J37" s="44" t="e">
        <f>#REF!/2</f>
        <v>#REF!</v>
      </c>
      <c r="M37" s="45" t="e">
        <f>IF(#REF!&lt;G37,"ok","ERRO")</f>
        <v>#REF!</v>
      </c>
      <c r="N37" s="59" t="e">
        <f>I37/#REF!</f>
        <v>#REF!</v>
      </c>
      <c r="O37" s="44" t="e">
        <f t="shared" si="8"/>
        <v>#REF!</v>
      </c>
    </row>
    <row r="38" spans="1:15" s="44" customFormat="1" ht="61.9" customHeight="1">
      <c r="A38" s="99" t="s">
        <v>49</v>
      </c>
      <c r="B38" s="100" t="s">
        <v>29</v>
      </c>
      <c r="C38" s="101">
        <v>103326</v>
      </c>
      <c r="D38" s="102" t="s">
        <v>66</v>
      </c>
      <c r="E38" s="99" t="s">
        <v>93</v>
      </c>
      <c r="F38" s="103">
        <v>78.900000000000006</v>
      </c>
      <c r="G38" s="103">
        <v>85.82</v>
      </c>
      <c r="H38" s="103">
        <f>ROUND(G38*(1+$N$5),2)</f>
        <v>103.41</v>
      </c>
      <c r="I38" s="103">
        <f>TRUNC(F38*H38,2)</f>
        <v>8159.04</v>
      </c>
      <c r="M38" s="45" t="e">
        <f>IF(#REF!&lt;G38,"ok","ERRO")</f>
        <v>#REF!</v>
      </c>
      <c r="N38" s="59" t="e">
        <f>I38/#REF!</f>
        <v>#REF!</v>
      </c>
      <c r="O38" s="44" t="e">
        <f t="shared" si="8"/>
        <v>#REF!</v>
      </c>
    </row>
    <row r="39" spans="1:15" s="44" customFormat="1" ht="45">
      <c r="A39" s="99" t="s">
        <v>192</v>
      </c>
      <c r="B39" s="100" t="s">
        <v>29</v>
      </c>
      <c r="C39" s="101">
        <v>87879</v>
      </c>
      <c r="D39" s="102" t="s">
        <v>173</v>
      </c>
      <c r="E39" s="99" t="s">
        <v>93</v>
      </c>
      <c r="F39" s="103">
        <v>375.79</v>
      </c>
      <c r="G39" s="103">
        <v>4.5999999999999996</v>
      </c>
      <c r="H39" s="103">
        <f>ROUND(G39*(1+$N$5),2)</f>
        <v>5.54</v>
      </c>
      <c r="I39" s="103">
        <f>TRUNC(F39*H39,2)</f>
        <v>2081.87</v>
      </c>
      <c r="M39" s="45" t="e">
        <f>IF(#REF!&lt;G39,"ok","ERRO")</f>
        <v>#REF!</v>
      </c>
      <c r="N39" s="59" t="e">
        <f>I39/#REF!</f>
        <v>#REF!</v>
      </c>
      <c r="O39" s="44" t="e">
        <f t="shared" si="8"/>
        <v>#REF!</v>
      </c>
    </row>
    <row r="40" spans="1:15" s="44" customFormat="1" ht="45">
      <c r="A40" s="99" t="s">
        <v>193</v>
      </c>
      <c r="B40" s="100" t="s">
        <v>29</v>
      </c>
      <c r="C40" s="101">
        <v>87547</v>
      </c>
      <c r="D40" s="102" t="s">
        <v>130</v>
      </c>
      <c r="E40" s="99" t="s">
        <v>93</v>
      </c>
      <c r="F40" s="103">
        <v>375.79</v>
      </c>
      <c r="G40" s="103">
        <v>29.57</v>
      </c>
      <c r="H40" s="103">
        <f>ROUND(G40*(1+$N$5),2)</f>
        <v>35.630000000000003</v>
      </c>
      <c r="I40" s="103">
        <f>TRUNC(F40*H40,2)</f>
        <v>13389.39</v>
      </c>
      <c r="J40" s="44" t="e">
        <f>#REF!/2</f>
        <v>#REF!</v>
      </c>
      <c r="M40" s="45" t="e">
        <f>IF(#REF!&lt;G40,"ok","ERRO")</f>
        <v>#REF!</v>
      </c>
      <c r="N40" s="59" t="e">
        <f>I40/#REF!</f>
        <v>#REF!</v>
      </c>
      <c r="O40" s="44" t="e">
        <f t="shared" si="8"/>
        <v>#REF!</v>
      </c>
    </row>
    <row r="41" spans="1:15" s="44" customFormat="1" ht="45">
      <c r="A41" s="99" t="s">
        <v>64</v>
      </c>
      <c r="B41" s="100" t="s">
        <v>29</v>
      </c>
      <c r="C41" s="101">
        <v>101161</v>
      </c>
      <c r="D41" s="102" t="s">
        <v>120</v>
      </c>
      <c r="E41" s="99" t="s">
        <v>93</v>
      </c>
      <c r="F41" s="103">
        <v>43.28</v>
      </c>
      <c r="G41" s="103">
        <v>230.78</v>
      </c>
      <c r="H41" s="103">
        <f>ROUND(G41*(1+$N$5),2)</f>
        <v>278.08999999999997</v>
      </c>
      <c r="I41" s="103">
        <f>TRUNC(F41*H41,2)</f>
        <v>12035.73</v>
      </c>
      <c r="M41" s="45" t="e">
        <f>IF(#REF!&lt;G41,"ok","ERRO")</f>
        <v>#REF!</v>
      </c>
      <c r="N41" s="59" t="e">
        <f>I41/#REF!</f>
        <v>#REF!</v>
      </c>
      <c r="O41" s="44" t="e">
        <f t="shared" si="8"/>
        <v>#REF!</v>
      </c>
    </row>
    <row r="42" spans="1:15" s="35" customFormat="1">
      <c r="A42" s="95" t="s">
        <v>50</v>
      </c>
      <c r="B42" s="96"/>
      <c r="C42" s="96"/>
      <c r="D42" s="97" t="s">
        <v>41</v>
      </c>
      <c r="E42" s="95"/>
      <c r="F42" s="98"/>
      <c r="G42" s="98"/>
      <c r="H42" s="98"/>
      <c r="I42" s="13">
        <f>SUM(I43:I53)</f>
        <v>54996.739999999991</v>
      </c>
      <c r="M42" s="45"/>
      <c r="N42" s="59" t="e">
        <f>I42/#REF!</f>
        <v>#REF!</v>
      </c>
      <c r="O42" s="44" t="e">
        <f t="shared" si="8"/>
        <v>#REF!</v>
      </c>
    </row>
    <row r="43" spans="1:15" s="44" customFormat="1" ht="56.25">
      <c r="A43" s="99" t="s">
        <v>51</v>
      </c>
      <c r="B43" s="100" t="s">
        <v>28</v>
      </c>
      <c r="C43" s="101">
        <v>15</v>
      </c>
      <c r="D43" s="102" t="s">
        <v>237</v>
      </c>
      <c r="E43" s="99" t="s">
        <v>93</v>
      </c>
      <c r="F43" s="103">
        <v>110</v>
      </c>
      <c r="G43" s="103">
        <v>120.18</v>
      </c>
      <c r="H43" s="103">
        <f t="shared" ref="H43:H53" si="9">ROUND(G43*(1+$N$5),2)</f>
        <v>144.82</v>
      </c>
      <c r="I43" s="103">
        <f t="shared" ref="I43:I53" si="10">TRUNC(F43*H43,2)</f>
        <v>15930.2</v>
      </c>
      <c r="M43" s="45" t="e">
        <f>IF(#REF!&lt;G43,"ok","ERRO")</f>
        <v>#REF!</v>
      </c>
      <c r="N43" s="59" t="e">
        <f>I43/#REF!</f>
        <v>#REF!</v>
      </c>
      <c r="O43" s="44" t="e">
        <f t="shared" si="8"/>
        <v>#REF!</v>
      </c>
    </row>
    <row r="44" spans="1:15" s="44" customFormat="1" ht="56.25">
      <c r="A44" s="99" t="s">
        <v>52</v>
      </c>
      <c r="B44" s="100" t="s">
        <v>28</v>
      </c>
      <c r="C44" s="101">
        <v>16</v>
      </c>
      <c r="D44" s="102" t="s">
        <v>238</v>
      </c>
      <c r="E44" s="99" t="s">
        <v>93</v>
      </c>
      <c r="F44" s="103">
        <v>110</v>
      </c>
      <c r="G44" s="103">
        <v>136.94999999999999</v>
      </c>
      <c r="H44" s="103">
        <f t="shared" si="9"/>
        <v>165.02</v>
      </c>
      <c r="I44" s="103">
        <f t="shared" si="10"/>
        <v>18152.2</v>
      </c>
      <c r="M44" s="45" t="e">
        <f>IF(#REF!&lt;G44,"ok","ERRO")</f>
        <v>#REF!</v>
      </c>
      <c r="N44" s="59" t="e">
        <f>I44/#REF!</f>
        <v>#REF!</v>
      </c>
      <c r="O44" s="44" t="e">
        <f t="shared" ref="O44:O55" si="11">IF(N44&gt;=4%,"ok","menor")</f>
        <v>#REF!</v>
      </c>
    </row>
    <row r="45" spans="1:15" s="44" customFormat="1" ht="67.5">
      <c r="A45" s="99" t="s">
        <v>168</v>
      </c>
      <c r="B45" s="100" t="s">
        <v>29</v>
      </c>
      <c r="C45" s="101">
        <v>104162</v>
      </c>
      <c r="D45" s="102" t="s">
        <v>129</v>
      </c>
      <c r="E45" s="99" t="s">
        <v>93</v>
      </c>
      <c r="F45" s="103">
        <v>26.52</v>
      </c>
      <c r="G45" s="103">
        <v>99.11</v>
      </c>
      <c r="H45" s="103">
        <f t="shared" si="9"/>
        <v>119.43</v>
      </c>
      <c r="I45" s="103">
        <f t="shared" si="10"/>
        <v>3167.28</v>
      </c>
      <c r="M45" s="45" t="e">
        <f>IF(#REF!&lt;G45,"ok","ERRO")</f>
        <v>#REF!</v>
      </c>
      <c r="N45" s="59" t="e">
        <f>I45/#REF!</f>
        <v>#REF!</v>
      </c>
      <c r="O45" s="44" t="e">
        <f t="shared" si="11"/>
        <v>#REF!</v>
      </c>
    </row>
    <row r="46" spans="1:15" s="44" customFormat="1" ht="58.5" customHeight="1">
      <c r="A46" s="99" t="s">
        <v>169</v>
      </c>
      <c r="B46" s="100" t="s">
        <v>29</v>
      </c>
      <c r="C46" s="100">
        <v>94275</v>
      </c>
      <c r="D46" s="102" t="s">
        <v>67</v>
      </c>
      <c r="E46" s="99" t="s">
        <v>59</v>
      </c>
      <c r="F46" s="103">
        <v>57.46</v>
      </c>
      <c r="G46" s="103">
        <v>45.93</v>
      </c>
      <c r="H46" s="103">
        <f t="shared" si="9"/>
        <v>55.35</v>
      </c>
      <c r="I46" s="103">
        <f t="shared" si="10"/>
        <v>3180.41</v>
      </c>
      <c r="M46" s="45" t="e">
        <f>IF(#REF!&lt;G46,"ok","ERRO")</f>
        <v>#REF!</v>
      </c>
      <c r="N46" s="59" t="e">
        <f>I46/#REF!</f>
        <v>#REF!</v>
      </c>
      <c r="O46" s="44" t="e">
        <f t="shared" si="11"/>
        <v>#REF!</v>
      </c>
    </row>
    <row r="47" spans="1:15" s="44" customFormat="1" ht="22.5">
      <c r="A47" s="99" t="s">
        <v>172</v>
      </c>
      <c r="B47" s="100" t="s">
        <v>141</v>
      </c>
      <c r="C47" s="100" t="s">
        <v>245</v>
      </c>
      <c r="D47" s="102" t="s">
        <v>246</v>
      </c>
      <c r="E47" s="99" t="s">
        <v>59</v>
      </c>
      <c r="F47" s="103">
        <v>21</v>
      </c>
      <c r="G47" s="103">
        <v>28.64</v>
      </c>
      <c r="H47" s="103">
        <f t="shared" si="9"/>
        <v>34.51</v>
      </c>
      <c r="I47" s="103">
        <f t="shared" si="10"/>
        <v>724.71</v>
      </c>
      <c r="M47" s="45" t="e">
        <f>IF(#REF!&lt;G47,"ok","ERRO")</f>
        <v>#REF!</v>
      </c>
      <c r="N47" s="59" t="e">
        <f>I47/#REF!</f>
        <v>#REF!</v>
      </c>
      <c r="O47" s="44" t="e">
        <f t="shared" si="11"/>
        <v>#REF!</v>
      </c>
    </row>
    <row r="48" spans="1:15" s="44" customFormat="1" ht="22.5">
      <c r="A48" s="99" t="s">
        <v>194</v>
      </c>
      <c r="B48" s="100" t="s">
        <v>28</v>
      </c>
      <c r="C48" s="101">
        <v>4</v>
      </c>
      <c r="D48" s="102" t="s">
        <v>143</v>
      </c>
      <c r="E48" s="99" t="s">
        <v>93</v>
      </c>
      <c r="F48" s="103">
        <v>55</v>
      </c>
      <c r="G48" s="103">
        <v>38.5</v>
      </c>
      <c r="H48" s="103">
        <f t="shared" si="9"/>
        <v>46.39</v>
      </c>
      <c r="I48" s="103">
        <f t="shared" si="10"/>
        <v>2551.4499999999998</v>
      </c>
      <c r="M48" s="45" t="e">
        <f>IF(#REF!&lt;G48,"ok","ERRO")</f>
        <v>#REF!</v>
      </c>
      <c r="N48" s="59" t="e">
        <f>I48/#REF!</f>
        <v>#REF!</v>
      </c>
      <c r="O48" s="44" t="e">
        <f t="shared" si="11"/>
        <v>#REF!</v>
      </c>
    </row>
    <row r="49" spans="1:15" s="44" customFormat="1" ht="45">
      <c r="A49" s="99" t="s">
        <v>195</v>
      </c>
      <c r="B49" s="100" t="s">
        <v>28</v>
      </c>
      <c r="C49" s="100">
        <v>6</v>
      </c>
      <c r="D49" s="102" t="s">
        <v>176</v>
      </c>
      <c r="E49" s="99" t="s">
        <v>94</v>
      </c>
      <c r="F49" s="103">
        <v>8.8000000000000007</v>
      </c>
      <c r="G49" s="103">
        <v>727.71</v>
      </c>
      <c r="H49" s="103">
        <f t="shared" si="9"/>
        <v>876.89</v>
      </c>
      <c r="I49" s="103">
        <f t="shared" si="10"/>
        <v>7716.63</v>
      </c>
      <c r="M49" s="45" t="e">
        <f>IF(#REF!&lt;G49,"ok","ERRO")</f>
        <v>#REF!</v>
      </c>
      <c r="N49" s="59" t="e">
        <f>I49/#REF!</f>
        <v>#REF!</v>
      </c>
      <c r="O49" s="44" t="e">
        <f t="shared" si="11"/>
        <v>#REF!</v>
      </c>
    </row>
    <row r="50" spans="1:15" s="44" customFormat="1" ht="22.5">
      <c r="A50" s="99" t="s">
        <v>196</v>
      </c>
      <c r="B50" s="100" t="s">
        <v>29</v>
      </c>
      <c r="C50" s="100">
        <v>97113</v>
      </c>
      <c r="D50" s="102" t="s">
        <v>79</v>
      </c>
      <c r="E50" s="99" t="s">
        <v>93</v>
      </c>
      <c r="F50" s="103">
        <v>88</v>
      </c>
      <c r="G50" s="103">
        <v>2.25</v>
      </c>
      <c r="H50" s="103">
        <f t="shared" si="9"/>
        <v>2.71</v>
      </c>
      <c r="I50" s="103">
        <f t="shared" si="10"/>
        <v>238.48</v>
      </c>
      <c r="M50" s="45" t="e">
        <f>IF(#REF!&lt;G50,"ok","ERRO")</f>
        <v>#REF!</v>
      </c>
      <c r="N50" s="59" t="e">
        <f>I50/#REF!</f>
        <v>#REF!</v>
      </c>
      <c r="O50" s="44" t="e">
        <f t="shared" si="11"/>
        <v>#REF!</v>
      </c>
    </row>
    <row r="51" spans="1:15" s="44" customFormat="1">
      <c r="A51" s="99" t="s">
        <v>197</v>
      </c>
      <c r="B51" s="100" t="s">
        <v>141</v>
      </c>
      <c r="C51" s="100" t="s">
        <v>166</v>
      </c>
      <c r="D51" s="102" t="s">
        <v>167</v>
      </c>
      <c r="E51" s="99" t="s">
        <v>93</v>
      </c>
      <c r="F51" s="103">
        <v>88</v>
      </c>
      <c r="G51" s="103">
        <v>12.24</v>
      </c>
      <c r="H51" s="103">
        <f t="shared" si="9"/>
        <v>14.75</v>
      </c>
      <c r="I51" s="103">
        <f t="shared" si="10"/>
        <v>1298</v>
      </c>
      <c r="M51" s="45" t="e">
        <f>IF(#REF!&lt;G51,"ok","ERRO")</f>
        <v>#REF!</v>
      </c>
      <c r="N51" s="59" t="e">
        <f>I51/#REF!</f>
        <v>#REF!</v>
      </c>
      <c r="O51" s="44" t="e">
        <f t="shared" si="11"/>
        <v>#REF!</v>
      </c>
    </row>
    <row r="52" spans="1:15" s="44" customFormat="1" ht="42.6" customHeight="1">
      <c r="A52" s="99" t="s">
        <v>198</v>
      </c>
      <c r="B52" s="100" t="s">
        <v>29</v>
      </c>
      <c r="C52" s="100">
        <v>104658</v>
      </c>
      <c r="D52" s="102" t="s">
        <v>71</v>
      </c>
      <c r="E52" s="99" t="s">
        <v>93</v>
      </c>
      <c r="F52" s="103">
        <v>10.8</v>
      </c>
      <c r="G52" s="103">
        <v>152.79</v>
      </c>
      <c r="H52" s="103">
        <f t="shared" si="9"/>
        <v>184.11</v>
      </c>
      <c r="I52" s="103">
        <f t="shared" si="10"/>
        <v>1988.38</v>
      </c>
      <c r="M52" s="45" t="e">
        <f>IF(#REF!&lt;G52,"ok","ERRO")</f>
        <v>#REF!</v>
      </c>
      <c r="N52" s="59" t="e">
        <f>I52/#REF!</f>
        <v>#REF!</v>
      </c>
      <c r="O52" s="44" t="e">
        <f t="shared" si="11"/>
        <v>#REF!</v>
      </c>
    </row>
    <row r="53" spans="1:15" s="44" customFormat="1" ht="22.5">
      <c r="A53" s="99" t="s">
        <v>199</v>
      </c>
      <c r="B53" s="100" t="s">
        <v>29</v>
      </c>
      <c r="C53" s="100">
        <v>97114</v>
      </c>
      <c r="D53" s="102" t="s">
        <v>121</v>
      </c>
      <c r="E53" s="99" t="s">
        <v>59</v>
      </c>
      <c r="F53" s="103">
        <v>100</v>
      </c>
      <c r="G53" s="103">
        <v>0.41</v>
      </c>
      <c r="H53" s="103">
        <f t="shared" si="9"/>
        <v>0.49</v>
      </c>
      <c r="I53" s="103">
        <f t="shared" si="10"/>
        <v>49</v>
      </c>
      <c r="M53" s="45" t="e">
        <f>IF(#REF!&lt;G53,"ok","ERRO")</f>
        <v>#REF!</v>
      </c>
      <c r="N53" s="59" t="e">
        <f>I53/#REF!</f>
        <v>#REF!</v>
      </c>
      <c r="O53" s="44" t="e">
        <f t="shared" si="11"/>
        <v>#REF!</v>
      </c>
    </row>
    <row r="54" spans="1:15" s="35" customFormat="1">
      <c r="A54" s="95" t="s">
        <v>70</v>
      </c>
      <c r="B54" s="96"/>
      <c r="C54" s="96"/>
      <c r="D54" s="97" t="s">
        <v>55</v>
      </c>
      <c r="E54" s="95"/>
      <c r="F54" s="98"/>
      <c r="G54" s="98"/>
      <c r="H54" s="98"/>
      <c r="I54" s="13">
        <f>SUM(I55:I81)</f>
        <v>34842.720000000001</v>
      </c>
      <c r="M54" s="45"/>
      <c r="N54" s="59" t="e">
        <f>I54/#REF!</f>
        <v>#REF!</v>
      </c>
      <c r="O54" s="44" t="e">
        <f t="shared" si="11"/>
        <v>#REF!</v>
      </c>
    </row>
    <row r="55" spans="1:15" s="44" customFormat="1" ht="38.65" customHeight="1">
      <c r="A55" s="99" t="s">
        <v>82</v>
      </c>
      <c r="B55" s="100" t="s">
        <v>29</v>
      </c>
      <c r="C55" s="100">
        <v>91929</v>
      </c>
      <c r="D55" s="102" t="s">
        <v>105</v>
      </c>
      <c r="E55" s="99" t="s">
        <v>59</v>
      </c>
      <c r="F55" s="103">
        <v>300</v>
      </c>
      <c r="G55" s="103">
        <v>7.54</v>
      </c>
      <c r="H55" s="103">
        <f t="shared" ref="H55:H81" si="12">ROUND(G55*(1+$N$5),2)</f>
        <v>9.09</v>
      </c>
      <c r="I55" s="103">
        <f t="shared" ref="I55:I81" si="13">TRUNC(F55*H55,2)</f>
        <v>2727</v>
      </c>
      <c r="M55" s="45" t="e">
        <f>IF(#REF!&lt;G55,"ok","ERRO")</f>
        <v>#REF!</v>
      </c>
      <c r="N55" s="59" t="e">
        <f>I55/#REF!</f>
        <v>#REF!</v>
      </c>
      <c r="O55" s="44" t="e">
        <f t="shared" si="11"/>
        <v>#REF!</v>
      </c>
    </row>
    <row r="56" spans="1:15" s="44" customFormat="1" ht="38.65" customHeight="1">
      <c r="A56" s="99" t="s">
        <v>83</v>
      </c>
      <c r="B56" s="100" t="s">
        <v>29</v>
      </c>
      <c r="C56" s="100">
        <v>96985</v>
      </c>
      <c r="D56" s="102" t="s">
        <v>56</v>
      </c>
      <c r="E56" s="99" t="s">
        <v>60</v>
      </c>
      <c r="F56" s="103">
        <v>7</v>
      </c>
      <c r="G56" s="103">
        <v>107.74</v>
      </c>
      <c r="H56" s="103">
        <f t="shared" si="12"/>
        <v>129.83000000000001</v>
      </c>
      <c r="I56" s="103">
        <f t="shared" si="13"/>
        <v>908.81</v>
      </c>
      <c r="M56" s="45" t="e">
        <f>IF(#REF!&lt;G56,"ok","ERRO")</f>
        <v>#REF!</v>
      </c>
      <c r="N56" s="59" t="e">
        <f>I56/#REF!</f>
        <v>#REF!</v>
      </c>
      <c r="O56" s="44" t="e">
        <f t="shared" ref="O56:O68" si="14">IF(N56&gt;=4%,"ok","menor")</f>
        <v>#REF!</v>
      </c>
    </row>
    <row r="57" spans="1:15" s="44" customFormat="1" ht="36.75" customHeight="1">
      <c r="A57" s="99" t="s">
        <v>200</v>
      </c>
      <c r="B57" s="100" t="s">
        <v>29</v>
      </c>
      <c r="C57" s="100">
        <v>91871</v>
      </c>
      <c r="D57" s="102" t="s">
        <v>102</v>
      </c>
      <c r="E57" s="99" t="s">
        <v>59</v>
      </c>
      <c r="F57" s="103">
        <v>40</v>
      </c>
      <c r="G57" s="103">
        <v>15.34</v>
      </c>
      <c r="H57" s="103">
        <f t="shared" si="12"/>
        <v>18.48</v>
      </c>
      <c r="I57" s="103">
        <f t="shared" si="13"/>
        <v>739.2</v>
      </c>
      <c r="M57" s="45" t="e">
        <f>IF(#REF!&lt;G57,"ok","ERRO")</f>
        <v>#REF!</v>
      </c>
      <c r="N57" s="59" t="e">
        <f>I57/#REF!</f>
        <v>#REF!</v>
      </c>
      <c r="O57" s="44" t="e">
        <f t="shared" si="14"/>
        <v>#REF!</v>
      </c>
    </row>
    <row r="58" spans="1:15" s="44" customFormat="1" ht="22.5">
      <c r="A58" s="99" t="s">
        <v>144</v>
      </c>
      <c r="B58" s="100" t="s">
        <v>28</v>
      </c>
      <c r="C58" s="106" t="s">
        <v>232</v>
      </c>
      <c r="D58" s="102" t="s">
        <v>156</v>
      </c>
      <c r="E58" s="99" t="s">
        <v>61</v>
      </c>
      <c r="F58" s="103">
        <v>3</v>
      </c>
      <c r="G58" s="103">
        <v>3787.08</v>
      </c>
      <c r="H58" s="103">
        <f t="shared" si="12"/>
        <v>4563.43</v>
      </c>
      <c r="I58" s="103">
        <f t="shared" si="13"/>
        <v>13690.29</v>
      </c>
      <c r="M58" s="45" t="e">
        <f>IF(#REF!&lt;G58,"ok","ERRO")</f>
        <v>#REF!</v>
      </c>
      <c r="N58" s="59" t="e">
        <f>I58/#REF!</f>
        <v>#REF!</v>
      </c>
      <c r="O58" s="44" t="e">
        <f t="shared" si="14"/>
        <v>#REF!</v>
      </c>
    </row>
    <row r="59" spans="1:15" s="44" customFormat="1" ht="39.75" customHeight="1">
      <c r="A59" s="99" t="s">
        <v>145</v>
      </c>
      <c r="B59" s="100" t="s">
        <v>29</v>
      </c>
      <c r="C59" s="106">
        <v>91884</v>
      </c>
      <c r="D59" s="102" t="s">
        <v>103</v>
      </c>
      <c r="E59" s="99" t="s">
        <v>60</v>
      </c>
      <c r="F59" s="103">
        <v>15</v>
      </c>
      <c r="G59" s="103">
        <v>12.73</v>
      </c>
      <c r="H59" s="103">
        <f t="shared" si="12"/>
        <v>15.34</v>
      </c>
      <c r="I59" s="103">
        <f t="shared" si="13"/>
        <v>230.1</v>
      </c>
      <c r="M59" s="45" t="e">
        <f>IF(#REF!&lt;G59,"ok","ERRO")</f>
        <v>#REF!</v>
      </c>
      <c r="N59" s="59" t="e">
        <f>I59/#REF!</f>
        <v>#REF!</v>
      </c>
      <c r="O59" s="44" t="e">
        <f t="shared" si="14"/>
        <v>#REF!</v>
      </c>
    </row>
    <row r="60" spans="1:15" s="44" customFormat="1" ht="50.1" customHeight="1">
      <c r="A60" s="99" t="s">
        <v>201</v>
      </c>
      <c r="B60" s="100" t="s">
        <v>29</v>
      </c>
      <c r="C60" s="106">
        <v>95740</v>
      </c>
      <c r="D60" s="102" t="s">
        <v>136</v>
      </c>
      <c r="E60" s="99" t="s">
        <v>60</v>
      </c>
      <c r="F60" s="103">
        <v>6</v>
      </c>
      <c r="G60" s="103">
        <v>8.74</v>
      </c>
      <c r="H60" s="103">
        <f t="shared" si="12"/>
        <v>10.53</v>
      </c>
      <c r="I60" s="103">
        <f t="shared" si="13"/>
        <v>63.18</v>
      </c>
      <c r="M60" s="45" t="e">
        <f>IF(#REF!&lt;G60,"ok","ERRO")</f>
        <v>#REF!</v>
      </c>
      <c r="N60" s="59" t="e">
        <f>I60/#REF!</f>
        <v>#REF!</v>
      </c>
      <c r="O60" s="44" t="e">
        <f t="shared" si="14"/>
        <v>#REF!</v>
      </c>
    </row>
    <row r="61" spans="1:15" s="44" customFormat="1" ht="47.1" customHeight="1">
      <c r="A61" s="99" t="s">
        <v>146</v>
      </c>
      <c r="B61" s="100" t="s">
        <v>29</v>
      </c>
      <c r="C61" s="106">
        <v>91916</v>
      </c>
      <c r="D61" s="102" t="s">
        <v>104</v>
      </c>
      <c r="E61" s="99" t="s">
        <v>60</v>
      </c>
      <c r="F61" s="103">
        <v>5</v>
      </c>
      <c r="G61" s="103">
        <v>23.4</v>
      </c>
      <c r="H61" s="103">
        <f t="shared" si="12"/>
        <v>28.2</v>
      </c>
      <c r="I61" s="103">
        <f t="shared" si="13"/>
        <v>141</v>
      </c>
      <c r="M61" s="45" t="e">
        <f>IF(#REF!&lt;G61,"ok","ERRO")</f>
        <v>#REF!</v>
      </c>
      <c r="N61" s="59" t="e">
        <f>I61/#REF!</f>
        <v>#REF!</v>
      </c>
      <c r="O61" s="44" t="e">
        <f t="shared" si="14"/>
        <v>#REF!</v>
      </c>
    </row>
    <row r="62" spans="1:15" s="44" customFormat="1">
      <c r="A62" s="99" t="s">
        <v>202</v>
      </c>
      <c r="B62" s="100" t="s">
        <v>141</v>
      </c>
      <c r="C62" s="106" t="s">
        <v>234</v>
      </c>
      <c r="D62" s="102" t="s">
        <v>235</v>
      </c>
      <c r="E62" s="99" t="s">
        <v>59</v>
      </c>
      <c r="F62" s="103">
        <v>10</v>
      </c>
      <c r="G62" s="103">
        <v>16.850000000000001</v>
      </c>
      <c r="H62" s="103">
        <f t="shared" si="12"/>
        <v>20.3</v>
      </c>
      <c r="I62" s="103">
        <f t="shared" si="13"/>
        <v>203</v>
      </c>
      <c r="M62" s="45" t="e">
        <f>IF(#REF!&lt;G62,"ok","ERRO")</f>
        <v>#REF!</v>
      </c>
      <c r="N62" s="59" t="e">
        <f>I62/#REF!</f>
        <v>#REF!</v>
      </c>
      <c r="O62" s="44" t="e">
        <f t="shared" si="14"/>
        <v>#REF!</v>
      </c>
    </row>
    <row r="63" spans="1:15" s="56" customFormat="1" ht="24" customHeight="1">
      <c r="A63" s="99" t="s">
        <v>147</v>
      </c>
      <c r="B63" s="100" t="s">
        <v>29</v>
      </c>
      <c r="C63" s="106">
        <v>101938</v>
      </c>
      <c r="D63" s="102" t="s">
        <v>239</v>
      </c>
      <c r="E63" s="99" t="s">
        <v>60</v>
      </c>
      <c r="F63" s="103">
        <v>1</v>
      </c>
      <c r="G63" s="103">
        <v>184.49</v>
      </c>
      <c r="H63" s="103">
        <f t="shared" si="12"/>
        <v>222.31</v>
      </c>
      <c r="I63" s="103">
        <f t="shared" si="13"/>
        <v>222.31</v>
      </c>
      <c r="M63" s="57" t="e">
        <f>IF(#REF!&lt;G63,"ok","ERRO")</f>
        <v>#REF!</v>
      </c>
      <c r="N63" s="116" t="e">
        <f>I63/#REF!</f>
        <v>#REF!</v>
      </c>
      <c r="O63" s="56" t="e">
        <f t="shared" si="14"/>
        <v>#REF!</v>
      </c>
    </row>
    <row r="64" spans="1:15" s="44" customFormat="1" ht="33.75">
      <c r="A64" s="99" t="s">
        <v>148</v>
      </c>
      <c r="B64" s="100" t="s">
        <v>28</v>
      </c>
      <c r="C64" s="106">
        <v>7</v>
      </c>
      <c r="D64" s="102" t="s">
        <v>233</v>
      </c>
      <c r="E64" s="99" t="s">
        <v>57</v>
      </c>
      <c r="F64" s="103">
        <v>1</v>
      </c>
      <c r="G64" s="107">
        <v>65.099999999999994</v>
      </c>
      <c r="H64" s="103">
        <f t="shared" si="12"/>
        <v>78.45</v>
      </c>
      <c r="I64" s="103">
        <f t="shared" si="13"/>
        <v>78.45</v>
      </c>
      <c r="M64" s="45" t="e">
        <f>IF(#REF!&lt;G64,"ok","ERRO")</f>
        <v>#REF!</v>
      </c>
      <c r="N64" s="59" t="e">
        <f>I64/#REF!</f>
        <v>#REF!</v>
      </c>
      <c r="O64" s="44" t="e">
        <f t="shared" si="14"/>
        <v>#REF!</v>
      </c>
    </row>
    <row r="65" spans="1:15" s="44" customFormat="1" ht="47.1" customHeight="1">
      <c r="A65" s="99" t="s">
        <v>149</v>
      </c>
      <c r="B65" s="100" t="s">
        <v>28</v>
      </c>
      <c r="C65" s="106">
        <v>5</v>
      </c>
      <c r="D65" s="102" t="s">
        <v>158</v>
      </c>
      <c r="E65" s="99" t="s">
        <v>57</v>
      </c>
      <c r="F65" s="103">
        <v>3</v>
      </c>
      <c r="G65" s="107">
        <v>2701.1</v>
      </c>
      <c r="H65" s="103">
        <f t="shared" si="12"/>
        <v>3254.83</v>
      </c>
      <c r="I65" s="103">
        <f t="shared" si="13"/>
        <v>9764.49</v>
      </c>
      <c r="M65" s="45" t="e">
        <f>IF(#REF!&lt;G65,"ok","ERRO")</f>
        <v>#REF!</v>
      </c>
      <c r="N65" s="59" t="e">
        <f>I65/#REF!</f>
        <v>#REF!</v>
      </c>
      <c r="O65" s="44" t="e">
        <f t="shared" si="14"/>
        <v>#REF!</v>
      </c>
    </row>
    <row r="66" spans="1:15" s="44" customFormat="1" ht="23.25" customHeight="1">
      <c r="A66" s="99" t="s">
        <v>203</v>
      </c>
      <c r="B66" s="100" t="s">
        <v>141</v>
      </c>
      <c r="C66" s="106" t="s">
        <v>179</v>
      </c>
      <c r="D66" s="102" t="s">
        <v>180</v>
      </c>
      <c r="E66" s="99" t="s">
        <v>57</v>
      </c>
      <c r="F66" s="103">
        <v>1</v>
      </c>
      <c r="G66" s="103">
        <v>930.98</v>
      </c>
      <c r="H66" s="103">
        <f t="shared" si="12"/>
        <v>1121.83</v>
      </c>
      <c r="I66" s="103">
        <f t="shared" si="13"/>
        <v>1121.83</v>
      </c>
      <c r="M66" s="45" t="e">
        <f>IF(#REF!&lt;G66,"ok","ERRO")</f>
        <v>#REF!</v>
      </c>
      <c r="N66" s="59" t="e">
        <f>I66/#REF!</f>
        <v>#REF!</v>
      </c>
      <c r="O66" s="44" t="e">
        <f t="shared" si="14"/>
        <v>#REF!</v>
      </c>
    </row>
    <row r="67" spans="1:15" s="44" customFormat="1" ht="45">
      <c r="A67" s="99" t="s">
        <v>204</v>
      </c>
      <c r="B67" s="100" t="s">
        <v>29</v>
      </c>
      <c r="C67" s="106">
        <v>91858</v>
      </c>
      <c r="D67" s="102" t="s">
        <v>135</v>
      </c>
      <c r="E67" s="99" t="s">
        <v>59</v>
      </c>
      <c r="F67" s="103">
        <v>50</v>
      </c>
      <c r="G67" s="103">
        <v>8.3000000000000007</v>
      </c>
      <c r="H67" s="103">
        <f t="shared" si="12"/>
        <v>10</v>
      </c>
      <c r="I67" s="103">
        <f t="shared" si="13"/>
        <v>500</v>
      </c>
      <c r="M67" s="45" t="e">
        <f>IF(#REF!&lt;G67,"ok","ERRO")</f>
        <v>#REF!</v>
      </c>
      <c r="N67" s="59" t="e">
        <f>I67/#REF!</f>
        <v>#REF!</v>
      </c>
      <c r="O67" s="44" t="e">
        <f t="shared" si="14"/>
        <v>#REF!</v>
      </c>
    </row>
    <row r="68" spans="1:15" s="44" customFormat="1" ht="33.75">
      <c r="A68" s="99" t="s">
        <v>150</v>
      </c>
      <c r="B68" s="100" t="s">
        <v>29</v>
      </c>
      <c r="C68" s="106">
        <v>98111</v>
      </c>
      <c r="D68" s="102" t="s">
        <v>89</v>
      </c>
      <c r="E68" s="99" t="s">
        <v>60</v>
      </c>
      <c r="F68" s="103">
        <v>2</v>
      </c>
      <c r="G68" s="103">
        <v>42.79</v>
      </c>
      <c r="H68" s="103">
        <f t="shared" si="12"/>
        <v>51.56</v>
      </c>
      <c r="I68" s="103">
        <f t="shared" si="13"/>
        <v>103.12</v>
      </c>
      <c r="M68" s="45" t="e">
        <f>IF(#REF!&lt;G68,"ok","ERRO")</f>
        <v>#REF!</v>
      </c>
      <c r="N68" s="59" t="e">
        <f>I68/#REF!</f>
        <v>#REF!</v>
      </c>
      <c r="O68" s="44" t="e">
        <f t="shared" si="14"/>
        <v>#REF!</v>
      </c>
    </row>
    <row r="69" spans="1:15" s="44" customFormat="1" ht="22.5">
      <c r="A69" s="99" t="s">
        <v>151</v>
      </c>
      <c r="B69" s="100" t="s">
        <v>29</v>
      </c>
      <c r="C69" s="106">
        <v>101548</v>
      </c>
      <c r="D69" s="102" t="s">
        <v>106</v>
      </c>
      <c r="E69" s="99" t="s">
        <v>60</v>
      </c>
      <c r="F69" s="103">
        <v>1</v>
      </c>
      <c r="G69" s="103">
        <v>7.45</v>
      </c>
      <c r="H69" s="103">
        <f t="shared" si="12"/>
        <v>8.98</v>
      </c>
      <c r="I69" s="103">
        <f t="shared" si="13"/>
        <v>8.98</v>
      </c>
      <c r="M69" s="45" t="e">
        <f>IF(#REF!&lt;G69,"ok","ERRO")</f>
        <v>#REF!</v>
      </c>
      <c r="N69" s="59" t="e">
        <f>I69/#REF!</f>
        <v>#REF!</v>
      </c>
      <c r="O69" s="44" t="e">
        <f t="shared" ref="O69:O91" si="15">IF(N69&gt;=4%,"ok","menor")</f>
        <v>#REF!</v>
      </c>
    </row>
    <row r="70" spans="1:15" s="56" customFormat="1" ht="22.5">
      <c r="A70" s="99" t="s">
        <v>152</v>
      </c>
      <c r="B70" s="100" t="s">
        <v>29</v>
      </c>
      <c r="C70" s="106">
        <v>93674</v>
      </c>
      <c r="D70" s="102" t="s">
        <v>241</v>
      </c>
      <c r="E70" s="99" t="s">
        <v>60</v>
      </c>
      <c r="F70" s="103">
        <v>1</v>
      </c>
      <c r="G70" s="103">
        <v>10.34</v>
      </c>
      <c r="H70" s="103">
        <f t="shared" si="12"/>
        <v>12.46</v>
      </c>
      <c r="I70" s="103">
        <f t="shared" si="13"/>
        <v>12.46</v>
      </c>
      <c r="M70" s="57" t="e">
        <f>IF(#REF!&lt;G70,"ok","ERRO")</f>
        <v>#REF!</v>
      </c>
      <c r="N70" s="116" t="e">
        <f>I70/#REF!</f>
        <v>#REF!</v>
      </c>
      <c r="O70" s="56" t="e">
        <f t="shared" ref="O70" si="16">IF(N70&gt;=4%,"ok","menor")</f>
        <v>#REF!</v>
      </c>
    </row>
    <row r="71" spans="1:15" s="44" customFormat="1" ht="22.5">
      <c r="A71" s="99" t="s">
        <v>153</v>
      </c>
      <c r="B71" s="100" t="s">
        <v>28</v>
      </c>
      <c r="C71" s="106">
        <v>8</v>
      </c>
      <c r="D71" s="102" t="s">
        <v>185</v>
      </c>
      <c r="E71" s="99" t="s">
        <v>32</v>
      </c>
      <c r="F71" s="103">
        <v>2</v>
      </c>
      <c r="G71" s="103">
        <v>101.38</v>
      </c>
      <c r="H71" s="103">
        <f t="shared" si="12"/>
        <v>122.16</v>
      </c>
      <c r="I71" s="103">
        <f t="shared" si="13"/>
        <v>244.32</v>
      </c>
      <c r="M71" s="45" t="e">
        <f>IF(#REF!&lt;G71,"ok","ERRO")</f>
        <v>#REF!</v>
      </c>
      <c r="N71" s="59" t="e">
        <f>I71/#REF!</f>
        <v>#REF!</v>
      </c>
      <c r="O71" s="44" t="e">
        <f t="shared" ref="O71" si="17">IF(N71&gt;=4%,"ok","menor")</f>
        <v>#REF!</v>
      </c>
    </row>
    <row r="72" spans="1:15" s="44" customFormat="1" ht="24" customHeight="1">
      <c r="A72" s="99" t="s">
        <v>157</v>
      </c>
      <c r="B72" s="100" t="s">
        <v>29</v>
      </c>
      <c r="C72" s="106">
        <v>93654</v>
      </c>
      <c r="D72" s="102" t="s">
        <v>242</v>
      </c>
      <c r="E72" s="99" t="s">
        <v>60</v>
      </c>
      <c r="F72" s="103">
        <v>2</v>
      </c>
      <c r="G72" s="103">
        <v>13.34</v>
      </c>
      <c r="H72" s="103">
        <f t="shared" si="12"/>
        <v>16.07</v>
      </c>
      <c r="I72" s="103">
        <f t="shared" si="13"/>
        <v>32.14</v>
      </c>
      <c r="M72" s="45" t="e">
        <f>IF(#REF!&lt;G72,"ok","ERRO")</f>
        <v>#REF!</v>
      </c>
      <c r="N72" s="59" t="e">
        <f>I72/#REF!</f>
        <v>#REF!</v>
      </c>
      <c r="O72" s="44" t="e">
        <f t="shared" ref="O72" si="18">IF(N72&gt;=4%,"ok","menor")</f>
        <v>#REF!</v>
      </c>
    </row>
    <row r="73" spans="1:15" s="44" customFormat="1" ht="24" customHeight="1">
      <c r="A73" s="99" t="s">
        <v>159</v>
      </c>
      <c r="B73" s="100" t="s">
        <v>29</v>
      </c>
      <c r="C73" s="106">
        <v>93655</v>
      </c>
      <c r="D73" s="102" t="s">
        <v>243</v>
      </c>
      <c r="E73" s="99" t="s">
        <v>60</v>
      </c>
      <c r="F73" s="103">
        <v>2</v>
      </c>
      <c r="G73" s="103">
        <v>14.31</v>
      </c>
      <c r="H73" s="103">
        <f t="shared" si="12"/>
        <v>17.239999999999998</v>
      </c>
      <c r="I73" s="103">
        <f t="shared" si="13"/>
        <v>34.479999999999997</v>
      </c>
      <c r="M73" s="45" t="e">
        <f>IF(#REF!&lt;G73,"ok","ERRO")</f>
        <v>#REF!</v>
      </c>
      <c r="N73" s="59" t="e">
        <f>I73/#REF!</f>
        <v>#REF!</v>
      </c>
      <c r="O73" s="44" t="e">
        <f t="shared" ref="O73" si="19">IF(N73&gt;=4%,"ok","menor")</f>
        <v>#REF!</v>
      </c>
    </row>
    <row r="74" spans="1:15" s="44" customFormat="1" ht="33.75">
      <c r="A74" s="99" t="s">
        <v>160</v>
      </c>
      <c r="B74" s="100" t="s">
        <v>29</v>
      </c>
      <c r="C74" s="106">
        <v>101632</v>
      </c>
      <c r="D74" s="102" t="s">
        <v>137</v>
      </c>
      <c r="E74" s="99" t="s">
        <v>60</v>
      </c>
      <c r="F74" s="103">
        <v>2</v>
      </c>
      <c r="G74" s="103">
        <v>36.42</v>
      </c>
      <c r="H74" s="103">
        <f t="shared" si="12"/>
        <v>43.89</v>
      </c>
      <c r="I74" s="103">
        <f t="shared" si="13"/>
        <v>87.78</v>
      </c>
      <c r="M74" s="45" t="e">
        <f>IF(#REF!&lt;G74,"ok","ERRO")</f>
        <v>#REF!</v>
      </c>
      <c r="N74" s="59" t="e">
        <f>I74/#REF!</f>
        <v>#REF!</v>
      </c>
      <c r="O74" s="44" t="e">
        <f t="shared" ref="O74" si="20">IF(N74&gt;=4%,"ok","menor")</f>
        <v>#REF!</v>
      </c>
    </row>
    <row r="75" spans="1:15" s="44" customFormat="1" ht="24" customHeight="1">
      <c r="A75" s="99" t="s">
        <v>161</v>
      </c>
      <c r="B75" s="100" t="s">
        <v>141</v>
      </c>
      <c r="C75" s="106" t="s">
        <v>182</v>
      </c>
      <c r="D75" s="102" t="s">
        <v>181</v>
      </c>
      <c r="E75" s="99" t="s">
        <v>32</v>
      </c>
      <c r="F75" s="103">
        <v>6</v>
      </c>
      <c r="G75" s="103">
        <v>180.2</v>
      </c>
      <c r="H75" s="103">
        <f t="shared" si="12"/>
        <v>217.14</v>
      </c>
      <c r="I75" s="103">
        <f t="shared" si="13"/>
        <v>1302.8399999999999</v>
      </c>
      <c r="M75" s="45" t="e">
        <f>IF(#REF!&lt;G75,"ok","ERRO")</f>
        <v>#REF!</v>
      </c>
      <c r="N75" s="59" t="e">
        <f>I75/#REF!</f>
        <v>#REF!</v>
      </c>
      <c r="O75" s="44" t="e">
        <f t="shared" ref="O75" si="21">IF(N75&gt;=4%,"ok","menor")</f>
        <v>#REF!</v>
      </c>
    </row>
    <row r="76" spans="1:15" s="44" customFormat="1" ht="22.5">
      <c r="A76" s="99" t="s">
        <v>170</v>
      </c>
      <c r="B76" s="100" t="s">
        <v>29</v>
      </c>
      <c r="C76" s="106">
        <v>102719</v>
      </c>
      <c r="D76" s="102" t="s">
        <v>95</v>
      </c>
      <c r="E76" s="99" t="s">
        <v>94</v>
      </c>
      <c r="F76" s="103">
        <v>0.05</v>
      </c>
      <c r="G76" s="103">
        <v>157.69</v>
      </c>
      <c r="H76" s="103">
        <f t="shared" si="12"/>
        <v>190.02</v>
      </c>
      <c r="I76" s="103">
        <f t="shared" si="13"/>
        <v>9.5</v>
      </c>
      <c r="M76" s="45" t="e">
        <f>IF(#REF!&lt;G76,"ok","ERRO")</f>
        <v>#REF!</v>
      </c>
      <c r="N76" s="59" t="e">
        <f>I76/#REF!</f>
        <v>#REF!</v>
      </c>
      <c r="O76" s="44" t="e">
        <f t="shared" ref="O76" si="22">IF(N76&gt;=4%,"ok","menor")</f>
        <v>#REF!</v>
      </c>
    </row>
    <row r="77" spans="1:15" s="44" customFormat="1">
      <c r="A77" s="99" t="s">
        <v>171</v>
      </c>
      <c r="B77" s="100" t="s">
        <v>141</v>
      </c>
      <c r="C77" s="106" t="s">
        <v>184</v>
      </c>
      <c r="D77" s="102" t="s">
        <v>183</v>
      </c>
      <c r="E77" s="99" t="s">
        <v>6</v>
      </c>
      <c r="F77" s="103">
        <v>0.36</v>
      </c>
      <c r="G77" s="103">
        <v>253.27</v>
      </c>
      <c r="H77" s="103">
        <f t="shared" si="12"/>
        <v>305.19</v>
      </c>
      <c r="I77" s="103">
        <f t="shared" si="13"/>
        <v>109.86</v>
      </c>
      <c r="M77" s="45" t="e">
        <f>IF(#REF!&lt;G77,"ok","ERRO")</f>
        <v>#REF!</v>
      </c>
      <c r="N77" s="59" t="e">
        <f>I77/#REF!</f>
        <v>#REF!</v>
      </c>
      <c r="O77" s="44" t="e">
        <f t="shared" ref="O77" si="23">IF(N77&gt;=4%,"ok","menor")</f>
        <v>#REF!</v>
      </c>
    </row>
    <row r="78" spans="1:15" s="56" customFormat="1" ht="22.5">
      <c r="A78" s="99" t="s">
        <v>205</v>
      </c>
      <c r="B78" s="100" t="s">
        <v>29</v>
      </c>
      <c r="C78" s="106">
        <v>101902</v>
      </c>
      <c r="D78" s="102" t="s">
        <v>240</v>
      </c>
      <c r="E78" s="99" t="s">
        <v>57</v>
      </c>
      <c r="F78" s="103">
        <v>1</v>
      </c>
      <c r="G78" s="103">
        <v>198.32</v>
      </c>
      <c r="H78" s="103">
        <f t="shared" si="12"/>
        <v>238.98</v>
      </c>
      <c r="I78" s="103">
        <f t="shared" si="13"/>
        <v>238.98</v>
      </c>
      <c r="M78" s="57" t="e">
        <f>IF(#REF!&lt;G78,"ok","ERRO")</f>
        <v>#REF!</v>
      </c>
      <c r="N78" s="116" t="e">
        <f>I78/#REF!</f>
        <v>#REF!</v>
      </c>
      <c r="O78" s="56" t="e">
        <f t="shared" ref="O78" si="24">IF(N78&gt;=4%,"ok","menor")</f>
        <v>#REF!</v>
      </c>
    </row>
    <row r="79" spans="1:15" s="44" customFormat="1">
      <c r="A79" s="99" t="s">
        <v>227</v>
      </c>
      <c r="B79" s="100" t="s">
        <v>141</v>
      </c>
      <c r="C79" s="106" t="s">
        <v>224</v>
      </c>
      <c r="D79" s="102" t="s">
        <v>225</v>
      </c>
      <c r="E79" s="99" t="s">
        <v>36</v>
      </c>
      <c r="F79" s="103">
        <v>80</v>
      </c>
      <c r="G79" s="103">
        <v>10.31</v>
      </c>
      <c r="H79" s="103">
        <f t="shared" si="12"/>
        <v>12.42</v>
      </c>
      <c r="I79" s="103">
        <f t="shared" si="13"/>
        <v>993.6</v>
      </c>
      <c r="M79" s="45" t="e">
        <f>IF(#REF!&lt;G79,"ok","ERRO")</f>
        <v>#REF!</v>
      </c>
      <c r="N79" s="59" t="e">
        <f>I79/#REF!</f>
        <v>#REF!</v>
      </c>
      <c r="O79" s="44" t="e">
        <f t="shared" ref="O79" si="25">IF(N79&gt;=4%,"ok","menor")</f>
        <v>#REF!</v>
      </c>
    </row>
    <row r="80" spans="1:15" s="44" customFormat="1" ht="33.75">
      <c r="A80" s="99" t="s">
        <v>228</v>
      </c>
      <c r="B80" s="100" t="s">
        <v>28</v>
      </c>
      <c r="C80" s="106">
        <v>13</v>
      </c>
      <c r="D80" s="102" t="s">
        <v>226</v>
      </c>
      <c r="E80" s="99" t="s">
        <v>36</v>
      </c>
      <c r="F80" s="103">
        <v>50</v>
      </c>
      <c r="G80" s="103">
        <v>14.280000000000001</v>
      </c>
      <c r="H80" s="103">
        <f t="shared" si="12"/>
        <v>17.21</v>
      </c>
      <c r="I80" s="103">
        <f t="shared" si="13"/>
        <v>860.5</v>
      </c>
      <c r="M80" s="45" t="e">
        <f>IF(#REF!&lt;G80,"ok","ERRO")</f>
        <v>#REF!</v>
      </c>
      <c r="N80" s="59" t="e">
        <f>I80/#REF!</f>
        <v>#REF!</v>
      </c>
      <c r="O80" s="44" t="e">
        <f t="shared" ref="O80" si="26">IF(N80&gt;=4%,"ok","menor")</f>
        <v>#REF!</v>
      </c>
    </row>
    <row r="81" spans="1:15" s="44" customFormat="1" ht="33.75">
      <c r="A81" s="99" t="s">
        <v>230</v>
      </c>
      <c r="B81" s="100" t="s">
        <v>28</v>
      </c>
      <c r="C81" s="106">
        <v>14</v>
      </c>
      <c r="D81" s="102" t="s">
        <v>229</v>
      </c>
      <c r="E81" s="99" t="s">
        <v>57</v>
      </c>
      <c r="F81" s="103">
        <v>1</v>
      </c>
      <c r="G81" s="103">
        <v>343.98</v>
      </c>
      <c r="H81" s="103">
        <f t="shared" si="12"/>
        <v>414.5</v>
      </c>
      <c r="I81" s="103">
        <f t="shared" si="13"/>
        <v>414.5</v>
      </c>
      <c r="M81" s="45" t="e">
        <f>IF(#REF!&lt;G81,"ok","ERRO")</f>
        <v>#REF!</v>
      </c>
      <c r="N81" s="59" t="e">
        <f>I81/#REF!</f>
        <v>#REF!</v>
      </c>
      <c r="O81" s="44" t="e">
        <f t="shared" ref="O81" si="27">IF(N81&gt;=4%,"ok","menor")</f>
        <v>#REF!</v>
      </c>
    </row>
    <row r="82" spans="1:15" s="35" customFormat="1">
      <c r="A82" s="95" t="s">
        <v>84</v>
      </c>
      <c r="B82" s="96"/>
      <c r="C82" s="96"/>
      <c r="D82" s="97" t="s">
        <v>68</v>
      </c>
      <c r="E82" s="95"/>
      <c r="F82" s="98"/>
      <c r="G82" s="98"/>
      <c r="H82" s="98"/>
      <c r="I82" s="13">
        <f>SUM(I83:I92)</f>
        <v>3912.55</v>
      </c>
      <c r="M82" s="45"/>
      <c r="N82" s="59" t="e">
        <f>I82/#REF!</f>
        <v>#REF!</v>
      </c>
      <c r="O82" s="44" t="e">
        <f t="shared" si="15"/>
        <v>#REF!</v>
      </c>
    </row>
    <row r="83" spans="1:15" s="44" customFormat="1" ht="33.75">
      <c r="A83" s="99" t="s">
        <v>85</v>
      </c>
      <c r="B83" s="100" t="s">
        <v>29</v>
      </c>
      <c r="C83" s="100">
        <v>89402</v>
      </c>
      <c r="D83" s="102" t="s">
        <v>108</v>
      </c>
      <c r="E83" s="99" t="s">
        <v>59</v>
      </c>
      <c r="F83" s="103">
        <v>80</v>
      </c>
      <c r="G83" s="103">
        <v>12.85</v>
      </c>
      <c r="H83" s="103">
        <f t="shared" ref="H83:H92" si="28">ROUND(G83*(1+$N$5),2)</f>
        <v>15.48</v>
      </c>
      <c r="I83" s="103">
        <f t="shared" ref="I83:I92" si="29">TRUNC(F83*H83,2)</f>
        <v>1238.4000000000001</v>
      </c>
      <c r="M83" s="45" t="e">
        <f>IF(#REF!&lt;G83,"ok","ERRO")</f>
        <v>#REF!</v>
      </c>
      <c r="N83" s="59" t="e">
        <f>I83/#REF!</f>
        <v>#REF!</v>
      </c>
      <c r="O83" s="44" t="e">
        <f t="shared" si="15"/>
        <v>#REF!</v>
      </c>
    </row>
    <row r="84" spans="1:15" s="44" customFormat="1" ht="33.75">
      <c r="A84" s="99" t="s">
        <v>86</v>
      </c>
      <c r="B84" s="100" t="s">
        <v>29</v>
      </c>
      <c r="C84" s="100">
        <v>89357</v>
      </c>
      <c r="D84" s="102" t="s">
        <v>107</v>
      </c>
      <c r="E84" s="99" t="s">
        <v>59</v>
      </c>
      <c r="F84" s="103">
        <v>50</v>
      </c>
      <c r="G84" s="103">
        <v>33.74</v>
      </c>
      <c r="H84" s="103">
        <f t="shared" si="28"/>
        <v>40.659999999999997</v>
      </c>
      <c r="I84" s="103">
        <f t="shared" si="29"/>
        <v>2033</v>
      </c>
      <c r="M84" s="45" t="e">
        <f>IF(#REF!&lt;G84,"ok","ERRO")</f>
        <v>#REF!</v>
      </c>
      <c r="N84" s="59" t="e">
        <f>I84/#REF!</f>
        <v>#REF!</v>
      </c>
      <c r="O84" s="44" t="e">
        <f t="shared" si="15"/>
        <v>#REF!</v>
      </c>
    </row>
    <row r="85" spans="1:15" s="44" customFormat="1" ht="22.5">
      <c r="A85" s="99" t="s">
        <v>87</v>
      </c>
      <c r="B85" s="100" t="s">
        <v>29</v>
      </c>
      <c r="C85" s="100">
        <v>89353</v>
      </c>
      <c r="D85" s="102" t="s">
        <v>114</v>
      </c>
      <c r="E85" s="99" t="s">
        <v>60</v>
      </c>
      <c r="F85" s="103">
        <v>1</v>
      </c>
      <c r="G85" s="103">
        <v>44.92</v>
      </c>
      <c r="H85" s="103">
        <f t="shared" si="28"/>
        <v>54.13</v>
      </c>
      <c r="I85" s="103">
        <f t="shared" si="29"/>
        <v>54.13</v>
      </c>
      <c r="M85" s="45" t="e">
        <f>IF(#REF!&lt;G85,"ok","ERRO")</f>
        <v>#REF!</v>
      </c>
      <c r="N85" s="59" t="e">
        <f>I85/#REF!</f>
        <v>#REF!</v>
      </c>
      <c r="O85" s="44" t="e">
        <f t="shared" si="15"/>
        <v>#REF!</v>
      </c>
    </row>
    <row r="86" spans="1:15" s="44" customFormat="1" ht="33.75">
      <c r="A86" s="99" t="s">
        <v>154</v>
      </c>
      <c r="B86" s="100" t="s">
        <v>29</v>
      </c>
      <c r="C86" s="101">
        <v>89408</v>
      </c>
      <c r="D86" s="102" t="s">
        <v>109</v>
      </c>
      <c r="E86" s="99" t="s">
        <v>60</v>
      </c>
      <c r="F86" s="103">
        <v>10</v>
      </c>
      <c r="G86" s="103">
        <v>9.1</v>
      </c>
      <c r="H86" s="103">
        <f t="shared" si="28"/>
        <v>10.97</v>
      </c>
      <c r="I86" s="103">
        <f t="shared" si="29"/>
        <v>109.7</v>
      </c>
      <c r="M86" s="45" t="e">
        <f>IF(#REF!&lt;G86,"ok","ERRO")</f>
        <v>#REF!</v>
      </c>
      <c r="N86" s="59" t="e">
        <f>I86/#REF!</f>
        <v>#REF!</v>
      </c>
      <c r="O86" s="44" t="e">
        <f t="shared" si="15"/>
        <v>#REF!</v>
      </c>
    </row>
    <row r="87" spans="1:15" s="44" customFormat="1" ht="33.75">
      <c r="A87" s="99" t="s">
        <v>206</v>
      </c>
      <c r="B87" s="100" t="s">
        <v>29</v>
      </c>
      <c r="C87" s="101">
        <v>89413</v>
      </c>
      <c r="D87" s="102" t="s">
        <v>110</v>
      </c>
      <c r="E87" s="99" t="s">
        <v>60</v>
      </c>
      <c r="F87" s="103">
        <v>10</v>
      </c>
      <c r="G87" s="103">
        <v>12.56</v>
      </c>
      <c r="H87" s="103">
        <f t="shared" si="28"/>
        <v>15.13</v>
      </c>
      <c r="I87" s="103">
        <f t="shared" si="29"/>
        <v>151.30000000000001</v>
      </c>
      <c r="M87" s="45" t="e">
        <f>IF(#REF!&lt;G87,"ok","ERRO")</f>
        <v>#REF!</v>
      </c>
      <c r="N87" s="59" t="e">
        <f>I87/#REF!</f>
        <v>#REF!</v>
      </c>
      <c r="O87" s="44" t="e">
        <f t="shared" si="15"/>
        <v>#REF!</v>
      </c>
    </row>
    <row r="88" spans="1:15" s="44" customFormat="1" ht="33.75">
      <c r="A88" s="99" t="s">
        <v>207</v>
      </c>
      <c r="B88" s="100" t="s">
        <v>29</v>
      </c>
      <c r="C88" s="101">
        <v>89424</v>
      </c>
      <c r="D88" s="102" t="s">
        <v>111</v>
      </c>
      <c r="E88" s="99" t="s">
        <v>60</v>
      </c>
      <c r="F88" s="103">
        <v>10</v>
      </c>
      <c r="G88" s="103">
        <v>6.76</v>
      </c>
      <c r="H88" s="103">
        <f t="shared" si="28"/>
        <v>8.15</v>
      </c>
      <c r="I88" s="103">
        <f t="shared" si="29"/>
        <v>81.5</v>
      </c>
      <c r="M88" s="45" t="e">
        <f>IF(#REF!&lt;G88,"ok","ERRO")</f>
        <v>#REF!</v>
      </c>
      <c r="N88" s="59" t="e">
        <f>I88/#REF!</f>
        <v>#REF!</v>
      </c>
      <c r="O88" s="44" t="e">
        <f t="shared" si="15"/>
        <v>#REF!</v>
      </c>
    </row>
    <row r="89" spans="1:15" s="44" customFormat="1" ht="33.75">
      <c r="A89" s="99" t="s">
        <v>208</v>
      </c>
      <c r="B89" s="100" t="s">
        <v>29</v>
      </c>
      <c r="C89" s="101">
        <v>89431</v>
      </c>
      <c r="D89" s="102" t="s">
        <v>112</v>
      </c>
      <c r="E89" s="99" t="s">
        <v>60</v>
      </c>
      <c r="F89" s="103">
        <v>10</v>
      </c>
      <c r="G89" s="103">
        <v>9.23</v>
      </c>
      <c r="H89" s="103">
        <f t="shared" si="28"/>
        <v>11.12</v>
      </c>
      <c r="I89" s="103">
        <f t="shared" si="29"/>
        <v>111.2</v>
      </c>
      <c r="M89" s="45" t="e">
        <f>IF(#REF!&lt;G89,"ok","ERRO")</f>
        <v>#REF!</v>
      </c>
      <c r="N89" s="59" t="e">
        <f>I89/#REF!</f>
        <v>#REF!</v>
      </c>
      <c r="O89" s="44" t="e">
        <f t="shared" ref="O89" si="30">IF(N89&gt;=4%,"ok","menor")</f>
        <v>#REF!</v>
      </c>
    </row>
    <row r="90" spans="1:15" s="44" customFormat="1" ht="26.1" customHeight="1">
      <c r="A90" s="99" t="s">
        <v>209</v>
      </c>
      <c r="B90" s="100" t="s">
        <v>29</v>
      </c>
      <c r="C90" s="101">
        <v>89617</v>
      </c>
      <c r="D90" s="102" t="s">
        <v>113</v>
      </c>
      <c r="E90" s="99" t="s">
        <v>60</v>
      </c>
      <c r="F90" s="103">
        <v>5</v>
      </c>
      <c r="G90" s="103">
        <v>7.81</v>
      </c>
      <c r="H90" s="103">
        <f t="shared" si="28"/>
        <v>9.41</v>
      </c>
      <c r="I90" s="103">
        <f t="shared" si="29"/>
        <v>47.05</v>
      </c>
      <c r="M90" s="45" t="e">
        <f>IF(#REF!&lt;G90,"ok","ERRO")</f>
        <v>#REF!</v>
      </c>
      <c r="N90" s="59" t="e">
        <f>I90/#REF!</f>
        <v>#REF!</v>
      </c>
      <c r="O90" s="44" t="e">
        <f t="shared" si="15"/>
        <v>#REF!</v>
      </c>
    </row>
    <row r="91" spans="1:15" s="44" customFormat="1">
      <c r="A91" s="99" t="s">
        <v>210</v>
      </c>
      <c r="B91" s="100" t="s">
        <v>141</v>
      </c>
      <c r="C91" s="101" t="s">
        <v>178</v>
      </c>
      <c r="D91" s="102" t="s">
        <v>177</v>
      </c>
      <c r="E91" s="99" t="s">
        <v>32</v>
      </c>
      <c r="F91" s="103">
        <v>1</v>
      </c>
      <c r="G91" s="103">
        <v>71.59</v>
      </c>
      <c r="H91" s="103">
        <f t="shared" si="28"/>
        <v>86.27</v>
      </c>
      <c r="I91" s="103">
        <f t="shared" si="29"/>
        <v>86.27</v>
      </c>
      <c r="M91" s="45" t="e">
        <f>IF(#REF!&lt;G91,"ok","ERRO")</f>
        <v>#REF!</v>
      </c>
      <c r="N91" s="59" t="e">
        <f>I91/#REF!</f>
        <v>#REF!</v>
      </c>
      <c r="O91" s="44" t="e">
        <f t="shared" si="15"/>
        <v>#REF!</v>
      </c>
    </row>
    <row r="92" spans="1:15" s="44" customFormat="1" ht="33.75">
      <c r="A92" s="99" t="s">
        <v>211</v>
      </c>
      <c r="B92" s="100" t="s">
        <v>29</v>
      </c>
      <c r="C92" s="101">
        <v>97899</v>
      </c>
      <c r="D92" s="102" t="s">
        <v>134</v>
      </c>
      <c r="E92" s="99" t="s">
        <v>60</v>
      </c>
      <c r="F92" s="103">
        <v>1</v>
      </c>
      <c r="G92" s="103">
        <v>0</v>
      </c>
      <c r="H92" s="103">
        <f t="shared" si="28"/>
        <v>0</v>
      </c>
      <c r="I92" s="103">
        <f t="shared" si="29"/>
        <v>0</v>
      </c>
      <c r="M92" s="45" t="e">
        <f>IF(#REF!&lt;G92,"ok","ERRO")</f>
        <v>#REF!</v>
      </c>
      <c r="N92" s="59" t="e">
        <f>I92/#REF!</f>
        <v>#REF!</v>
      </c>
      <c r="O92" s="44" t="e">
        <f t="shared" ref="O92:O94" si="31">IF(N92&gt;=4%,"ok","menor")</f>
        <v>#REF!</v>
      </c>
    </row>
    <row r="93" spans="1:15" s="35" customFormat="1">
      <c r="A93" s="95" t="s">
        <v>73</v>
      </c>
      <c r="B93" s="96"/>
      <c r="C93" s="96"/>
      <c r="D93" s="97" t="s">
        <v>77</v>
      </c>
      <c r="E93" s="95"/>
      <c r="F93" s="98"/>
      <c r="G93" s="98"/>
      <c r="H93" s="98"/>
      <c r="I93" s="13">
        <f>SUM(I94:I102)</f>
        <v>12222.480000000001</v>
      </c>
      <c r="M93" s="45"/>
      <c r="N93" s="59" t="e">
        <f>I93/#REF!</f>
        <v>#REF!</v>
      </c>
      <c r="O93" s="44" t="e">
        <f t="shared" si="31"/>
        <v>#REF!</v>
      </c>
    </row>
    <row r="94" spans="1:15" s="108" customFormat="1" ht="22.5">
      <c r="A94" s="99" t="s">
        <v>74</v>
      </c>
      <c r="B94" s="100" t="s">
        <v>29</v>
      </c>
      <c r="C94" s="101">
        <v>88485</v>
      </c>
      <c r="D94" s="102" t="s">
        <v>122</v>
      </c>
      <c r="E94" s="99" t="s">
        <v>93</v>
      </c>
      <c r="F94" s="103">
        <v>274.91000000000003</v>
      </c>
      <c r="G94" s="103">
        <v>4.46</v>
      </c>
      <c r="H94" s="103">
        <f t="shared" ref="H94:H102" si="32">ROUND(G94*(1+$N$5),2)</f>
        <v>5.37</v>
      </c>
      <c r="I94" s="103">
        <f t="shared" ref="I94:I102" si="33">TRUNC(F94*H94,2)</f>
        <v>1476.26</v>
      </c>
      <c r="M94" s="45" t="e">
        <f>IF(#REF!&lt;G94,"ok","ERRO")</f>
        <v>#REF!</v>
      </c>
      <c r="N94" s="59" t="e">
        <f>I94/#REF!</f>
        <v>#REF!</v>
      </c>
      <c r="O94" s="44" t="e">
        <f t="shared" si="31"/>
        <v>#REF!</v>
      </c>
    </row>
    <row r="95" spans="1:15" s="108" customFormat="1" ht="22.5">
      <c r="A95" s="99" t="s">
        <v>75</v>
      </c>
      <c r="B95" s="100" t="s">
        <v>29</v>
      </c>
      <c r="C95" s="101">
        <v>88489</v>
      </c>
      <c r="D95" s="102" t="s">
        <v>80</v>
      </c>
      <c r="E95" s="99" t="s">
        <v>93</v>
      </c>
      <c r="F95" s="103">
        <v>274.91000000000003</v>
      </c>
      <c r="G95" s="103">
        <v>14.93</v>
      </c>
      <c r="H95" s="103">
        <f t="shared" si="32"/>
        <v>17.989999999999998</v>
      </c>
      <c r="I95" s="103">
        <f t="shared" si="33"/>
        <v>4945.63</v>
      </c>
      <c r="M95" s="45" t="e">
        <f>IF(#REF!&lt;G95,"ok","ERRO")</f>
        <v>#REF!</v>
      </c>
      <c r="N95" s="59" t="e">
        <f>I95/#REF!</f>
        <v>#REF!</v>
      </c>
      <c r="O95" s="44" t="e">
        <f t="shared" ref="O95:O100" si="34">IF(N95&gt;=4%,"ok","menor")</f>
        <v>#REF!</v>
      </c>
    </row>
    <row r="96" spans="1:15" s="44" customFormat="1" ht="33.75">
      <c r="A96" s="99" t="s">
        <v>212</v>
      </c>
      <c r="B96" s="100" t="s">
        <v>29</v>
      </c>
      <c r="C96" s="101">
        <v>102491</v>
      </c>
      <c r="D96" s="102" t="s">
        <v>126</v>
      </c>
      <c r="E96" s="99" t="s">
        <v>93</v>
      </c>
      <c r="F96" s="103">
        <v>90</v>
      </c>
      <c r="G96" s="103">
        <v>23.93</v>
      </c>
      <c r="H96" s="103">
        <f t="shared" si="32"/>
        <v>28.84</v>
      </c>
      <c r="I96" s="103">
        <f t="shared" si="33"/>
        <v>2595.6</v>
      </c>
      <c r="M96" s="45" t="e">
        <f>IF(#REF!&lt;G96,"ok","ERRO")</f>
        <v>#REF!</v>
      </c>
      <c r="N96" s="59" t="e">
        <f>I96/#REF!</f>
        <v>#REF!</v>
      </c>
      <c r="O96" s="44" t="e">
        <f t="shared" si="34"/>
        <v>#REF!</v>
      </c>
    </row>
    <row r="97" spans="1:15" s="44" customFormat="1" ht="37.5" customHeight="1">
      <c r="A97" s="99" t="s">
        <v>76</v>
      </c>
      <c r="B97" s="100" t="s">
        <v>29</v>
      </c>
      <c r="C97" s="101">
        <v>102513</v>
      </c>
      <c r="D97" s="102" t="s">
        <v>128</v>
      </c>
      <c r="E97" s="99" t="s">
        <v>93</v>
      </c>
      <c r="F97" s="103">
        <v>2.88</v>
      </c>
      <c r="G97" s="103">
        <v>53.05</v>
      </c>
      <c r="H97" s="103">
        <f t="shared" si="32"/>
        <v>63.93</v>
      </c>
      <c r="I97" s="103">
        <f t="shared" si="33"/>
        <v>184.11</v>
      </c>
      <c r="M97" s="45" t="e">
        <f>IF(#REF!&lt;G97,"ok","ERRO")</f>
        <v>#REF!</v>
      </c>
      <c r="N97" s="59" t="e">
        <f>I97/#REF!</f>
        <v>#REF!</v>
      </c>
      <c r="O97" s="44" t="e">
        <f t="shared" si="34"/>
        <v>#REF!</v>
      </c>
    </row>
    <row r="98" spans="1:15" s="44" customFormat="1" ht="39.75" customHeight="1">
      <c r="A98" s="99" t="s">
        <v>155</v>
      </c>
      <c r="B98" s="100" t="s">
        <v>29</v>
      </c>
      <c r="C98" s="101">
        <v>102219</v>
      </c>
      <c r="D98" s="102" t="s">
        <v>124</v>
      </c>
      <c r="E98" s="99" t="s">
        <v>93</v>
      </c>
      <c r="F98" s="103">
        <v>17.600000000000001</v>
      </c>
      <c r="G98" s="103">
        <v>19.68</v>
      </c>
      <c r="H98" s="103">
        <f t="shared" si="32"/>
        <v>23.71</v>
      </c>
      <c r="I98" s="103">
        <f t="shared" si="33"/>
        <v>417.29</v>
      </c>
      <c r="M98" s="45" t="e">
        <f>IF(#REF!&lt;G98,"ok","ERRO")</f>
        <v>#REF!</v>
      </c>
      <c r="N98" s="59" t="e">
        <f>I98/#REF!</f>
        <v>#REF!</v>
      </c>
      <c r="O98" s="44" t="e">
        <f t="shared" si="34"/>
        <v>#REF!</v>
      </c>
    </row>
    <row r="99" spans="1:15" s="44" customFormat="1" ht="56.25">
      <c r="A99" s="99" t="s">
        <v>162</v>
      </c>
      <c r="B99" s="100" t="s">
        <v>29</v>
      </c>
      <c r="C99" s="101">
        <v>100758</v>
      </c>
      <c r="D99" s="102" t="s">
        <v>125</v>
      </c>
      <c r="E99" s="99" t="s">
        <v>93</v>
      </c>
      <c r="F99" s="103">
        <v>13.56</v>
      </c>
      <c r="G99" s="103">
        <v>56.71</v>
      </c>
      <c r="H99" s="103">
        <f t="shared" si="32"/>
        <v>68.34</v>
      </c>
      <c r="I99" s="103">
        <f t="shared" si="33"/>
        <v>926.69</v>
      </c>
      <c r="M99" s="45" t="e">
        <f>IF(#REF!&lt;G99,"ok","ERRO")</f>
        <v>#REF!</v>
      </c>
      <c r="N99" s="59" t="e">
        <f>I99/#REF!</f>
        <v>#REF!</v>
      </c>
      <c r="O99" s="44" t="e">
        <f t="shared" si="34"/>
        <v>#REF!</v>
      </c>
    </row>
    <row r="100" spans="1:15" s="44" customFormat="1" ht="45">
      <c r="A100" s="99" t="s">
        <v>163</v>
      </c>
      <c r="B100" s="100" t="s">
        <v>29</v>
      </c>
      <c r="C100" s="101">
        <v>100731</v>
      </c>
      <c r="D100" s="102" t="s">
        <v>138</v>
      </c>
      <c r="E100" s="99" t="s">
        <v>93</v>
      </c>
      <c r="F100" s="103">
        <v>50</v>
      </c>
      <c r="G100" s="103">
        <v>5.0999999999999996</v>
      </c>
      <c r="H100" s="103">
        <f t="shared" si="32"/>
        <v>6.15</v>
      </c>
      <c r="I100" s="103">
        <f t="shared" si="33"/>
        <v>307.5</v>
      </c>
      <c r="M100" s="45" t="e">
        <f>IF(#REF!&lt;G100,"ok","ERRO")</f>
        <v>#REF!</v>
      </c>
      <c r="N100" s="59" t="e">
        <f>I100/#REF!</f>
        <v>#REF!</v>
      </c>
      <c r="O100" s="44" t="e">
        <f t="shared" si="34"/>
        <v>#REF!</v>
      </c>
    </row>
    <row r="101" spans="1:15" s="44" customFormat="1" ht="33.75">
      <c r="A101" s="99" t="s">
        <v>213</v>
      </c>
      <c r="B101" s="100" t="s">
        <v>29</v>
      </c>
      <c r="C101" s="101">
        <v>102505</v>
      </c>
      <c r="D101" s="102" t="s">
        <v>127</v>
      </c>
      <c r="E101" s="99" t="s">
        <v>59</v>
      </c>
      <c r="F101" s="103">
        <v>50</v>
      </c>
      <c r="G101" s="103">
        <v>11.34</v>
      </c>
      <c r="H101" s="103">
        <f t="shared" si="32"/>
        <v>13.66</v>
      </c>
      <c r="I101" s="103">
        <f t="shared" si="33"/>
        <v>683</v>
      </c>
      <c r="M101" s="45" t="e">
        <f>IF(#REF!&lt;G101,"ok","ERRO")</f>
        <v>#REF!</v>
      </c>
      <c r="N101" s="59" t="e">
        <f>I101/#REF!</f>
        <v>#REF!</v>
      </c>
      <c r="O101" s="44" t="e">
        <f t="shared" ref="O101" si="35">IF(N101&gt;=4%,"ok","menor")</f>
        <v>#REF!</v>
      </c>
    </row>
    <row r="102" spans="1:15" s="44" customFormat="1" ht="33.75">
      <c r="A102" s="99" t="s">
        <v>214</v>
      </c>
      <c r="B102" s="100" t="s">
        <v>29</v>
      </c>
      <c r="C102" s="101">
        <v>102218</v>
      </c>
      <c r="D102" s="102" t="s">
        <v>123</v>
      </c>
      <c r="E102" s="99" t="s">
        <v>93</v>
      </c>
      <c r="F102" s="103">
        <v>30</v>
      </c>
      <c r="G102" s="103">
        <v>18.989999999999998</v>
      </c>
      <c r="H102" s="103">
        <f t="shared" si="32"/>
        <v>22.88</v>
      </c>
      <c r="I102" s="103">
        <f t="shared" si="33"/>
        <v>686.4</v>
      </c>
      <c r="M102" s="45" t="e">
        <f>IF(#REF!&lt;G102,"ok","ERRO")</f>
        <v>#REF!</v>
      </c>
      <c r="N102" s="59" t="e">
        <f>I102/#REF!</f>
        <v>#REF!</v>
      </c>
      <c r="O102" s="44" t="e">
        <f t="shared" ref="O102" si="36">IF(N102&gt;=4%,"ok","menor")</f>
        <v>#REF!</v>
      </c>
    </row>
    <row r="103" spans="1:15" s="35" customFormat="1">
      <c r="A103" s="95" t="s">
        <v>142</v>
      </c>
      <c r="B103" s="96"/>
      <c r="C103" s="96"/>
      <c r="D103" s="97" t="s">
        <v>69</v>
      </c>
      <c r="E103" s="95"/>
      <c r="F103" s="98"/>
      <c r="G103" s="98"/>
      <c r="H103" s="98"/>
      <c r="I103" s="13">
        <f>SUM(I104:I108)</f>
        <v>25391.61</v>
      </c>
      <c r="M103" s="45"/>
      <c r="N103" s="59" t="e">
        <f>I103/#REF!</f>
        <v>#REF!</v>
      </c>
      <c r="O103" s="44" t="e">
        <f t="shared" ref="O103:O109" si="37">IF(N103&gt;=4%,"ok","menor")</f>
        <v>#REF!</v>
      </c>
    </row>
    <row r="104" spans="1:15" s="44" customFormat="1" ht="25.5" customHeight="1">
      <c r="A104" s="99" t="s">
        <v>215</v>
      </c>
      <c r="B104" s="100" t="s">
        <v>28</v>
      </c>
      <c r="C104" s="100">
        <v>2</v>
      </c>
      <c r="D104" s="104" t="s">
        <v>78</v>
      </c>
      <c r="E104" s="99" t="s">
        <v>32</v>
      </c>
      <c r="F104" s="103">
        <v>1</v>
      </c>
      <c r="G104" s="103">
        <v>685.57</v>
      </c>
      <c r="H104" s="103">
        <f>ROUND(G104*(1+$N$5),2)</f>
        <v>826.11</v>
      </c>
      <c r="I104" s="103">
        <f>TRUNC(F104*H104,2)</f>
        <v>826.11</v>
      </c>
      <c r="M104" s="45" t="e">
        <f>IF(#REF!&lt;G104,"ok","ERRO")</f>
        <v>#REF!</v>
      </c>
      <c r="N104" s="59" t="e">
        <f>I104/#REF!</f>
        <v>#REF!</v>
      </c>
      <c r="O104" s="44" t="e">
        <f t="shared" si="37"/>
        <v>#REF!</v>
      </c>
    </row>
    <row r="105" spans="1:15" s="44" customFormat="1" ht="33.75">
      <c r="A105" s="99" t="s">
        <v>216</v>
      </c>
      <c r="B105" s="100" t="s">
        <v>28</v>
      </c>
      <c r="C105" s="100">
        <v>10</v>
      </c>
      <c r="D105" s="102" t="s">
        <v>221</v>
      </c>
      <c r="E105" s="99" t="s">
        <v>57</v>
      </c>
      <c r="F105" s="103">
        <v>1</v>
      </c>
      <c r="G105" s="103">
        <v>1794.53</v>
      </c>
      <c r="H105" s="103">
        <f>ROUND(G105*(1+$N$5),2)</f>
        <v>2162.41</v>
      </c>
      <c r="I105" s="103">
        <f>TRUNC(F105*H105,2)</f>
        <v>2162.41</v>
      </c>
      <c r="M105" s="45" t="e">
        <f>IF(#REF!&lt;G105,"ok","ERRO")</f>
        <v>#REF!</v>
      </c>
      <c r="N105" s="59" t="e">
        <f>I105/#REF!</f>
        <v>#REF!</v>
      </c>
      <c r="O105" s="44" t="e">
        <f t="shared" si="37"/>
        <v>#REF!</v>
      </c>
    </row>
    <row r="106" spans="1:15" s="44" customFormat="1" ht="67.349999999999994" customHeight="1">
      <c r="A106" s="99" t="s">
        <v>217</v>
      </c>
      <c r="B106" s="100" t="s">
        <v>28</v>
      </c>
      <c r="C106" s="100">
        <v>9</v>
      </c>
      <c r="D106" s="102" t="s">
        <v>220</v>
      </c>
      <c r="E106" s="99" t="s">
        <v>57</v>
      </c>
      <c r="F106" s="103">
        <v>3</v>
      </c>
      <c r="G106" s="103">
        <v>1158.9999999999998</v>
      </c>
      <c r="H106" s="103">
        <f>ROUND(G106*(1+$N$5),2)</f>
        <v>1396.6</v>
      </c>
      <c r="I106" s="103">
        <f>TRUNC(F106*H106,2)</f>
        <v>4189.8</v>
      </c>
      <c r="M106" s="45" t="e">
        <f>IF(#REF!&lt;G106,"ok","ERRO")</f>
        <v>#REF!</v>
      </c>
      <c r="N106" s="59" t="e">
        <f>I106/#REF!</f>
        <v>#REF!</v>
      </c>
      <c r="O106" s="44" t="e">
        <f t="shared" si="37"/>
        <v>#REF!</v>
      </c>
    </row>
    <row r="107" spans="1:15" s="44" customFormat="1" ht="33.75">
      <c r="A107" s="99" t="s">
        <v>218</v>
      </c>
      <c r="B107" s="100" t="s">
        <v>28</v>
      </c>
      <c r="C107" s="101">
        <v>11</v>
      </c>
      <c r="D107" s="104" t="s">
        <v>222</v>
      </c>
      <c r="E107" s="99" t="s">
        <v>32</v>
      </c>
      <c r="F107" s="103">
        <v>1</v>
      </c>
      <c r="G107" s="103">
        <v>3061.04</v>
      </c>
      <c r="H107" s="103">
        <f>ROUND(G107*(1+$N$5),2)</f>
        <v>3688.55</v>
      </c>
      <c r="I107" s="103">
        <f>TRUNC(F107*H107,2)</f>
        <v>3688.55</v>
      </c>
      <c r="M107" s="45" t="e">
        <f>IF(#REF!&lt;G107,"ok","ERRO")</f>
        <v>#REF!</v>
      </c>
      <c r="N107" s="59" t="e">
        <f>I107/#REF!</f>
        <v>#REF!</v>
      </c>
      <c r="O107" s="44" t="e">
        <f t="shared" si="37"/>
        <v>#REF!</v>
      </c>
    </row>
    <row r="108" spans="1:15" s="44" customFormat="1" ht="33.75">
      <c r="A108" s="99" t="s">
        <v>219</v>
      </c>
      <c r="B108" s="100" t="s">
        <v>28</v>
      </c>
      <c r="C108" s="101" t="s">
        <v>236</v>
      </c>
      <c r="D108" s="104" t="s">
        <v>223</v>
      </c>
      <c r="E108" s="99" t="s">
        <v>32</v>
      </c>
      <c r="F108" s="103">
        <v>1</v>
      </c>
      <c r="G108" s="103">
        <v>12053.73</v>
      </c>
      <c r="H108" s="103">
        <f>ROUND(G108*(1+$N$5),2)</f>
        <v>14524.74</v>
      </c>
      <c r="I108" s="103">
        <f>TRUNC(F108*H108,2)</f>
        <v>14524.74</v>
      </c>
      <c r="M108" s="45" t="e">
        <f>IF(#REF!&lt;G108,"ok","ERRO")</f>
        <v>#REF!</v>
      </c>
      <c r="N108" s="59" t="e">
        <f>I108/#REF!</f>
        <v>#REF!</v>
      </c>
      <c r="O108" s="44" t="e">
        <f t="shared" si="37"/>
        <v>#REF!</v>
      </c>
    </row>
    <row r="109" spans="1:15" s="14" customFormat="1" ht="12" thickBot="1">
      <c r="A109" s="140"/>
      <c r="B109" s="141"/>
      <c r="C109" s="141"/>
      <c r="D109" s="142"/>
      <c r="E109" s="140"/>
      <c r="F109" s="142"/>
      <c r="G109" s="142"/>
      <c r="H109" s="142"/>
      <c r="I109" s="142"/>
      <c r="N109" s="59" t="e">
        <f>I109/#REF!</f>
        <v>#REF!</v>
      </c>
      <c r="O109" s="44" t="e">
        <f t="shared" si="37"/>
        <v>#REF!</v>
      </c>
    </row>
    <row r="110" spans="1:15" s="14" customFormat="1" ht="31.15" customHeight="1" thickBot="1">
      <c r="A110" s="152" t="s">
        <v>249</v>
      </c>
      <c r="B110" s="153"/>
      <c r="C110" s="153"/>
      <c r="D110" s="153"/>
      <c r="E110" s="153"/>
      <c r="F110" s="153"/>
      <c r="G110" s="154"/>
      <c r="H110" s="146" t="s">
        <v>248</v>
      </c>
      <c r="I110" s="147">
        <f>SUM(I103+I93+I82+I54+I42+I36+I28+I21+I18+I13)</f>
        <v>273348.23</v>
      </c>
    </row>
    <row r="111" spans="1:15" s="14" customFormat="1">
      <c r="A111" s="143"/>
      <c r="B111" s="144"/>
      <c r="C111" s="144"/>
      <c r="D111" s="145"/>
      <c r="E111" s="143"/>
      <c r="F111" s="145"/>
      <c r="G111" s="145"/>
      <c r="H111" s="145"/>
      <c r="I111" s="145"/>
    </row>
    <row r="112" spans="1:15" s="14" customFormat="1" ht="12.75">
      <c r="A112" s="112"/>
      <c r="B112" s="113"/>
      <c r="C112" s="113"/>
      <c r="D112" s="58"/>
      <c r="E112" s="112"/>
      <c r="F112" s="58"/>
      <c r="G112" s="58"/>
      <c r="H112" s="58"/>
      <c r="I112" s="114">
        <f>I108+I107+I106+I105+I104+I102+I101+I100+I99+I98+I97+I96+I95+I94+I92+I91+I90+I89+I88+I87+I86+I85+I84+I83+I81+I80+I79+I78+I77+I76+I75+I74+I73+I72+I71+I70+I69+I68+I67+I66+I65+I64+I63+I62+I61+I60+I59+I58+I57+I56+I55+I53+I52+I51+I50+I49+I48+I47+I46+I45+I44+I43+I41+I40+I39+I38+I37+I35+I34+I33+I32+I31+I30+I29+I27+I26+I25+I24+I23+I22+I20+I19+I17+I16+I15+I14</f>
        <v>273348.23000000004</v>
      </c>
    </row>
    <row r="113" spans="1:9" s="14" customFormat="1" ht="12.75">
      <c r="A113" s="112"/>
      <c r="B113" s="113"/>
      <c r="C113" s="113"/>
      <c r="D113" s="58"/>
      <c r="E113" s="112"/>
      <c r="F113" s="58"/>
      <c r="G113" s="58"/>
      <c r="H113" s="58"/>
      <c r="I113" s="115"/>
    </row>
    <row r="114" spans="1:9" s="14" customFormat="1" ht="12.75">
      <c r="A114" s="112"/>
      <c r="B114" s="113"/>
      <c r="C114" s="113"/>
      <c r="D114" s="58"/>
      <c r="E114" s="112"/>
      <c r="F114" s="58"/>
      <c r="G114" s="58"/>
      <c r="H114" s="58"/>
      <c r="I114" s="115" t="str">
        <f>IF(I112=I110,"ok","erro")</f>
        <v>ok</v>
      </c>
    </row>
    <row r="115" spans="1:9" s="14" customFormat="1">
      <c r="A115" s="112"/>
      <c r="B115" s="113"/>
      <c r="C115" s="113"/>
      <c r="D115" s="58"/>
      <c r="E115" s="112"/>
      <c r="F115" s="58"/>
      <c r="G115" s="58"/>
      <c r="H115" s="58"/>
      <c r="I115" s="58"/>
    </row>
    <row r="116" spans="1:9" s="14" customFormat="1">
      <c r="A116" s="112"/>
      <c r="B116" s="113"/>
      <c r="C116" s="113"/>
      <c r="D116" s="58"/>
      <c r="E116" s="112"/>
      <c r="F116" s="58"/>
      <c r="G116" s="58"/>
      <c r="H116" s="58"/>
      <c r="I116" s="58"/>
    </row>
    <row r="117" spans="1:9" s="14" customFormat="1">
      <c r="A117" s="112"/>
      <c r="B117" s="113"/>
      <c r="C117" s="113"/>
      <c r="D117" s="58"/>
      <c r="E117" s="112"/>
      <c r="F117" s="58"/>
      <c r="G117" s="58"/>
      <c r="H117" s="58"/>
      <c r="I117" s="58"/>
    </row>
    <row r="118" spans="1:9" s="14" customFormat="1">
      <c r="A118" s="112"/>
      <c r="B118" s="113"/>
      <c r="C118" s="113"/>
      <c r="D118" s="58"/>
      <c r="E118" s="112"/>
      <c r="F118" s="58"/>
      <c r="G118" s="58"/>
      <c r="H118" s="58"/>
      <c r="I118" s="58"/>
    </row>
    <row r="119" spans="1:9" s="14" customFormat="1">
      <c r="A119" s="112"/>
      <c r="B119" s="113"/>
      <c r="C119" s="113"/>
      <c r="D119" s="58"/>
      <c r="E119" s="112"/>
      <c r="F119" s="58"/>
      <c r="G119" s="58"/>
      <c r="H119" s="58"/>
      <c r="I119" s="58"/>
    </row>
    <row r="120" spans="1:9" s="14" customFormat="1">
      <c r="A120" s="112"/>
      <c r="B120" s="113"/>
      <c r="C120" s="113"/>
      <c r="D120" s="58"/>
      <c r="E120" s="112"/>
      <c r="F120" s="58"/>
      <c r="G120" s="58"/>
      <c r="H120" s="58"/>
      <c r="I120" s="58"/>
    </row>
    <row r="121" spans="1:9" s="14" customFormat="1">
      <c r="A121" s="112"/>
      <c r="B121" s="113"/>
      <c r="C121" s="113"/>
      <c r="D121" s="58"/>
      <c r="E121" s="112"/>
      <c r="F121" s="58"/>
      <c r="G121" s="58"/>
      <c r="H121" s="58"/>
      <c r="I121" s="58"/>
    </row>
    <row r="122" spans="1:9" s="14" customFormat="1">
      <c r="A122" s="112"/>
      <c r="B122" s="113"/>
      <c r="C122" s="113"/>
      <c r="D122" s="58"/>
      <c r="E122" s="112"/>
      <c r="F122" s="58"/>
      <c r="G122" s="58"/>
      <c r="H122" s="58"/>
      <c r="I122" s="58"/>
    </row>
    <row r="123" spans="1:9" s="14" customFormat="1">
      <c r="A123" s="112"/>
      <c r="B123" s="113"/>
      <c r="C123" s="113"/>
      <c r="D123" s="58"/>
      <c r="E123" s="112"/>
      <c r="F123" s="58"/>
      <c r="G123" s="58"/>
      <c r="H123" s="58"/>
      <c r="I123" s="58"/>
    </row>
    <row r="124" spans="1:9" s="14" customFormat="1">
      <c r="A124" s="112"/>
      <c r="B124" s="113"/>
      <c r="C124" s="113"/>
      <c r="D124" s="58"/>
      <c r="E124" s="112"/>
      <c r="F124" s="58"/>
      <c r="G124" s="58"/>
      <c r="H124" s="58"/>
      <c r="I124" s="58"/>
    </row>
    <row r="125" spans="1:9" s="14" customFormat="1">
      <c r="A125" s="112"/>
      <c r="B125" s="113"/>
      <c r="C125" s="113"/>
      <c r="D125" s="58"/>
      <c r="E125" s="112"/>
      <c r="F125" s="58"/>
      <c r="G125" s="58"/>
      <c r="H125" s="58"/>
      <c r="I125" s="58"/>
    </row>
    <row r="126" spans="1:9" s="14" customFormat="1">
      <c r="A126" s="112"/>
      <c r="B126" s="113"/>
      <c r="C126" s="113"/>
      <c r="D126" s="58"/>
      <c r="E126" s="112"/>
      <c r="F126" s="58"/>
      <c r="G126" s="58"/>
      <c r="H126" s="58"/>
      <c r="I126" s="58"/>
    </row>
    <row r="127" spans="1:9" s="14" customFormat="1">
      <c r="A127" s="112"/>
      <c r="B127" s="113"/>
      <c r="C127" s="113"/>
      <c r="D127" s="58"/>
      <c r="E127" s="112"/>
      <c r="F127" s="58"/>
      <c r="G127" s="58"/>
      <c r="H127" s="58"/>
      <c r="I127" s="58"/>
    </row>
    <row r="128" spans="1:9" s="14" customFormat="1">
      <c r="A128" s="112"/>
      <c r="B128" s="113"/>
      <c r="C128" s="113"/>
      <c r="D128" s="58"/>
      <c r="E128" s="112"/>
      <c r="F128" s="58"/>
      <c r="G128" s="58"/>
      <c r="H128" s="58"/>
      <c r="I128" s="58"/>
    </row>
    <row r="129" spans="1:9" s="14" customFormat="1">
      <c r="A129" s="112"/>
      <c r="B129" s="113"/>
      <c r="C129" s="113"/>
      <c r="D129" s="58"/>
      <c r="E129" s="112"/>
      <c r="F129" s="58"/>
      <c r="G129" s="58"/>
      <c r="H129" s="58"/>
      <c r="I129" s="58"/>
    </row>
    <row r="130" spans="1:9" s="14" customFormat="1">
      <c r="A130" s="112"/>
      <c r="B130" s="113"/>
      <c r="C130" s="113"/>
      <c r="D130" s="58"/>
      <c r="E130" s="112"/>
      <c r="F130" s="58"/>
      <c r="G130" s="58"/>
      <c r="H130" s="58"/>
      <c r="I130" s="58"/>
    </row>
    <row r="131" spans="1:9" s="14" customFormat="1">
      <c r="A131" s="112"/>
      <c r="B131" s="113"/>
      <c r="C131" s="113"/>
      <c r="D131" s="58"/>
      <c r="E131" s="112"/>
      <c r="F131" s="58"/>
      <c r="G131" s="58"/>
      <c r="H131" s="58"/>
      <c r="I131" s="58"/>
    </row>
    <row r="132" spans="1:9" s="14" customFormat="1">
      <c r="A132" s="112"/>
      <c r="B132" s="113"/>
      <c r="C132" s="113"/>
      <c r="D132" s="58"/>
      <c r="E132" s="112"/>
      <c r="F132" s="58"/>
      <c r="G132" s="58"/>
      <c r="H132" s="58"/>
      <c r="I132" s="58"/>
    </row>
    <row r="133" spans="1:9" s="14" customFormat="1">
      <c r="A133" s="112"/>
      <c r="B133" s="113"/>
      <c r="C133" s="113"/>
      <c r="D133" s="58"/>
      <c r="E133" s="112"/>
      <c r="F133" s="58"/>
      <c r="G133" s="58"/>
      <c r="H133" s="58"/>
      <c r="I133" s="58"/>
    </row>
    <row r="134" spans="1:9" s="14" customFormat="1">
      <c r="A134" s="112"/>
      <c r="B134" s="113"/>
      <c r="C134" s="113"/>
      <c r="D134" s="58"/>
      <c r="E134" s="112"/>
      <c r="F134" s="58"/>
      <c r="G134" s="58"/>
      <c r="H134" s="58"/>
      <c r="I134" s="58"/>
    </row>
    <row r="135" spans="1:9" s="14" customFormat="1">
      <c r="A135" s="112"/>
      <c r="B135" s="113"/>
      <c r="C135" s="113"/>
      <c r="D135" s="58"/>
      <c r="E135" s="112"/>
      <c r="F135" s="58"/>
      <c r="G135" s="58"/>
      <c r="H135" s="58"/>
      <c r="I135" s="58"/>
    </row>
    <row r="136" spans="1:9" s="14" customFormat="1">
      <c r="A136" s="112"/>
      <c r="B136" s="113"/>
      <c r="C136" s="113"/>
      <c r="D136" s="58"/>
      <c r="E136" s="112"/>
      <c r="F136" s="58"/>
      <c r="G136" s="58"/>
      <c r="H136" s="58"/>
      <c r="I136" s="58"/>
    </row>
  </sheetData>
  <autoFilter ref="A11:I108"/>
  <mergeCells count="5">
    <mergeCell ref="G10:I10"/>
    <mergeCell ref="A1:I1"/>
    <mergeCell ref="A110:G110"/>
    <mergeCell ref="A2:E2"/>
    <mergeCell ref="G9:H9"/>
  </mergeCells>
  <printOptions horizontalCentered="1"/>
  <pageMargins left="0.59055118110236227" right="0.39370078740157483" top="0.98425196850393704" bottom="0.98425196850393704" header="0.39370078740157483" footer="0"/>
  <pageSetup paperSize="9" scale="70" orientation="portrait" r:id="rId1"/>
  <headerFooter>
    <oddHeader>&amp;L&amp;G&amp;CPREFEITURA MUNICIPAL DE ALIANÇASECRETARIA DE OBRAS, INFRAESTRUTURA E SERVIÇOS PÚBLICOSDEPARTAMENTO DE ENGENHARIA&amp;R&amp;G</oddHeader>
    <oddFooter>&amp;C&amp;G&amp;R&amp;"Arial,Normal"&amp;8Pág.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ilha2">
    <tabColor theme="9" tint="-0.249977111117893"/>
  </sheetPr>
  <dimension ref="B1:K51"/>
  <sheetViews>
    <sheetView view="pageBreakPreview" topLeftCell="A18" zoomScale="115" zoomScaleSheetLayoutView="115" workbookViewId="0">
      <pane ySplit="1020" topLeftCell="A13" activePane="bottomLeft"/>
      <selection activeCell="A8162" sqref="A8162:XFD8162"/>
      <selection pane="bottomLeft" activeCell="A8162" sqref="A8162:XFD8162"/>
    </sheetView>
  </sheetViews>
  <sheetFormatPr defaultColWidth="9.28515625" defaultRowHeight="11.25"/>
  <cols>
    <col min="1" max="1" width="0.7109375" style="5" customWidth="1"/>
    <col min="2" max="2" width="6.5703125" style="5" customWidth="1"/>
    <col min="3" max="3" width="35.28515625" style="5" customWidth="1"/>
    <col min="4" max="4" width="13.28515625" style="5" customWidth="1"/>
    <col min="5" max="8" width="11.5703125" style="5" customWidth="1"/>
    <col min="9" max="9" width="9.28515625" style="5"/>
    <col min="10" max="10" width="10" style="5" bestFit="1" customWidth="1"/>
    <col min="11" max="16384" width="9.28515625" style="5"/>
  </cols>
  <sheetData>
    <row r="1" spans="2:9" ht="18.75" thickBot="1">
      <c r="B1" s="157" t="s">
        <v>20</v>
      </c>
      <c r="C1" s="158"/>
      <c r="D1" s="158"/>
      <c r="E1" s="158"/>
      <c r="F1" s="158"/>
      <c r="G1" s="158"/>
      <c r="H1" s="159"/>
    </row>
    <row r="2" spans="2:9" ht="12" thickTop="1">
      <c r="B2" s="60"/>
      <c r="C2" s="30"/>
      <c r="D2" s="30"/>
      <c r="E2" s="30"/>
      <c r="F2" s="30"/>
      <c r="G2" s="30"/>
      <c r="H2" s="61"/>
    </row>
    <row r="3" spans="2:9" s="6" customFormat="1" ht="12.75">
      <c r="B3" s="177" t="s">
        <v>175</v>
      </c>
      <c r="C3" s="178"/>
      <c r="D3" s="178"/>
      <c r="E3" s="178"/>
      <c r="F3" s="178"/>
      <c r="G3" s="178"/>
      <c r="H3" s="179"/>
    </row>
    <row r="4" spans="2:9" s="6" customFormat="1" ht="12.75">
      <c r="B4" s="177"/>
      <c r="C4" s="178"/>
      <c r="D4" s="178"/>
      <c r="E4" s="178"/>
      <c r="F4" s="178"/>
      <c r="G4" s="178"/>
      <c r="H4" s="179"/>
    </row>
    <row r="5" spans="2:9" s="6" customFormat="1" ht="12.75">
      <c r="B5" s="62" t="s">
        <v>174</v>
      </c>
      <c r="D5" s="37"/>
      <c r="E5" s="37"/>
      <c r="F5" s="37"/>
      <c r="G5" s="37"/>
      <c r="H5" s="63"/>
    </row>
    <row r="6" spans="2:9" ht="12" thickBot="1">
      <c r="B6" s="78"/>
      <c r="C6" s="120"/>
      <c r="D6" s="121"/>
      <c r="E6" s="3"/>
      <c r="F6" s="3"/>
      <c r="G6" s="3"/>
      <c r="H6" s="122"/>
    </row>
    <row r="7" spans="2:9" s="18" customFormat="1" ht="16.5" customHeight="1" thickBot="1">
      <c r="B7" s="168" t="s">
        <v>12</v>
      </c>
      <c r="C7" s="170" t="s">
        <v>13</v>
      </c>
      <c r="D7" s="172" t="s">
        <v>14</v>
      </c>
      <c r="E7" s="174" t="s">
        <v>24</v>
      </c>
      <c r="F7" s="175"/>
      <c r="G7" s="175"/>
      <c r="H7" s="176"/>
    </row>
    <row r="8" spans="2:9" s="18" customFormat="1" ht="12.75" thickTop="1" thickBot="1">
      <c r="B8" s="169"/>
      <c r="C8" s="171"/>
      <c r="D8" s="173"/>
      <c r="E8" s="21" t="s">
        <v>25</v>
      </c>
      <c r="F8" s="21" t="s">
        <v>26</v>
      </c>
      <c r="G8" s="21" t="s">
        <v>27</v>
      </c>
      <c r="H8" s="64" t="s">
        <v>40</v>
      </c>
    </row>
    <row r="9" spans="2:9" s="10" customFormat="1" ht="12" thickTop="1">
      <c r="B9" s="65"/>
      <c r="C9" s="27"/>
      <c r="D9" s="28"/>
      <c r="E9" s="29"/>
      <c r="F9" s="29"/>
      <c r="G9" s="29"/>
      <c r="H9" s="66"/>
    </row>
    <row r="10" spans="2:9" s="7" customFormat="1">
      <c r="B10" s="67" t="s">
        <v>4</v>
      </c>
      <c r="C10" s="20" t="s">
        <v>37</v>
      </c>
      <c r="D10" s="15" t="e">
        <f>#REF!</f>
        <v>#REF!</v>
      </c>
      <c r="E10" s="11" t="e">
        <f>ROUND($D10*E11,2)</f>
        <v>#REF!</v>
      </c>
      <c r="F10" s="2"/>
      <c r="G10" s="2"/>
      <c r="H10" s="68"/>
      <c r="I10" s="25" t="e">
        <f>SUM(E10:H10)</f>
        <v>#REF!</v>
      </c>
    </row>
    <row r="11" spans="2:9" s="7" customFormat="1">
      <c r="B11" s="69"/>
      <c r="C11" s="4"/>
      <c r="D11" s="2"/>
      <c r="E11" s="12">
        <v>1</v>
      </c>
      <c r="F11" s="2"/>
      <c r="G11" s="2"/>
      <c r="H11" s="68"/>
      <c r="I11" s="25">
        <f>SUM(E11:H11)-1</f>
        <v>0</v>
      </c>
    </row>
    <row r="12" spans="2:9" s="10" customFormat="1">
      <c r="B12" s="69"/>
      <c r="C12" s="46"/>
      <c r="D12" s="1"/>
      <c r="E12" s="2"/>
      <c r="F12" s="2"/>
      <c r="G12" s="2"/>
      <c r="H12" s="68"/>
      <c r="I12" s="25"/>
    </row>
    <row r="13" spans="2:9" s="7" customFormat="1">
      <c r="B13" s="67" t="s">
        <v>7</v>
      </c>
      <c r="C13" s="20" t="s">
        <v>91</v>
      </c>
      <c r="D13" s="15" t="e">
        <f>#REF!</f>
        <v>#REF!</v>
      </c>
      <c r="E13" s="11" t="e">
        <f t="shared" ref="E13:H13" si="0">ROUND($D13*E14,2)</f>
        <v>#REF!</v>
      </c>
      <c r="F13" s="11" t="e">
        <f t="shared" si="0"/>
        <v>#REF!</v>
      </c>
      <c r="G13" s="11" t="e">
        <f t="shared" si="0"/>
        <v>#REF!</v>
      </c>
      <c r="H13" s="70" t="e">
        <f t="shared" si="0"/>
        <v>#REF!</v>
      </c>
      <c r="I13" s="25" t="e">
        <f>SUM(E13:H13)</f>
        <v>#REF!</v>
      </c>
    </row>
    <row r="14" spans="2:9" s="7" customFormat="1">
      <c r="B14" s="69"/>
      <c r="C14" s="4"/>
      <c r="D14" s="2"/>
      <c r="E14" s="12">
        <v>0.25</v>
      </c>
      <c r="F14" s="12">
        <v>0.25</v>
      </c>
      <c r="G14" s="12">
        <v>0.25</v>
      </c>
      <c r="H14" s="71">
        <v>0.25</v>
      </c>
      <c r="I14" s="25">
        <f>SUM(E14:H14)-1</f>
        <v>0</v>
      </c>
    </row>
    <row r="15" spans="2:9" s="7" customFormat="1">
      <c r="B15" s="69"/>
      <c r="C15" s="4"/>
      <c r="D15" s="1"/>
      <c r="E15" s="2"/>
      <c r="F15" s="2"/>
      <c r="G15" s="2"/>
      <c r="H15" s="68"/>
      <c r="I15" s="25"/>
    </row>
    <row r="16" spans="2:9" s="7" customFormat="1">
      <c r="B16" s="67" t="s">
        <v>8</v>
      </c>
      <c r="C16" s="20" t="s">
        <v>34</v>
      </c>
      <c r="D16" s="15" t="e">
        <f>#REF!</f>
        <v>#REF!</v>
      </c>
      <c r="E16" s="11" t="e">
        <f t="shared" ref="E16" si="1">ROUND($D16*E17,2)</f>
        <v>#REF!</v>
      </c>
      <c r="F16" s="2"/>
      <c r="G16" s="2"/>
      <c r="H16" s="68"/>
      <c r="I16" s="25" t="e">
        <f>SUM(E16:H16)</f>
        <v>#REF!</v>
      </c>
    </row>
    <row r="17" spans="2:9" s="7" customFormat="1">
      <c r="B17" s="69"/>
      <c r="C17" s="4"/>
      <c r="D17" s="2"/>
      <c r="E17" s="12">
        <v>1</v>
      </c>
      <c r="F17" s="2"/>
      <c r="G17" s="2"/>
      <c r="H17" s="68"/>
      <c r="I17" s="25">
        <f>SUM(E17:H17)-1</f>
        <v>0</v>
      </c>
    </row>
    <row r="18" spans="2:9" s="7" customFormat="1">
      <c r="B18" s="69"/>
      <c r="C18" s="4"/>
      <c r="D18" s="1"/>
      <c r="E18" s="2"/>
      <c r="F18" s="2"/>
      <c r="G18" s="2"/>
      <c r="H18" s="68"/>
      <c r="I18" s="25"/>
    </row>
    <row r="19" spans="2:9" s="7" customFormat="1">
      <c r="B19" s="67" t="s">
        <v>44</v>
      </c>
      <c r="C19" s="20" t="s">
        <v>35</v>
      </c>
      <c r="D19" s="15" t="e">
        <f>#REF!</f>
        <v>#REF!</v>
      </c>
      <c r="E19" s="11" t="e">
        <f t="shared" ref="E19:F19" si="2">ROUND($D19*E20,2)</f>
        <v>#REF!</v>
      </c>
      <c r="F19" s="11" t="e">
        <f t="shared" si="2"/>
        <v>#REF!</v>
      </c>
      <c r="G19" s="2"/>
      <c r="H19" s="68"/>
      <c r="I19" s="25" t="e">
        <f>SUM(E19:H19)</f>
        <v>#REF!</v>
      </c>
    </row>
    <row r="20" spans="2:9" s="7" customFormat="1">
      <c r="B20" s="69"/>
      <c r="C20" s="4"/>
      <c r="D20" s="2"/>
      <c r="E20" s="12">
        <v>0.7</v>
      </c>
      <c r="F20" s="12">
        <v>0.3</v>
      </c>
      <c r="G20" s="2"/>
      <c r="H20" s="68"/>
      <c r="I20" s="25">
        <f>SUM(E20:H20)-1</f>
        <v>0</v>
      </c>
    </row>
    <row r="21" spans="2:9" s="7" customFormat="1">
      <c r="B21" s="69"/>
      <c r="C21" s="4"/>
      <c r="D21" s="1"/>
      <c r="E21" s="2"/>
      <c r="F21" s="2"/>
      <c r="G21" s="2"/>
      <c r="H21" s="68"/>
      <c r="I21" s="25"/>
    </row>
    <row r="22" spans="2:9" s="7" customFormat="1">
      <c r="B22" s="67" t="s">
        <v>47</v>
      </c>
      <c r="C22" s="20" t="s">
        <v>30</v>
      </c>
      <c r="D22" s="15" t="e">
        <f>#REF!</f>
        <v>#REF!</v>
      </c>
      <c r="E22" s="2"/>
      <c r="F22" s="11" t="e">
        <f t="shared" ref="F22" si="3">ROUND($D22*F23,2)</f>
        <v>#REF!</v>
      </c>
      <c r="G22" s="11" t="e">
        <f t="shared" ref="G22" si="4">ROUND($D22*G23,2)</f>
        <v>#REF!</v>
      </c>
      <c r="H22" s="68"/>
      <c r="I22" s="25" t="e">
        <f>SUM(E22:H22)</f>
        <v>#REF!</v>
      </c>
    </row>
    <row r="23" spans="2:9" s="7" customFormat="1">
      <c r="B23" s="69"/>
      <c r="C23" s="4"/>
      <c r="D23" s="2"/>
      <c r="E23" s="2"/>
      <c r="F23" s="12">
        <v>0.6</v>
      </c>
      <c r="G23" s="12">
        <v>0.4</v>
      </c>
      <c r="H23" s="68"/>
      <c r="I23" s="25">
        <f>SUM(E23:H23)-1</f>
        <v>0</v>
      </c>
    </row>
    <row r="24" spans="2:9" s="7" customFormat="1">
      <c r="B24" s="69"/>
      <c r="C24" s="4"/>
      <c r="D24" s="1"/>
      <c r="E24" s="2"/>
      <c r="F24" s="2"/>
      <c r="G24" s="2"/>
      <c r="H24" s="68"/>
      <c r="I24" s="25"/>
    </row>
    <row r="25" spans="2:9" s="7" customFormat="1">
      <c r="B25" s="67" t="s">
        <v>50</v>
      </c>
      <c r="C25" s="20" t="s">
        <v>41</v>
      </c>
      <c r="D25" s="15" t="e">
        <f>#REF!</f>
        <v>#REF!</v>
      </c>
      <c r="E25" s="2"/>
      <c r="F25" s="11" t="e">
        <f t="shared" ref="F25:G25" si="5">ROUND($D25*F26,2)</f>
        <v>#REF!</v>
      </c>
      <c r="G25" s="11" t="e">
        <f t="shared" si="5"/>
        <v>#REF!</v>
      </c>
      <c r="H25" s="68"/>
      <c r="I25" s="25" t="e">
        <f>SUM(E25:H25)</f>
        <v>#REF!</v>
      </c>
    </row>
    <row r="26" spans="2:9" s="7" customFormat="1">
      <c r="B26" s="69"/>
      <c r="C26" s="4"/>
      <c r="D26" s="2"/>
      <c r="E26" s="2"/>
      <c r="F26" s="12">
        <v>0.5</v>
      </c>
      <c r="G26" s="12">
        <v>0.5</v>
      </c>
      <c r="H26" s="68"/>
      <c r="I26" s="25">
        <f>SUM(E26:H26)-1</f>
        <v>0</v>
      </c>
    </row>
    <row r="27" spans="2:9" s="7" customFormat="1">
      <c r="B27" s="69"/>
      <c r="C27" s="4"/>
      <c r="D27" s="1"/>
      <c r="E27" s="2"/>
      <c r="F27" s="2"/>
      <c r="G27" s="2"/>
      <c r="H27" s="68"/>
      <c r="I27" s="25"/>
    </row>
    <row r="28" spans="2:9" s="7" customFormat="1">
      <c r="B28" s="67" t="s">
        <v>70</v>
      </c>
      <c r="C28" s="20" t="s">
        <v>55</v>
      </c>
      <c r="D28" s="15" t="e">
        <f>#REF!</f>
        <v>#REF!</v>
      </c>
      <c r="E28" s="2"/>
      <c r="F28" s="2"/>
      <c r="G28" s="11" t="e">
        <f t="shared" ref="G28:H28" si="6">ROUND($D28*G29,2)</f>
        <v>#REF!</v>
      </c>
      <c r="H28" s="70" t="e">
        <f t="shared" si="6"/>
        <v>#REF!</v>
      </c>
      <c r="I28" s="25" t="e">
        <f>SUM(E28:H28)</f>
        <v>#REF!</v>
      </c>
    </row>
    <row r="29" spans="2:9" s="7" customFormat="1">
      <c r="B29" s="69"/>
      <c r="C29" s="4"/>
      <c r="D29" s="2"/>
      <c r="E29" s="2"/>
      <c r="F29" s="2"/>
      <c r="G29" s="12">
        <v>0.5</v>
      </c>
      <c r="H29" s="71">
        <v>0.5</v>
      </c>
      <c r="I29" s="25">
        <f>SUM(E29:H29)-1</f>
        <v>0</v>
      </c>
    </row>
    <row r="30" spans="2:9" s="7" customFormat="1">
      <c r="B30" s="69"/>
      <c r="C30" s="4"/>
      <c r="D30" s="1"/>
      <c r="E30" s="2"/>
      <c r="F30" s="2"/>
      <c r="G30" s="2"/>
      <c r="H30" s="68"/>
      <c r="I30" s="25"/>
    </row>
    <row r="31" spans="2:9" s="7" customFormat="1">
      <c r="B31" s="67" t="s">
        <v>84</v>
      </c>
      <c r="C31" s="20" t="s">
        <v>68</v>
      </c>
      <c r="D31" s="15" t="e">
        <f>#REF!</f>
        <v>#REF!</v>
      </c>
      <c r="E31" s="2"/>
      <c r="F31" s="2"/>
      <c r="G31" s="11" t="e">
        <f t="shared" ref="G31:H31" si="7">ROUND($D31*G32,2)</f>
        <v>#REF!</v>
      </c>
      <c r="H31" s="70" t="e">
        <f t="shared" si="7"/>
        <v>#REF!</v>
      </c>
      <c r="I31" s="25" t="e">
        <f>SUM(E31:H31)</f>
        <v>#REF!</v>
      </c>
    </row>
    <row r="32" spans="2:9" s="7" customFormat="1">
      <c r="B32" s="69"/>
      <c r="C32" s="4"/>
      <c r="D32" s="2"/>
      <c r="E32" s="2"/>
      <c r="F32" s="2"/>
      <c r="G32" s="12">
        <v>0.6</v>
      </c>
      <c r="H32" s="71">
        <v>0.4</v>
      </c>
      <c r="I32" s="25">
        <f>SUM(E32:H32)-1</f>
        <v>0</v>
      </c>
    </row>
    <row r="33" spans="2:9" s="7" customFormat="1">
      <c r="B33" s="69"/>
      <c r="C33" s="4"/>
      <c r="D33" s="1"/>
      <c r="E33" s="2"/>
      <c r="F33" s="2"/>
      <c r="G33" s="2"/>
      <c r="H33" s="68"/>
      <c r="I33" s="25"/>
    </row>
    <row r="34" spans="2:9" s="7" customFormat="1">
      <c r="B34" s="67" t="s">
        <v>73</v>
      </c>
      <c r="C34" s="20" t="s">
        <v>77</v>
      </c>
      <c r="D34" s="15" t="e">
        <f>#REF!</f>
        <v>#REF!</v>
      </c>
      <c r="E34" s="2"/>
      <c r="F34" s="2"/>
      <c r="G34" s="2"/>
      <c r="H34" s="70" t="e">
        <f t="shared" ref="H34" si="8">ROUND($D34*H35,2)</f>
        <v>#REF!</v>
      </c>
      <c r="I34" s="25" t="e">
        <f>SUM(E34:H34)</f>
        <v>#REF!</v>
      </c>
    </row>
    <row r="35" spans="2:9" s="7" customFormat="1">
      <c r="B35" s="69"/>
      <c r="C35" s="4"/>
      <c r="D35" s="2"/>
      <c r="E35" s="2"/>
      <c r="F35" s="2"/>
      <c r="G35" s="2"/>
      <c r="H35" s="71">
        <v>1</v>
      </c>
      <c r="I35" s="25">
        <f>SUM(E35:H35)-1</f>
        <v>0</v>
      </c>
    </row>
    <row r="36" spans="2:9" s="7" customFormat="1">
      <c r="B36" s="69"/>
      <c r="C36" s="4"/>
      <c r="D36" s="1"/>
      <c r="E36" s="2"/>
      <c r="F36" s="2"/>
      <c r="G36" s="2"/>
      <c r="H36" s="68"/>
      <c r="I36" s="25"/>
    </row>
    <row r="37" spans="2:9" s="7" customFormat="1">
      <c r="B37" s="67" t="s">
        <v>142</v>
      </c>
      <c r="C37" s="20" t="s">
        <v>69</v>
      </c>
      <c r="D37" s="15" t="e">
        <f>#REF!</f>
        <v>#REF!</v>
      </c>
      <c r="E37" s="2"/>
      <c r="F37" s="2"/>
      <c r="G37" s="2"/>
      <c r="H37" s="70" t="e">
        <f t="shared" ref="H37" si="9">ROUND($D37*H38,2)</f>
        <v>#REF!</v>
      </c>
      <c r="I37" s="25" t="e">
        <f>SUM(E37:H37)</f>
        <v>#REF!</v>
      </c>
    </row>
    <row r="38" spans="2:9" s="7" customFormat="1">
      <c r="B38" s="69"/>
      <c r="C38" s="4"/>
      <c r="D38" s="2"/>
      <c r="E38" s="2"/>
      <c r="F38" s="2"/>
      <c r="G38" s="2"/>
      <c r="H38" s="71">
        <v>1</v>
      </c>
      <c r="I38" s="25">
        <f>SUM(E38:H38)-1</f>
        <v>0</v>
      </c>
    </row>
    <row r="39" spans="2:9" s="7" customFormat="1" ht="13.5" customHeight="1">
      <c r="B39" s="69"/>
      <c r="C39" s="4"/>
      <c r="D39" s="1"/>
      <c r="E39" s="2"/>
      <c r="F39" s="2"/>
      <c r="G39" s="2"/>
      <c r="H39" s="68"/>
      <c r="I39" s="25"/>
    </row>
    <row r="40" spans="2:9" s="7" customFormat="1">
      <c r="B40" s="72"/>
      <c r="C40" s="47" t="s">
        <v>3</v>
      </c>
      <c r="D40" s="19" t="e">
        <f>SUM(D10:D39)</f>
        <v>#REF!</v>
      </c>
      <c r="E40" s="48"/>
      <c r="F40" s="48"/>
      <c r="G40" s="48"/>
      <c r="H40" s="73"/>
    </row>
    <row r="41" spans="2:9" s="7" customFormat="1">
      <c r="B41" s="74"/>
      <c r="C41" s="49"/>
      <c r="D41" s="50"/>
      <c r="E41" s="48"/>
      <c r="F41" s="48"/>
      <c r="G41" s="48"/>
      <c r="H41" s="73"/>
    </row>
    <row r="42" spans="2:9" s="7" customFormat="1">
      <c r="B42" s="74"/>
      <c r="C42" s="49"/>
      <c r="D42" s="50"/>
      <c r="E42" s="48"/>
      <c r="F42" s="48"/>
      <c r="G42" s="48"/>
      <c r="H42" s="73"/>
    </row>
    <row r="43" spans="2:9" s="17" customFormat="1">
      <c r="B43" s="163" t="s">
        <v>15</v>
      </c>
      <c r="C43" s="164"/>
      <c r="D43" s="164"/>
      <c r="E43" s="13" t="e">
        <f>SUM(E13,E10,E16,E19,E22,E28,E31,E34,E25,E37)</f>
        <v>#REF!</v>
      </c>
      <c r="F43" s="13" t="e">
        <f>SUM(F13,F10,F16,F19,F22,F28,F31,F34,F25,F37)</f>
        <v>#REF!</v>
      </c>
      <c r="G43" s="13" t="e">
        <f>SUM(G13,G10,G16,G19,G22,G28,G31,G34,G25,G37)</f>
        <v>#REF!</v>
      </c>
      <c r="H43" s="75" t="e">
        <f>SUM(H13,H10,H16,H19,H22,H28,H31,H34,H25,H37)</f>
        <v>#REF!</v>
      </c>
      <c r="I43" s="25" t="e">
        <f>SUM(E43:H43)</f>
        <v>#REF!</v>
      </c>
    </row>
    <row r="44" spans="2:9" s="8" customFormat="1">
      <c r="B44" s="69"/>
      <c r="C44" s="51"/>
      <c r="D44" s="51"/>
      <c r="E44" s="16" t="e">
        <f>E43/($D$40)</f>
        <v>#REF!</v>
      </c>
      <c r="F44" s="16" t="e">
        <f t="shared" ref="F44" si="10">F43/($D$40)</f>
        <v>#REF!</v>
      </c>
      <c r="G44" s="16" t="e">
        <f>G43/($D$40)</f>
        <v>#REF!</v>
      </c>
      <c r="H44" s="76" t="e">
        <f>H43/($D$40)</f>
        <v>#REF!</v>
      </c>
      <c r="I44" s="25" t="e">
        <f>SUM(E44:H44)-1</f>
        <v>#REF!</v>
      </c>
    </row>
    <row r="45" spans="2:9" s="8" customFormat="1">
      <c r="B45" s="69"/>
      <c r="C45" s="51"/>
      <c r="D45" s="51"/>
      <c r="E45" s="2"/>
      <c r="F45" s="2"/>
      <c r="G45" s="2"/>
      <c r="H45" s="68"/>
    </row>
    <row r="46" spans="2:9" s="17" customFormat="1">
      <c r="B46" s="163" t="s">
        <v>16</v>
      </c>
      <c r="C46" s="164"/>
      <c r="D46" s="164"/>
      <c r="E46" s="13" t="e">
        <f>E43</f>
        <v>#REF!</v>
      </c>
      <c r="F46" s="13" t="e">
        <f t="shared" ref="F46:H46" si="11">F43+E46</f>
        <v>#REF!</v>
      </c>
      <c r="G46" s="13" t="e">
        <f t="shared" si="11"/>
        <v>#REF!</v>
      </c>
      <c r="H46" s="75" t="e">
        <f t="shared" si="11"/>
        <v>#REF!</v>
      </c>
    </row>
    <row r="47" spans="2:9" s="8" customFormat="1">
      <c r="B47" s="77"/>
      <c r="C47" s="52"/>
      <c r="D47" s="52"/>
      <c r="E47" s="16" t="e">
        <f>E46/($D$40)</f>
        <v>#REF!</v>
      </c>
      <c r="F47" s="16" t="e">
        <f>F46/($D$40)</f>
        <v>#REF!</v>
      </c>
      <c r="G47" s="16" t="e">
        <f>G46/($D$40)</f>
        <v>#REF!</v>
      </c>
      <c r="H47" s="76" t="e">
        <f>H46/($D$40)</f>
        <v>#REF!</v>
      </c>
    </row>
    <row r="48" spans="2:9" s="8" customFormat="1" ht="12" thickBot="1">
      <c r="B48" s="123"/>
      <c r="C48" s="124"/>
      <c r="D48" s="124"/>
      <c r="E48" s="125"/>
      <c r="F48" s="125"/>
      <c r="G48" s="125"/>
      <c r="H48" s="126"/>
    </row>
    <row r="49" spans="2:11" s="9" customFormat="1" ht="12.75" thickBot="1">
      <c r="B49" s="160" t="s">
        <v>17</v>
      </c>
      <c r="C49" s="161"/>
      <c r="D49" s="162"/>
      <c r="E49" s="165" t="e">
        <f>D40</f>
        <v>#REF!</v>
      </c>
      <c r="F49" s="166"/>
      <c r="G49" s="166"/>
      <c r="H49" s="167"/>
      <c r="J49" s="13" t="e">
        <f>#REF!</f>
        <v>#REF!</v>
      </c>
      <c r="K49" s="26" t="e">
        <f>E49-J49</f>
        <v>#REF!</v>
      </c>
    </row>
    <row r="51" spans="2:11">
      <c r="J51" s="24" t="e">
        <f>J49/3</f>
        <v>#REF!</v>
      </c>
    </row>
  </sheetData>
  <mergeCells count="10">
    <mergeCell ref="B1:H1"/>
    <mergeCell ref="B49:D49"/>
    <mergeCell ref="B43:D43"/>
    <mergeCell ref="B46:D46"/>
    <mergeCell ref="E49:H49"/>
    <mergeCell ref="B7:B8"/>
    <mergeCell ref="C7:C8"/>
    <mergeCell ref="D7:D8"/>
    <mergeCell ref="E7:H7"/>
    <mergeCell ref="B3:H4"/>
  </mergeCells>
  <phoneticPr fontId="11" type="noConversion"/>
  <printOptions horizontalCentered="1"/>
  <pageMargins left="0.59055118110236227" right="0.39370078740157483" top="1.5748031496062993" bottom="0.59055118110236227" header="0.39370078740157483" footer="0.39370078740157483"/>
  <pageSetup paperSize="9" scale="80" orientation="portrait" horizontalDpi="4294967293" verticalDpi="4294967293" r:id="rId1"/>
  <headerFooter>
    <oddHeader>&amp;L&amp;G&amp;C&amp;"Arial,Negrito"&amp;12PREFEITURA MUNICIPAL DE ALIANÇASECRETARIA DE OBRAS,  INFRAESTRUTURA E SERVIÇOS PÚBLICOSDEPARTAMENTO DE ENGENHARIA&amp;R&amp;G</oddHeader>
    <oddFooter>&amp;C&amp;G&amp;R&amp;"Arial,Normal"&amp;8Pág.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2025-11-14T22:26:46Z</dcterms:modified>
</cp:coreProperties>
</file>